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usepa.sharepoint.com/sites/ocspp_Work/wpc/TSCA Scoping Next 20 HPS Review/Other Chems/1,3-Butadiene/Post Draft/Docket Files for Final RE/"/>
    </mc:Choice>
  </mc:AlternateContent>
  <xr:revisionPtr revIDLastSave="1459" documentId="8_{0ADBBF3D-EB17-4130-B2C5-26F0397288F4}" xr6:coauthVersionLast="47" xr6:coauthVersionMax="47" xr10:uidLastSave="{BB2E5473-F954-49ED-953E-52948956F405}"/>
  <bookViews>
    <workbookView xWindow="-120" yWindow="-120" windowWidth="29040" windowHeight="15720" tabRatio="596" firstSheet="3" activeTab="7" xr2:uid="{C607AB80-C32E-41A6-AEE8-BA7490FA5F20}"/>
  </bookViews>
  <sheets>
    <sheet name="Cover Page" sheetId="18" r:id="rId1"/>
    <sheet name="ReadMe" sheetId="29" r:id="rId2"/>
    <sheet name="FinalSummary" sheetId="28" r:id="rId3"/>
    <sheet name="Exposure Table for RE" sheetId="30" r:id="rId4"/>
    <sheet name="ACC Manu_proc MLE" sheetId="23" r:id="rId5"/>
    <sheet name="ACC Manu_proc Sub" sheetId="19" r:id="rId6"/>
    <sheet name="ACC All task length" sheetId="26" r:id="rId7"/>
    <sheet name="SR-Polymerization" sheetId="21" r:id="rId8"/>
    <sheet name="SR - CompConvSummary" sheetId="27" r:id="rId9"/>
    <sheet name="SR-Paint, Coat, Adhes, Seal" sheetId="1" r:id="rId10"/>
    <sheet name="SR-Manufacturing" sheetId="8" r:id="rId11"/>
    <sheet name="SR-Processing - Reactant" sheetId="15" r:id="rId12"/>
    <sheet name="SR-Processing - Incorp." sheetId="16" r:id="rId13"/>
    <sheet name="SR-Compounding" sheetId="17" r:id="rId14"/>
    <sheet name="SR-Converting" sheetId="11" r:id="rId15"/>
    <sheet name="SR-Waste Handling" sheetId="10" r:id="rId16"/>
    <sheet name="ACC Raw Full Shift" sheetId="31" r:id="rId17"/>
    <sheet name="ACC Raw Short-Term" sheetId="32" r:id="rId18"/>
    <sheet name="Constants" sheetId="9" r:id="rId19"/>
  </sheets>
  <definedNames>
    <definedName name="_xlnm._FilterDatabase" localSheetId="4" hidden="1">'ACC Manu_proc MLE'!$A$1:$AI$1</definedName>
    <definedName name="_xlnm._FilterDatabase" localSheetId="5" hidden="1">'ACC Manu_proc Sub'!$A$2:$X$30</definedName>
    <definedName name="_xlnm._FilterDatabase" localSheetId="16" hidden="1">'ACC Raw Full Shift'!$A$1:$I$1</definedName>
    <definedName name="_xlnm._FilterDatabase" localSheetId="17" hidden="1">'ACC Raw Short-Term'!$A$2:$I$2</definedName>
    <definedName name="_xlnm._FilterDatabase" localSheetId="13" hidden="1">'SR-Compounding'!$A$2:$AE$263</definedName>
    <definedName name="_xlnm._FilterDatabase" localSheetId="14" hidden="1">'SR-Converting'!$A$2:$AQ$196</definedName>
    <definedName name="_xlnm._FilterDatabase" localSheetId="10" hidden="1">'SR-Manufacturing'!$A$2:$AB$369</definedName>
    <definedName name="_xlnm._FilterDatabase" localSheetId="9" hidden="1">'SR-Paint, Coat, Adhes, Seal'!$A$2:$AC$257</definedName>
    <definedName name="_xlnm._FilterDatabase" localSheetId="7" hidden="1">'SR-Polymerization'!$A$8:$AH$8</definedName>
    <definedName name="_xlnm._FilterDatabase" localSheetId="12" hidden="1">'SR-Processing - Incorp.'!$A$2:$AH$255</definedName>
    <definedName name="_xlnm._FilterDatabase" localSheetId="11" hidden="1">'SR-Processing - Reactant'!$A$2:$AL$424</definedName>
    <definedName name="_xlnm._FilterDatabase" localSheetId="15" hidden="1">'SR-Waste Handling'!$A$2:$AB$70</definedName>
    <definedName name="AT_AC">Constants!$C$21</definedName>
    <definedName name="AT_ADC_high">Constants!$C$16</definedName>
    <definedName name="AT_ADC_mid">Constants!$C$15</definedName>
    <definedName name="AT_ADC_ST">Constants!$C$24</definedName>
    <definedName name="AT_cancer">Constants!#REF!</definedName>
    <definedName name="AT_CRD_high">Constants!$C$19</definedName>
    <definedName name="AT_CRD_mid">Constants!$C$18</definedName>
    <definedName name="AT_LADC">Constants!$C$17</definedName>
    <definedName name="AT_LCRD">Constants!$C$20</definedName>
    <definedName name="AT_non_cancer">Constants!#REF!</definedName>
    <definedName name="Breathing_Ratio">Constants!$C$22</definedName>
    <definedName name="ED_12">Constants!$C$5</definedName>
    <definedName name="ED_24">Constants!$C$6</definedName>
    <definedName name="ED_8">Constants!$C$4</definedName>
    <definedName name="EF">Constants!$C$7</definedName>
    <definedName name="EF_12">Constants!$C$8</definedName>
    <definedName name="EF_14">Constants!$C$10</definedName>
    <definedName name="EF_5">Constants!$C$9</definedName>
    <definedName name="EF_C">Constants!$C$11</definedName>
    <definedName name="EF_ST">Constants!$C$23</definedName>
    <definedName name="LT">Constants!$C$14</definedName>
    <definedName name="LT_non_cancer">Constants!#REF!</definedName>
    <definedName name="mg_m3_to_ppm">Constants!$B$28</definedName>
    <definedName name="ppb_to_ppm">Constants!$B$30</definedName>
    <definedName name="ppm_to_mg_m3">Constants!$B$27</definedName>
    <definedName name="ug_m3_to_mg_m3">Constants!$B$29</definedName>
    <definedName name="WY_high">Constants!$C$13</definedName>
    <definedName name="WY_mid">Constants!$C$12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6" i="15" l="1"/>
  <c r="AK5" i="15"/>
  <c r="AK4" i="15"/>
  <c r="AK3" i="15"/>
  <c r="AE253" i="15"/>
  <c r="AE254" i="15"/>
  <c r="AE255" i="15"/>
  <c r="AE256" i="15"/>
  <c r="AE257" i="15"/>
  <c r="AE258" i="15"/>
  <c r="AE259" i="15"/>
  <c r="AE260" i="15"/>
  <c r="AE261" i="15"/>
  <c r="AE262" i="15"/>
  <c r="AE263" i="15"/>
  <c r="AE264" i="15"/>
  <c r="AE265" i="15"/>
  <c r="AE266" i="15"/>
  <c r="AE267" i="15"/>
  <c r="AE268" i="15"/>
  <c r="AE269" i="15"/>
  <c r="AE270" i="15"/>
  <c r="AE271" i="15"/>
  <c r="AE272" i="15"/>
  <c r="AE273" i="15"/>
  <c r="AE274" i="15"/>
  <c r="AE275" i="15"/>
  <c r="AE276" i="15"/>
  <c r="AE277" i="15"/>
  <c r="AE278" i="15"/>
  <c r="AE279" i="15"/>
  <c r="AE280" i="15"/>
  <c r="AE281" i="15"/>
  <c r="AE282" i="15"/>
  <c r="AE283" i="15"/>
  <c r="AE284" i="15"/>
  <c r="AE285" i="15"/>
  <c r="AE286" i="15"/>
  <c r="AE287" i="15"/>
  <c r="AE288" i="15"/>
  <c r="AE289" i="15"/>
  <c r="AE290" i="15"/>
  <c r="AE291" i="15"/>
  <c r="AE292" i="15"/>
  <c r="AE293" i="15"/>
  <c r="AE294" i="15"/>
  <c r="AE295" i="15"/>
  <c r="AE296" i="15"/>
  <c r="AE297" i="15"/>
  <c r="AE298" i="15"/>
  <c r="AE299" i="15"/>
  <c r="AE300" i="15"/>
  <c r="AE301" i="15"/>
  <c r="AE302" i="15"/>
  <c r="AE303" i="15"/>
  <c r="AE304" i="15"/>
  <c r="AE305" i="15"/>
  <c r="AE306" i="15"/>
  <c r="AE307" i="15"/>
  <c r="AE308" i="15"/>
  <c r="AE309" i="15"/>
  <c r="AE310" i="15"/>
  <c r="AE311" i="15"/>
  <c r="AE312" i="15"/>
  <c r="AE313" i="15"/>
  <c r="AE314" i="15"/>
  <c r="AE315" i="15"/>
  <c r="AE316" i="15"/>
  <c r="AE317" i="15"/>
  <c r="AE318" i="15"/>
  <c r="AE319" i="15"/>
  <c r="AE320" i="15"/>
  <c r="AE321" i="15"/>
  <c r="AE322" i="15"/>
  <c r="AE323" i="15"/>
  <c r="AE324" i="15"/>
  <c r="AE325" i="15"/>
  <c r="AE326" i="15"/>
  <c r="AE327" i="15"/>
  <c r="AE328" i="15"/>
  <c r="AE329" i="15"/>
  <c r="AE330" i="15"/>
  <c r="AE331" i="15"/>
  <c r="AE332" i="15"/>
  <c r="AE333" i="15"/>
  <c r="AE334" i="15"/>
  <c r="AE335" i="15"/>
  <c r="AE336" i="15"/>
  <c r="AE337" i="15"/>
  <c r="AE338" i="15"/>
  <c r="AE339" i="15"/>
  <c r="AE340" i="15"/>
  <c r="AE341" i="15"/>
  <c r="AE342" i="15"/>
  <c r="AE343" i="15"/>
  <c r="AE344" i="15"/>
  <c r="AE345" i="15"/>
  <c r="AE346" i="15"/>
  <c r="AE347" i="15"/>
  <c r="AE348" i="15"/>
  <c r="AE349" i="15"/>
  <c r="AE350" i="15"/>
  <c r="AE351" i="15"/>
  <c r="AE352" i="15"/>
  <c r="AE353" i="15"/>
  <c r="AE354" i="15"/>
  <c r="AE355" i="15"/>
  <c r="AE356" i="15"/>
  <c r="AE357" i="15"/>
  <c r="AE358" i="15"/>
  <c r="AE359" i="15"/>
  <c r="AE360" i="15"/>
  <c r="AE361" i="15"/>
  <c r="AE362" i="15"/>
  <c r="AE363" i="15"/>
  <c r="AE364" i="15"/>
  <c r="AE365" i="15"/>
  <c r="AE366" i="15"/>
  <c r="AE367" i="15"/>
  <c r="AE368" i="15"/>
  <c r="AE369" i="15"/>
  <c r="AE370" i="15"/>
  <c r="AE371" i="15"/>
  <c r="AE372" i="15"/>
  <c r="AE373" i="15"/>
  <c r="AE374" i="15"/>
  <c r="AE375" i="15"/>
  <c r="AE376" i="15"/>
  <c r="AE377" i="15"/>
  <c r="AE378" i="15"/>
  <c r="AE379" i="15"/>
  <c r="AE380" i="15"/>
  <c r="AE381" i="15"/>
  <c r="AE382" i="15"/>
  <c r="AE383" i="15"/>
  <c r="AE384" i="15"/>
  <c r="AE385" i="15"/>
  <c r="AE386" i="15"/>
  <c r="AE387" i="15"/>
  <c r="AE388" i="15"/>
  <c r="AE389" i="15"/>
  <c r="AE390" i="15"/>
  <c r="AE391" i="15"/>
  <c r="AE392" i="15"/>
  <c r="AE393" i="15"/>
  <c r="AE394" i="15"/>
  <c r="AE395" i="15"/>
  <c r="AE396" i="15"/>
  <c r="AE397" i="15"/>
  <c r="AE398" i="15"/>
  <c r="AE399" i="15"/>
  <c r="AE400" i="15"/>
  <c r="AE401" i="15"/>
  <c r="AE402" i="15"/>
  <c r="AE403" i="15"/>
  <c r="AE404" i="15"/>
  <c r="AE405" i="15"/>
  <c r="AE406" i="15"/>
  <c r="AE407" i="15"/>
  <c r="AE408" i="15"/>
  <c r="AE409" i="15"/>
  <c r="AE410" i="15"/>
  <c r="AE411" i="15"/>
  <c r="AE412" i="15"/>
  <c r="AE413" i="15"/>
  <c r="AE414" i="15"/>
  <c r="AE415" i="15"/>
  <c r="AE416" i="15"/>
  <c r="AE417" i="15"/>
  <c r="AE418" i="15"/>
  <c r="AE419" i="15"/>
  <c r="AE420" i="15"/>
  <c r="AE421" i="15"/>
  <c r="AE422" i="15"/>
  <c r="AE423" i="15"/>
  <c r="AE424" i="15"/>
  <c r="AE425" i="15"/>
  <c r="AE426" i="15"/>
  <c r="AE427" i="15"/>
  <c r="AE428" i="15"/>
  <c r="AE429" i="15"/>
  <c r="AE430" i="15"/>
  <c r="AE431" i="15"/>
  <c r="AE432" i="15"/>
  <c r="AE433" i="15"/>
  <c r="AE434" i="15"/>
  <c r="AE435" i="15"/>
  <c r="AE436" i="15"/>
  <c r="AE437" i="15"/>
  <c r="AE438" i="15"/>
  <c r="AE439" i="15"/>
  <c r="AE440" i="15"/>
  <c r="AE441" i="15"/>
  <c r="AF380" i="15"/>
  <c r="AF381" i="15"/>
  <c r="AF382" i="15"/>
  <c r="AF383" i="15"/>
  <c r="AF384" i="15"/>
  <c r="AF385" i="15"/>
  <c r="AF386" i="15"/>
  <c r="AD380" i="15"/>
  <c r="AD381" i="15"/>
  <c r="AD382" i="15"/>
  <c r="AD383" i="15"/>
  <c r="AD384" i="15"/>
  <c r="AD385" i="15"/>
  <c r="AD386" i="15"/>
  <c r="AD387" i="15"/>
  <c r="AD388" i="15"/>
  <c r="AD389" i="15"/>
  <c r="AD390" i="15"/>
  <c r="AD391" i="15"/>
  <c r="AD392" i="15"/>
  <c r="AD393" i="15"/>
  <c r="AD394" i="15"/>
  <c r="AD395" i="15"/>
  <c r="AD396" i="15"/>
  <c r="AD397" i="15"/>
  <c r="AD398" i="15"/>
  <c r="AD399" i="15"/>
  <c r="AD400" i="15"/>
  <c r="AD401" i="15"/>
  <c r="AD402" i="15"/>
  <c r="AD403" i="15"/>
  <c r="AD404" i="15"/>
  <c r="AD405" i="15"/>
  <c r="AD406" i="15"/>
  <c r="AD407" i="15"/>
  <c r="AD408" i="15"/>
  <c r="AD409" i="15"/>
  <c r="AD410" i="15"/>
  <c r="AD411" i="15"/>
  <c r="AD412" i="15"/>
  <c r="AD413" i="15"/>
  <c r="AD414" i="15"/>
  <c r="AD415" i="15"/>
  <c r="AD416" i="15"/>
  <c r="AD417" i="15"/>
  <c r="AD418" i="15"/>
  <c r="AD419" i="15"/>
  <c r="AD420" i="15"/>
  <c r="AD421" i="15"/>
  <c r="AD422" i="15"/>
  <c r="AD423" i="15"/>
  <c r="AD424" i="15"/>
  <c r="AD425" i="15"/>
  <c r="AD426" i="15"/>
  <c r="AD427" i="15"/>
  <c r="AD428" i="15"/>
  <c r="AD429" i="15"/>
  <c r="AD430" i="15"/>
  <c r="AD431" i="15"/>
  <c r="AD432" i="15"/>
  <c r="AD433" i="15"/>
  <c r="AD434" i="15"/>
  <c r="AD435" i="15"/>
  <c r="AD436" i="15"/>
  <c r="AD437" i="15"/>
  <c r="AD438" i="15"/>
  <c r="AD439" i="15"/>
  <c r="AD440" i="15"/>
  <c r="AD441" i="15"/>
  <c r="W356" i="15"/>
  <c r="W357" i="15"/>
  <c r="W358" i="15"/>
  <c r="W359" i="15"/>
  <c r="W360" i="15"/>
  <c r="W361" i="15"/>
  <c r="W362" i="15"/>
  <c r="W363" i="15"/>
  <c r="W364" i="15"/>
  <c r="W365" i="15"/>
  <c r="W366" i="15"/>
  <c r="W367" i="15"/>
  <c r="W368" i="15"/>
  <c r="W369" i="15"/>
  <c r="W370" i="15"/>
  <c r="W371" i="15"/>
  <c r="W372" i="15"/>
  <c r="W373" i="15"/>
  <c r="W374" i="15"/>
  <c r="W375" i="15"/>
  <c r="W376" i="15"/>
  <c r="W377" i="15"/>
  <c r="W378" i="15"/>
  <c r="W379" i="15"/>
  <c r="W380" i="15"/>
  <c r="W381" i="15"/>
  <c r="W382" i="15"/>
  <c r="W383" i="15"/>
  <c r="W384" i="15"/>
  <c r="W385" i="15"/>
  <c r="W386" i="15"/>
  <c r="W387" i="15"/>
  <c r="W388" i="15"/>
  <c r="W389" i="15"/>
  <c r="W390" i="15"/>
  <c r="W391" i="15"/>
  <c r="W392" i="15"/>
  <c r="W393" i="15"/>
  <c r="W394" i="15"/>
  <c r="W395" i="15"/>
  <c r="W396" i="15"/>
  <c r="W397" i="15"/>
  <c r="W398" i="15"/>
  <c r="W399" i="15"/>
  <c r="W400" i="15"/>
  <c r="W401" i="15"/>
  <c r="W402" i="15"/>
  <c r="W403" i="15"/>
  <c r="W404" i="15"/>
  <c r="W405" i="15"/>
  <c r="W406" i="15"/>
  <c r="W407" i="15"/>
  <c r="W408" i="15"/>
  <c r="W409" i="15"/>
  <c r="W410" i="15"/>
  <c r="W411" i="15"/>
  <c r="W412" i="15"/>
  <c r="W413" i="15"/>
  <c r="W414" i="15"/>
  <c r="W415" i="15"/>
  <c r="W416" i="15"/>
  <c r="W417" i="15"/>
  <c r="W418" i="15"/>
  <c r="W419" i="15"/>
  <c r="W420" i="15"/>
  <c r="W421" i="15"/>
  <c r="W422" i="15"/>
  <c r="W423" i="15"/>
  <c r="W424" i="15"/>
  <c r="W425" i="15"/>
  <c r="W426" i="15"/>
  <c r="W427" i="15"/>
  <c r="W428" i="15"/>
  <c r="W429" i="15"/>
  <c r="W430" i="15"/>
  <c r="W431" i="15"/>
  <c r="W432" i="15"/>
  <c r="W433" i="15"/>
  <c r="W434" i="15"/>
  <c r="W435" i="15"/>
  <c r="W436" i="15"/>
  <c r="W437" i="15"/>
  <c r="W438" i="15"/>
  <c r="W439" i="15"/>
  <c r="W440" i="15"/>
  <c r="W441" i="15"/>
  <c r="H8" i="28"/>
  <c r="D3" i="21" l="1"/>
  <c r="D5" i="21"/>
  <c r="Z9" i="21"/>
  <c r="AA9" i="21"/>
  <c r="AE9" i="21"/>
  <c r="AF9" i="21" s="1"/>
  <c r="AG9" i="21"/>
  <c r="AH9" i="21" s="1"/>
  <c r="AL9" i="21"/>
  <c r="AM9" i="21"/>
  <c r="Z10" i="21"/>
  <c r="AA10" i="21"/>
  <c r="AE10" i="21"/>
  <c r="AF10" i="21" s="1"/>
  <c r="AG10" i="21"/>
  <c r="AH10" i="21" s="1"/>
  <c r="Z56" i="21"/>
  <c r="AA56" i="21"/>
  <c r="Z57" i="21"/>
  <c r="AA57" i="21"/>
  <c r="AE57" i="21"/>
  <c r="AF57" i="21" s="1"/>
  <c r="AG57" i="21"/>
  <c r="AH57" i="21" s="1"/>
  <c r="D2" i="21" a="1"/>
  <c r="D2" i="21" s="1"/>
  <c r="Z11" i="21"/>
  <c r="Z12" i="21"/>
  <c r="Z13" i="21"/>
  <c r="Z14" i="21"/>
  <c r="Z15" i="21"/>
  <c r="Z16" i="21"/>
  <c r="Z17" i="21"/>
  <c r="Z18" i="21"/>
  <c r="Z19" i="21"/>
  <c r="Z20" i="21"/>
  <c r="Z21" i="21"/>
  <c r="Z22" i="21"/>
  <c r="Z23" i="21"/>
  <c r="Z24" i="21"/>
  <c r="Z25" i="21"/>
  <c r="Z26" i="21"/>
  <c r="Z27" i="21"/>
  <c r="Z28" i="21"/>
  <c r="Z29" i="21"/>
  <c r="Z30" i="21"/>
  <c r="Z31" i="21"/>
  <c r="Z32" i="21"/>
  <c r="Z33" i="21"/>
  <c r="Z34" i="21"/>
  <c r="Z35" i="21"/>
  <c r="Z36" i="21"/>
  <c r="Z37" i="21"/>
  <c r="Z38" i="21"/>
  <c r="Z39" i="21"/>
  <c r="Z40" i="21"/>
  <c r="Z41" i="21"/>
  <c r="Z42" i="21"/>
  <c r="Z43" i="21"/>
  <c r="Z44" i="21"/>
  <c r="Z45" i="21"/>
  <c r="Z46" i="21"/>
  <c r="Z47" i="21"/>
  <c r="Z48" i="21"/>
  <c r="O54" i="21"/>
  <c r="S54" i="21"/>
  <c r="T54" i="21"/>
  <c r="U54" i="21"/>
  <c r="Z54" i="21"/>
  <c r="AA45" i="21"/>
  <c r="AA46" i="21"/>
  <c r="AA47" i="21"/>
  <c r="AA48" i="21"/>
  <c r="Z51" i="21"/>
  <c r="Z52" i="21"/>
  <c r="Z53" i="21"/>
  <c r="Z55" i="21"/>
  <c r="N116" i="28"/>
  <c r="M116" i="28"/>
  <c r="L116" i="28"/>
  <c r="AH6" i="1" l="1"/>
  <c r="AH7" i="1"/>
  <c r="AH8" i="1"/>
  <c r="G120" i="30"/>
  <c r="G118" i="30"/>
  <c r="G117" i="30"/>
  <c r="R38" i="28" l="1"/>
  <c r="R37" i="28"/>
  <c r="P38" i="28"/>
  <c r="O37" i="28"/>
  <c r="O38" i="28"/>
  <c r="Q37" i="28"/>
  <c r="Q38" i="28"/>
  <c r="M45" i="28"/>
  <c r="M79" i="28"/>
  <c r="P37" i="28"/>
  <c r="O91" i="28"/>
  <c r="P91" i="28"/>
  <c r="Q91" i="28"/>
  <c r="R91" i="28"/>
  <c r="O92" i="28"/>
  <c r="P92" i="28"/>
  <c r="Q92" i="28"/>
  <c r="R92" i="28"/>
  <c r="O93" i="28"/>
  <c r="P93" i="28"/>
  <c r="Q93" i="28"/>
  <c r="R93" i="28"/>
  <c r="O94" i="28"/>
  <c r="P94" i="28"/>
  <c r="Q94" i="28"/>
  <c r="R94" i="28"/>
  <c r="O95" i="28"/>
  <c r="P95" i="28"/>
  <c r="Q95" i="28"/>
  <c r="R95" i="28"/>
  <c r="O96" i="28"/>
  <c r="P96" i="28"/>
  <c r="Q96" i="28"/>
  <c r="R96" i="28"/>
  <c r="O97" i="28"/>
  <c r="P97" i="28"/>
  <c r="Q97" i="28"/>
  <c r="R97" i="28"/>
  <c r="O98" i="28"/>
  <c r="P98" i="28"/>
  <c r="Q98" i="28"/>
  <c r="R98" i="28"/>
  <c r="O99" i="28"/>
  <c r="P99" i="28"/>
  <c r="Q99" i="28"/>
  <c r="R99" i="28"/>
  <c r="O100" i="28"/>
  <c r="P100" i="28"/>
  <c r="Q100" i="28"/>
  <c r="R100" i="28"/>
  <c r="O101" i="28"/>
  <c r="P101" i="28"/>
  <c r="Q101" i="28"/>
  <c r="R101" i="28"/>
  <c r="O102" i="28"/>
  <c r="P102" i="28"/>
  <c r="Q102" i="28"/>
  <c r="R102" i="28"/>
  <c r="O103" i="28"/>
  <c r="P103" i="28"/>
  <c r="Q103" i="28"/>
  <c r="R103" i="28"/>
  <c r="O104" i="28"/>
  <c r="P104" i="28"/>
  <c r="Q104" i="28"/>
  <c r="R104" i="28"/>
  <c r="O105" i="28"/>
  <c r="P105" i="28"/>
  <c r="Q105" i="28"/>
  <c r="R105" i="28"/>
  <c r="O106" i="28"/>
  <c r="P106" i="28"/>
  <c r="Q106" i="28"/>
  <c r="R106" i="28"/>
  <c r="O57" i="28"/>
  <c r="P57" i="28"/>
  <c r="Q57" i="28"/>
  <c r="R57" i="28"/>
  <c r="O58" i="28"/>
  <c r="P58" i="28"/>
  <c r="Q58" i="28"/>
  <c r="R58" i="28"/>
  <c r="O59" i="28"/>
  <c r="P59" i="28"/>
  <c r="Q59" i="28"/>
  <c r="R59" i="28"/>
  <c r="O60" i="28"/>
  <c r="P60" i="28"/>
  <c r="Q60" i="28"/>
  <c r="R60" i="28"/>
  <c r="O61" i="28"/>
  <c r="P61" i="28"/>
  <c r="Q61" i="28"/>
  <c r="R61" i="28"/>
  <c r="O62" i="28"/>
  <c r="P62" i="28"/>
  <c r="Q62" i="28"/>
  <c r="R62" i="28"/>
  <c r="O63" i="28"/>
  <c r="P63" i="28"/>
  <c r="Q63" i="28"/>
  <c r="R63" i="28"/>
  <c r="O64" i="28"/>
  <c r="P64" i="28"/>
  <c r="Q64" i="28"/>
  <c r="R64" i="28"/>
  <c r="O65" i="28"/>
  <c r="P65" i="28"/>
  <c r="Q65" i="28"/>
  <c r="R65" i="28"/>
  <c r="O66" i="28"/>
  <c r="P66" i="28"/>
  <c r="Q66" i="28"/>
  <c r="R66" i="28"/>
  <c r="O67" i="28"/>
  <c r="P67" i="28"/>
  <c r="Q67" i="28"/>
  <c r="R67" i="28"/>
  <c r="O68" i="28"/>
  <c r="P68" i="28"/>
  <c r="Q68" i="28"/>
  <c r="R68" i="28"/>
  <c r="O69" i="28"/>
  <c r="P69" i="28"/>
  <c r="Q69" i="28"/>
  <c r="R69" i="28"/>
  <c r="O70" i="28"/>
  <c r="P70" i="28"/>
  <c r="Q70" i="28"/>
  <c r="R70" i="28"/>
  <c r="O71" i="28"/>
  <c r="P71" i="28"/>
  <c r="Q71" i="28"/>
  <c r="R71" i="28"/>
  <c r="O72" i="28"/>
  <c r="P72" i="28"/>
  <c r="Q72" i="28"/>
  <c r="R72" i="28"/>
  <c r="O75" i="28"/>
  <c r="P75" i="28"/>
  <c r="Q75" i="28"/>
  <c r="R75" i="28"/>
  <c r="O76" i="28"/>
  <c r="P76" i="28"/>
  <c r="Q76" i="28"/>
  <c r="R76" i="28"/>
  <c r="O77" i="28"/>
  <c r="P77" i="28"/>
  <c r="Q77" i="28"/>
  <c r="R77" i="28"/>
  <c r="O78" i="28"/>
  <c r="P78" i="28"/>
  <c r="Q78" i="28"/>
  <c r="R78" i="28"/>
  <c r="O79" i="28"/>
  <c r="P79" i="28"/>
  <c r="Q79" i="28"/>
  <c r="R79" i="28"/>
  <c r="O80" i="28"/>
  <c r="P80" i="28"/>
  <c r="Q80" i="28"/>
  <c r="R80" i="28"/>
  <c r="O81" i="28"/>
  <c r="P81" i="28"/>
  <c r="Q81" i="28"/>
  <c r="R81" i="28"/>
  <c r="O82" i="28"/>
  <c r="P82" i="28"/>
  <c r="Q82" i="28"/>
  <c r="R82" i="28"/>
  <c r="O83" i="28"/>
  <c r="P83" i="28"/>
  <c r="Q83" i="28"/>
  <c r="R83" i="28"/>
  <c r="O84" i="28"/>
  <c r="P84" i="28"/>
  <c r="Q84" i="28"/>
  <c r="R84" i="28"/>
  <c r="O85" i="28"/>
  <c r="P85" i="28"/>
  <c r="Q85" i="28"/>
  <c r="R85" i="28"/>
  <c r="O86" i="28"/>
  <c r="P86" i="28"/>
  <c r="Q86" i="28"/>
  <c r="R86" i="28"/>
  <c r="O87" i="28"/>
  <c r="P87" i="28"/>
  <c r="Q87" i="28"/>
  <c r="R87" i="28"/>
  <c r="O88" i="28"/>
  <c r="P88" i="28"/>
  <c r="Q88" i="28"/>
  <c r="R88" i="28"/>
  <c r="O89" i="28"/>
  <c r="P89" i="28"/>
  <c r="Q89" i="28"/>
  <c r="R89" i="28"/>
  <c r="O90" i="28"/>
  <c r="P90" i="28"/>
  <c r="Q90" i="28"/>
  <c r="R90" i="28"/>
  <c r="O41" i="28"/>
  <c r="P41" i="28"/>
  <c r="Q41" i="28"/>
  <c r="R41" i="28"/>
  <c r="O42" i="28"/>
  <c r="P42" i="28"/>
  <c r="Q42" i="28"/>
  <c r="R42" i="28"/>
  <c r="O43" i="28"/>
  <c r="P43" i="28"/>
  <c r="Q43" i="28"/>
  <c r="R43" i="28"/>
  <c r="O44" i="28"/>
  <c r="P44" i="28"/>
  <c r="Q44" i="28"/>
  <c r="R44" i="28"/>
  <c r="O45" i="28"/>
  <c r="P45" i="28"/>
  <c r="Q45" i="28"/>
  <c r="R45" i="28"/>
  <c r="O46" i="28"/>
  <c r="P46" i="28"/>
  <c r="Q46" i="28"/>
  <c r="R46" i="28"/>
  <c r="O47" i="28"/>
  <c r="P47" i="28"/>
  <c r="Q47" i="28"/>
  <c r="R47" i="28"/>
  <c r="O48" i="28"/>
  <c r="P48" i="28"/>
  <c r="Q48" i="28"/>
  <c r="R48" i="28"/>
  <c r="O49" i="28"/>
  <c r="P49" i="28"/>
  <c r="Q49" i="28"/>
  <c r="R49" i="28"/>
  <c r="O50" i="28"/>
  <c r="P50" i="28"/>
  <c r="Q50" i="28"/>
  <c r="R50" i="28"/>
  <c r="O51" i="28"/>
  <c r="P51" i="28"/>
  <c r="Q51" i="28"/>
  <c r="R51" i="28"/>
  <c r="O52" i="28"/>
  <c r="P52" i="28"/>
  <c r="Q52" i="28"/>
  <c r="R52" i="28"/>
  <c r="O53" i="28"/>
  <c r="P53" i="28"/>
  <c r="Q53" i="28"/>
  <c r="R53" i="28"/>
  <c r="O54" i="28"/>
  <c r="P54" i="28"/>
  <c r="Q54" i="28"/>
  <c r="R54" i="28"/>
  <c r="O55" i="28"/>
  <c r="P55" i="28"/>
  <c r="Q55" i="28"/>
  <c r="R55" i="28"/>
  <c r="O56" i="28"/>
  <c r="P56" i="28"/>
  <c r="Q56" i="28"/>
  <c r="R56" i="28"/>
  <c r="K91" i="28"/>
  <c r="L91" i="28"/>
  <c r="M91" i="28"/>
  <c r="N91" i="28"/>
  <c r="K92" i="28"/>
  <c r="L92" i="28"/>
  <c r="M92" i="28"/>
  <c r="N92" i="28"/>
  <c r="K93" i="28"/>
  <c r="L93" i="28"/>
  <c r="M93" i="28"/>
  <c r="N93" i="28"/>
  <c r="K94" i="28"/>
  <c r="L94" i="28"/>
  <c r="M94" i="28"/>
  <c r="N94" i="28"/>
  <c r="K95" i="28"/>
  <c r="L95" i="28"/>
  <c r="M95" i="28"/>
  <c r="N95" i="28"/>
  <c r="K96" i="28"/>
  <c r="L96" i="28"/>
  <c r="M96" i="28"/>
  <c r="N96" i="28"/>
  <c r="K97" i="28"/>
  <c r="L97" i="28"/>
  <c r="M97" i="28"/>
  <c r="N97" i="28"/>
  <c r="K98" i="28"/>
  <c r="L98" i="28"/>
  <c r="M98" i="28"/>
  <c r="N98" i="28"/>
  <c r="K99" i="28"/>
  <c r="L99" i="28"/>
  <c r="M99" i="28"/>
  <c r="N99" i="28"/>
  <c r="K100" i="28"/>
  <c r="L100" i="28"/>
  <c r="M100" i="28"/>
  <c r="N100" i="28"/>
  <c r="K101" i="28"/>
  <c r="L101" i="28"/>
  <c r="M101" i="28"/>
  <c r="N101" i="28"/>
  <c r="K102" i="28"/>
  <c r="L102" i="28"/>
  <c r="M102" i="28"/>
  <c r="N102" i="28"/>
  <c r="K103" i="28"/>
  <c r="L103" i="28"/>
  <c r="M103" i="28"/>
  <c r="N103" i="28"/>
  <c r="K104" i="28"/>
  <c r="L104" i="28"/>
  <c r="M104" i="28"/>
  <c r="N104" i="28"/>
  <c r="K105" i="28"/>
  <c r="L105" i="28"/>
  <c r="M105" i="28"/>
  <c r="N105" i="28"/>
  <c r="K106" i="28"/>
  <c r="L106" i="28"/>
  <c r="M106" i="28"/>
  <c r="N106" i="28"/>
  <c r="K57" i="28"/>
  <c r="L57" i="28"/>
  <c r="M57" i="28"/>
  <c r="N57" i="28"/>
  <c r="K58" i="28"/>
  <c r="L58" i="28"/>
  <c r="M58" i="28"/>
  <c r="N58" i="28"/>
  <c r="K59" i="28"/>
  <c r="L59" i="28"/>
  <c r="M59" i="28"/>
  <c r="N59" i="28"/>
  <c r="K60" i="28"/>
  <c r="L60" i="28"/>
  <c r="M60" i="28"/>
  <c r="N60" i="28"/>
  <c r="K61" i="28"/>
  <c r="L61" i="28"/>
  <c r="M61" i="28"/>
  <c r="N61" i="28"/>
  <c r="K62" i="28"/>
  <c r="L62" i="28"/>
  <c r="M62" i="28"/>
  <c r="N62" i="28"/>
  <c r="K63" i="28"/>
  <c r="L63" i="28"/>
  <c r="M63" i="28"/>
  <c r="N63" i="28"/>
  <c r="K64" i="28"/>
  <c r="L64" i="28"/>
  <c r="M64" i="28"/>
  <c r="N64" i="28"/>
  <c r="K65" i="28"/>
  <c r="L65" i="28"/>
  <c r="M65" i="28"/>
  <c r="N65" i="28"/>
  <c r="K66" i="28"/>
  <c r="L66" i="28"/>
  <c r="M66" i="28"/>
  <c r="N66" i="28"/>
  <c r="K67" i="28"/>
  <c r="L67" i="28"/>
  <c r="M67" i="28"/>
  <c r="N67" i="28"/>
  <c r="K68" i="28"/>
  <c r="L68" i="28"/>
  <c r="M68" i="28"/>
  <c r="N68" i="28"/>
  <c r="K69" i="28"/>
  <c r="L69" i="28"/>
  <c r="M69" i="28"/>
  <c r="N69" i="28"/>
  <c r="K70" i="28"/>
  <c r="L70" i="28"/>
  <c r="M70" i="28"/>
  <c r="N70" i="28"/>
  <c r="K71" i="28"/>
  <c r="L71" i="28"/>
  <c r="M71" i="28"/>
  <c r="N71" i="28"/>
  <c r="K72" i="28"/>
  <c r="L72" i="28"/>
  <c r="M72" i="28"/>
  <c r="N72" i="28"/>
  <c r="K75" i="28"/>
  <c r="L75" i="28"/>
  <c r="M75" i="28"/>
  <c r="N75" i="28"/>
  <c r="K76" i="28"/>
  <c r="L76" i="28"/>
  <c r="M76" i="28"/>
  <c r="N76" i="28"/>
  <c r="K77" i="28"/>
  <c r="L77" i="28"/>
  <c r="M77" i="28"/>
  <c r="N77" i="28"/>
  <c r="K78" i="28"/>
  <c r="L78" i="28"/>
  <c r="M78" i="28"/>
  <c r="N78" i="28"/>
  <c r="K79" i="28"/>
  <c r="L79" i="28"/>
  <c r="N79" i="28"/>
  <c r="K80" i="28"/>
  <c r="L80" i="28"/>
  <c r="M80" i="28"/>
  <c r="N80" i="28"/>
  <c r="K81" i="28"/>
  <c r="L81" i="28"/>
  <c r="M81" i="28"/>
  <c r="N81" i="28"/>
  <c r="K82" i="28"/>
  <c r="L82" i="28"/>
  <c r="M82" i="28"/>
  <c r="N82" i="28"/>
  <c r="K83" i="28"/>
  <c r="L83" i="28"/>
  <c r="M83" i="28"/>
  <c r="N83" i="28"/>
  <c r="K84" i="28"/>
  <c r="L84" i="28"/>
  <c r="M84" i="28"/>
  <c r="N84" i="28"/>
  <c r="K85" i="28"/>
  <c r="L85" i="28"/>
  <c r="M85" i="28"/>
  <c r="N85" i="28"/>
  <c r="K86" i="28"/>
  <c r="L86" i="28"/>
  <c r="M86" i="28"/>
  <c r="N86" i="28"/>
  <c r="K87" i="28"/>
  <c r="L87" i="28"/>
  <c r="M87" i="28"/>
  <c r="N87" i="28"/>
  <c r="K88" i="28"/>
  <c r="L88" i="28"/>
  <c r="M88" i="28"/>
  <c r="N88" i="28"/>
  <c r="K89" i="28"/>
  <c r="L89" i="28"/>
  <c r="M89" i="28"/>
  <c r="N89" i="28"/>
  <c r="K90" i="28"/>
  <c r="L90" i="28"/>
  <c r="M90" i="28"/>
  <c r="N90" i="28"/>
  <c r="K41" i="28"/>
  <c r="L41" i="28"/>
  <c r="M41" i="28"/>
  <c r="N41" i="28"/>
  <c r="K42" i="28"/>
  <c r="L42" i="28"/>
  <c r="M42" i="28"/>
  <c r="N42" i="28"/>
  <c r="K43" i="28"/>
  <c r="L43" i="28"/>
  <c r="M43" i="28"/>
  <c r="N43" i="28"/>
  <c r="K44" i="28"/>
  <c r="L44" i="28"/>
  <c r="M44" i="28"/>
  <c r="N44" i="28"/>
  <c r="K45" i="28"/>
  <c r="L45" i="28"/>
  <c r="N45" i="28"/>
  <c r="K46" i="28"/>
  <c r="L46" i="28"/>
  <c r="M46" i="28"/>
  <c r="N46" i="28"/>
  <c r="K47" i="28"/>
  <c r="L47" i="28"/>
  <c r="M47" i="28"/>
  <c r="N47" i="28"/>
  <c r="K48" i="28"/>
  <c r="L48" i="28"/>
  <c r="M48" i="28"/>
  <c r="N48" i="28"/>
  <c r="K49" i="28"/>
  <c r="L49" i="28"/>
  <c r="M49" i="28"/>
  <c r="N49" i="28"/>
  <c r="K50" i="28"/>
  <c r="L50" i="28"/>
  <c r="M50" i="28"/>
  <c r="N50" i="28"/>
  <c r="K51" i="28"/>
  <c r="L51" i="28"/>
  <c r="M51" i="28"/>
  <c r="N51" i="28"/>
  <c r="K52" i="28"/>
  <c r="L52" i="28"/>
  <c r="M52" i="28"/>
  <c r="N52" i="28"/>
  <c r="K53" i="28"/>
  <c r="L53" i="28"/>
  <c r="M53" i="28"/>
  <c r="N53" i="28"/>
  <c r="K54" i="28"/>
  <c r="L54" i="28"/>
  <c r="M54" i="28"/>
  <c r="N54" i="28"/>
  <c r="K55" i="28"/>
  <c r="L55" i="28"/>
  <c r="M55" i="28"/>
  <c r="N55" i="28"/>
  <c r="K56" i="28"/>
  <c r="L56" i="28"/>
  <c r="M56" i="28"/>
  <c r="N56" i="28"/>
  <c r="K21" i="28"/>
  <c r="G91" i="28"/>
  <c r="H91" i="28"/>
  <c r="G92" i="28"/>
  <c r="H92" i="28"/>
  <c r="G93" i="28"/>
  <c r="H93" i="28"/>
  <c r="G94" i="28"/>
  <c r="H94" i="28"/>
  <c r="G95" i="28"/>
  <c r="H95" i="28"/>
  <c r="G96" i="28"/>
  <c r="H96" i="28"/>
  <c r="G97" i="28"/>
  <c r="H97" i="28"/>
  <c r="G98" i="28"/>
  <c r="H98" i="28"/>
  <c r="G99" i="28"/>
  <c r="H99" i="28"/>
  <c r="G100" i="28"/>
  <c r="H100" i="28"/>
  <c r="G101" i="28"/>
  <c r="H101" i="28"/>
  <c r="G102" i="28"/>
  <c r="H102" i="28"/>
  <c r="G103" i="28"/>
  <c r="H103" i="28"/>
  <c r="G104" i="28"/>
  <c r="H104" i="28"/>
  <c r="G105" i="28"/>
  <c r="H105" i="28"/>
  <c r="G106" i="28"/>
  <c r="H106" i="28"/>
  <c r="G75" i="28"/>
  <c r="H75" i="28"/>
  <c r="G76" i="28"/>
  <c r="H76" i="28"/>
  <c r="G77" i="28"/>
  <c r="H77" i="28"/>
  <c r="G78" i="28"/>
  <c r="H78" i="28"/>
  <c r="G79" i="28"/>
  <c r="H79" i="28"/>
  <c r="G80" i="28"/>
  <c r="H80" i="28"/>
  <c r="G81" i="28"/>
  <c r="H81" i="28"/>
  <c r="G82" i="28"/>
  <c r="H82" i="28"/>
  <c r="G83" i="28"/>
  <c r="H83" i="28"/>
  <c r="G84" i="28"/>
  <c r="H84" i="28"/>
  <c r="G85" i="28"/>
  <c r="H85" i="28"/>
  <c r="G86" i="28"/>
  <c r="H86" i="28"/>
  <c r="G87" i="28"/>
  <c r="H87" i="28"/>
  <c r="G88" i="28"/>
  <c r="H88" i="28"/>
  <c r="G89" i="28"/>
  <c r="H89" i="28"/>
  <c r="G90" i="28"/>
  <c r="H90" i="28"/>
  <c r="G57" i="28"/>
  <c r="H57" i="28"/>
  <c r="G58" i="28"/>
  <c r="H58" i="28"/>
  <c r="G59" i="28"/>
  <c r="H59" i="28"/>
  <c r="G60" i="28"/>
  <c r="H60" i="28"/>
  <c r="G61" i="28"/>
  <c r="H61" i="28"/>
  <c r="G62" i="28"/>
  <c r="H62" i="28"/>
  <c r="G63" i="28"/>
  <c r="H63" i="28"/>
  <c r="G64" i="28"/>
  <c r="H64" i="28"/>
  <c r="G65" i="28"/>
  <c r="H65" i="28"/>
  <c r="G66" i="28"/>
  <c r="H66" i="28"/>
  <c r="G67" i="28"/>
  <c r="H67" i="28"/>
  <c r="G68" i="28"/>
  <c r="H68" i="28"/>
  <c r="G69" i="28"/>
  <c r="H69" i="28"/>
  <c r="G70" i="28"/>
  <c r="H70" i="28"/>
  <c r="G71" i="28"/>
  <c r="H71" i="28"/>
  <c r="G72" i="28"/>
  <c r="H72" i="28"/>
  <c r="G41" i="28"/>
  <c r="H41" i="28"/>
  <c r="G42" i="28"/>
  <c r="H42" i="28"/>
  <c r="G43" i="28"/>
  <c r="H43" i="28"/>
  <c r="G44" i="28"/>
  <c r="H44" i="28"/>
  <c r="G45" i="28"/>
  <c r="H45" i="28"/>
  <c r="G46" i="28"/>
  <c r="H46" i="28"/>
  <c r="G47" i="28"/>
  <c r="H47" i="28"/>
  <c r="G48" i="28"/>
  <c r="H48" i="28"/>
  <c r="G49" i="28"/>
  <c r="H49" i="28"/>
  <c r="G50" i="28"/>
  <c r="H50" i="28"/>
  <c r="G51" i="28"/>
  <c r="H51" i="28"/>
  <c r="G52" i="28"/>
  <c r="H52" i="28"/>
  <c r="G53" i="28"/>
  <c r="H53" i="28"/>
  <c r="G54" i="28"/>
  <c r="H54" i="28"/>
  <c r="G55" i="28"/>
  <c r="H55" i="28"/>
  <c r="G56" i="28"/>
  <c r="H56" i="28"/>
  <c r="G21" i="28"/>
  <c r="H21" i="28"/>
  <c r="G22" i="28"/>
  <c r="H22" i="28"/>
  <c r="G23" i="28"/>
  <c r="H23" i="28"/>
  <c r="G24" i="28"/>
  <c r="H24" i="28"/>
  <c r="G25" i="28"/>
  <c r="H25" i="28"/>
  <c r="G26" i="28"/>
  <c r="H26" i="28"/>
  <c r="G27" i="28"/>
  <c r="H27" i="28"/>
  <c r="G28" i="28"/>
  <c r="H28" i="28"/>
  <c r="G29" i="28"/>
  <c r="H29" i="28"/>
  <c r="G30" i="28"/>
  <c r="H30" i="28"/>
  <c r="G31" i="28"/>
  <c r="H31" i="28"/>
  <c r="G32" i="28"/>
  <c r="H32" i="28"/>
  <c r="G33" i="28"/>
  <c r="H33" i="28"/>
  <c r="G34" i="28"/>
  <c r="H34" i="28"/>
  <c r="G35" i="28"/>
  <c r="H35" i="28"/>
  <c r="G36" i="28"/>
  <c r="H36" i="28"/>
  <c r="C24" i="9" l="1"/>
  <c r="M8" i="28" s="1"/>
  <c r="C15" i="9"/>
  <c r="N37" i="28"/>
  <c r="M37" i="28"/>
  <c r="Q11" i="28" l="1"/>
  <c r="O13" i="28"/>
  <c r="R118" i="28"/>
  <c r="R117" i="28"/>
  <c r="Q118" i="28"/>
  <c r="Q117" i="28"/>
  <c r="P118" i="28"/>
  <c r="P117" i="28"/>
  <c r="O118" i="28"/>
  <c r="O117" i="28"/>
  <c r="N118" i="28"/>
  <c r="N117" i="28"/>
  <c r="M118" i="28"/>
  <c r="M117" i="28"/>
  <c r="L118" i="28"/>
  <c r="L117" i="28"/>
  <c r="K118" i="28"/>
  <c r="K117" i="28"/>
  <c r="S118" i="28"/>
  <c r="S117" i="28"/>
  <c r="M115" i="28"/>
  <c r="H118" i="28"/>
  <c r="G118" i="28"/>
  <c r="H127" i="28" l="1"/>
  <c r="H123" i="28"/>
  <c r="G127" i="28"/>
  <c r="G123" i="28"/>
  <c r="I31" i="26"/>
  <c r="I30" i="26"/>
  <c r="T128" i="28" l="1"/>
  <c r="S128" i="28"/>
  <c r="J128" i="28"/>
  <c r="I128" i="28"/>
  <c r="T127" i="28"/>
  <c r="K127" i="28"/>
  <c r="J127" i="28"/>
  <c r="I127" i="28"/>
  <c r="P127" i="28"/>
  <c r="Q127" i="28"/>
  <c r="T124" i="28"/>
  <c r="S124" i="28"/>
  <c r="J124" i="28"/>
  <c r="I124" i="28"/>
  <c r="T123" i="28"/>
  <c r="Q123" i="28"/>
  <c r="M123" i="28"/>
  <c r="J123" i="28"/>
  <c r="I123" i="28"/>
  <c r="P123" i="28"/>
  <c r="O123" i="28"/>
  <c r="G125" i="28"/>
  <c r="Q125" i="28" s="1"/>
  <c r="H125" i="28"/>
  <c r="R125" i="28" s="1"/>
  <c r="I125" i="28"/>
  <c r="J125" i="28"/>
  <c r="T125" i="28"/>
  <c r="I126" i="28"/>
  <c r="J126" i="28"/>
  <c r="S126" i="28"/>
  <c r="T126" i="28"/>
  <c r="H121" i="28"/>
  <c r="H122" i="28" s="1"/>
  <c r="L122" i="28" s="1"/>
  <c r="G121" i="28"/>
  <c r="M121" i="28" s="1"/>
  <c r="H116" i="28"/>
  <c r="G116" i="28"/>
  <c r="K116" i="28" s="1"/>
  <c r="H115" i="28"/>
  <c r="G115" i="28"/>
  <c r="H113" i="28"/>
  <c r="G114" i="28" s="1"/>
  <c r="G113" i="28"/>
  <c r="M113" i="28" s="1"/>
  <c r="G111" i="28"/>
  <c r="M111" i="28" s="1"/>
  <c r="H111" i="28"/>
  <c r="L111" i="28" s="1"/>
  <c r="H109" i="28"/>
  <c r="H110" i="28" s="1"/>
  <c r="R110" i="28" s="1"/>
  <c r="G109" i="28"/>
  <c r="H107" i="28"/>
  <c r="G107" i="28"/>
  <c r="K107" i="28" s="1"/>
  <c r="I39" i="28"/>
  <c r="H39" i="28"/>
  <c r="G40" i="28" s="1"/>
  <c r="M40" i="28" s="1"/>
  <c r="G39" i="28"/>
  <c r="M39" i="28" s="1"/>
  <c r="H37" i="28"/>
  <c r="G37" i="28"/>
  <c r="M33" i="28"/>
  <c r="N36" i="28"/>
  <c r="M36" i="28"/>
  <c r="N35" i="28"/>
  <c r="K35" i="28"/>
  <c r="L34" i="28"/>
  <c r="M34" i="28"/>
  <c r="N33" i="28"/>
  <c r="N32" i="28"/>
  <c r="M32" i="28"/>
  <c r="N31" i="28"/>
  <c r="M31" i="28"/>
  <c r="L30" i="28"/>
  <c r="M30" i="28"/>
  <c r="N29" i="28"/>
  <c r="M29" i="28"/>
  <c r="N28" i="28"/>
  <c r="M28" i="28"/>
  <c r="N27" i="28"/>
  <c r="M27" i="28"/>
  <c r="L26" i="28"/>
  <c r="M26" i="28"/>
  <c r="N25" i="28"/>
  <c r="M25" i="28"/>
  <c r="L24" i="28"/>
  <c r="M24" i="28"/>
  <c r="N23" i="28"/>
  <c r="M23" i="28"/>
  <c r="L22" i="28"/>
  <c r="M22" i="28"/>
  <c r="N21" i="28"/>
  <c r="H17" i="28"/>
  <c r="N17" i="28" s="1"/>
  <c r="G17" i="28"/>
  <c r="M17" i="28" s="1"/>
  <c r="G14" i="28"/>
  <c r="K14" i="28" s="1"/>
  <c r="H14" i="28"/>
  <c r="L14" i="28" s="1"/>
  <c r="H12" i="28"/>
  <c r="L12" i="28" s="1"/>
  <c r="G12" i="28"/>
  <c r="K12" i="28" s="1"/>
  <c r="G9" i="28"/>
  <c r="K9" i="28" s="1"/>
  <c r="H9" i="28"/>
  <c r="N9" i="28" s="1"/>
  <c r="G8" i="28"/>
  <c r="H6" i="28"/>
  <c r="N6" i="28" s="1"/>
  <c r="G7" i="28"/>
  <c r="K7" i="28" s="1"/>
  <c r="G10" i="28"/>
  <c r="M10" i="28" s="1"/>
  <c r="G6" i="28"/>
  <c r="K6" i="28" s="1"/>
  <c r="L8" i="28"/>
  <c r="G11" i="28"/>
  <c r="H10" i="28"/>
  <c r="N10" i="28" s="1"/>
  <c r="H11" i="28"/>
  <c r="N11" i="28" s="1"/>
  <c r="H13" i="28"/>
  <c r="N13" i="28" s="1"/>
  <c r="H15" i="28"/>
  <c r="N15" i="28" s="1"/>
  <c r="H16" i="28"/>
  <c r="L16" i="28" s="1"/>
  <c r="H18" i="28"/>
  <c r="N18" i="28" s="1"/>
  <c r="H19" i="28"/>
  <c r="L19" i="28" s="1"/>
  <c r="H20" i="28"/>
  <c r="L20" i="28" s="1"/>
  <c r="G13" i="28"/>
  <c r="M13" i="28" s="1"/>
  <c r="G15" i="28"/>
  <c r="M15" i="28" s="1"/>
  <c r="G16" i="28"/>
  <c r="M16" i="28" s="1"/>
  <c r="G18" i="28"/>
  <c r="K18" i="28" s="1"/>
  <c r="G19" i="28"/>
  <c r="M19" i="28" s="1"/>
  <c r="G20" i="28"/>
  <c r="K20" i="28" s="1"/>
  <c r="H7" i="28"/>
  <c r="N7" i="28" s="1"/>
  <c r="H5" i="28"/>
  <c r="N5" i="28" s="1"/>
  <c r="G5" i="28"/>
  <c r="T122" i="28"/>
  <c r="S122" i="28"/>
  <c r="J122" i="28"/>
  <c r="I122" i="28"/>
  <c r="T121" i="28"/>
  <c r="J121" i="28"/>
  <c r="I121" i="28"/>
  <c r="T120" i="28"/>
  <c r="S120" i="28"/>
  <c r="T119" i="28"/>
  <c r="H119" i="28"/>
  <c r="G120" i="28" s="1"/>
  <c r="G119" i="28"/>
  <c r="K119" i="28" s="1"/>
  <c r="J40" i="28"/>
  <c r="I40" i="28"/>
  <c r="J39" i="28"/>
  <c r="J38" i="28"/>
  <c r="I38" i="28"/>
  <c r="J37" i="28"/>
  <c r="I37" i="28"/>
  <c r="M35" i="28"/>
  <c r="N24" i="28"/>
  <c r="K115" i="28" l="1"/>
  <c r="G117" i="28"/>
  <c r="N115" i="28"/>
  <c r="H117" i="28"/>
  <c r="N22" i="28"/>
  <c r="N26" i="28"/>
  <c r="N30" i="28"/>
  <c r="M11" i="28"/>
  <c r="K11" i="28"/>
  <c r="P125" i="28"/>
  <c r="G38" i="28"/>
  <c r="L23" i="28"/>
  <c r="L39" i="28"/>
  <c r="H40" i="28"/>
  <c r="L40" i="28" s="1"/>
  <c r="L37" i="28"/>
  <c r="K123" i="28"/>
  <c r="R127" i="28"/>
  <c r="N123" i="28"/>
  <c r="L127" i="28"/>
  <c r="G128" i="28"/>
  <c r="M127" i="28"/>
  <c r="H128" i="28"/>
  <c r="R123" i="28"/>
  <c r="N127" i="28"/>
  <c r="O127" i="28"/>
  <c r="H124" i="28"/>
  <c r="P124" i="28" s="1"/>
  <c r="N34" i="28"/>
  <c r="K39" i="28"/>
  <c r="L123" i="28"/>
  <c r="G124" i="28"/>
  <c r="H38" i="28"/>
  <c r="L36" i="28"/>
  <c r="L115" i="28"/>
  <c r="K28" i="28"/>
  <c r="K33" i="28"/>
  <c r="G126" i="28"/>
  <c r="M126" i="28" s="1"/>
  <c r="O125" i="28"/>
  <c r="L33" i="28"/>
  <c r="K37" i="28"/>
  <c r="K25" i="28"/>
  <c r="L25" i="28"/>
  <c r="L35" i="28"/>
  <c r="K126" i="28"/>
  <c r="L15" i="28"/>
  <c r="K36" i="28"/>
  <c r="L31" i="28"/>
  <c r="L27" i="28"/>
  <c r="Q126" i="28"/>
  <c r="N125" i="28"/>
  <c r="H126" i="28"/>
  <c r="M125" i="28"/>
  <c r="L125" i="28"/>
  <c r="K125" i="28"/>
  <c r="N121" i="28"/>
  <c r="L121" i="28"/>
  <c r="G122" i="28"/>
  <c r="K122" i="28" s="1"/>
  <c r="K121" i="28"/>
  <c r="N39" i="28"/>
  <c r="L28" i="28"/>
  <c r="M21" i="28"/>
  <c r="K23" i="28"/>
  <c r="K27" i="28"/>
  <c r="K31" i="28"/>
  <c r="K29" i="28"/>
  <c r="L29" i="28"/>
  <c r="K32" i="28"/>
  <c r="K24" i="28"/>
  <c r="L32" i="28"/>
  <c r="L21" i="28"/>
  <c r="K22" i="28"/>
  <c r="K26" i="28"/>
  <c r="K30" i="28"/>
  <c r="K34" i="28"/>
  <c r="L6" i="28"/>
  <c r="K111" i="28"/>
  <c r="M119" i="28"/>
  <c r="L10" i="28"/>
  <c r="L18" i="28"/>
  <c r="N20" i="28"/>
  <c r="N16" i="28"/>
  <c r="N12" i="28"/>
  <c r="M12" i="28"/>
  <c r="L17" i="28"/>
  <c r="N8" i="28"/>
  <c r="M14" i="28"/>
  <c r="L13" i="28"/>
  <c r="K19" i="28"/>
  <c r="L9" i="28"/>
  <c r="M9" i="28"/>
  <c r="N19" i="28"/>
  <c r="N14" i="28"/>
  <c r="L11" i="28"/>
  <c r="M18" i="28"/>
  <c r="L7" i="28"/>
  <c r="M7" i="28"/>
  <c r="K13" i="28"/>
  <c r="M20" i="28"/>
  <c r="K16" i="28"/>
  <c r="N122" i="28"/>
  <c r="H114" i="28"/>
  <c r="H120" i="28"/>
  <c r="N120" i="28" s="1"/>
  <c r="K113" i="28"/>
  <c r="L113" i="28"/>
  <c r="G110" i="28"/>
  <c r="M110" i="28" s="1"/>
  <c r="N111" i="28"/>
  <c r="N113" i="28"/>
  <c r="L119" i="28"/>
  <c r="G112" i="28"/>
  <c r="K112" i="28" s="1"/>
  <c r="H112" i="28"/>
  <c r="N112" i="28" s="1"/>
  <c r="N119" i="28"/>
  <c r="M6" i="28"/>
  <c r="K8" i="28"/>
  <c r="K10" i="28"/>
  <c r="K15" i="28"/>
  <c r="K17" i="28"/>
  <c r="L5" i="28"/>
  <c r="K5" i="28"/>
  <c r="M5" i="28"/>
  <c r="K120" i="28"/>
  <c r="K109" i="28"/>
  <c r="L110" i="28"/>
  <c r="N110" i="28"/>
  <c r="N40" i="28"/>
  <c r="M109" i="28"/>
  <c r="K114" i="28"/>
  <c r="M114" i="28"/>
  <c r="L114" i="28"/>
  <c r="G108" i="28"/>
  <c r="H108" i="28"/>
  <c r="L107" i="28"/>
  <c r="N107" i="28"/>
  <c r="N109" i="28"/>
  <c r="M120" i="28"/>
  <c r="L109" i="28"/>
  <c r="M38" i="28"/>
  <c r="K40" i="28"/>
  <c r="M107" i="28"/>
  <c r="G74" i="28"/>
  <c r="M74" i="28" s="1"/>
  <c r="H73" i="28"/>
  <c r="L73" i="28" s="1"/>
  <c r="F2" i="21"/>
  <c r="F4" i="21"/>
  <c r="D4" i="21" a="1"/>
  <c r="D4" i="21" s="1"/>
  <c r="AA49" i="21"/>
  <c r="AA50" i="21"/>
  <c r="AA11" i="21"/>
  <c r="AA12" i="21"/>
  <c r="AA13" i="21"/>
  <c r="AA14" i="21"/>
  <c r="AA15" i="21"/>
  <c r="AA16" i="21"/>
  <c r="AA17" i="21"/>
  <c r="AA18" i="21"/>
  <c r="AA19" i="21"/>
  <c r="AA20" i="21"/>
  <c r="AA21" i="21"/>
  <c r="AA22" i="21"/>
  <c r="AA23" i="21"/>
  <c r="AA24" i="21"/>
  <c r="AA25" i="21"/>
  <c r="AA26" i="21"/>
  <c r="AA27" i="21"/>
  <c r="AA28" i="21"/>
  <c r="AA29" i="21"/>
  <c r="AA30" i="21"/>
  <c r="AA31" i="21"/>
  <c r="AA32" i="21"/>
  <c r="AA33" i="21"/>
  <c r="AA34" i="21"/>
  <c r="AA35" i="21"/>
  <c r="AA36" i="21"/>
  <c r="AA37" i="21"/>
  <c r="AA38" i="21"/>
  <c r="AA39" i="21"/>
  <c r="AA40" i="21"/>
  <c r="AA41" i="21"/>
  <c r="AA42" i="21"/>
  <c r="AA43" i="21"/>
  <c r="AA44" i="21"/>
  <c r="AA64" i="21"/>
  <c r="AA55" i="21"/>
  <c r="AA58" i="21"/>
  <c r="AA59" i="21"/>
  <c r="AA60" i="21"/>
  <c r="AA61" i="21"/>
  <c r="AA62" i="21"/>
  <c r="AA63" i="21"/>
  <c r="AA51" i="21"/>
  <c r="AA52" i="21"/>
  <c r="AA53" i="21"/>
  <c r="Z49" i="21"/>
  <c r="Z50" i="21"/>
  <c r="Z64" i="21"/>
  <c r="Z58" i="21"/>
  <c r="Z59" i="21"/>
  <c r="Z60" i="21"/>
  <c r="Z61" i="21"/>
  <c r="Z62" i="21"/>
  <c r="Z63" i="21"/>
  <c r="AG46" i="21"/>
  <c r="AH46" i="21" s="1"/>
  <c r="AE46" i="21"/>
  <c r="AF46" i="21" s="1"/>
  <c r="AG45" i="21"/>
  <c r="AH45" i="21" s="1"/>
  <c r="AE45" i="21"/>
  <c r="AF45" i="21" s="1"/>
  <c r="AG53" i="21"/>
  <c r="AH53" i="21" s="1"/>
  <c r="AE53" i="21"/>
  <c r="AF53" i="21" s="1"/>
  <c r="AG52" i="21"/>
  <c r="AH52" i="21" s="1"/>
  <c r="AE52" i="21"/>
  <c r="AF52" i="21" s="1"/>
  <c r="AG51" i="21"/>
  <c r="AH51" i="21" s="1"/>
  <c r="AE51" i="21"/>
  <c r="AF51" i="21" s="1"/>
  <c r="AG63" i="21"/>
  <c r="AH63" i="21" s="1"/>
  <c r="AE63" i="21"/>
  <c r="AF63" i="21" s="1"/>
  <c r="AG62" i="21"/>
  <c r="AH62" i="21" s="1"/>
  <c r="AE62" i="21"/>
  <c r="AF62" i="21" s="1"/>
  <c r="AG61" i="21"/>
  <c r="AH61" i="21" s="1"/>
  <c r="AE61" i="21"/>
  <c r="AF61" i="21" s="1"/>
  <c r="AG60" i="21"/>
  <c r="AH60" i="21" s="1"/>
  <c r="AE60" i="21"/>
  <c r="AF60" i="21" s="1"/>
  <c r="AG59" i="21"/>
  <c r="AH59" i="21" s="1"/>
  <c r="AE59" i="21"/>
  <c r="AF59" i="21" s="1"/>
  <c r="AG58" i="21"/>
  <c r="AH58" i="21" s="1"/>
  <c r="AE58" i="21"/>
  <c r="AF58" i="21" s="1"/>
  <c r="AG55" i="21"/>
  <c r="AH55" i="21" s="1"/>
  <c r="AE55" i="21"/>
  <c r="AF55" i="21" s="1"/>
  <c r="AG64" i="21"/>
  <c r="AH64" i="21" s="1"/>
  <c r="AE64" i="21"/>
  <c r="AF64" i="21" s="1"/>
  <c r="AG44" i="21"/>
  <c r="AH44" i="21" s="1"/>
  <c r="AE44" i="21"/>
  <c r="AF44" i="21" s="1"/>
  <c r="AG43" i="21"/>
  <c r="AH43" i="21" s="1"/>
  <c r="AE43" i="21"/>
  <c r="AF43" i="21" s="1"/>
  <c r="AG42" i="21"/>
  <c r="AH42" i="21" s="1"/>
  <c r="AE42" i="21"/>
  <c r="AF42" i="21" s="1"/>
  <c r="AG41" i="21"/>
  <c r="AH41" i="21" s="1"/>
  <c r="AE41" i="21"/>
  <c r="AF41" i="21" s="1"/>
  <c r="AG40" i="21"/>
  <c r="AH40" i="21" s="1"/>
  <c r="AE40" i="21"/>
  <c r="AF40" i="21" s="1"/>
  <c r="AG39" i="21"/>
  <c r="AH39" i="21" s="1"/>
  <c r="AE39" i="21"/>
  <c r="AF39" i="21" s="1"/>
  <c r="AG38" i="21"/>
  <c r="AH38" i="21" s="1"/>
  <c r="AE38" i="21"/>
  <c r="AF38" i="21" s="1"/>
  <c r="AG37" i="21"/>
  <c r="AH37" i="21" s="1"/>
  <c r="AE37" i="21"/>
  <c r="AF37" i="21" s="1"/>
  <c r="AG36" i="21"/>
  <c r="AH36" i="21" s="1"/>
  <c r="AE36" i="21"/>
  <c r="AF36" i="21" s="1"/>
  <c r="AG35" i="21"/>
  <c r="AH35" i="21" s="1"/>
  <c r="AE35" i="21"/>
  <c r="AF35" i="21" s="1"/>
  <c r="AG34" i="21"/>
  <c r="AH34" i="21" s="1"/>
  <c r="AE34" i="21"/>
  <c r="AF34" i="21" s="1"/>
  <c r="AG33" i="21"/>
  <c r="AH33" i="21" s="1"/>
  <c r="AE33" i="21"/>
  <c r="AF33" i="21" s="1"/>
  <c r="AG32" i="21"/>
  <c r="AH32" i="21" s="1"/>
  <c r="AE32" i="21"/>
  <c r="AF32" i="21" s="1"/>
  <c r="AG31" i="21"/>
  <c r="AH31" i="21" s="1"/>
  <c r="AE31" i="21"/>
  <c r="AF31" i="21" s="1"/>
  <c r="AG30" i="21"/>
  <c r="AH30" i="21" s="1"/>
  <c r="AE30" i="21"/>
  <c r="AF30" i="21" s="1"/>
  <c r="AG29" i="21"/>
  <c r="AH29" i="21" s="1"/>
  <c r="AE29" i="21"/>
  <c r="AF29" i="21" s="1"/>
  <c r="AG28" i="21"/>
  <c r="AH28" i="21" s="1"/>
  <c r="AE28" i="21"/>
  <c r="AF28" i="21" s="1"/>
  <c r="AG27" i="21"/>
  <c r="AH27" i="21" s="1"/>
  <c r="AE27" i="21"/>
  <c r="AF27" i="21" s="1"/>
  <c r="AG26" i="21"/>
  <c r="AH26" i="21" s="1"/>
  <c r="AE26" i="21"/>
  <c r="AF26" i="21" s="1"/>
  <c r="AG25" i="21"/>
  <c r="AH25" i="21" s="1"/>
  <c r="AE25" i="21"/>
  <c r="AF25" i="21" s="1"/>
  <c r="AG24" i="21"/>
  <c r="AH24" i="21" s="1"/>
  <c r="AE24" i="21"/>
  <c r="AF24" i="21" s="1"/>
  <c r="AG23" i="21"/>
  <c r="AH23" i="21" s="1"/>
  <c r="AE23" i="21"/>
  <c r="AF23" i="21" s="1"/>
  <c r="AG22" i="21"/>
  <c r="AH22" i="21" s="1"/>
  <c r="AE22" i="21"/>
  <c r="AF22" i="21" s="1"/>
  <c r="AG21" i="21"/>
  <c r="AH21" i="21" s="1"/>
  <c r="AE21" i="21"/>
  <c r="AF21" i="21" s="1"/>
  <c r="AG20" i="21"/>
  <c r="AH20" i="21" s="1"/>
  <c r="AE20" i="21"/>
  <c r="AF20" i="21" s="1"/>
  <c r="AG19" i="21"/>
  <c r="AH19" i="21" s="1"/>
  <c r="AE19" i="21"/>
  <c r="AF19" i="21" s="1"/>
  <c r="AG18" i="21"/>
  <c r="AH18" i="21" s="1"/>
  <c r="AE18" i="21"/>
  <c r="AF18" i="21" s="1"/>
  <c r="AG17" i="21"/>
  <c r="AH17" i="21" s="1"/>
  <c r="AE17" i="21"/>
  <c r="AF17" i="21" s="1"/>
  <c r="AG16" i="21"/>
  <c r="AH16" i="21" s="1"/>
  <c r="AE16" i="21"/>
  <c r="AF16" i="21" s="1"/>
  <c r="AG15" i="21"/>
  <c r="AH15" i="21" s="1"/>
  <c r="AE15" i="21"/>
  <c r="AF15" i="21" s="1"/>
  <c r="AG14" i="21"/>
  <c r="AH14" i="21" s="1"/>
  <c r="AE14" i="21"/>
  <c r="AF14" i="21" s="1"/>
  <c r="AG13" i="21"/>
  <c r="AH13" i="21" s="1"/>
  <c r="AE13" i="21"/>
  <c r="AF13" i="21" s="1"/>
  <c r="AG12" i="21"/>
  <c r="AH12" i="21" s="1"/>
  <c r="AE12" i="21"/>
  <c r="AF12" i="21" s="1"/>
  <c r="AG11" i="21"/>
  <c r="AH11" i="21" s="1"/>
  <c r="AE11" i="21"/>
  <c r="AF11" i="21" s="1"/>
  <c r="AG50" i="21"/>
  <c r="AH50" i="21" s="1"/>
  <c r="AE50" i="21"/>
  <c r="AF50" i="21" s="1"/>
  <c r="AG49" i="21"/>
  <c r="AH49" i="21" s="1"/>
  <c r="AE49" i="21"/>
  <c r="AF49" i="21" s="1"/>
  <c r="AG54" i="21"/>
  <c r="AH54" i="21" s="1"/>
  <c r="AE54" i="21"/>
  <c r="AF54" i="21" s="1"/>
  <c r="N114" i="28" l="1"/>
  <c r="R114" i="28"/>
  <c r="N38" i="28"/>
  <c r="K38" i="28"/>
  <c r="K74" i="28"/>
  <c r="N73" i="28"/>
  <c r="H74" i="28"/>
  <c r="S74" i="28"/>
  <c r="S73" i="28"/>
  <c r="L120" i="28"/>
  <c r="R124" i="28"/>
  <c r="N124" i="28"/>
  <c r="L124" i="28"/>
  <c r="L128" i="28"/>
  <c r="R128" i="28"/>
  <c r="P128" i="28"/>
  <c r="N128" i="28"/>
  <c r="L38" i="28"/>
  <c r="K128" i="28"/>
  <c r="Q128" i="28"/>
  <c r="O128" i="28"/>
  <c r="M128" i="28"/>
  <c r="M112" i="28"/>
  <c r="K124" i="28"/>
  <c r="Q124" i="28"/>
  <c r="O124" i="28"/>
  <c r="M124" i="28"/>
  <c r="O126" i="28"/>
  <c r="M122" i="28"/>
  <c r="R126" i="28"/>
  <c r="L126" i="28"/>
  <c r="N126" i="28"/>
  <c r="P126" i="28"/>
  <c r="K110" i="28"/>
  <c r="L112" i="28"/>
  <c r="L108" i="28"/>
  <c r="N108" i="28"/>
  <c r="M108" i="28"/>
  <c r="K108" i="28"/>
  <c r="AA54" i="21"/>
  <c r="L74" i="28" l="1"/>
  <c r="N74" i="28"/>
  <c r="G73" i="28" l="1"/>
  <c r="AE94" i="17"/>
  <c r="AE95" i="17"/>
  <c r="W92" i="17"/>
  <c r="W93" i="17"/>
  <c r="W94" i="17"/>
  <c r="W95" i="17"/>
  <c r="U5" i="17"/>
  <c r="U4" i="17"/>
  <c r="T5" i="17"/>
  <c r="T4" i="17"/>
  <c r="S5" i="17"/>
  <c r="S4" i="17"/>
  <c r="R5" i="17"/>
  <c r="R4" i="17"/>
  <c r="Q5" i="17"/>
  <c r="Q4" i="17"/>
  <c r="AP3" i="17"/>
  <c r="AQ3" i="17"/>
  <c r="AO3" i="17"/>
  <c r="AE93" i="17"/>
  <c r="AE92" i="17"/>
  <c r="AE91" i="17"/>
  <c r="AE90" i="17"/>
  <c r="AE89" i="17"/>
  <c r="AE88" i="17"/>
  <c r="AE70" i="17"/>
  <c r="AE69" i="17"/>
  <c r="AE68" i="17"/>
  <c r="AE67" i="17"/>
  <c r="AE66" i="17"/>
  <c r="AE65" i="17"/>
  <c r="AE64" i="17"/>
  <c r="AE63" i="17"/>
  <c r="AE62" i="17"/>
  <c r="AE74" i="17"/>
  <c r="AE35" i="17"/>
  <c r="AE21" i="17"/>
  <c r="AE17" i="17"/>
  <c r="AE33" i="17"/>
  <c r="AE23" i="17"/>
  <c r="AE36" i="17"/>
  <c r="AE61" i="17"/>
  <c r="AE60" i="17"/>
  <c r="AE59" i="17"/>
  <c r="AE58" i="17"/>
  <c r="AE57" i="17"/>
  <c r="AE56" i="17"/>
  <c r="AE55" i="17"/>
  <c r="AE54" i="17"/>
  <c r="AE53" i="17"/>
  <c r="AE52" i="17"/>
  <c r="AE51" i="17"/>
  <c r="AE50" i="17"/>
  <c r="AE49" i="17"/>
  <c r="AE27" i="17"/>
  <c r="AE73" i="17"/>
  <c r="AE48" i="17"/>
  <c r="AE47" i="17"/>
  <c r="AE9" i="17"/>
  <c r="AE8" i="17"/>
  <c r="AE31" i="17"/>
  <c r="AE20" i="17"/>
  <c r="AE46" i="17"/>
  <c r="AE45" i="17"/>
  <c r="AE25" i="17"/>
  <c r="AE24" i="17"/>
  <c r="AE28" i="17"/>
  <c r="AE19" i="17"/>
  <c r="AE15" i="17"/>
  <c r="AE13" i="17"/>
  <c r="AE44" i="17"/>
  <c r="AE43" i="17"/>
  <c r="AE18" i="17"/>
  <c r="AE11" i="17"/>
  <c r="AE30" i="17"/>
  <c r="AE42" i="17"/>
  <c r="AE41" i="17"/>
  <c r="AE40" i="17"/>
  <c r="AE39" i="17"/>
  <c r="AE29" i="17"/>
  <c r="AE38" i="17"/>
  <c r="AE16" i="17"/>
  <c r="AE26" i="17"/>
  <c r="AE32" i="17"/>
  <c r="AE14" i="17"/>
  <c r="AE34" i="17"/>
  <c r="AE37" i="17"/>
  <c r="AE12" i="17"/>
  <c r="AE10" i="17"/>
  <c r="AE72" i="17"/>
  <c r="AE78" i="17"/>
  <c r="AE77" i="17"/>
  <c r="AE76" i="17"/>
  <c r="AE75" i="17"/>
  <c r="AE104" i="17"/>
  <c r="AE103" i="17"/>
  <c r="AE102" i="17"/>
  <c r="AE101" i="17"/>
  <c r="AE100" i="17"/>
  <c r="AE106" i="17"/>
  <c r="AE83" i="17"/>
  <c r="AE81" i="17"/>
  <c r="AE96" i="17"/>
  <c r="AE82" i="17"/>
  <c r="AE97" i="17"/>
  <c r="AE71" i="17"/>
  <c r="AE109" i="17"/>
  <c r="AE87" i="17"/>
  <c r="AE117" i="17"/>
  <c r="AE116" i="17"/>
  <c r="AE108" i="17"/>
  <c r="AE107" i="17"/>
  <c r="L32" i="17"/>
  <c r="L7" i="17"/>
  <c r="AF4" i="17"/>
  <c r="AH4" i="17" s="1"/>
  <c r="AI4" i="17" s="1"/>
  <c r="AF6" i="17"/>
  <c r="AG6" i="17" s="1"/>
  <c r="AF7" i="17"/>
  <c r="AH7" i="17" s="1"/>
  <c r="AI7" i="17" s="1"/>
  <c r="AF8" i="17"/>
  <c r="AJ8" i="17" s="1"/>
  <c r="AK8" i="17" s="1"/>
  <c r="AF9" i="17"/>
  <c r="AH9" i="17" s="1"/>
  <c r="AI9" i="17" s="1"/>
  <c r="AF10" i="17"/>
  <c r="AG10" i="17" s="1"/>
  <c r="AF11" i="17"/>
  <c r="AG11" i="17" s="1"/>
  <c r="AF12" i="17"/>
  <c r="AJ12" i="17" s="1"/>
  <c r="AK12" i="17" s="1"/>
  <c r="AF13" i="17"/>
  <c r="AH13" i="17" s="1"/>
  <c r="AI13" i="17" s="1"/>
  <c r="AF14" i="17"/>
  <c r="AG14" i="17" s="1"/>
  <c r="AF15" i="17"/>
  <c r="AJ15" i="17" s="1"/>
  <c r="AK15" i="17" s="1"/>
  <c r="AF16" i="17"/>
  <c r="AJ16" i="17" s="1"/>
  <c r="AK16" i="17" s="1"/>
  <c r="AF17" i="17"/>
  <c r="AH17" i="17" s="1"/>
  <c r="AI17" i="17" s="1"/>
  <c r="AF18" i="17"/>
  <c r="AG18" i="17" s="1"/>
  <c r="AF19" i="17"/>
  <c r="AJ19" i="17" s="1"/>
  <c r="AK19" i="17" s="1"/>
  <c r="AF20" i="17"/>
  <c r="AJ20" i="17" s="1"/>
  <c r="AK20" i="17" s="1"/>
  <c r="AF21" i="17"/>
  <c r="AH21" i="17" s="1"/>
  <c r="AI21" i="17" s="1"/>
  <c r="AF22" i="17"/>
  <c r="AG22" i="17" s="1"/>
  <c r="AF23" i="17"/>
  <c r="AG23" i="17" s="1"/>
  <c r="AF24" i="17"/>
  <c r="AJ24" i="17" s="1"/>
  <c r="AK24" i="17" s="1"/>
  <c r="AF25" i="17"/>
  <c r="AH25" i="17" s="1"/>
  <c r="AI25" i="17" s="1"/>
  <c r="AF26" i="17"/>
  <c r="AG26" i="17" s="1"/>
  <c r="AF27" i="17"/>
  <c r="AJ27" i="17" s="1"/>
  <c r="AK27" i="17" s="1"/>
  <c r="AF28" i="17"/>
  <c r="AJ28" i="17" s="1"/>
  <c r="AK28" i="17" s="1"/>
  <c r="AF29" i="17"/>
  <c r="AH29" i="17" s="1"/>
  <c r="AI29" i="17" s="1"/>
  <c r="AF30" i="17"/>
  <c r="AG30" i="17" s="1"/>
  <c r="AF31" i="17"/>
  <c r="AJ31" i="17" s="1"/>
  <c r="AK31" i="17" s="1"/>
  <c r="AF32" i="17"/>
  <c r="AJ32" i="17" s="1"/>
  <c r="AK32" i="17" s="1"/>
  <c r="AF33" i="17"/>
  <c r="AH33" i="17" s="1"/>
  <c r="AI33" i="17" s="1"/>
  <c r="AF34" i="17"/>
  <c r="AG34" i="17" s="1"/>
  <c r="AF35" i="17"/>
  <c r="AG35" i="17" s="1"/>
  <c r="AF36" i="17"/>
  <c r="AJ36" i="17" s="1"/>
  <c r="AK36" i="17" s="1"/>
  <c r="AF37" i="17"/>
  <c r="AH37" i="17" s="1"/>
  <c r="AI37" i="17" s="1"/>
  <c r="AF38" i="17"/>
  <c r="AG38" i="17" s="1"/>
  <c r="AF39" i="17"/>
  <c r="AJ39" i="17" s="1"/>
  <c r="AK39" i="17" s="1"/>
  <c r="AF40" i="17"/>
  <c r="AJ40" i="17" s="1"/>
  <c r="AK40" i="17" s="1"/>
  <c r="AF41" i="17"/>
  <c r="AH41" i="17" s="1"/>
  <c r="AI41" i="17" s="1"/>
  <c r="AF42" i="17"/>
  <c r="AG42" i="17" s="1"/>
  <c r="AF43" i="17"/>
  <c r="AJ43" i="17" s="1"/>
  <c r="AK43" i="17" s="1"/>
  <c r="AF44" i="17"/>
  <c r="AJ44" i="17" s="1"/>
  <c r="AK44" i="17" s="1"/>
  <c r="AF45" i="17"/>
  <c r="AH45" i="17" s="1"/>
  <c r="AI45" i="17" s="1"/>
  <c r="AF46" i="17"/>
  <c r="AG46" i="17" s="1"/>
  <c r="AF47" i="17"/>
  <c r="AG47" i="17" s="1"/>
  <c r="AF48" i="17"/>
  <c r="AJ48" i="17" s="1"/>
  <c r="AK48" i="17" s="1"/>
  <c r="AF49" i="17"/>
  <c r="AH49" i="17" s="1"/>
  <c r="AI49" i="17" s="1"/>
  <c r="AF50" i="17"/>
  <c r="AG50" i="17" s="1"/>
  <c r="AF51" i="17"/>
  <c r="AG51" i="17" s="1"/>
  <c r="AF52" i="17"/>
  <c r="AJ52" i="17" s="1"/>
  <c r="AK52" i="17" s="1"/>
  <c r="AF53" i="17"/>
  <c r="AH53" i="17" s="1"/>
  <c r="AI53" i="17" s="1"/>
  <c r="AF54" i="17"/>
  <c r="AG54" i="17" s="1"/>
  <c r="AF55" i="17"/>
  <c r="AJ55" i="17" s="1"/>
  <c r="AK55" i="17" s="1"/>
  <c r="AF56" i="17"/>
  <c r="AJ56" i="17" s="1"/>
  <c r="AK56" i="17" s="1"/>
  <c r="AF57" i="17"/>
  <c r="AH57" i="17" s="1"/>
  <c r="AI57" i="17" s="1"/>
  <c r="AF58" i="17"/>
  <c r="AG58" i="17" s="1"/>
  <c r="AF59" i="17"/>
  <c r="AG59" i="17" s="1"/>
  <c r="AF60" i="17"/>
  <c r="AJ60" i="17" s="1"/>
  <c r="AK60" i="17" s="1"/>
  <c r="AF61" i="17"/>
  <c r="AH61" i="17" s="1"/>
  <c r="AI61" i="17" s="1"/>
  <c r="AF62" i="17"/>
  <c r="AG62" i="17" s="1"/>
  <c r="AF63" i="17"/>
  <c r="AG63" i="17" s="1"/>
  <c r="AF64" i="17"/>
  <c r="AJ64" i="17" s="1"/>
  <c r="AK64" i="17" s="1"/>
  <c r="AF65" i="17"/>
  <c r="AH65" i="17" s="1"/>
  <c r="AI65" i="17" s="1"/>
  <c r="AF66" i="17"/>
  <c r="AF67" i="17"/>
  <c r="AG67" i="17" s="1"/>
  <c r="AF68" i="17"/>
  <c r="AJ68" i="17" s="1"/>
  <c r="AK68" i="17" s="1"/>
  <c r="AF69" i="17"/>
  <c r="AH69" i="17" s="1"/>
  <c r="AI69" i="17" s="1"/>
  <c r="AF70" i="17"/>
  <c r="AG70" i="17" s="1"/>
  <c r="AF71" i="17"/>
  <c r="AH71" i="17" s="1"/>
  <c r="AI71" i="17" s="1"/>
  <c r="AF72" i="17"/>
  <c r="AJ72" i="17" s="1"/>
  <c r="AK72" i="17" s="1"/>
  <c r="AF73" i="17"/>
  <c r="AH73" i="17" s="1"/>
  <c r="AI73" i="17" s="1"/>
  <c r="AF74" i="17"/>
  <c r="AG74" i="17" s="1"/>
  <c r="AF75" i="17"/>
  <c r="AG75" i="17" s="1"/>
  <c r="AF76" i="17"/>
  <c r="AG76" i="17" s="1"/>
  <c r="AF77" i="17"/>
  <c r="AG77" i="17" s="1"/>
  <c r="AF78" i="17"/>
  <c r="AJ78" i="17" s="1"/>
  <c r="AK78" i="17" s="1"/>
  <c r="AF79" i="17"/>
  <c r="AG79" i="17" s="1"/>
  <c r="AF80" i="17"/>
  <c r="AH80" i="17" s="1"/>
  <c r="AI80" i="17" s="1"/>
  <c r="AF81" i="17"/>
  <c r="AG81" i="17" s="1"/>
  <c r="AF82" i="17"/>
  <c r="AF83" i="17"/>
  <c r="AJ83" i="17" s="1"/>
  <c r="AK83" i="17" s="1"/>
  <c r="AF84" i="17"/>
  <c r="AG84" i="17" s="1"/>
  <c r="AF85" i="17"/>
  <c r="AG85" i="17" s="1"/>
  <c r="AF86" i="17"/>
  <c r="AG86" i="17" s="1"/>
  <c r="AF87" i="17"/>
  <c r="AJ87" i="17" s="1"/>
  <c r="AK87" i="17" s="1"/>
  <c r="AF88" i="17"/>
  <c r="AG88" i="17" s="1"/>
  <c r="AF89" i="17"/>
  <c r="AH89" i="17" s="1"/>
  <c r="AI89" i="17" s="1"/>
  <c r="AF90" i="17"/>
  <c r="AJ90" i="17" s="1"/>
  <c r="AK90" i="17" s="1"/>
  <c r="AF91" i="17"/>
  <c r="AF92" i="17"/>
  <c r="AG92" i="17" s="1"/>
  <c r="AF93" i="17"/>
  <c r="AG93" i="17" s="1"/>
  <c r="AF94" i="17"/>
  <c r="AH94" i="17" s="1"/>
  <c r="AI94" i="17" s="1"/>
  <c r="AF95" i="17"/>
  <c r="AG95" i="17" s="1"/>
  <c r="AF96" i="17"/>
  <c r="AH96" i="17" s="1"/>
  <c r="AI96" i="17" s="1"/>
  <c r="AF97" i="17"/>
  <c r="AF98" i="17"/>
  <c r="AG98" i="17" s="1"/>
  <c r="AF99" i="17"/>
  <c r="AJ99" i="17" s="1"/>
  <c r="AK99" i="17" s="1"/>
  <c r="AF100" i="17"/>
  <c r="AJ100" i="17" s="1"/>
  <c r="AK100" i="17" s="1"/>
  <c r="AF101" i="17"/>
  <c r="AG101" i="17" s="1"/>
  <c r="AF102" i="17"/>
  <c r="AG102" i="17" s="1"/>
  <c r="AF103" i="17"/>
  <c r="AJ103" i="17" s="1"/>
  <c r="AK103" i="17" s="1"/>
  <c r="AF104" i="17"/>
  <c r="AG104" i="17" s="1"/>
  <c r="AF105" i="17"/>
  <c r="AH105" i="17" s="1"/>
  <c r="AI105" i="17" s="1"/>
  <c r="AF106" i="17"/>
  <c r="AJ106" i="17" s="1"/>
  <c r="AK106" i="17" s="1"/>
  <c r="AF107" i="17"/>
  <c r="AH107" i="17" s="1"/>
  <c r="AI107" i="17" s="1"/>
  <c r="AF110" i="17"/>
  <c r="AG110" i="17" s="1"/>
  <c r="AF111" i="17"/>
  <c r="AG111" i="17" s="1"/>
  <c r="AF112" i="17"/>
  <c r="AG112" i="17" s="1"/>
  <c r="AF113" i="17"/>
  <c r="AJ113" i="17" s="1"/>
  <c r="AK113" i="17" s="1"/>
  <c r="AF114" i="17"/>
  <c r="AF115" i="17"/>
  <c r="AG115" i="17" s="1"/>
  <c r="AF116" i="17"/>
  <c r="AG116" i="17" s="1"/>
  <c r="AF117" i="17"/>
  <c r="AG117" i="17" s="1"/>
  <c r="AF118" i="17"/>
  <c r="AH118" i="17" s="1"/>
  <c r="AI118" i="17" s="1"/>
  <c r="AF119" i="17"/>
  <c r="AF120" i="17"/>
  <c r="AG120" i="17" s="1"/>
  <c r="AF121" i="17"/>
  <c r="AG121" i="17" s="1"/>
  <c r="AF122" i="17"/>
  <c r="AG122" i="17" s="1"/>
  <c r="AF123" i="17"/>
  <c r="AH123" i="17" s="1"/>
  <c r="AI123" i="17" s="1"/>
  <c r="AF124" i="17"/>
  <c r="AG124" i="17" s="1"/>
  <c r="AH124" i="17"/>
  <c r="AI124" i="17" s="1"/>
  <c r="AF125" i="17"/>
  <c r="AH125" i="17" s="1"/>
  <c r="AI125" i="17" s="1"/>
  <c r="AF126" i="17"/>
  <c r="AG126" i="17" s="1"/>
  <c r="AF127" i="17"/>
  <c r="AG127" i="17" s="1"/>
  <c r="AF128" i="17"/>
  <c r="AJ128" i="17" s="1"/>
  <c r="AK128" i="17" s="1"/>
  <c r="AF129" i="17"/>
  <c r="AG129" i="17" s="1"/>
  <c r="AF130" i="17"/>
  <c r="AG130" i="17" s="1"/>
  <c r="AF131" i="17"/>
  <c r="AJ131" i="17" s="1"/>
  <c r="AK131" i="17" s="1"/>
  <c r="AF132" i="17"/>
  <c r="AG132" i="17" s="1"/>
  <c r="AF133" i="17"/>
  <c r="AG133" i="17" s="1"/>
  <c r="AF134" i="17"/>
  <c r="AF135" i="17"/>
  <c r="AJ135" i="17" s="1"/>
  <c r="AK135" i="17" s="1"/>
  <c r="AG135" i="17"/>
  <c r="AF136" i="17"/>
  <c r="AF137" i="17"/>
  <c r="AH137" i="17" s="1"/>
  <c r="AI137" i="17" s="1"/>
  <c r="AF138" i="17"/>
  <c r="AH138" i="17" s="1"/>
  <c r="AI138" i="17" s="1"/>
  <c r="AF139" i="17"/>
  <c r="AF140" i="17"/>
  <c r="AJ140" i="17" s="1"/>
  <c r="AK140" i="17" s="1"/>
  <c r="AF141" i="17"/>
  <c r="AG141" i="17" s="1"/>
  <c r="AF142" i="17"/>
  <c r="AF143" i="17"/>
  <c r="AJ143" i="17" s="1"/>
  <c r="AK143" i="17" s="1"/>
  <c r="AF144" i="17"/>
  <c r="AJ144" i="17" s="1"/>
  <c r="AK144" i="17" s="1"/>
  <c r="AF145" i="17"/>
  <c r="AF146" i="17"/>
  <c r="AG146" i="17" s="1"/>
  <c r="AF147" i="17"/>
  <c r="AJ147" i="17" s="1"/>
  <c r="AK147" i="17" s="1"/>
  <c r="AF148" i="17"/>
  <c r="AF149" i="17"/>
  <c r="AG149" i="17" s="1"/>
  <c r="AF150" i="17"/>
  <c r="AG150" i="17" s="1"/>
  <c r="AH150" i="17"/>
  <c r="AI150" i="17" s="1"/>
  <c r="AF151" i="17"/>
  <c r="AG151" i="17" s="1"/>
  <c r="AF152" i="17"/>
  <c r="AG152" i="17" s="1"/>
  <c r="AF153" i="17"/>
  <c r="AG153" i="17" s="1"/>
  <c r="AF154" i="17"/>
  <c r="AG154" i="17" s="1"/>
  <c r="AF155" i="17"/>
  <c r="AJ155" i="17" s="1"/>
  <c r="AK155" i="17" s="1"/>
  <c r="AF156" i="17"/>
  <c r="AH156" i="17" s="1"/>
  <c r="AI156" i="17" s="1"/>
  <c r="AF157" i="17"/>
  <c r="AJ157" i="17" s="1"/>
  <c r="AK157" i="17" s="1"/>
  <c r="AF158" i="17"/>
  <c r="AG158" i="17" s="1"/>
  <c r="AF159" i="17"/>
  <c r="AJ159" i="17" s="1"/>
  <c r="AK159" i="17" s="1"/>
  <c r="AF160" i="17"/>
  <c r="AH160" i="17" s="1"/>
  <c r="AI160" i="17" s="1"/>
  <c r="AG160" i="17"/>
  <c r="AF161" i="17"/>
  <c r="AJ161" i="17" s="1"/>
  <c r="AK161" i="17" s="1"/>
  <c r="AF162" i="17"/>
  <c r="AG162" i="17" s="1"/>
  <c r="AF163" i="17"/>
  <c r="AJ163" i="17" s="1"/>
  <c r="AK163" i="17" s="1"/>
  <c r="AF164" i="17"/>
  <c r="AJ164" i="17" s="1"/>
  <c r="AK164" i="17" s="1"/>
  <c r="AF165" i="17"/>
  <c r="AH165" i="17" s="1"/>
  <c r="AI165" i="17" s="1"/>
  <c r="AF166" i="17"/>
  <c r="AG166" i="17" s="1"/>
  <c r="AF167" i="17"/>
  <c r="AF168" i="17"/>
  <c r="AG168" i="17" s="1"/>
  <c r="AF169" i="17"/>
  <c r="AJ169" i="17" s="1"/>
  <c r="AK169" i="17" s="1"/>
  <c r="AF170" i="17"/>
  <c r="AF171" i="17"/>
  <c r="AJ171" i="17" s="1"/>
  <c r="AK171" i="17" s="1"/>
  <c r="AF172" i="17"/>
  <c r="AH172" i="17" s="1"/>
  <c r="AI172" i="17" s="1"/>
  <c r="AF173" i="17"/>
  <c r="AJ173" i="17" s="1"/>
  <c r="AK173" i="17" s="1"/>
  <c r="AF174" i="17"/>
  <c r="AG174" i="17" s="1"/>
  <c r="AF175" i="17"/>
  <c r="AJ175" i="17" s="1"/>
  <c r="AK175" i="17" s="1"/>
  <c r="AF176" i="17"/>
  <c r="AJ176" i="17" s="1"/>
  <c r="AK176" i="17" s="1"/>
  <c r="AF177" i="17"/>
  <c r="AH177" i="17" s="1"/>
  <c r="AI177" i="17" s="1"/>
  <c r="AF178" i="17"/>
  <c r="AG178" i="17" s="1"/>
  <c r="AF179" i="17"/>
  <c r="AJ179" i="17" s="1"/>
  <c r="AK179" i="17" s="1"/>
  <c r="AF180" i="17"/>
  <c r="AH180" i="17" s="1"/>
  <c r="AI180" i="17" s="1"/>
  <c r="AF181" i="17"/>
  <c r="AJ181" i="17" s="1"/>
  <c r="AK181" i="17" s="1"/>
  <c r="AF182" i="17"/>
  <c r="AG182" i="17" s="1"/>
  <c r="AF183" i="17"/>
  <c r="AJ183" i="17" s="1"/>
  <c r="AK183" i="17" s="1"/>
  <c r="AF184" i="17"/>
  <c r="AF185" i="17"/>
  <c r="AG185" i="17" s="1"/>
  <c r="AF186" i="17"/>
  <c r="AH186" i="17" s="1"/>
  <c r="AI186" i="17" s="1"/>
  <c r="AF187" i="17"/>
  <c r="AF188" i="17"/>
  <c r="AG188" i="17" s="1"/>
  <c r="AF189" i="17"/>
  <c r="AG189" i="17" s="1"/>
  <c r="AF190" i="17"/>
  <c r="AF191" i="17"/>
  <c r="AJ191" i="17" s="1"/>
  <c r="AK191" i="17" s="1"/>
  <c r="AF192" i="17"/>
  <c r="AF193" i="17"/>
  <c r="AG193" i="17" s="1"/>
  <c r="AF194" i="17"/>
  <c r="AH194" i="17" s="1"/>
  <c r="AI194" i="17" s="1"/>
  <c r="AF195" i="17"/>
  <c r="AF196" i="17"/>
  <c r="AJ196" i="17" s="1"/>
  <c r="AK196" i="17" s="1"/>
  <c r="AF197" i="17"/>
  <c r="AG197" i="17" s="1"/>
  <c r="AF198" i="17"/>
  <c r="AF199" i="17"/>
  <c r="AJ199" i="17" s="1"/>
  <c r="AK199" i="17" s="1"/>
  <c r="AF200" i="17"/>
  <c r="AF201" i="17"/>
  <c r="AJ201" i="17" s="1"/>
  <c r="AK201" i="17" s="1"/>
  <c r="AF202" i="17"/>
  <c r="AH202" i="17" s="1"/>
  <c r="AI202" i="17" s="1"/>
  <c r="AF203" i="17"/>
  <c r="AF204" i="17"/>
  <c r="AH204" i="17" s="1"/>
  <c r="AI204" i="17" s="1"/>
  <c r="AF205" i="17"/>
  <c r="AJ205" i="17" s="1"/>
  <c r="AK205" i="17" s="1"/>
  <c r="AF206" i="17"/>
  <c r="AF207" i="17"/>
  <c r="AJ207" i="17" s="1"/>
  <c r="AK207" i="17" s="1"/>
  <c r="AF208" i="17"/>
  <c r="AF209" i="17"/>
  <c r="AG209" i="17" s="1"/>
  <c r="AF210" i="17"/>
  <c r="AH210" i="17" s="1"/>
  <c r="AI210" i="17" s="1"/>
  <c r="AF211" i="17"/>
  <c r="AF212" i="17"/>
  <c r="AG212" i="17" s="1"/>
  <c r="AF213" i="17"/>
  <c r="AG213" i="17" s="1"/>
  <c r="AF214" i="17"/>
  <c r="AH214" i="17" s="1"/>
  <c r="AI214" i="17" s="1"/>
  <c r="AF215" i="17"/>
  <c r="AJ215" i="17" s="1"/>
  <c r="AK215" i="17" s="1"/>
  <c r="AF216" i="17"/>
  <c r="AJ216" i="17" s="1"/>
  <c r="AK216" i="17" s="1"/>
  <c r="AF217" i="17"/>
  <c r="AG217" i="17" s="1"/>
  <c r="AF218" i="17"/>
  <c r="AH218" i="17" s="1"/>
  <c r="AI218" i="17" s="1"/>
  <c r="AF219" i="17"/>
  <c r="AJ219" i="17" s="1"/>
  <c r="AK219" i="17" s="1"/>
  <c r="AF220" i="17"/>
  <c r="AG220" i="17" s="1"/>
  <c r="AF221" i="17"/>
  <c r="AG221" i="17" s="1"/>
  <c r="AF222" i="17"/>
  <c r="AH222" i="17" s="1"/>
  <c r="AI222" i="17" s="1"/>
  <c r="AF223" i="17"/>
  <c r="AJ223" i="17" s="1"/>
  <c r="AK223" i="17" s="1"/>
  <c r="AF224" i="17"/>
  <c r="AG224" i="17" s="1"/>
  <c r="AF225" i="17"/>
  <c r="AG225" i="17" s="1"/>
  <c r="AF226" i="17"/>
  <c r="AF227" i="17"/>
  <c r="AJ227" i="17" s="1"/>
  <c r="AK227" i="17" s="1"/>
  <c r="AF228" i="17"/>
  <c r="AF229" i="17"/>
  <c r="AG229" i="17" s="1"/>
  <c r="AF230" i="17"/>
  <c r="AH230" i="17" s="1"/>
  <c r="AI230" i="17" s="1"/>
  <c r="AF231" i="17"/>
  <c r="AJ231" i="17" s="1"/>
  <c r="AK231" i="17" s="1"/>
  <c r="AF232" i="17"/>
  <c r="AG232" i="17" s="1"/>
  <c r="AF233" i="17"/>
  <c r="AG233" i="17" s="1"/>
  <c r="AF234" i="17"/>
  <c r="AH234" i="17" s="1"/>
  <c r="AI234" i="17" s="1"/>
  <c r="AF235" i="17"/>
  <c r="AJ235" i="17" s="1"/>
  <c r="AK235" i="17" s="1"/>
  <c r="AF236" i="17"/>
  <c r="AH236" i="17" s="1"/>
  <c r="AI236" i="17" s="1"/>
  <c r="AF237" i="17"/>
  <c r="AG237" i="17" s="1"/>
  <c r="AF238" i="17"/>
  <c r="AH238" i="17" s="1"/>
  <c r="AI238" i="17" s="1"/>
  <c r="AF239" i="17"/>
  <c r="AJ239" i="17" s="1"/>
  <c r="AK239" i="17" s="1"/>
  <c r="AF240" i="17"/>
  <c r="AG240" i="17" s="1"/>
  <c r="AF241" i="17"/>
  <c r="AG241" i="17" s="1"/>
  <c r="AF242" i="17"/>
  <c r="AH242" i="17" s="1"/>
  <c r="AI242" i="17" s="1"/>
  <c r="AF243" i="17"/>
  <c r="AF244" i="17"/>
  <c r="AH244" i="17" s="1"/>
  <c r="AI244" i="17" s="1"/>
  <c r="AF245" i="17"/>
  <c r="AG245" i="17" s="1"/>
  <c r="AF246" i="17"/>
  <c r="AH246" i="17" s="1"/>
  <c r="AI246" i="17" s="1"/>
  <c r="AF247" i="17"/>
  <c r="AJ247" i="17" s="1"/>
  <c r="AK247" i="17" s="1"/>
  <c r="AF248" i="17"/>
  <c r="AJ248" i="17" s="1"/>
  <c r="AK248" i="17" s="1"/>
  <c r="AF249" i="17"/>
  <c r="AG249" i="17" s="1"/>
  <c r="AF250" i="17"/>
  <c r="AH250" i="17" s="1"/>
  <c r="AI250" i="17" s="1"/>
  <c r="AF251" i="17"/>
  <c r="AJ251" i="17" s="1"/>
  <c r="AK251" i="17" s="1"/>
  <c r="AF252" i="17"/>
  <c r="AG252" i="17" s="1"/>
  <c r="AF253" i="17"/>
  <c r="AG253" i="17" s="1"/>
  <c r="AF254" i="17"/>
  <c r="AH254" i="17" s="1"/>
  <c r="AI254" i="17" s="1"/>
  <c r="AF255" i="17"/>
  <c r="AJ255" i="17" s="1"/>
  <c r="AK255" i="17" s="1"/>
  <c r="AF256" i="17"/>
  <c r="AG256" i="17" s="1"/>
  <c r="AF257" i="17"/>
  <c r="AG257" i="17" s="1"/>
  <c r="AH257" i="17"/>
  <c r="AI257" i="17" s="1"/>
  <c r="AF258" i="17"/>
  <c r="AF259" i="17"/>
  <c r="AJ259" i="17" s="1"/>
  <c r="AK259" i="17" s="1"/>
  <c r="AF260" i="17"/>
  <c r="AF261" i="17"/>
  <c r="AG261" i="17" s="1"/>
  <c r="AF262" i="17"/>
  <c r="AG262" i="17" s="1"/>
  <c r="AF263" i="17"/>
  <c r="AH263" i="17" s="1"/>
  <c r="AI263" i="17" s="1"/>
  <c r="W4" i="17"/>
  <c r="X4" i="17"/>
  <c r="Y4" i="17"/>
  <c r="Z4" i="17"/>
  <c r="AA4" i="17"/>
  <c r="AB4" i="17"/>
  <c r="W7" i="17"/>
  <c r="X7" i="17"/>
  <c r="Y7" i="17"/>
  <c r="Z7" i="17"/>
  <c r="AA7" i="17"/>
  <c r="AB7" i="17"/>
  <c r="W86" i="17"/>
  <c r="X86" i="17"/>
  <c r="Y86" i="17"/>
  <c r="Z86" i="17"/>
  <c r="AA86" i="17"/>
  <c r="AB86" i="17"/>
  <c r="W84" i="17"/>
  <c r="X84" i="17"/>
  <c r="Y84" i="17"/>
  <c r="Z84" i="17"/>
  <c r="AA84" i="17"/>
  <c r="AB84" i="17"/>
  <c r="W85" i="17"/>
  <c r="X85" i="17"/>
  <c r="Y85" i="17"/>
  <c r="Z85" i="17"/>
  <c r="AA85" i="17"/>
  <c r="AB85" i="17"/>
  <c r="W99" i="17"/>
  <c r="X99" i="17"/>
  <c r="Y99" i="17"/>
  <c r="Z99" i="17"/>
  <c r="AA99" i="17"/>
  <c r="AB99" i="17"/>
  <c r="W105" i="17"/>
  <c r="X105" i="17"/>
  <c r="Y105" i="17"/>
  <c r="Z105" i="17"/>
  <c r="AA105" i="17"/>
  <c r="AB105" i="17"/>
  <c r="W80" i="17"/>
  <c r="X80" i="17"/>
  <c r="Y80" i="17"/>
  <c r="Z80" i="17"/>
  <c r="AA80" i="17"/>
  <c r="AB80" i="17"/>
  <c r="W79" i="17"/>
  <c r="X79" i="17"/>
  <c r="Y79" i="17"/>
  <c r="Z79" i="17"/>
  <c r="AA79" i="17"/>
  <c r="AB79" i="17"/>
  <c r="W98" i="17"/>
  <c r="X98" i="17"/>
  <c r="Y98" i="17"/>
  <c r="Z98" i="17"/>
  <c r="AA98" i="17"/>
  <c r="AB98" i="17"/>
  <c r="W107" i="17"/>
  <c r="X107" i="17"/>
  <c r="Y107" i="17"/>
  <c r="Z107" i="17"/>
  <c r="AA107" i="17"/>
  <c r="AB107" i="17"/>
  <c r="W108" i="17"/>
  <c r="X108" i="17"/>
  <c r="Y108" i="17"/>
  <c r="Z108" i="17"/>
  <c r="AA108" i="17"/>
  <c r="AB108" i="17"/>
  <c r="W116" i="17"/>
  <c r="X116" i="17"/>
  <c r="Y116" i="17"/>
  <c r="Z116" i="17"/>
  <c r="AA116" i="17"/>
  <c r="AB116" i="17"/>
  <c r="X117" i="17"/>
  <c r="Y117" i="17"/>
  <c r="Z117" i="17"/>
  <c r="AA117" i="17"/>
  <c r="AB117" i="17"/>
  <c r="W87" i="17"/>
  <c r="X87" i="17"/>
  <c r="Y87" i="17"/>
  <c r="Z87" i="17"/>
  <c r="AA87" i="17"/>
  <c r="AB87" i="17"/>
  <c r="W109" i="17"/>
  <c r="X109" i="17"/>
  <c r="Y109" i="17"/>
  <c r="Z109" i="17"/>
  <c r="AA109" i="17"/>
  <c r="AB109" i="17"/>
  <c r="W71" i="17"/>
  <c r="X71" i="17"/>
  <c r="Y71" i="17"/>
  <c r="Z71" i="17"/>
  <c r="AA71" i="17"/>
  <c r="AB71" i="17"/>
  <c r="W97" i="17"/>
  <c r="X97" i="17"/>
  <c r="Y97" i="17"/>
  <c r="Z97" i="17"/>
  <c r="AA97" i="17"/>
  <c r="AB97" i="17"/>
  <c r="W82" i="17"/>
  <c r="X82" i="17"/>
  <c r="Y82" i="17"/>
  <c r="Z82" i="17"/>
  <c r="AA82" i="17"/>
  <c r="AB82" i="17"/>
  <c r="W96" i="17"/>
  <c r="X96" i="17"/>
  <c r="Y96" i="17"/>
  <c r="Z96" i="17"/>
  <c r="AA96" i="17"/>
  <c r="AB96" i="17"/>
  <c r="W81" i="17"/>
  <c r="X81" i="17"/>
  <c r="Y81" i="17"/>
  <c r="Z81" i="17"/>
  <c r="AA81" i="17"/>
  <c r="AB81" i="17"/>
  <c r="W83" i="17"/>
  <c r="X83" i="17"/>
  <c r="Y83" i="17"/>
  <c r="Z83" i="17"/>
  <c r="AA83" i="17"/>
  <c r="AB83" i="17"/>
  <c r="W106" i="17"/>
  <c r="X106" i="17"/>
  <c r="Y106" i="17"/>
  <c r="Z106" i="17"/>
  <c r="AA106" i="17"/>
  <c r="AB106" i="17"/>
  <c r="W100" i="17"/>
  <c r="X100" i="17"/>
  <c r="Y100" i="17"/>
  <c r="Z100" i="17"/>
  <c r="AA100" i="17"/>
  <c r="AB100" i="17"/>
  <c r="W101" i="17"/>
  <c r="X101" i="17"/>
  <c r="Y101" i="17"/>
  <c r="Z101" i="17"/>
  <c r="AA101" i="17"/>
  <c r="AB101" i="17"/>
  <c r="W102" i="17"/>
  <c r="X102" i="17"/>
  <c r="Y102" i="17"/>
  <c r="Z102" i="17"/>
  <c r="AA102" i="17"/>
  <c r="AB102" i="17"/>
  <c r="W103" i="17"/>
  <c r="X103" i="17"/>
  <c r="Y103" i="17"/>
  <c r="Z103" i="17"/>
  <c r="AA103" i="17"/>
  <c r="AB103" i="17"/>
  <c r="W104" i="17"/>
  <c r="X104" i="17"/>
  <c r="Y104" i="17"/>
  <c r="Z104" i="17"/>
  <c r="AA104" i="17"/>
  <c r="AB104" i="17"/>
  <c r="W75" i="17"/>
  <c r="X75" i="17"/>
  <c r="Y75" i="17"/>
  <c r="Z75" i="17"/>
  <c r="AA75" i="17"/>
  <c r="AB75" i="17"/>
  <c r="W76" i="17"/>
  <c r="X76" i="17"/>
  <c r="Y76" i="17"/>
  <c r="Z76" i="17"/>
  <c r="AA76" i="17"/>
  <c r="AB76" i="17"/>
  <c r="W77" i="17"/>
  <c r="X77" i="17"/>
  <c r="Y77" i="17"/>
  <c r="Z77" i="17"/>
  <c r="AA77" i="17"/>
  <c r="AB77" i="17"/>
  <c r="W78" i="17"/>
  <c r="X78" i="17"/>
  <c r="Y78" i="17"/>
  <c r="Z78" i="17"/>
  <c r="AA78" i="17"/>
  <c r="AB78" i="17"/>
  <c r="W72" i="17"/>
  <c r="X72" i="17"/>
  <c r="Y72" i="17"/>
  <c r="Z72" i="17"/>
  <c r="AA72" i="17"/>
  <c r="AB72" i="17"/>
  <c r="W10" i="17"/>
  <c r="X10" i="17"/>
  <c r="Y10" i="17"/>
  <c r="Z10" i="17"/>
  <c r="AA10" i="17"/>
  <c r="AB10" i="17"/>
  <c r="W12" i="17"/>
  <c r="X12" i="17"/>
  <c r="Y12" i="17"/>
  <c r="Z12" i="17"/>
  <c r="AA12" i="17"/>
  <c r="AB12" i="17"/>
  <c r="W37" i="17"/>
  <c r="X37" i="17"/>
  <c r="Y37" i="17"/>
  <c r="Z37" i="17"/>
  <c r="AA37" i="17"/>
  <c r="AB37" i="17"/>
  <c r="W34" i="17"/>
  <c r="X34" i="17"/>
  <c r="Y34" i="17"/>
  <c r="Z34" i="17"/>
  <c r="AA34" i="17"/>
  <c r="AB34" i="17"/>
  <c r="W14" i="17"/>
  <c r="X14" i="17"/>
  <c r="Y14" i="17"/>
  <c r="Z14" i="17"/>
  <c r="AA14" i="17"/>
  <c r="AB14" i="17"/>
  <c r="W32" i="17"/>
  <c r="X32" i="17"/>
  <c r="Y32" i="17"/>
  <c r="Z32" i="17"/>
  <c r="AA32" i="17"/>
  <c r="AB32" i="17"/>
  <c r="W26" i="17"/>
  <c r="X26" i="17"/>
  <c r="Y26" i="17"/>
  <c r="Z26" i="17"/>
  <c r="AA26" i="17"/>
  <c r="AB26" i="17"/>
  <c r="W16" i="17"/>
  <c r="X16" i="17"/>
  <c r="Y16" i="17"/>
  <c r="Z16" i="17"/>
  <c r="AA16" i="17"/>
  <c r="AB16" i="17"/>
  <c r="W38" i="17"/>
  <c r="X38" i="17"/>
  <c r="Y38" i="17"/>
  <c r="Z38" i="17"/>
  <c r="AA38" i="17"/>
  <c r="AB38" i="17"/>
  <c r="W29" i="17"/>
  <c r="X29" i="17"/>
  <c r="Y29" i="17"/>
  <c r="Z29" i="17"/>
  <c r="AA29" i="17"/>
  <c r="AB29" i="17"/>
  <c r="W39" i="17"/>
  <c r="X39" i="17"/>
  <c r="Y39" i="17"/>
  <c r="Z39" i="17"/>
  <c r="AA39" i="17"/>
  <c r="AB39" i="17"/>
  <c r="W40" i="17"/>
  <c r="X40" i="17"/>
  <c r="Y40" i="17"/>
  <c r="Z40" i="17"/>
  <c r="AA40" i="17"/>
  <c r="AB40" i="17"/>
  <c r="W41" i="17"/>
  <c r="X41" i="17"/>
  <c r="Y41" i="17"/>
  <c r="Z41" i="17"/>
  <c r="AA41" i="17"/>
  <c r="AB41" i="17"/>
  <c r="W42" i="17"/>
  <c r="X42" i="17"/>
  <c r="Y42" i="17"/>
  <c r="Z42" i="17"/>
  <c r="AA42" i="17"/>
  <c r="AB42" i="17"/>
  <c r="W30" i="17"/>
  <c r="X30" i="17"/>
  <c r="Y30" i="17"/>
  <c r="Z30" i="17"/>
  <c r="AA30" i="17"/>
  <c r="AB30" i="17"/>
  <c r="W11" i="17"/>
  <c r="X11" i="17"/>
  <c r="Y11" i="17"/>
  <c r="Z11" i="17"/>
  <c r="AA11" i="17"/>
  <c r="AB11" i="17"/>
  <c r="W18" i="17"/>
  <c r="X18" i="17"/>
  <c r="Y18" i="17"/>
  <c r="Z18" i="17"/>
  <c r="AA18" i="17"/>
  <c r="AB18" i="17"/>
  <c r="W43" i="17"/>
  <c r="X43" i="17"/>
  <c r="Y43" i="17"/>
  <c r="Z43" i="17"/>
  <c r="AA43" i="17"/>
  <c r="AB43" i="17"/>
  <c r="W44" i="17"/>
  <c r="X44" i="17"/>
  <c r="Y44" i="17"/>
  <c r="Z44" i="17"/>
  <c r="AA44" i="17"/>
  <c r="AB44" i="17"/>
  <c r="W13" i="17"/>
  <c r="X13" i="17"/>
  <c r="Y13" i="17"/>
  <c r="Z13" i="17"/>
  <c r="AA13" i="17"/>
  <c r="AB13" i="17"/>
  <c r="W15" i="17"/>
  <c r="X15" i="17"/>
  <c r="Y15" i="17"/>
  <c r="Z15" i="17"/>
  <c r="AA15" i="17"/>
  <c r="AB15" i="17"/>
  <c r="W19" i="17"/>
  <c r="X19" i="17"/>
  <c r="Y19" i="17"/>
  <c r="Z19" i="17"/>
  <c r="AA19" i="17"/>
  <c r="AB19" i="17"/>
  <c r="W28" i="17"/>
  <c r="X28" i="17"/>
  <c r="Y28" i="17"/>
  <c r="Z28" i="17"/>
  <c r="AA28" i="17"/>
  <c r="AB28" i="17"/>
  <c r="W24" i="17"/>
  <c r="X24" i="17"/>
  <c r="Y24" i="17"/>
  <c r="Z24" i="17"/>
  <c r="AA24" i="17"/>
  <c r="AB24" i="17"/>
  <c r="W25" i="17"/>
  <c r="X25" i="17"/>
  <c r="Y25" i="17"/>
  <c r="Z25" i="17"/>
  <c r="AA25" i="17"/>
  <c r="AB25" i="17"/>
  <c r="W45" i="17"/>
  <c r="X45" i="17"/>
  <c r="Y45" i="17"/>
  <c r="Z45" i="17"/>
  <c r="AA45" i="17"/>
  <c r="AB45" i="17"/>
  <c r="W46" i="17"/>
  <c r="X46" i="17"/>
  <c r="Y46" i="17"/>
  <c r="Z46" i="17"/>
  <c r="AA46" i="17"/>
  <c r="AB46" i="17"/>
  <c r="W20" i="17"/>
  <c r="X20" i="17"/>
  <c r="Y20" i="17"/>
  <c r="Z20" i="17"/>
  <c r="AA20" i="17"/>
  <c r="AB20" i="17"/>
  <c r="W31" i="17"/>
  <c r="X31" i="17"/>
  <c r="Y31" i="17"/>
  <c r="Z31" i="17"/>
  <c r="AA31" i="17"/>
  <c r="AB31" i="17"/>
  <c r="W8" i="17"/>
  <c r="X8" i="17"/>
  <c r="Y8" i="17"/>
  <c r="Z8" i="17"/>
  <c r="AA8" i="17"/>
  <c r="AB8" i="17"/>
  <c r="W9" i="17"/>
  <c r="X9" i="17"/>
  <c r="Y9" i="17"/>
  <c r="Z9" i="17"/>
  <c r="AA9" i="17"/>
  <c r="AB9" i="17"/>
  <c r="W47" i="17"/>
  <c r="X47" i="17"/>
  <c r="Y47" i="17"/>
  <c r="Z47" i="17"/>
  <c r="AA47" i="17"/>
  <c r="AB47" i="17"/>
  <c r="W48" i="17"/>
  <c r="X48" i="17"/>
  <c r="Y48" i="17"/>
  <c r="Z48" i="17"/>
  <c r="AA48" i="17"/>
  <c r="AB48" i="17"/>
  <c r="W73" i="17"/>
  <c r="X73" i="17"/>
  <c r="Y73" i="17"/>
  <c r="Z73" i="17"/>
  <c r="AA73" i="17"/>
  <c r="AB73" i="17"/>
  <c r="W27" i="17"/>
  <c r="X27" i="17"/>
  <c r="Y27" i="17"/>
  <c r="Z27" i="17"/>
  <c r="AA27" i="17"/>
  <c r="AB27" i="17"/>
  <c r="W49" i="17"/>
  <c r="X49" i="17"/>
  <c r="Y49" i="17"/>
  <c r="Z49" i="17"/>
  <c r="AA49" i="17"/>
  <c r="AB49" i="17"/>
  <c r="W50" i="17"/>
  <c r="X50" i="17"/>
  <c r="Y50" i="17"/>
  <c r="Z50" i="17"/>
  <c r="AA50" i="17"/>
  <c r="AB50" i="17"/>
  <c r="W51" i="17"/>
  <c r="X51" i="17"/>
  <c r="Y51" i="17"/>
  <c r="Z51" i="17"/>
  <c r="AA51" i="17"/>
  <c r="AB51" i="17"/>
  <c r="W52" i="17"/>
  <c r="X52" i="17"/>
  <c r="Y52" i="17"/>
  <c r="Z52" i="17"/>
  <c r="AA52" i="17"/>
  <c r="AB52" i="17"/>
  <c r="W53" i="17"/>
  <c r="X53" i="17"/>
  <c r="Y53" i="17"/>
  <c r="Z53" i="17"/>
  <c r="AA53" i="17"/>
  <c r="AB53" i="17"/>
  <c r="W54" i="17"/>
  <c r="X54" i="17"/>
  <c r="Y54" i="17"/>
  <c r="Z54" i="17"/>
  <c r="AA54" i="17"/>
  <c r="AB54" i="17"/>
  <c r="W55" i="17"/>
  <c r="X55" i="17"/>
  <c r="Y55" i="17"/>
  <c r="Z55" i="17"/>
  <c r="AA55" i="17"/>
  <c r="AB55" i="17"/>
  <c r="W56" i="17"/>
  <c r="X56" i="17"/>
  <c r="Y56" i="17"/>
  <c r="Z56" i="17"/>
  <c r="AA56" i="17"/>
  <c r="AB56" i="17"/>
  <c r="W57" i="17"/>
  <c r="X57" i="17"/>
  <c r="Y57" i="17"/>
  <c r="Z57" i="17"/>
  <c r="AA57" i="17"/>
  <c r="AB57" i="17"/>
  <c r="W58" i="17"/>
  <c r="X58" i="17"/>
  <c r="Y58" i="17"/>
  <c r="Z58" i="17"/>
  <c r="AA58" i="17"/>
  <c r="AB58" i="17"/>
  <c r="W59" i="17"/>
  <c r="X59" i="17"/>
  <c r="Y59" i="17"/>
  <c r="Z59" i="17"/>
  <c r="AA59" i="17"/>
  <c r="AB59" i="17"/>
  <c r="W60" i="17"/>
  <c r="X60" i="17"/>
  <c r="Y60" i="17"/>
  <c r="Z60" i="17"/>
  <c r="AA60" i="17"/>
  <c r="AB60" i="17"/>
  <c r="W61" i="17"/>
  <c r="X61" i="17"/>
  <c r="Y61" i="17"/>
  <c r="Z61" i="17"/>
  <c r="AA61" i="17"/>
  <c r="AB61" i="17"/>
  <c r="W36" i="17"/>
  <c r="X36" i="17"/>
  <c r="Y36" i="17"/>
  <c r="Z36" i="17"/>
  <c r="AA36" i="17"/>
  <c r="AB36" i="17"/>
  <c r="W23" i="17"/>
  <c r="X23" i="17"/>
  <c r="Y23" i="17"/>
  <c r="Z23" i="17"/>
  <c r="AA23" i="17"/>
  <c r="AB23" i="17"/>
  <c r="W33" i="17"/>
  <c r="X33" i="17"/>
  <c r="Y33" i="17"/>
  <c r="Z33" i="17"/>
  <c r="AA33" i="17"/>
  <c r="AB33" i="17"/>
  <c r="W17" i="17"/>
  <c r="X17" i="17"/>
  <c r="Y17" i="17"/>
  <c r="Z17" i="17"/>
  <c r="AA17" i="17"/>
  <c r="AB17" i="17"/>
  <c r="W21" i="17"/>
  <c r="X21" i="17"/>
  <c r="Y21" i="17"/>
  <c r="Z21" i="17"/>
  <c r="AA21" i="17"/>
  <c r="AB21" i="17"/>
  <c r="W35" i="17"/>
  <c r="X35" i="17"/>
  <c r="Y35" i="17"/>
  <c r="Z35" i="17"/>
  <c r="AA35" i="17"/>
  <c r="AB35" i="17"/>
  <c r="W74" i="17"/>
  <c r="X74" i="17"/>
  <c r="Y74" i="17"/>
  <c r="Z74" i="17"/>
  <c r="AA74" i="17"/>
  <c r="AB74" i="17"/>
  <c r="W62" i="17"/>
  <c r="X62" i="17"/>
  <c r="Y62" i="17"/>
  <c r="Z62" i="17"/>
  <c r="AA62" i="17"/>
  <c r="AB62" i="17"/>
  <c r="W63" i="17"/>
  <c r="X63" i="17"/>
  <c r="Y63" i="17"/>
  <c r="Z63" i="17"/>
  <c r="AA63" i="17"/>
  <c r="AB63" i="17"/>
  <c r="W64" i="17"/>
  <c r="X64" i="17"/>
  <c r="Y64" i="17"/>
  <c r="Z64" i="17"/>
  <c r="AA64" i="17"/>
  <c r="AB64" i="17"/>
  <c r="W65" i="17"/>
  <c r="X65" i="17"/>
  <c r="Y65" i="17"/>
  <c r="Z65" i="17"/>
  <c r="AA65" i="17"/>
  <c r="AB65" i="17"/>
  <c r="W66" i="17"/>
  <c r="X66" i="17"/>
  <c r="Y66" i="17"/>
  <c r="Z66" i="17"/>
  <c r="AA66" i="17"/>
  <c r="AB66" i="17"/>
  <c r="W67" i="17"/>
  <c r="X67" i="17"/>
  <c r="Y67" i="17"/>
  <c r="Z67" i="17"/>
  <c r="AA67" i="17"/>
  <c r="AB67" i="17"/>
  <c r="W68" i="17"/>
  <c r="X68" i="17"/>
  <c r="Y68" i="17"/>
  <c r="Z68" i="17"/>
  <c r="AA68" i="17"/>
  <c r="AB68" i="17"/>
  <c r="W69" i="17"/>
  <c r="X69" i="17"/>
  <c r="Y69" i="17"/>
  <c r="Z69" i="17"/>
  <c r="AA69" i="17"/>
  <c r="AB69" i="17"/>
  <c r="W70" i="17"/>
  <c r="X70" i="17"/>
  <c r="Y70" i="17"/>
  <c r="Z70" i="17"/>
  <c r="AA70" i="17"/>
  <c r="AB70" i="17"/>
  <c r="W88" i="17"/>
  <c r="X88" i="17"/>
  <c r="Y88" i="17"/>
  <c r="Z88" i="17"/>
  <c r="AA88" i="17"/>
  <c r="AB88" i="17"/>
  <c r="W89" i="17"/>
  <c r="X89" i="17"/>
  <c r="Y89" i="17"/>
  <c r="Z89" i="17"/>
  <c r="AA89" i="17"/>
  <c r="AB89" i="17"/>
  <c r="W90" i="17"/>
  <c r="X90" i="17"/>
  <c r="Y90" i="17"/>
  <c r="Z90" i="17"/>
  <c r="AA90" i="17"/>
  <c r="AB90" i="17"/>
  <c r="W91" i="17"/>
  <c r="X91" i="17"/>
  <c r="Y91" i="17"/>
  <c r="Z91" i="17"/>
  <c r="AA91" i="17"/>
  <c r="AB91" i="17"/>
  <c r="X92" i="17"/>
  <c r="Y92" i="17"/>
  <c r="Z92" i="17"/>
  <c r="AA92" i="17"/>
  <c r="AB92" i="17"/>
  <c r="X93" i="17"/>
  <c r="Y93" i="17"/>
  <c r="Z93" i="17"/>
  <c r="AA93" i="17"/>
  <c r="AB93" i="17"/>
  <c r="W110" i="17"/>
  <c r="X110" i="17"/>
  <c r="Y110" i="17"/>
  <c r="Z110" i="17"/>
  <c r="AA110" i="17"/>
  <c r="AB110" i="17"/>
  <c r="W111" i="17"/>
  <c r="X111" i="17"/>
  <c r="Y111" i="17"/>
  <c r="Z111" i="17"/>
  <c r="AA111" i="17"/>
  <c r="AB111" i="17"/>
  <c r="W112" i="17"/>
  <c r="X112" i="17"/>
  <c r="Y112" i="17"/>
  <c r="Z112" i="17"/>
  <c r="AA112" i="17"/>
  <c r="AB112" i="17"/>
  <c r="W113" i="17"/>
  <c r="X113" i="17"/>
  <c r="Y113" i="17"/>
  <c r="Z113" i="17"/>
  <c r="AA113" i="17"/>
  <c r="AB113" i="17"/>
  <c r="W114" i="17"/>
  <c r="X114" i="17"/>
  <c r="Y114" i="17"/>
  <c r="Z114" i="17"/>
  <c r="AA114" i="17"/>
  <c r="AB114" i="17"/>
  <c r="W115" i="17"/>
  <c r="X115" i="17"/>
  <c r="Y115" i="17"/>
  <c r="Z115" i="17"/>
  <c r="AA115" i="17"/>
  <c r="AB115" i="17"/>
  <c r="W6" i="17"/>
  <c r="X6" i="17"/>
  <c r="Y6" i="17"/>
  <c r="Z6" i="17"/>
  <c r="AA6" i="17"/>
  <c r="AB6" i="17"/>
  <c r="W3" i="17"/>
  <c r="X3" i="17"/>
  <c r="Y3" i="17"/>
  <c r="Z3" i="17"/>
  <c r="AA3" i="17"/>
  <c r="AB3" i="17"/>
  <c r="W118" i="17"/>
  <c r="X118" i="17"/>
  <c r="Y118" i="17"/>
  <c r="Z118" i="17"/>
  <c r="AA118" i="17"/>
  <c r="AB118" i="17"/>
  <c r="W119" i="17"/>
  <c r="X119" i="17"/>
  <c r="Y119" i="17"/>
  <c r="Z119" i="17"/>
  <c r="AA119" i="17"/>
  <c r="AB119" i="17"/>
  <c r="W120" i="17"/>
  <c r="X120" i="17"/>
  <c r="Y120" i="17"/>
  <c r="Z120" i="17"/>
  <c r="AA120" i="17"/>
  <c r="AB120" i="17"/>
  <c r="W121" i="17"/>
  <c r="X121" i="17"/>
  <c r="Y121" i="17"/>
  <c r="Z121" i="17"/>
  <c r="AA121" i="17"/>
  <c r="AB121" i="17"/>
  <c r="W122" i="17"/>
  <c r="X122" i="17"/>
  <c r="Y122" i="17"/>
  <c r="Z122" i="17"/>
  <c r="AA122" i="17"/>
  <c r="AB122" i="17"/>
  <c r="W123" i="17"/>
  <c r="X123" i="17"/>
  <c r="Y123" i="17"/>
  <c r="Z123" i="17"/>
  <c r="AA123" i="17"/>
  <c r="AB123" i="17"/>
  <c r="W124" i="17"/>
  <c r="X124" i="17"/>
  <c r="Y124" i="17"/>
  <c r="Z124" i="17"/>
  <c r="AA124" i="17"/>
  <c r="AB124" i="17"/>
  <c r="W125" i="17"/>
  <c r="X125" i="17"/>
  <c r="Y125" i="17"/>
  <c r="Z125" i="17"/>
  <c r="AA125" i="17"/>
  <c r="AB125" i="17"/>
  <c r="W126" i="17"/>
  <c r="X126" i="17"/>
  <c r="Y126" i="17"/>
  <c r="Z126" i="17"/>
  <c r="AA126" i="17"/>
  <c r="AB126" i="17"/>
  <c r="W127" i="17"/>
  <c r="X127" i="17"/>
  <c r="Y127" i="17"/>
  <c r="Z127" i="17"/>
  <c r="AA127" i="17"/>
  <c r="AB127" i="17"/>
  <c r="W128" i="17"/>
  <c r="X128" i="17"/>
  <c r="Y128" i="17"/>
  <c r="Z128" i="17"/>
  <c r="AA128" i="17"/>
  <c r="AB128" i="17"/>
  <c r="W129" i="17"/>
  <c r="X129" i="17"/>
  <c r="Y129" i="17"/>
  <c r="Z129" i="17"/>
  <c r="AA129" i="17"/>
  <c r="AB129" i="17"/>
  <c r="W130" i="17"/>
  <c r="X130" i="17"/>
  <c r="Y130" i="17"/>
  <c r="Z130" i="17"/>
  <c r="AA130" i="17"/>
  <c r="AB130" i="17"/>
  <c r="W131" i="17"/>
  <c r="X131" i="17"/>
  <c r="Y131" i="17"/>
  <c r="Z131" i="17"/>
  <c r="AA131" i="17"/>
  <c r="AB131" i="17"/>
  <c r="W132" i="17"/>
  <c r="X132" i="17"/>
  <c r="Y132" i="17"/>
  <c r="Z132" i="17"/>
  <c r="AA132" i="17"/>
  <c r="AB132" i="17"/>
  <c r="W133" i="17"/>
  <c r="X133" i="17"/>
  <c r="Y133" i="17"/>
  <c r="Z133" i="17"/>
  <c r="AA133" i="17"/>
  <c r="AB133" i="17"/>
  <c r="W134" i="17"/>
  <c r="X134" i="17"/>
  <c r="Y134" i="17"/>
  <c r="Z134" i="17"/>
  <c r="AA134" i="17"/>
  <c r="AB134" i="17"/>
  <c r="W135" i="17"/>
  <c r="X135" i="17"/>
  <c r="Y135" i="17"/>
  <c r="Z135" i="17"/>
  <c r="AA135" i="17"/>
  <c r="AB135" i="17"/>
  <c r="W136" i="17"/>
  <c r="X136" i="17"/>
  <c r="Y136" i="17"/>
  <c r="Z136" i="17"/>
  <c r="AA136" i="17"/>
  <c r="AB136" i="17"/>
  <c r="W137" i="17"/>
  <c r="X137" i="17"/>
  <c r="Y137" i="17"/>
  <c r="Z137" i="17"/>
  <c r="AA137" i="17"/>
  <c r="AB137" i="17"/>
  <c r="W138" i="17"/>
  <c r="X138" i="17"/>
  <c r="Y138" i="17"/>
  <c r="Z138" i="17"/>
  <c r="AA138" i="17"/>
  <c r="AB138" i="17"/>
  <c r="W139" i="17"/>
  <c r="X139" i="17"/>
  <c r="Y139" i="17"/>
  <c r="Z139" i="17"/>
  <c r="AA139" i="17"/>
  <c r="AB139" i="17"/>
  <c r="W140" i="17"/>
  <c r="X140" i="17"/>
  <c r="Y140" i="17"/>
  <c r="Z140" i="17"/>
  <c r="AA140" i="17"/>
  <c r="AB140" i="17"/>
  <c r="W141" i="17"/>
  <c r="X141" i="17"/>
  <c r="Y141" i="17"/>
  <c r="Z141" i="17"/>
  <c r="AA141" i="17"/>
  <c r="AB141" i="17"/>
  <c r="W142" i="17"/>
  <c r="X142" i="17"/>
  <c r="Y142" i="17"/>
  <c r="Z142" i="17"/>
  <c r="AA142" i="17"/>
  <c r="AB142" i="17"/>
  <c r="W143" i="17"/>
  <c r="X143" i="17"/>
  <c r="Y143" i="17"/>
  <c r="Z143" i="17"/>
  <c r="AA143" i="17"/>
  <c r="AB143" i="17"/>
  <c r="W144" i="17"/>
  <c r="X144" i="17"/>
  <c r="Y144" i="17"/>
  <c r="Z144" i="17"/>
  <c r="AA144" i="17"/>
  <c r="AB144" i="17"/>
  <c r="W145" i="17"/>
  <c r="X145" i="17"/>
  <c r="Y145" i="17"/>
  <c r="Z145" i="17"/>
  <c r="AA145" i="17"/>
  <c r="AB145" i="17"/>
  <c r="W146" i="17"/>
  <c r="X146" i="17"/>
  <c r="Y146" i="17"/>
  <c r="Z146" i="17"/>
  <c r="AA146" i="17"/>
  <c r="AB146" i="17"/>
  <c r="W147" i="17"/>
  <c r="X147" i="17"/>
  <c r="Y147" i="17"/>
  <c r="Z147" i="17"/>
  <c r="AA147" i="17"/>
  <c r="AB147" i="17"/>
  <c r="W148" i="17"/>
  <c r="X148" i="17"/>
  <c r="Y148" i="17"/>
  <c r="Z148" i="17"/>
  <c r="AA148" i="17"/>
  <c r="AB148" i="17"/>
  <c r="W149" i="17"/>
  <c r="X149" i="17"/>
  <c r="Y149" i="17"/>
  <c r="Z149" i="17"/>
  <c r="AA149" i="17"/>
  <c r="AB149" i="17"/>
  <c r="W150" i="17"/>
  <c r="X150" i="17"/>
  <c r="Y150" i="17"/>
  <c r="Z150" i="17"/>
  <c r="AA150" i="17"/>
  <c r="AB150" i="17"/>
  <c r="W151" i="17"/>
  <c r="X151" i="17"/>
  <c r="Y151" i="17"/>
  <c r="Z151" i="17"/>
  <c r="AA151" i="17"/>
  <c r="AB151" i="17"/>
  <c r="W152" i="17"/>
  <c r="X152" i="17"/>
  <c r="Y152" i="17"/>
  <c r="Z152" i="17"/>
  <c r="AA152" i="17"/>
  <c r="AB152" i="17"/>
  <c r="W153" i="17"/>
  <c r="X153" i="17"/>
  <c r="Y153" i="17"/>
  <c r="Z153" i="17"/>
  <c r="AA153" i="17"/>
  <c r="AB153" i="17"/>
  <c r="W154" i="17"/>
  <c r="X154" i="17"/>
  <c r="Y154" i="17"/>
  <c r="Z154" i="17"/>
  <c r="AA154" i="17"/>
  <c r="AB154" i="17"/>
  <c r="W155" i="17"/>
  <c r="X155" i="17"/>
  <c r="Y155" i="17"/>
  <c r="Z155" i="17"/>
  <c r="AA155" i="17"/>
  <c r="AB155" i="17"/>
  <c r="W156" i="17"/>
  <c r="X156" i="17"/>
  <c r="Y156" i="17"/>
  <c r="Z156" i="17"/>
  <c r="AA156" i="17"/>
  <c r="AB156" i="17"/>
  <c r="W157" i="17"/>
  <c r="X157" i="17"/>
  <c r="Y157" i="17"/>
  <c r="Z157" i="17"/>
  <c r="AA157" i="17"/>
  <c r="AB157" i="17"/>
  <c r="W158" i="17"/>
  <c r="X158" i="17"/>
  <c r="Y158" i="17"/>
  <c r="Z158" i="17"/>
  <c r="AA158" i="17"/>
  <c r="AB158" i="17"/>
  <c r="W159" i="17"/>
  <c r="X159" i="17"/>
  <c r="Y159" i="17"/>
  <c r="Z159" i="17"/>
  <c r="AA159" i="17"/>
  <c r="AB159" i="17"/>
  <c r="W160" i="17"/>
  <c r="X160" i="17"/>
  <c r="Y160" i="17"/>
  <c r="Z160" i="17"/>
  <c r="AA160" i="17"/>
  <c r="AB160" i="17"/>
  <c r="W161" i="17"/>
  <c r="X161" i="17"/>
  <c r="Y161" i="17"/>
  <c r="Z161" i="17"/>
  <c r="AA161" i="17"/>
  <c r="AB161" i="17"/>
  <c r="W162" i="17"/>
  <c r="X162" i="17"/>
  <c r="Y162" i="17"/>
  <c r="Z162" i="17"/>
  <c r="AA162" i="17"/>
  <c r="AB162" i="17"/>
  <c r="W163" i="17"/>
  <c r="X163" i="17"/>
  <c r="Y163" i="17"/>
  <c r="Z163" i="17"/>
  <c r="AA163" i="17"/>
  <c r="AB163" i="17"/>
  <c r="W164" i="17"/>
  <c r="X164" i="17"/>
  <c r="Y164" i="17"/>
  <c r="Z164" i="17"/>
  <c r="AA164" i="17"/>
  <c r="AB164" i="17"/>
  <c r="W165" i="17"/>
  <c r="X165" i="17"/>
  <c r="Y165" i="17"/>
  <c r="Z165" i="17"/>
  <c r="AA165" i="17"/>
  <c r="AB165" i="17"/>
  <c r="W166" i="17"/>
  <c r="X166" i="17"/>
  <c r="Y166" i="17"/>
  <c r="Z166" i="17"/>
  <c r="AA166" i="17"/>
  <c r="AB166" i="17"/>
  <c r="W167" i="17"/>
  <c r="X167" i="17"/>
  <c r="Y167" i="17"/>
  <c r="Z167" i="17"/>
  <c r="AA167" i="17"/>
  <c r="AB167" i="17"/>
  <c r="W168" i="17"/>
  <c r="X168" i="17"/>
  <c r="Y168" i="17"/>
  <c r="Z168" i="17"/>
  <c r="AA168" i="17"/>
  <c r="AB168" i="17"/>
  <c r="W169" i="17"/>
  <c r="X169" i="17"/>
  <c r="Y169" i="17"/>
  <c r="Z169" i="17"/>
  <c r="AA169" i="17"/>
  <c r="AB169" i="17"/>
  <c r="W170" i="17"/>
  <c r="X170" i="17"/>
  <c r="Y170" i="17"/>
  <c r="Z170" i="17"/>
  <c r="AA170" i="17"/>
  <c r="AB170" i="17"/>
  <c r="W171" i="17"/>
  <c r="X171" i="17"/>
  <c r="Y171" i="17"/>
  <c r="Z171" i="17"/>
  <c r="AA171" i="17"/>
  <c r="AB171" i="17"/>
  <c r="W172" i="17"/>
  <c r="X172" i="17"/>
  <c r="Y172" i="17"/>
  <c r="Z172" i="17"/>
  <c r="AA172" i="17"/>
  <c r="AB172" i="17"/>
  <c r="W173" i="17"/>
  <c r="X173" i="17"/>
  <c r="Y173" i="17"/>
  <c r="Z173" i="17"/>
  <c r="AA173" i="17"/>
  <c r="AB173" i="17"/>
  <c r="W174" i="17"/>
  <c r="X174" i="17"/>
  <c r="Y174" i="17"/>
  <c r="Z174" i="17"/>
  <c r="AA174" i="17"/>
  <c r="AB174" i="17"/>
  <c r="W175" i="17"/>
  <c r="X175" i="17"/>
  <c r="Y175" i="17"/>
  <c r="Z175" i="17"/>
  <c r="AA175" i="17"/>
  <c r="AB175" i="17"/>
  <c r="W176" i="17"/>
  <c r="X176" i="17"/>
  <c r="Y176" i="17"/>
  <c r="Z176" i="17"/>
  <c r="AA176" i="17"/>
  <c r="AB176" i="17"/>
  <c r="W177" i="17"/>
  <c r="X177" i="17"/>
  <c r="Y177" i="17"/>
  <c r="Z177" i="17"/>
  <c r="AA177" i="17"/>
  <c r="AB177" i="17"/>
  <c r="W178" i="17"/>
  <c r="X178" i="17"/>
  <c r="Y178" i="17"/>
  <c r="Z178" i="17"/>
  <c r="AA178" i="17"/>
  <c r="AB178" i="17"/>
  <c r="W179" i="17"/>
  <c r="X179" i="17"/>
  <c r="Y179" i="17"/>
  <c r="Z179" i="17"/>
  <c r="AA179" i="17"/>
  <c r="AB179" i="17"/>
  <c r="W180" i="17"/>
  <c r="X180" i="17"/>
  <c r="Y180" i="17"/>
  <c r="Z180" i="17"/>
  <c r="AA180" i="17"/>
  <c r="AB180" i="17"/>
  <c r="W181" i="17"/>
  <c r="X181" i="17"/>
  <c r="Y181" i="17"/>
  <c r="Z181" i="17"/>
  <c r="AA181" i="17"/>
  <c r="AB181" i="17"/>
  <c r="W182" i="17"/>
  <c r="X182" i="17"/>
  <c r="Y182" i="17"/>
  <c r="Z182" i="17"/>
  <c r="AA182" i="17"/>
  <c r="AB182" i="17"/>
  <c r="W183" i="17"/>
  <c r="X183" i="17"/>
  <c r="Y183" i="17"/>
  <c r="Z183" i="17"/>
  <c r="AA183" i="17"/>
  <c r="AB183" i="17"/>
  <c r="W184" i="17"/>
  <c r="X184" i="17"/>
  <c r="Y184" i="17"/>
  <c r="Z184" i="17"/>
  <c r="AA184" i="17"/>
  <c r="AB184" i="17"/>
  <c r="W185" i="17"/>
  <c r="X185" i="17"/>
  <c r="Y185" i="17"/>
  <c r="Z185" i="17"/>
  <c r="AA185" i="17"/>
  <c r="AB185" i="17"/>
  <c r="W186" i="17"/>
  <c r="X186" i="17"/>
  <c r="Y186" i="17"/>
  <c r="Z186" i="17"/>
  <c r="AA186" i="17"/>
  <c r="AB186" i="17"/>
  <c r="W187" i="17"/>
  <c r="X187" i="17"/>
  <c r="Y187" i="17"/>
  <c r="Z187" i="17"/>
  <c r="AA187" i="17"/>
  <c r="AB187" i="17"/>
  <c r="W188" i="17"/>
  <c r="X188" i="17"/>
  <c r="Y188" i="17"/>
  <c r="Z188" i="17"/>
  <c r="AA188" i="17"/>
  <c r="AB188" i="17"/>
  <c r="W189" i="17"/>
  <c r="X189" i="17"/>
  <c r="Y189" i="17"/>
  <c r="Z189" i="17"/>
  <c r="AA189" i="17"/>
  <c r="AB189" i="17"/>
  <c r="W190" i="17"/>
  <c r="X190" i="17"/>
  <c r="Y190" i="17"/>
  <c r="Z190" i="17"/>
  <c r="AA190" i="17"/>
  <c r="AB190" i="17"/>
  <c r="W191" i="17"/>
  <c r="X191" i="17"/>
  <c r="Y191" i="17"/>
  <c r="Z191" i="17"/>
  <c r="AA191" i="17"/>
  <c r="AB191" i="17"/>
  <c r="W192" i="17"/>
  <c r="X192" i="17"/>
  <c r="Y192" i="17"/>
  <c r="Z192" i="17"/>
  <c r="AA192" i="17"/>
  <c r="AB192" i="17"/>
  <c r="W193" i="17"/>
  <c r="X193" i="17"/>
  <c r="Y193" i="17"/>
  <c r="Z193" i="17"/>
  <c r="AA193" i="17"/>
  <c r="AB193" i="17"/>
  <c r="W194" i="17"/>
  <c r="X194" i="17"/>
  <c r="Y194" i="17"/>
  <c r="Z194" i="17"/>
  <c r="AA194" i="17"/>
  <c r="AB194" i="17"/>
  <c r="W195" i="17"/>
  <c r="X195" i="17"/>
  <c r="Y195" i="17"/>
  <c r="Z195" i="17"/>
  <c r="AA195" i="17"/>
  <c r="AB195" i="17"/>
  <c r="W196" i="17"/>
  <c r="X196" i="17"/>
  <c r="Y196" i="17"/>
  <c r="Z196" i="17"/>
  <c r="AA196" i="17"/>
  <c r="AB196" i="17"/>
  <c r="W197" i="17"/>
  <c r="X197" i="17"/>
  <c r="Y197" i="17"/>
  <c r="Z197" i="17"/>
  <c r="AA197" i="17"/>
  <c r="AB197" i="17"/>
  <c r="W198" i="17"/>
  <c r="X198" i="17"/>
  <c r="Y198" i="17"/>
  <c r="Z198" i="17"/>
  <c r="AA198" i="17"/>
  <c r="AB198" i="17"/>
  <c r="W199" i="17"/>
  <c r="X199" i="17"/>
  <c r="Y199" i="17"/>
  <c r="Z199" i="17"/>
  <c r="AA199" i="17"/>
  <c r="AB199" i="17"/>
  <c r="W200" i="17"/>
  <c r="X200" i="17"/>
  <c r="Y200" i="17"/>
  <c r="Z200" i="17"/>
  <c r="AA200" i="17"/>
  <c r="AB200" i="17"/>
  <c r="W201" i="17"/>
  <c r="X201" i="17"/>
  <c r="Y201" i="17"/>
  <c r="Z201" i="17"/>
  <c r="AA201" i="17"/>
  <c r="AB201" i="17"/>
  <c r="W202" i="17"/>
  <c r="X202" i="17"/>
  <c r="Y202" i="17"/>
  <c r="Z202" i="17"/>
  <c r="AA202" i="17"/>
  <c r="AB202" i="17"/>
  <c r="W203" i="17"/>
  <c r="X203" i="17"/>
  <c r="Y203" i="17"/>
  <c r="Z203" i="17"/>
  <c r="AA203" i="17"/>
  <c r="AB203" i="17"/>
  <c r="W204" i="17"/>
  <c r="X204" i="17"/>
  <c r="Y204" i="17"/>
  <c r="Z204" i="17"/>
  <c r="AA204" i="17"/>
  <c r="AB204" i="17"/>
  <c r="W205" i="17"/>
  <c r="X205" i="17"/>
  <c r="Y205" i="17"/>
  <c r="Z205" i="17"/>
  <c r="AA205" i="17"/>
  <c r="AB205" i="17"/>
  <c r="W206" i="17"/>
  <c r="X206" i="17"/>
  <c r="Y206" i="17"/>
  <c r="Z206" i="17"/>
  <c r="AA206" i="17"/>
  <c r="AB206" i="17"/>
  <c r="W207" i="17"/>
  <c r="X207" i="17"/>
  <c r="Y207" i="17"/>
  <c r="Z207" i="17"/>
  <c r="AA207" i="17"/>
  <c r="AB207" i="17"/>
  <c r="W208" i="17"/>
  <c r="X208" i="17"/>
  <c r="Y208" i="17"/>
  <c r="Z208" i="17"/>
  <c r="AA208" i="17"/>
  <c r="AB208" i="17"/>
  <c r="W209" i="17"/>
  <c r="X209" i="17"/>
  <c r="Y209" i="17"/>
  <c r="Z209" i="17"/>
  <c r="AA209" i="17"/>
  <c r="AB209" i="17"/>
  <c r="W210" i="17"/>
  <c r="X210" i="17"/>
  <c r="Y210" i="17"/>
  <c r="Z210" i="17"/>
  <c r="AA210" i="17"/>
  <c r="AB210" i="17"/>
  <c r="W211" i="17"/>
  <c r="X211" i="17"/>
  <c r="Y211" i="17"/>
  <c r="Z211" i="17"/>
  <c r="AA211" i="17"/>
  <c r="AB211" i="17"/>
  <c r="W212" i="17"/>
  <c r="X212" i="17"/>
  <c r="Y212" i="17"/>
  <c r="Z212" i="17"/>
  <c r="AA212" i="17"/>
  <c r="AB212" i="17"/>
  <c r="W213" i="17"/>
  <c r="X213" i="17"/>
  <c r="Y213" i="17"/>
  <c r="Z213" i="17"/>
  <c r="AA213" i="17"/>
  <c r="AB213" i="17"/>
  <c r="W214" i="17"/>
  <c r="X214" i="17"/>
  <c r="Y214" i="17"/>
  <c r="Z214" i="17"/>
  <c r="AA214" i="17"/>
  <c r="AB214" i="17"/>
  <c r="W215" i="17"/>
  <c r="X215" i="17"/>
  <c r="Y215" i="17"/>
  <c r="Z215" i="17"/>
  <c r="AA215" i="17"/>
  <c r="AB215" i="17"/>
  <c r="W216" i="17"/>
  <c r="X216" i="17"/>
  <c r="Y216" i="17"/>
  <c r="Z216" i="17"/>
  <c r="AA216" i="17"/>
  <c r="AB216" i="17"/>
  <c r="W217" i="17"/>
  <c r="X217" i="17"/>
  <c r="Y217" i="17"/>
  <c r="Z217" i="17"/>
  <c r="AA217" i="17"/>
  <c r="AB217" i="17"/>
  <c r="W218" i="17"/>
  <c r="X218" i="17"/>
  <c r="Y218" i="17"/>
  <c r="Z218" i="17"/>
  <c r="AA218" i="17"/>
  <c r="AB218" i="17"/>
  <c r="W219" i="17"/>
  <c r="X219" i="17"/>
  <c r="Y219" i="17"/>
  <c r="Z219" i="17"/>
  <c r="AA219" i="17"/>
  <c r="AB219" i="17"/>
  <c r="W220" i="17"/>
  <c r="X220" i="17"/>
  <c r="Y220" i="17"/>
  <c r="Z220" i="17"/>
  <c r="AA220" i="17"/>
  <c r="AB220" i="17"/>
  <c r="W221" i="17"/>
  <c r="X221" i="17"/>
  <c r="Y221" i="17"/>
  <c r="Z221" i="17"/>
  <c r="AA221" i="17"/>
  <c r="AB221" i="17"/>
  <c r="W222" i="17"/>
  <c r="X222" i="17"/>
  <c r="Y222" i="17"/>
  <c r="Z222" i="17"/>
  <c r="AA222" i="17"/>
  <c r="AB222" i="17"/>
  <c r="W223" i="17"/>
  <c r="X223" i="17"/>
  <c r="Y223" i="17"/>
  <c r="Z223" i="17"/>
  <c r="AA223" i="17"/>
  <c r="AB223" i="17"/>
  <c r="W224" i="17"/>
  <c r="X224" i="17"/>
  <c r="Y224" i="17"/>
  <c r="Z224" i="17"/>
  <c r="AA224" i="17"/>
  <c r="AB224" i="17"/>
  <c r="W225" i="17"/>
  <c r="X225" i="17"/>
  <c r="Y225" i="17"/>
  <c r="Z225" i="17"/>
  <c r="AA225" i="17"/>
  <c r="AB225" i="17"/>
  <c r="W226" i="17"/>
  <c r="X226" i="17"/>
  <c r="Y226" i="17"/>
  <c r="Z226" i="17"/>
  <c r="AA226" i="17"/>
  <c r="AB226" i="17"/>
  <c r="W227" i="17"/>
  <c r="X227" i="17"/>
  <c r="Y227" i="17"/>
  <c r="Z227" i="17"/>
  <c r="AA227" i="17"/>
  <c r="AB227" i="17"/>
  <c r="W228" i="17"/>
  <c r="X228" i="17"/>
  <c r="Y228" i="17"/>
  <c r="Z228" i="17"/>
  <c r="AA228" i="17"/>
  <c r="AB228" i="17"/>
  <c r="W229" i="17"/>
  <c r="X229" i="17"/>
  <c r="Y229" i="17"/>
  <c r="Z229" i="17"/>
  <c r="AA229" i="17"/>
  <c r="AB229" i="17"/>
  <c r="W230" i="17"/>
  <c r="X230" i="17"/>
  <c r="Y230" i="17"/>
  <c r="Z230" i="17"/>
  <c r="AA230" i="17"/>
  <c r="AB230" i="17"/>
  <c r="W231" i="17"/>
  <c r="X231" i="17"/>
  <c r="Y231" i="17"/>
  <c r="Z231" i="17"/>
  <c r="AA231" i="17"/>
  <c r="AB231" i="17"/>
  <c r="W232" i="17"/>
  <c r="X232" i="17"/>
  <c r="Y232" i="17"/>
  <c r="Z232" i="17"/>
  <c r="AA232" i="17"/>
  <c r="AB232" i="17"/>
  <c r="W233" i="17"/>
  <c r="X233" i="17"/>
  <c r="Y233" i="17"/>
  <c r="Z233" i="17"/>
  <c r="AA233" i="17"/>
  <c r="AB233" i="17"/>
  <c r="W234" i="17"/>
  <c r="X234" i="17"/>
  <c r="Y234" i="17"/>
  <c r="Z234" i="17"/>
  <c r="AA234" i="17"/>
  <c r="AB234" i="17"/>
  <c r="W235" i="17"/>
  <c r="X235" i="17"/>
  <c r="Y235" i="17"/>
  <c r="Z235" i="17"/>
  <c r="AA235" i="17"/>
  <c r="AB235" i="17"/>
  <c r="W236" i="17"/>
  <c r="X236" i="17"/>
  <c r="Y236" i="17"/>
  <c r="Z236" i="17"/>
  <c r="AA236" i="17"/>
  <c r="AB236" i="17"/>
  <c r="W237" i="17"/>
  <c r="X237" i="17"/>
  <c r="Y237" i="17"/>
  <c r="Z237" i="17"/>
  <c r="AA237" i="17"/>
  <c r="AB237" i="17"/>
  <c r="W238" i="17"/>
  <c r="X238" i="17"/>
  <c r="Y238" i="17"/>
  <c r="Z238" i="17"/>
  <c r="AA238" i="17"/>
  <c r="AB238" i="17"/>
  <c r="W239" i="17"/>
  <c r="X239" i="17"/>
  <c r="Y239" i="17"/>
  <c r="Z239" i="17"/>
  <c r="AA239" i="17"/>
  <c r="AB239" i="17"/>
  <c r="W240" i="17"/>
  <c r="X240" i="17"/>
  <c r="Y240" i="17"/>
  <c r="Z240" i="17"/>
  <c r="AA240" i="17"/>
  <c r="AB240" i="17"/>
  <c r="W241" i="17"/>
  <c r="X241" i="17"/>
  <c r="Y241" i="17"/>
  <c r="Z241" i="17"/>
  <c r="AA241" i="17"/>
  <c r="AB241" i="17"/>
  <c r="W242" i="17"/>
  <c r="X242" i="17"/>
  <c r="Y242" i="17"/>
  <c r="Z242" i="17"/>
  <c r="AA242" i="17"/>
  <c r="AB242" i="17"/>
  <c r="W243" i="17"/>
  <c r="X243" i="17"/>
  <c r="Y243" i="17"/>
  <c r="Z243" i="17"/>
  <c r="AA243" i="17"/>
  <c r="AB243" i="17"/>
  <c r="W244" i="17"/>
  <c r="X244" i="17"/>
  <c r="Y244" i="17"/>
  <c r="Z244" i="17"/>
  <c r="AA244" i="17"/>
  <c r="AB244" i="17"/>
  <c r="W245" i="17"/>
  <c r="X245" i="17"/>
  <c r="Y245" i="17"/>
  <c r="Z245" i="17"/>
  <c r="AA245" i="17"/>
  <c r="AB245" i="17"/>
  <c r="W246" i="17"/>
  <c r="X246" i="17"/>
  <c r="Y246" i="17"/>
  <c r="Z246" i="17"/>
  <c r="AA246" i="17"/>
  <c r="AB246" i="17"/>
  <c r="W247" i="17"/>
  <c r="X247" i="17"/>
  <c r="Y247" i="17"/>
  <c r="Z247" i="17"/>
  <c r="AA247" i="17"/>
  <c r="AB247" i="17"/>
  <c r="W248" i="17"/>
  <c r="X248" i="17"/>
  <c r="Y248" i="17"/>
  <c r="Z248" i="17"/>
  <c r="AA248" i="17"/>
  <c r="AB248" i="17"/>
  <c r="W249" i="17"/>
  <c r="X249" i="17"/>
  <c r="Y249" i="17"/>
  <c r="Z249" i="17"/>
  <c r="AA249" i="17"/>
  <c r="AB249" i="17"/>
  <c r="W250" i="17"/>
  <c r="X250" i="17"/>
  <c r="Y250" i="17"/>
  <c r="Z250" i="17"/>
  <c r="AA250" i="17"/>
  <c r="AB250" i="17"/>
  <c r="W251" i="17"/>
  <c r="X251" i="17"/>
  <c r="Y251" i="17"/>
  <c r="Z251" i="17"/>
  <c r="AA251" i="17"/>
  <c r="AB251" i="17"/>
  <c r="W252" i="17"/>
  <c r="X252" i="17"/>
  <c r="Y252" i="17"/>
  <c r="Z252" i="17"/>
  <c r="AA252" i="17"/>
  <c r="AB252" i="17"/>
  <c r="W253" i="17"/>
  <c r="X253" i="17"/>
  <c r="Y253" i="17"/>
  <c r="Z253" i="17"/>
  <c r="AA253" i="17"/>
  <c r="AB253" i="17"/>
  <c r="W254" i="17"/>
  <c r="X254" i="17"/>
  <c r="Y254" i="17"/>
  <c r="Z254" i="17"/>
  <c r="AA254" i="17"/>
  <c r="AB254" i="17"/>
  <c r="W255" i="17"/>
  <c r="X255" i="17"/>
  <c r="Y255" i="17"/>
  <c r="Z255" i="17"/>
  <c r="AA255" i="17"/>
  <c r="AB255" i="17"/>
  <c r="W256" i="17"/>
  <c r="X256" i="17"/>
  <c r="Y256" i="17"/>
  <c r="Z256" i="17"/>
  <c r="AA256" i="17"/>
  <c r="AB256" i="17"/>
  <c r="W257" i="17"/>
  <c r="X257" i="17"/>
  <c r="Y257" i="17"/>
  <c r="Z257" i="17"/>
  <c r="AA257" i="17"/>
  <c r="AB257" i="17"/>
  <c r="W258" i="17"/>
  <c r="X258" i="17"/>
  <c r="Y258" i="17"/>
  <c r="Z258" i="17"/>
  <c r="AA258" i="17"/>
  <c r="AB258" i="17"/>
  <c r="W259" i="17"/>
  <c r="X259" i="17"/>
  <c r="Y259" i="17"/>
  <c r="Z259" i="17"/>
  <c r="AA259" i="17"/>
  <c r="AB259" i="17"/>
  <c r="W260" i="17"/>
  <c r="X260" i="17"/>
  <c r="Y260" i="17"/>
  <c r="Z260" i="17"/>
  <c r="AA260" i="17"/>
  <c r="AB260" i="17"/>
  <c r="W261" i="17"/>
  <c r="X261" i="17"/>
  <c r="Y261" i="17"/>
  <c r="Z261" i="17"/>
  <c r="AA261" i="17"/>
  <c r="AB261" i="17"/>
  <c r="W262" i="17"/>
  <c r="X262" i="17"/>
  <c r="Y262" i="17"/>
  <c r="Z262" i="17"/>
  <c r="AA262" i="17"/>
  <c r="AB262" i="17"/>
  <c r="W263" i="17"/>
  <c r="X263" i="17"/>
  <c r="Y263" i="17"/>
  <c r="Z263" i="17"/>
  <c r="AA263" i="17"/>
  <c r="AB263" i="17"/>
  <c r="AB22" i="17"/>
  <c r="AA22" i="17"/>
  <c r="Z22" i="17"/>
  <c r="Y22" i="17"/>
  <c r="X22" i="17"/>
  <c r="W22" i="17"/>
  <c r="AF3" i="17"/>
  <c r="AQ4" i="17"/>
  <c r="AP4" i="17"/>
  <c r="AO4" i="17"/>
  <c r="AF38" i="11"/>
  <c r="AG38" i="11" s="1"/>
  <c r="AH38" i="11"/>
  <c r="AI38" i="11" s="1"/>
  <c r="AJ38" i="11"/>
  <c r="AK38" i="11" s="1"/>
  <c r="AF36" i="11"/>
  <c r="AG36" i="11" s="1"/>
  <c r="AH36" i="11"/>
  <c r="AI36" i="11" s="1"/>
  <c r="AJ36" i="11"/>
  <c r="AK36" i="11" s="1"/>
  <c r="AF37" i="11"/>
  <c r="AG37" i="11" s="1"/>
  <c r="AH37" i="11"/>
  <c r="AI37" i="11" s="1"/>
  <c r="AJ37" i="11"/>
  <c r="AK37" i="11" s="1"/>
  <c r="AF92" i="11"/>
  <c r="AG92" i="11" s="1"/>
  <c r="AH92" i="11"/>
  <c r="AI92" i="11" s="1"/>
  <c r="AJ92" i="11"/>
  <c r="AK92" i="11" s="1"/>
  <c r="AF99" i="11"/>
  <c r="AG99" i="11" s="1"/>
  <c r="AH99" i="11"/>
  <c r="AI99" i="11" s="1"/>
  <c r="AJ99" i="11"/>
  <c r="AK99" i="11" s="1"/>
  <c r="AF32" i="11"/>
  <c r="AG32" i="11" s="1"/>
  <c r="AH32" i="11"/>
  <c r="AI32" i="11" s="1"/>
  <c r="AJ32" i="11"/>
  <c r="AK32" i="11" s="1"/>
  <c r="AF31" i="11"/>
  <c r="AG31" i="11" s="1"/>
  <c r="AH31" i="11"/>
  <c r="AI31" i="11" s="1"/>
  <c r="AJ31" i="11"/>
  <c r="AK31" i="11" s="1"/>
  <c r="AF91" i="11"/>
  <c r="AG91" i="11" s="1"/>
  <c r="AH91" i="11"/>
  <c r="AI91" i="11" s="1"/>
  <c r="AJ91" i="11"/>
  <c r="AK91" i="11" s="1"/>
  <c r="AF101" i="11"/>
  <c r="AG101" i="11" s="1"/>
  <c r="AH101" i="11"/>
  <c r="AI101" i="11" s="1"/>
  <c r="AJ101" i="11"/>
  <c r="AK101" i="11" s="1"/>
  <c r="AF102" i="11"/>
  <c r="AG102" i="11" s="1"/>
  <c r="AH102" i="11"/>
  <c r="AI102" i="11" s="1"/>
  <c r="AJ102" i="11"/>
  <c r="AK102" i="11" s="1"/>
  <c r="AF104" i="11"/>
  <c r="AG104" i="11" s="1"/>
  <c r="AH104" i="11"/>
  <c r="AI104" i="11" s="1"/>
  <c r="AJ104" i="11"/>
  <c r="AK104" i="11" s="1"/>
  <c r="AF105" i="11"/>
  <c r="AG105" i="11" s="1"/>
  <c r="AH105" i="11"/>
  <c r="AI105" i="11" s="1"/>
  <c r="AJ105" i="11"/>
  <c r="AK105" i="11" s="1"/>
  <c r="AF39" i="11"/>
  <c r="AG39" i="11" s="1"/>
  <c r="AH39" i="11"/>
  <c r="AI39" i="11" s="1"/>
  <c r="AJ39" i="11"/>
  <c r="AK39" i="11" s="1"/>
  <c r="AF103" i="11"/>
  <c r="AG103" i="11" s="1"/>
  <c r="AH103" i="11"/>
  <c r="AI103" i="11" s="1"/>
  <c r="AJ103" i="11"/>
  <c r="AK103" i="11" s="1"/>
  <c r="AF25" i="11"/>
  <c r="AG25" i="11" s="1"/>
  <c r="AH25" i="11"/>
  <c r="AI25" i="11" s="1"/>
  <c r="AJ25" i="11"/>
  <c r="AK25" i="11" s="1"/>
  <c r="AF82" i="11"/>
  <c r="AG82" i="11" s="1"/>
  <c r="AH82" i="11"/>
  <c r="AI82" i="11" s="1"/>
  <c r="AJ82" i="11"/>
  <c r="AK82" i="11" s="1"/>
  <c r="AF34" i="11"/>
  <c r="AG34" i="11" s="1"/>
  <c r="AH34" i="11"/>
  <c r="AI34" i="11" s="1"/>
  <c r="AJ34" i="11"/>
  <c r="AK34" i="11" s="1"/>
  <c r="AF81" i="11"/>
  <c r="AG81" i="11" s="1"/>
  <c r="AH81" i="11"/>
  <c r="AI81" i="11" s="1"/>
  <c r="AJ81" i="11"/>
  <c r="AK81" i="11" s="1"/>
  <c r="AF33" i="11"/>
  <c r="AG33" i="11" s="1"/>
  <c r="AH33" i="11"/>
  <c r="AI33" i="11" s="1"/>
  <c r="AJ33" i="11"/>
  <c r="AK33" i="11" s="1"/>
  <c r="AF35" i="11"/>
  <c r="AG35" i="11" s="1"/>
  <c r="AH35" i="11"/>
  <c r="AI35" i="11" s="1"/>
  <c r="AJ35" i="11"/>
  <c r="AK35" i="11" s="1"/>
  <c r="AF100" i="11"/>
  <c r="AG100" i="11" s="1"/>
  <c r="AH100" i="11"/>
  <c r="AI100" i="11" s="1"/>
  <c r="AJ100" i="11"/>
  <c r="AK100" i="11" s="1"/>
  <c r="AF93" i="11"/>
  <c r="AG93" i="11" s="1"/>
  <c r="AH93" i="11"/>
  <c r="AI93" i="11" s="1"/>
  <c r="AJ93" i="11"/>
  <c r="AK93" i="11" s="1"/>
  <c r="AF94" i="11"/>
  <c r="AG94" i="11" s="1"/>
  <c r="AH94" i="11"/>
  <c r="AI94" i="11" s="1"/>
  <c r="AJ94" i="11"/>
  <c r="AK94" i="11" s="1"/>
  <c r="AF96" i="11"/>
  <c r="AG96" i="11" s="1"/>
  <c r="AH96" i="11"/>
  <c r="AI96" i="11" s="1"/>
  <c r="AJ96" i="11"/>
  <c r="AK96" i="11" s="1"/>
  <c r="AF97" i="11"/>
  <c r="AG97" i="11" s="1"/>
  <c r="AH97" i="11"/>
  <c r="AI97" i="11" s="1"/>
  <c r="AJ97" i="11"/>
  <c r="AK97" i="11" s="1"/>
  <c r="AF98" i="11"/>
  <c r="AG98" i="11" s="1"/>
  <c r="AH98" i="11"/>
  <c r="AI98" i="11" s="1"/>
  <c r="AJ98" i="11"/>
  <c r="AK98" i="11" s="1"/>
  <c r="AF27" i="11"/>
  <c r="AG27" i="11" s="1"/>
  <c r="AH27" i="11"/>
  <c r="AI27" i="11" s="1"/>
  <c r="AJ27" i="11"/>
  <c r="AK27" i="11" s="1"/>
  <c r="AF28" i="11"/>
  <c r="AG28" i="11" s="1"/>
  <c r="AH28" i="11"/>
  <c r="AI28" i="11" s="1"/>
  <c r="AJ28" i="11"/>
  <c r="AK28" i="11" s="1"/>
  <c r="AF29" i="11"/>
  <c r="AG29" i="11" s="1"/>
  <c r="AH29" i="11"/>
  <c r="AI29" i="11" s="1"/>
  <c r="AJ29" i="11"/>
  <c r="AK29" i="11" s="1"/>
  <c r="AF30" i="11"/>
  <c r="AG30" i="11" s="1"/>
  <c r="AH30" i="11"/>
  <c r="AI30" i="11" s="1"/>
  <c r="AJ30" i="11"/>
  <c r="AK30" i="11" s="1"/>
  <c r="AF26" i="11"/>
  <c r="AG26" i="11" s="1"/>
  <c r="AH26" i="11"/>
  <c r="AI26" i="11" s="1"/>
  <c r="AJ26" i="11"/>
  <c r="AK26" i="11" s="1"/>
  <c r="AF5" i="11"/>
  <c r="AG5" i="11" s="1"/>
  <c r="AH5" i="11"/>
  <c r="AI5" i="11" s="1"/>
  <c r="AJ5" i="11"/>
  <c r="AK5" i="11" s="1"/>
  <c r="AF6" i="11"/>
  <c r="AG6" i="11" s="1"/>
  <c r="AH6" i="11"/>
  <c r="AI6" i="11" s="1"/>
  <c r="AJ6" i="11"/>
  <c r="AK6" i="11" s="1"/>
  <c r="AF11" i="11"/>
  <c r="AG11" i="11" s="1"/>
  <c r="AH11" i="11"/>
  <c r="AI11" i="11" s="1"/>
  <c r="AJ11" i="11"/>
  <c r="AK11" i="11" s="1"/>
  <c r="AF10" i="11"/>
  <c r="AG10" i="11" s="1"/>
  <c r="AH10" i="11"/>
  <c r="AI10" i="11" s="1"/>
  <c r="AJ10" i="11"/>
  <c r="AK10" i="11" s="1"/>
  <c r="AF7" i="11"/>
  <c r="AG7" i="11" s="1"/>
  <c r="AH7" i="11"/>
  <c r="AI7" i="11" s="1"/>
  <c r="AJ7" i="11"/>
  <c r="AK7" i="11" s="1"/>
  <c r="AF40" i="11"/>
  <c r="AG40" i="11" s="1"/>
  <c r="AH40" i="11"/>
  <c r="AI40" i="11" s="1"/>
  <c r="AJ40" i="11"/>
  <c r="AK40" i="11" s="1"/>
  <c r="AF9" i="11"/>
  <c r="AG9" i="11" s="1"/>
  <c r="AH9" i="11"/>
  <c r="AI9" i="11" s="1"/>
  <c r="AJ9" i="11"/>
  <c r="AK9" i="11" s="1"/>
  <c r="AF8" i="11"/>
  <c r="AG8" i="11" s="1"/>
  <c r="AH8" i="11"/>
  <c r="AI8" i="11" s="1"/>
  <c r="AJ8" i="11"/>
  <c r="AK8" i="11" s="1"/>
  <c r="AF12" i="11"/>
  <c r="AG12" i="11" s="1"/>
  <c r="AH12" i="11"/>
  <c r="AI12" i="11" s="1"/>
  <c r="AJ12" i="11"/>
  <c r="AK12" i="11" s="1"/>
  <c r="AF44" i="11"/>
  <c r="AG44" i="11" s="1"/>
  <c r="AH44" i="11"/>
  <c r="AI44" i="11" s="1"/>
  <c r="AJ44" i="11"/>
  <c r="AK44" i="11" s="1"/>
  <c r="AF45" i="11"/>
  <c r="AG45" i="11" s="1"/>
  <c r="AH45" i="11"/>
  <c r="AI45" i="11" s="1"/>
  <c r="AJ45" i="11"/>
  <c r="AK45" i="11" s="1"/>
  <c r="AF13" i="11"/>
  <c r="AG13" i="11" s="1"/>
  <c r="AH13" i="11"/>
  <c r="AI13" i="11" s="1"/>
  <c r="AJ13" i="11"/>
  <c r="AK13" i="11" s="1"/>
  <c r="AF14" i="11"/>
  <c r="AG14" i="11" s="1"/>
  <c r="AH14" i="11"/>
  <c r="AI14" i="11" s="1"/>
  <c r="AJ14" i="11"/>
  <c r="AK14" i="11" s="1"/>
  <c r="AF48" i="11"/>
  <c r="AG48" i="11" s="1"/>
  <c r="AH48" i="11"/>
  <c r="AI48" i="11" s="1"/>
  <c r="AJ48" i="11"/>
  <c r="AK48" i="11" s="1"/>
  <c r="AF49" i="11"/>
  <c r="AG49" i="11" s="1"/>
  <c r="AH49" i="11"/>
  <c r="AI49" i="11" s="1"/>
  <c r="AJ49" i="11"/>
  <c r="AK49" i="11" s="1"/>
  <c r="AF50" i="11"/>
  <c r="AG50" i="11" s="1"/>
  <c r="AH50" i="11"/>
  <c r="AI50" i="11" s="1"/>
  <c r="AJ50" i="11"/>
  <c r="AK50" i="11" s="1"/>
  <c r="AF51" i="11"/>
  <c r="AG51" i="11" s="1"/>
  <c r="AH51" i="11"/>
  <c r="AI51" i="11" s="1"/>
  <c r="AJ51" i="11"/>
  <c r="AK51" i="11" s="1"/>
  <c r="AF52" i="11"/>
  <c r="AG52" i="11" s="1"/>
  <c r="AH52" i="11"/>
  <c r="AI52" i="11" s="1"/>
  <c r="AJ52" i="11"/>
  <c r="AK52" i="11" s="1"/>
  <c r="AF53" i="11"/>
  <c r="AG53" i="11" s="1"/>
  <c r="AH53" i="11"/>
  <c r="AI53" i="11" s="1"/>
  <c r="AJ53" i="11"/>
  <c r="AK53" i="11" s="1"/>
  <c r="AF54" i="11"/>
  <c r="AG54" i="11" s="1"/>
  <c r="AH54" i="11"/>
  <c r="AI54" i="11" s="1"/>
  <c r="AJ54" i="11"/>
  <c r="AK54" i="11" s="1"/>
  <c r="AF55" i="11"/>
  <c r="AG55" i="11" s="1"/>
  <c r="AH55" i="11"/>
  <c r="AI55" i="11" s="1"/>
  <c r="AJ55" i="11"/>
  <c r="AK55" i="11" s="1"/>
  <c r="AF56" i="11"/>
  <c r="AG56" i="11" s="1"/>
  <c r="AH56" i="11"/>
  <c r="AI56" i="11" s="1"/>
  <c r="AJ56" i="11"/>
  <c r="AK56" i="11" s="1"/>
  <c r="AF57" i="11"/>
  <c r="AG57" i="11" s="1"/>
  <c r="AH57" i="11"/>
  <c r="AI57" i="11" s="1"/>
  <c r="AJ57" i="11"/>
  <c r="AK57" i="11" s="1"/>
  <c r="AF58" i="11"/>
  <c r="AG58" i="11" s="1"/>
  <c r="AH58" i="11"/>
  <c r="AI58" i="11" s="1"/>
  <c r="AJ58" i="11"/>
  <c r="AK58" i="11" s="1"/>
  <c r="AF59" i="11"/>
  <c r="AG59" i="11" s="1"/>
  <c r="AH59" i="11"/>
  <c r="AI59" i="11" s="1"/>
  <c r="AJ59" i="11"/>
  <c r="AK59" i="11" s="1"/>
  <c r="AF60" i="11"/>
  <c r="AG60" i="11" s="1"/>
  <c r="AH60" i="11"/>
  <c r="AI60" i="11" s="1"/>
  <c r="AJ60" i="11"/>
  <c r="AK60" i="11" s="1"/>
  <c r="AF61" i="11"/>
  <c r="AG61" i="11" s="1"/>
  <c r="AH61" i="11"/>
  <c r="AI61" i="11" s="1"/>
  <c r="AJ61" i="11"/>
  <c r="AK61" i="11" s="1"/>
  <c r="AF62" i="11"/>
  <c r="AG62" i="11" s="1"/>
  <c r="AH62" i="11"/>
  <c r="AI62" i="11" s="1"/>
  <c r="AJ62" i="11"/>
  <c r="AK62" i="11" s="1"/>
  <c r="AF63" i="11"/>
  <c r="AG63" i="11" s="1"/>
  <c r="AH63" i="11"/>
  <c r="AI63" i="11" s="1"/>
  <c r="AJ63" i="11"/>
  <c r="AK63" i="11" s="1"/>
  <c r="AF64" i="11"/>
  <c r="AG64" i="11" s="1"/>
  <c r="AH64" i="11"/>
  <c r="AI64" i="11" s="1"/>
  <c r="AJ64" i="11"/>
  <c r="AK64" i="11" s="1"/>
  <c r="AF65" i="11"/>
  <c r="AG65" i="11" s="1"/>
  <c r="AH65" i="11"/>
  <c r="AI65" i="11" s="1"/>
  <c r="AJ65" i="11"/>
  <c r="AK65" i="11" s="1"/>
  <c r="AF66" i="11"/>
  <c r="AG66" i="11" s="1"/>
  <c r="AH66" i="11"/>
  <c r="AI66" i="11" s="1"/>
  <c r="AJ66" i="11"/>
  <c r="AK66" i="11" s="1"/>
  <c r="AF67" i="11"/>
  <c r="AG67" i="11" s="1"/>
  <c r="AH67" i="11"/>
  <c r="AI67" i="11" s="1"/>
  <c r="AJ67" i="11"/>
  <c r="AK67" i="11" s="1"/>
  <c r="AF68" i="11"/>
  <c r="AG68" i="11" s="1"/>
  <c r="AH68" i="11"/>
  <c r="AI68" i="11" s="1"/>
  <c r="AJ68" i="11"/>
  <c r="AK68" i="11" s="1"/>
  <c r="AF69" i="11"/>
  <c r="AG69" i="11" s="1"/>
  <c r="AH69" i="11"/>
  <c r="AI69" i="11" s="1"/>
  <c r="AJ69" i="11"/>
  <c r="AK69" i="11" s="1"/>
  <c r="AF70" i="11"/>
  <c r="AG70" i="11" s="1"/>
  <c r="AH70" i="11"/>
  <c r="AI70" i="11" s="1"/>
  <c r="AJ70" i="11"/>
  <c r="AK70" i="11" s="1"/>
  <c r="AF71" i="11"/>
  <c r="AG71" i="11" s="1"/>
  <c r="AH71" i="11"/>
  <c r="AI71" i="11" s="1"/>
  <c r="AJ71" i="11"/>
  <c r="AK71" i="11" s="1"/>
  <c r="AF72" i="11"/>
  <c r="AG72" i="11" s="1"/>
  <c r="AH72" i="11"/>
  <c r="AI72" i="11" s="1"/>
  <c r="AJ72" i="11"/>
  <c r="AK72" i="11" s="1"/>
  <c r="AF73" i="11"/>
  <c r="AG73" i="11" s="1"/>
  <c r="AH73" i="11"/>
  <c r="AI73" i="11" s="1"/>
  <c r="AJ73" i="11"/>
  <c r="AK73" i="11" s="1"/>
  <c r="AF74" i="11"/>
  <c r="AG74" i="11" s="1"/>
  <c r="AH74" i="11"/>
  <c r="AI74" i="11" s="1"/>
  <c r="AJ74" i="11"/>
  <c r="AK74" i="11" s="1"/>
  <c r="AF75" i="11"/>
  <c r="AG75" i="11" s="1"/>
  <c r="AH75" i="11"/>
  <c r="AI75" i="11" s="1"/>
  <c r="AJ75" i="11"/>
  <c r="AK75" i="11" s="1"/>
  <c r="AF76" i="11"/>
  <c r="AG76" i="11" s="1"/>
  <c r="AH76" i="11"/>
  <c r="AI76" i="11" s="1"/>
  <c r="AJ76" i="11"/>
  <c r="AK76" i="11" s="1"/>
  <c r="AF77" i="11"/>
  <c r="AG77" i="11" s="1"/>
  <c r="AH77" i="11"/>
  <c r="AI77" i="11" s="1"/>
  <c r="AJ77" i="11"/>
  <c r="AK77" i="11" s="1"/>
  <c r="AF78" i="11"/>
  <c r="AG78" i="11" s="1"/>
  <c r="AH78" i="11"/>
  <c r="AI78" i="11" s="1"/>
  <c r="AJ78" i="11"/>
  <c r="AK78" i="11" s="1"/>
  <c r="AF79" i="11"/>
  <c r="AG79" i="11" s="1"/>
  <c r="AH79" i="11"/>
  <c r="AI79" i="11" s="1"/>
  <c r="AJ79" i="11"/>
  <c r="AK79" i="11" s="1"/>
  <c r="AF15" i="11"/>
  <c r="AG15" i="11" s="1"/>
  <c r="AH15" i="11"/>
  <c r="AI15" i="11" s="1"/>
  <c r="AJ15" i="11"/>
  <c r="AK15" i="11" s="1"/>
  <c r="AF16" i="11"/>
  <c r="AG16" i="11" s="1"/>
  <c r="AH16" i="11"/>
  <c r="AI16" i="11" s="1"/>
  <c r="AJ16" i="11"/>
  <c r="AK16" i="11" s="1"/>
  <c r="AF17" i="11"/>
  <c r="AG17" i="11" s="1"/>
  <c r="AH17" i="11"/>
  <c r="AI17" i="11" s="1"/>
  <c r="AJ17" i="11"/>
  <c r="AK17" i="11" s="1"/>
  <c r="AF83" i="11"/>
  <c r="AG83" i="11" s="1"/>
  <c r="AH83" i="11"/>
  <c r="AI83" i="11" s="1"/>
  <c r="AJ83" i="11"/>
  <c r="AK83" i="11" s="1"/>
  <c r="AF84" i="11"/>
  <c r="AG84" i="11" s="1"/>
  <c r="AH84" i="11"/>
  <c r="AI84" i="11" s="1"/>
  <c r="AJ84" i="11"/>
  <c r="AK84" i="11" s="1"/>
  <c r="AF85" i="11"/>
  <c r="AG85" i="11" s="1"/>
  <c r="AH85" i="11"/>
  <c r="AI85" i="11" s="1"/>
  <c r="AJ85" i="11"/>
  <c r="AK85" i="11" s="1"/>
  <c r="AF86" i="11"/>
  <c r="AG86" i="11" s="1"/>
  <c r="AH86" i="11"/>
  <c r="AI86" i="11" s="1"/>
  <c r="AJ86" i="11"/>
  <c r="AK86" i="11" s="1"/>
  <c r="AF87" i="11"/>
  <c r="AG87" i="11" s="1"/>
  <c r="AH87" i="11"/>
  <c r="AI87" i="11" s="1"/>
  <c r="AJ87" i="11"/>
  <c r="AK87" i="11" s="1"/>
  <c r="AF88" i="11"/>
  <c r="AG88" i="11" s="1"/>
  <c r="AH88" i="11"/>
  <c r="AI88" i="11" s="1"/>
  <c r="AJ88" i="11"/>
  <c r="AK88" i="11" s="1"/>
  <c r="AF89" i="11"/>
  <c r="AG89" i="11" s="1"/>
  <c r="AH89" i="11"/>
  <c r="AI89" i="11" s="1"/>
  <c r="AJ89" i="11"/>
  <c r="AK89" i="11" s="1"/>
  <c r="AF90" i="11"/>
  <c r="AG90" i="11" s="1"/>
  <c r="AH90" i="11"/>
  <c r="AI90" i="11" s="1"/>
  <c r="AJ90" i="11"/>
  <c r="AK90" i="11" s="1"/>
  <c r="AF18" i="11"/>
  <c r="AG18" i="11" s="1"/>
  <c r="AH18" i="11"/>
  <c r="AI18" i="11" s="1"/>
  <c r="AJ18" i="11"/>
  <c r="AK18" i="11" s="1"/>
  <c r="AF19" i="11"/>
  <c r="AG19" i="11" s="1"/>
  <c r="AH19" i="11"/>
  <c r="AI19" i="11" s="1"/>
  <c r="AJ19" i="11"/>
  <c r="AK19" i="11" s="1"/>
  <c r="AF20" i="11"/>
  <c r="AG20" i="11" s="1"/>
  <c r="AH20" i="11"/>
  <c r="AI20" i="11" s="1"/>
  <c r="AJ20" i="11"/>
  <c r="AK20" i="11" s="1"/>
  <c r="AF21" i="11"/>
  <c r="AG21" i="11" s="1"/>
  <c r="AH21" i="11"/>
  <c r="AI21" i="11" s="1"/>
  <c r="AJ21" i="11"/>
  <c r="AK21" i="11" s="1"/>
  <c r="AF95" i="11"/>
  <c r="AG95" i="11" s="1"/>
  <c r="AH95" i="11"/>
  <c r="AI95" i="11" s="1"/>
  <c r="AJ95" i="11"/>
  <c r="AK95" i="11" s="1"/>
  <c r="AF22" i="11"/>
  <c r="AG22" i="11" s="1"/>
  <c r="AH22" i="11"/>
  <c r="AI22" i="11" s="1"/>
  <c r="AJ22" i="11"/>
  <c r="AK22" i="11" s="1"/>
  <c r="AF23" i="11"/>
  <c r="AG23" i="11" s="1"/>
  <c r="AH23" i="11"/>
  <c r="AI23" i="11" s="1"/>
  <c r="AJ23" i="11"/>
  <c r="AK23" i="11" s="1"/>
  <c r="AF24" i="11"/>
  <c r="AG24" i="11" s="1"/>
  <c r="AH24" i="11"/>
  <c r="AI24" i="11" s="1"/>
  <c r="AJ24" i="11"/>
  <c r="AK24" i="11" s="1"/>
  <c r="AF41" i="11"/>
  <c r="AG41" i="11" s="1"/>
  <c r="AH41" i="11"/>
  <c r="AI41" i="11" s="1"/>
  <c r="AJ41" i="11"/>
  <c r="AK41" i="11" s="1"/>
  <c r="AF42" i="11"/>
  <c r="AG42" i="11" s="1"/>
  <c r="AH42" i="11"/>
  <c r="AI42" i="11" s="1"/>
  <c r="AJ42" i="11"/>
  <c r="AK42" i="11" s="1"/>
  <c r="AF43" i="11"/>
  <c r="AG43" i="11" s="1"/>
  <c r="AH43" i="11"/>
  <c r="AI43" i="11" s="1"/>
  <c r="AJ43" i="11"/>
  <c r="AK43" i="11" s="1"/>
  <c r="AF46" i="11"/>
  <c r="AG46" i="11" s="1"/>
  <c r="AH46" i="11"/>
  <c r="AI46" i="11" s="1"/>
  <c r="AJ46" i="11"/>
  <c r="AK46" i="11" s="1"/>
  <c r="AF47" i="11"/>
  <c r="AG47" i="11" s="1"/>
  <c r="AH47" i="11"/>
  <c r="AI47" i="11" s="1"/>
  <c r="AJ47" i="11"/>
  <c r="AK47" i="11" s="1"/>
  <c r="AF80" i="11"/>
  <c r="AG80" i="11" s="1"/>
  <c r="AH80" i="11"/>
  <c r="AI80" i="11" s="1"/>
  <c r="AJ80" i="11"/>
  <c r="AK80" i="11" s="1"/>
  <c r="AF106" i="11"/>
  <c r="AG106" i="11" s="1"/>
  <c r="AH106" i="11"/>
  <c r="AI106" i="11" s="1"/>
  <c r="AJ106" i="11"/>
  <c r="AK106" i="11" s="1"/>
  <c r="AF107" i="11"/>
  <c r="AG107" i="11" s="1"/>
  <c r="AH107" i="11"/>
  <c r="AI107" i="11" s="1"/>
  <c r="AJ107" i="11"/>
  <c r="AK107" i="11" s="1"/>
  <c r="AF108" i="11"/>
  <c r="AG108" i="11" s="1"/>
  <c r="AH108" i="11"/>
  <c r="AI108" i="11" s="1"/>
  <c r="AJ108" i="11"/>
  <c r="AK108" i="11" s="1"/>
  <c r="AF110" i="11"/>
  <c r="AG110" i="11" s="1"/>
  <c r="AH110" i="11"/>
  <c r="AI110" i="11" s="1"/>
  <c r="AJ110" i="11"/>
  <c r="AK110" i="11" s="1"/>
  <c r="AF109" i="11"/>
  <c r="AG109" i="11" s="1"/>
  <c r="AH109" i="11"/>
  <c r="AI109" i="11" s="1"/>
  <c r="AJ109" i="11"/>
  <c r="AK109" i="11" s="1"/>
  <c r="AF112" i="11"/>
  <c r="AG112" i="11" s="1"/>
  <c r="AH112" i="11"/>
  <c r="AI112" i="11" s="1"/>
  <c r="AJ112" i="11"/>
  <c r="AK112" i="11" s="1"/>
  <c r="AF111" i="11"/>
  <c r="AG111" i="11" s="1"/>
  <c r="AH111" i="11"/>
  <c r="AI111" i="11" s="1"/>
  <c r="AJ111" i="11"/>
  <c r="AK111" i="11" s="1"/>
  <c r="AF3" i="11"/>
  <c r="AG3" i="11" s="1"/>
  <c r="AH3" i="11"/>
  <c r="AI3" i="11" s="1"/>
  <c r="AJ3" i="11"/>
  <c r="AK3" i="11" s="1"/>
  <c r="X403" i="15"/>
  <c r="Y403" i="15"/>
  <c r="Z403" i="15"/>
  <c r="X404" i="15"/>
  <c r="Y404" i="15"/>
  <c r="Z404" i="15"/>
  <c r="X405" i="15"/>
  <c r="Y405" i="15"/>
  <c r="Z405" i="15"/>
  <c r="X406" i="15"/>
  <c r="Y406" i="15"/>
  <c r="Z406" i="15"/>
  <c r="X407" i="15"/>
  <c r="Y407" i="15"/>
  <c r="Z407" i="15"/>
  <c r="X408" i="15"/>
  <c r="Y408" i="15"/>
  <c r="Z408" i="15"/>
  <c r="X409" i="15"/>
  <c r="Y409" i="15"/>
  <c r="Z409" i="15"/>
  <c r="X410" i="15"/>
  <c r="Y410" i="15"/>
  <c r="Z410" i="15"/>
  <c r="X411" i="15"/>
  <c r="Y411" i="15"/>
  <c r="Z411" i="15"/>
  <c r="X412" i="15"/>
  <c r="Y412" i="15"/>
  <c r="Z412" i="15"/>
  <c r="X413" i="15"/>
  <c r="Y413" i="15"/>
  <c r="Z413" i="15"/>
  <c r="X414" i="15"/>
  <c r="Y414" i="15"/>
  <c r="Z414" i="15"/>
  <c r="X415" i="15"/>
  <c r="Y415" i="15"/>
  <c r="Z415" i="15"/>
  <c r="AQ4" i="11"/>
  <c r="AP4" i="11"/>
  <c r="AO4" i="11"/>
  <c r="AP38" i="11"/>
  <c r="AJ3" i="8"/>
  <c r="AH4" i="11"/>
  <c r="AI4" i="11" s="1"/>
  <c r="Y38" i="11"/>
  <c r="Z38" i="11"/>
  <c r="Y36" i="11"/>
  <c r="Z36" i="11"/>
  <c r="Y37" i="11"/>
  <c r="Z37" i="11"/>
  <c r="Y92" i="11"/>
  <c r="Z92" i="11"/>
  <c r="Y99" i="11"/>
  <c r="Z99" i="11"/>
  <c r="Y32" i="11"/>
  <c r="Z32" i="11"/>
  <c r="Y31" i="11"/>
  <c r="Z31" i="11"/>
  <c r="Y91" i="11"/>
  <c r="Z91" i="11"/>
  <c r="Y101" i="11"/>
  <c r="Z101" i="11"/>
  <c r="Y102" i="11"/>
  <c r="Z102" i="11"/>
  <c r="Y104" i="11"/>
  <c r="Z104" i="11"/>
  <c r="Y105" i="11"/>
  <c r="Z105" i="11"/>
  <c r="Y39" i="11"/>
  <c r="Z39" i="11"/>
  <c r="Y103" i="11"/>
  <c r="Z103" i="11"/>
  <c r="Y25" i="11"/>
  <c r="Z25" i="11"/>
  <c r="Y82" i="11"/>
  <c r="Z82" i="11"/>
  <c r="Y34" i="11"/>
  <c r="Z34" i="11"/>
  <c r="Y81" i="11"/>
  <c r="Z81" i="11"/>
  <c r="Y33" i="11"/>
  <c r="Z33" i="11"/>
  <c r="Y35" i="11"/>
  <c r="Z35" i="11"/>
  <c r="Y100" i="11"/>
  <c r="Z100" i="11"/>
  <c r="Y93" i="11"/>
  <c r="Z93" i="11"/>
  <c r="Y94" i="11"/>
  <c r="Z94" i="11"/>
  <c r="Y96" i="11"/>
  <c r="Z96" i="11"/>
  <c r="Y97" i="11"/>
  <c r="Z97" i="11"/>
  <c r="Y98" i="11"/>
  <c r="Z98" i="11"/>
  <c r="Y27" i="11"/>
  <c r="Z27" i="11"/>
  <c r="Y28" i="11"/>
  <c r="Z28" i="11"/>
  <c r="Y29" i="11"/>
  <c r="Z29" i="11"/>
  <c r="Y30" i="11"/>
  <c r="Z30" i="11"/>
  <c r="Y26" i="11"/>
  <c r="Z26" i="11"/>
  <c r="Y5" i="11"/>
  <c r="Z5" i="11"/>
  <c r="Y6" i="11"/>
  <c r="Z6" i="11"/>
  <c r="Y11" i="11"/>
  <c r="Z11" i="11"/>
  <c r="Y10" i="11"/>
  <c r="Z10" i="11"/>
  <c r="Y7" i="11"/>
  <c r="Z7" i="11"/>
  <c r="Y40" i="11"/>
  <c r="Z40" i="11"/>
  <c r="Y9" i="11"/>
  <c r="Z9" i="11"/>
  <c r="Y8" i="11"/>
  <c r="Z8" i="11"/>
  <c r="Y12" i="11"/>
  <c r="Z12" i="11"/>
  <c r="Y44" i="11"/>
  <c r="Z44" i="11"/>
  <c r="Z45" i="11"/>
  <c r="Y13" i="11"/>
  <c r="Z13" i="11"/>
  <c r="Y14" i="11"/>
  <c r="Z14" i="11"/>
  <c r="Z48" i="11"/>
  <c r="Y49" i="11"/>
  <c r="Z49" i="11"/>
  <c r="Y50" i="11"/>
  <c r="Z50" i="11"/>
  <c r="Y51" i="11"/>
  <c r="Z51" i="11"/>
  <c r="Y52" i="11"/>
  <c r="Z52" i="11"/>
  <c r="Z53" i="11"/>
  <c r="Y54" i="11"/>
  <c r="Z54" i="11"/>
  <c r="Y55" i="11"/>
  <c r="Z55" i="11"/>
  <c r="Y56" i="11"/>
  <c r="Z56" i="11"/>
  <c r="Y57" i="11"/>
  <c r="Z57" i="11"/>
  <c r="Y58" i="11"/>
  <c r="Z58" i="11"/>
  <c r="Z59" i="11"/>
  <c r="Z60" i="11"/>
  <c r="Y61" i="11"/>
  <c r="Z61" i="11"/>
  <c r="Y62" i="11"/>
  <c r="Z62" i="11"/>
  <c r="Y63" i="11"/>
  <c r="Z63" i="11"/>
  <c r="Y64" i="11"/>
  <c r="Z64" i="11"/>
  <c r="Y65" i="11"/>
  <c r="Z65" i="11"/>
  <c r="Z66" i="11"/>
  <c r="Z67" i="11"/>
  <c r="Y68" i="11"/>
  <c r="Z68" i="11"/>
  <c r="Y69" i="11"/>
  <c r="Z69" i="11"/>
  <c r="Z70" i="11"/>
  <c r="Z71" i="11"/>
  <c r="Z72" i="11"/>
  <c r="Z73" i="11"/>
  <c r="Z74" i="11"/>
  <c r="Z75" i="11"/>
  <c r="Z76" i="11"/>
  <c r="Z77" i="11"/>
  <c r="Z78" i="11"/>
  <c r="Z79" i="11"/>
  <c r="Y15" i="11"/>
  <c r="Z15" i="11"/>
  <c r="Y16" i="11"/>
  <c r="Z16" i="11"/>
  <c r="Y17" i="11"/>
  <c r="Z17" i="11"/>
  <c r="Y83" i="11"/>
  <c r="Z83" i="11"/>
  <c r="Y84" i="11"/>
  <c r="Z84" i="11"/>
  <c r="Y85" i="11"/>
  <c r="Z85" i="11"/>
  <c r="Y86" i="11"/>
  <c r="Z86" i="11"/>
  <c r="Y87" i="11"/>
  <c r="Z87" i="11"/>
  <c r="Y88" i="11"/>
  <c r="Z88" i="11"/>
  <c r="Y89" i="11"/>
  <c r="Z89" i="11"/>
  <c r="Z90" i="11"/>
  <c r="Y18" i="11"/>
  <c r="Z18" i="11"/>
  <c r="Y19" i="11"/>
  <c r="Z19" i="11"/>
  <c r="Y20" i="11"/>
  <c r="Z20" i="11"/>
  <c r="Y21" i="11"/>
  <c r="Z21" i="11"/>
  <c r="Z95" i="11"/>
  <c r="Y22" i="11"/>
  <c r="Z22" i="11"/>
  <c r="Y23" i="11"/>
  <c r="Z23" i="11"/>
  <c r="Y24" i="11"/>
  <c r="Z24" i="11"/>
  <c r="Y41" i="11"/>
  <c r="Z41" i="11"/>
  <c r="Y42" i="11"/>
  <c r="Z42" i="11"/>
  <c r="Y43" i="11"/>
  <c r="Z43" i="11"/>
  <c r="Y46" i="11"/>
  <c r="Z46" i="11"/>
  <c r="Y47" i="11"/>
  <c r="Z47" i="11"/>
  <c r="Y80" i="11"/>
  <c r="Z80" i="11"/>
  <c r="Y106" i="11"/>
  <c r="Z106" i="11"/>
  <c r="Y107" i="11"/>
  <c r="Z107" i="11"/>
  <c r="Y108" i="11"/>
  <c r="Z108" i="11"/>
  <c r="Y110" i="11"/>
  <c r="Z110" i="11"/>
  <c r="Y109" i="11"/>
  <c r="Z109" i="11"/>
  <c r="Y112" i="11"/>
  <c r="Z112" i="11"/>
  <c r="Y111" i="11"/>
  <c r="Z111" i="11"/>
  <c r="Y3" i="11"/>
  <c r="Z3" i="11"/>
  <c r="Z4" i="11"/>
  <c r="Y4" i="11"/>
  <c r="X4" i="11"/>
  <c r="AH193" i="17" l="1"/>
  <c r="AI193" i="17" s="1"/>
  <c r="AG251" i="17"/>
  <c r="AG173" i="17"/>
  <c r="AJ245" i="17"/>
  <c r="AK245" i="17" s="1"/>
  <c r="AG165" i="17"/>
  <c r="AG144" i="17"/>
  <c r="AH215" i="17"/>
  <c r="AI215" i="17" s="1"/>
  <c r="AH144" i="17"/>
  <c r="AI144" i="17" s="1"/>
  <c r="AG255" i="17"/>
  <c r="AJ249" i="17"/>
  <c r="AK249" i="17" s="1"/>
  <c r="AG156" i="17"/>
  <c r="AH233" i="17"/>
  <c r="AI233" i="17" s="1"/>
  <c r="AJ188" i="17"/>
  <c r="AK188" i="17" s="1"/>
  <c r="AG181" i="17"/>
  <c r="AJ160" i="17"/>
  <c r="AK160" i="17" s="1"/>
  <c r="AH245" i="17"/>
  <c r="AI245" i="17" s="1"/>
  <c r="AG238" i="17"/>
  <c r="AJ193" i="17"/>
  <c r="AK193" i="17" s="1"/>
  <c r="AH169" i="17"/>
  <c r="AI169" i="17" s="1"/>
  <c r="AH159" i="17"/>
  <c r="AI159" i="17" s="1"/>
  <c r="AH130" i="17"/>
  <c r="AI130" i="17" s="1"/>
  <c r="AJ168" i="17"/>
  <c r="AK168" i="17" s="1"/>
  <c r="AJ172" i="17"/>
  <c r="AK172" i="17" s="1"/>
  <c r="AH168" i="17"/>
  <c r="AI168" i="17" s="1"/>
  <c r="AH140" i="17"/>
  <c r="AI140" i="17" s="1"/>
  <c r="AG177" i="17"/>
  <c r="AG172" i="17"/>
  <c r="AJ156" i="17"/>
  <c r="AK156" i="17" s="1"/>
  <c r="AJ150" i="17"/>
  <c r="AK150" i="17" s="1"/>
  <c r="AH133" i="17"/>
  <c r="AI133" i="17" s="1"/>
  <c r="AJ67" i="17"/>
  <c r="AK67" i="17" s="1"/>
  <c r="AH30" i="17"/>
  <c r="AI30" i="17" s="1"/>
  <c r="AJ23" i="17"/>
  <c r="AK23" i="17" s="1"/>
  <c r="AJ22" i="17"/>
  <c r="AK22" i="17" s="1"/>
  <c r="AH15" i="17"/>
  <c r="AI15" i="17" s="1"/>
  <c r="AH111" i="17"/>
  <c r="AI111" i="17" s="1"/>
  <c r="AH79" i="17"/>
  <c r="AI79" i="17" s="1"/>
  <c r="T108" i="28"/>
  <c r="J107" i="28"/>
  <c r="I107" i="28"/>
  <c r="J108" i="28"/>
  <c r="I108" i="28"/>
  <c r="T107" i="28"/>
  <c r="AH31" i="17"/>
  <c r="AI31" i="17" s="1"/>
  <c r="S109" i="28"/>
  <c r="S108" i="28"/>
  <c r="AJ30" i="17"/>
  <c r="AK30" i="17" s="1"/>
  <c r="M73" i="28"/>
  <c r="K73" i="28"/>
  <c r="AJ123" i="17"/>
  <c r="AK123" i="17" s="1"/>
  <c r="AJ212" i="17"/>
  <c r="AK212" i="17" s="1"/>
  <c r="AJ186" i="17"/>
  <c r="AK186" i="17" s="1"/>
  <c r="AH175" i="17"/>
  <c r="AI175" i="17" s="1"/>
  <c r="AJ138" i="17"/>
  <c r="AK138" i="17" s="1"/>
  <c r="AG123" i="17"/>
  <c r="AH217" i="17"/>
  <c r="AI217" i="17" s="1"/>
  <c r="AG204" i="17"/>
  <c r="AG180" i="17"/>
  <c r="AH171" i="17"/>
  <c r="AI171" i="17" s="1"/>
  <c r="AH161" i="17"/>
  <c r="AI161" i="17" s="1"/>
  <c r="AG143" i="17"/>
  <c r="AJ126" i="17"/>
  <c r="AK126" i="17" s="1"/>
  <c r="AG242" i="17"/>
  <c r="AJ236" i="17"/>
  <c r="AK236" i="17" s="1"/>
  <c r="AG196" i="17"/>
  <c r="AJ185" i="17"/>
  <c r="AK185" i="17" s="1"/>
  <c r="AG161" i="17"/>
  <c r="AG157" i="17"/>
  <c r="AH126" i="17"/>
  <c r="AI126" i="17" s="1"/>
  <c r="AJ257" i="17"/>
  <c r="AK257" i="17" s="1"/>
  <c r="AG246" i="17"/>
  <c r="AG236" i="17"/>
  <c r="AJ222" i="17"/>
  <c r="AK222" i="17" s="1"/>
  <c r="AH173" i="17"/>
  <c r="AI173" i="17" s="1"/>
  <c r="AJ165" i="17"/>
  <c r="AK165" i="17" s="1"/>
  <c r="AJ130" i="17"/>
  <c r="AK130" i="17" s="1"/>
  <c r="AJ225" i="17"/>
  <c r="AK225" i="17" s="1"/>
  <c r="AH205" i="17"/>
  <c r="AI205" i="17" s="1"/>
  <c r="AJ177" i="17"/>
  <c r="AK177" i="17" s="1"/>
  <c r="AH155" i="17"/>
  <c r="AI155" i="17" s="1"/>
  <c r="AH147" i="17"/>
  <c r="AI147" i="17" s="1"/>
  <c r="AH55" i="17"/>
  <c r="AI55" i="17" s="1"/>
  <c r="AJ242" i="17"/>
  <c r="AK242" i="17" s="1"/>
  <c r="AH225" i="17"/>
  <c r="AI225" i="17" s="1"/>
  <c r="AJ213" i="17"/>
  <c r="AK213" i="17" s="1"/>
  <c r="AG205" i="17"/>
  <c r="AG155" i="17"/>
  <c r="AG147" i="17"/>
  <c r="AH120" i="17"/>
  <c r="AI120" i="17" s="1"/>
  <c r="AG55" i="17"/>
  <c r="AH249" i="17"/>
  <c r="AI249" i="17" s="1"/>
  <c r="AH241" i="17"/>
  <c r="AI241" i="17" s="1"/>
  <c r="AH227" i="17"/>
  <c r="AI227" i="17" s="1"/>
  <c r="AH224" i="17"/>
  <c r="AI224" i="17" s="1"/>
  <c r="AG216" i="17"/>
  <c r="AH207" i="17"/>
  <c r="AI207" i="17" s="1"/>
  <c r="AJ197" i="17"/>
  <c r="AK197" i="17" s="1"/>
  <c r="AH179" i="17"/>
  <c r="AI179" i="17" s="1"/>
  <c r="AH176" i="17"/>
  <c r="AI176" i="17" s="1"/>
  <c r="AG138" i="17"/>
  <c r="AJ118" i="17"/>
  <c r="AK118" i="17" s="1"/>
  <c r="AH112" i="17"/>
  <c r="AI112" i="17" s="1"/>
  <c r="AG244" i="17"/>
  <c r="AG231" i="17"/>
  <c r="AG227" i="17"/>
  <c r="AH188" i="17"/>
  <c r="AI188" i="17" s="1"/>
  <c r="AG183" i="17"/>
  <c r="AG179" i="17"/>
  <c r="AH164" i="17"/>
  <c r="AI164" i="17" s="1"/>
  <c r="AH141" i="17"/>
  <c r="AI141" i="17" s="1"/>
  <c r="AH129" i="17"/>
  <c r="AI129" i="17" s="1"/>
  <c r="AG118" i="17"/>
  <c r="AJ11" i="17"/>
  <c r="AK11" i="17" s="1"/>
  <c r="AJ240" i="17"/>
  <c r="AK240" i="17" s="1"/>
  <c r="AH223" i="17"/>
  <c r="AI223" i="17" s="1"/>
  <c r="AH219" i="17"/>
  <c r="AI219" i="17" s="1"/>
  <c r="AJ210" i="17"/>
  <c r="AK210" i="17" s="1"/>
  <c r="AJ152" i="17"/>
  <c r="AK152" i="17" s="1"/>
  <c r="AJ132" i="17"/>
  <c r="AK132" i="17" s="1"/>
  <c r="AH240" i="17"/>
  <c r="AI240" i="17" s="1"/>
  <c r="AJ230" i="17"/>
  <c r="AK230" i="17" s="1"/>
  <c r="AG223" i="17"/>
  <c r="AG219" i="17"/>
  <c r="AG210" i="17"/>
  <c r="AH201" i="17"/>
  <c r="AI201" i="17" s="1"/>
  <c r="AG191" i="17"/>
  <c r="AH152" i="17"/>
  <c r="AI152" i="17" s="1"/>
  <c r="AH132" i="17"/>
  <c r="AI132" i="17" s="1"/>
  <c r="AH128" i="17"/>
  <c r="AI128" i="17" s="1"/>
  <c r="AJ42" i="17"/>
  <c r="AK42" i="17" s="1"/>
  <c r="AH10" i="17"/>
  <c r="AI10" i="17" s="1"/>
  <c r="AH261" i="17"/>
  <c r="AI261" i="17" s="1"/>
  <c r="AH255" i="17"/>
  <c r="AI255" i="17" s="1"/>
  <c r="AH253" i="17"/>
  <c r="AI253" i="17" s="1"/>
  <c r="AJ238" i="17"/>
  <c r="AK238" i="17" s="1"/>
  <c r="AJ233" i="17"/>
  <c r="AK233" i="17" s="1"/>
  <c r="AH213" i="17"/>
  <c r="AI213" i="17" s="1"/>
  <c r="AG201" i="17"/>
  <c r="AH196" i="17"/>
  <c r="AI196" i="17" s="1"/>
  <c r="AG186" i="17"/>
  <c r="AH183" i="17"/>
  <c r="AI183" i="17" s="1"/>
  <c r="AH181" i="17"/>
  <c r="AI181" i="17" s="1"/>
  <c r="AG176" i="17"/>
  <c r="AG169" i="17"/>
  <c r="AG164" i="17"/>
  <c r="AH157" i="17"/>
  <c r="AI157" i="17" s="1"/>
  <c r="AH153" i="17"/>
  <c r="AI153" i="17" s="1"/>
  <c r="AH143" i="17"/>
  <c r="AI143" i="17" s="1"/>
  <c r="AH135" i="17"/>
  <c r="AI135" i="17" s="1"/>
  <c r="AJ124" i="17"/>
  <c r="AK124" i="17" s="1"/>
  <c r="AJ120" i="17"/>
  <c r="AK120" i="17" s="1"/>
  <c r="AH113" i="17"/>
  <c r="AI113" i="17" s="1"/>
  <c r="AH106" i="17"/>
  <c r="AI106" i="17" s="1"/>
  <c r="AH27" i="17"/>
  <c r="AI27" i="17" s="1"/>
  <c r="AH11" i="17"/>
  <c r="AI11" i="17" s="1"/>
  <c r="AJ6" i="17"/>
  <c r="AK6" i="17" s="1"/>
  <c r="AH262" i="17"/>
  <c r="AI262" i="17" s="1"/>
  <c r="AH251" i="17"/>
  <c r="AI251" i="17" s="1"/>
  <c r="AG248" i="17"/>
  <c r="AG207" i="17"/>
  <c r="AJ202" i="17"/>
  <c r="AK202" i="17" s="1"/>
  <c r="AH197" i="17"/>
  <c r="AI197" i="17" s="1"/>
  <c r="AJ189" i="17"/>
  <c r="AK189" i="17" s="1"/>
  <c r="AH185" i="17"/>
  <c r="AI185" i="17" s="1"/>
  <c r="AG175" i="17"/>
  <c r="AH163" i="17"/>
  <c r="AI163" i="17" s="1"/>
  <c r="AG140" i="17"/>
  <c r="AJ127" i="17"/>
  <c r="AK127" i="17" s="1"/>
  <c r="AH117" i="17"/>
  <c r="AI117" i="17" s="1"/>
  <c r="AJ35" i="17"/>
  <c r="AK35" i="17" s="1"/>
  <c r="AH19" i="17"/>
  <c r="AI19" i="17" s="1"/>
  <c r="AH259" i="17"/>
  <c r="AI259" i="17" s="1"/>
  <c r="AJ254" i="17"/>
  <c r="AK254" i="17" s="1"/>
  <c r="AJ244" i="17"/>
  <c r="AK244" i="17" s="1"/>
  <c r="AJ237" i="17"/>
  <c r="AK237" i="17" s="1"/>
  <c r="AJ234" i="17"/>
  <c r="AK234" i="17" s="1"/>
  <c r="AJ232" i="17"/>
  <c r="AK232" i="17" s="1"/>
  <c r="AJ229" i="17"/>
  <c r="AK229" i="17" s="1"/>
  <c r="AJ221" i="17"/>
  <c r="AK221" i="17" s="1"/>
  <c r="AH212" i="17"/>
  <c r="AI212" i="17" s="1"/>
  <c r="AJ209" i="17"/>
  <c r="AK209" i="17" s="1"/>
  <c r="AJ204" i="17"/>
  <c r="AK204" i="17" s="1"/>
  <c r="AG202" i="17"/>
  <c r="AH199" i="17"/>
  <c r="AI199" i="17" s="1"/>
  <c r="AJ180" i="17"/>
  <c r="AK180" i="17" s="1"/>
  <c r="AJ146" i="17"/>
  <c r="AK146" i="17" s="1"/>
  <c r="AJ121" i="17"/>
  <c r="AK121" i="17" s="1"/>
  <c r="AJ59" i="17"/>
  <c r="AK59" i="17" s="1"/>
  <c r="AG259" i="17"/>
  <c r="AH247" i="17"/>
  <c r="AI247" i="17" s="1"/>
  <c r="AH237" i="17"/>
  <c r="AI237" i="17" s="1"/>
  <c r="AG234" i="17"/>
  <c r="AH232" i="17"/>
  <c r="AI232" i="17" s="1"/>
  <c r="AJ217" i="17"/>
  <c r="AK217" i="17" s="1"/>
  <c r="AG214" i="17"/>
  <c r="AH209" i="17"/>
  <c r="AI209" i="17" s="1"/>
  <c r="AG199" i="17"/>
  <c r="AJ194" i="17"/>
  <c r="AK194" i="17" s="1"/>
  <c r="AH189" i="17"/>
  <c r="AI189" i="17" s="1"/>
  <c r="AH146" i="17"/>
  <c r="AI146" i="17" s="1"/>
  <c r="AJ141" i="17"/>
  <c r="AK141" i="17" s="1"/>
  <c r="AJ133" i="17"/>
  <c r="AK133" i="17" s="1"/>
  <c r="AJ129" i="17"/>
  <c r="AK129" i="17" s="1"/>
  <c r="AH127" i="17"/>
  <c r="AI127" i="17" s="1"/>
  <c r="AH59" i="17"/>
  <c r="AI59" i="17" s="1"/>
  <c r="AJ34" i="17"/>
  <c r="AK34" i="17" s="1"/>
  <c r="AJ18" i="17"/>
  <c r="AK18" i="17" s="1"/>
  <c r="AJ261" i="17"/>
  <c r="AK261" i="17" s="1"/>
  <c r="AH256" i="17"/>
  <c r="AI256" i="17" s="1"/>
  <c r="AJ253" i="17"/>
  <c r="AK253" i="17" s="1"/>
  <c r="AJ241" i="17"/>
  <c r="AK241" i="17" s="1"/>
  <c r="AH239" i="17"/>
  <c r="AI239" i="17" s="1"/>
  <c r="AH229" i="17"/>
  <c r="AI229" i="17" s="1"/>
  <c r="AH221" i="17"/>
  <c r="AI221" i="17" s="1"/>
  <c r="AG194" i="17"/>
  <c r="AH191" i="17"/>
  <c r="AI191" i="17" s="1"/>
  <c r="AJ153" i="17"/>
  <c r="AK153" i="17" s="1"/>
  <c r="AH121" i="17"/>
  <c r="AI121" i="17" s="1"/>
  <c r="AH39" i="17"/>
  <c r="AI39" i="17" s="1"/>
  <c r="AH18" i="17"/>
  <c r="AI18" i="17" s="1"/>
  <c r="AG7" i="17"/>
  <c r="AG103" i="17"/>
  <c r="AJ93" i="17"/>
  <c r="AK93" i="17" s="1"/>
  <c r="AJ84" i="17"/>
  <c r="AK84" i="17" s="1"/>
  <c r="AH76" i="17"/>
  <c r="AI76" i="17" s="1"/>
  <c r="AJ51" i="17"/>
  <c r="AK51" i="17" s="1"/>
  <c r="AG39" i="17"/>
  <c r="AH34" i="17"/>
  <c r="AI34" i="17" s="1"/>
  <c r="AG31" i="17"/>
  <c r="AG27" i="17"/>
  <c r="AH22" i="17"/>
  <c r="AI22" i="17" s="1"/>
  <c r="AG19" i="17"/>
  <c r="AG15" i="17"/>
  <c r="AJ116" i="17"/>
  <c r="AK116" i="17" s="1"/>
  <c r="AG106" i="17"/>
  <c r="AJ92" i="17"/>
  <c r="AK92" i="17" s="1"/>
  <c r="AH88" i="17"/>
  <c r="AI88" i="17" s="1"/>
  <c r="AJ75" i="17"/>
  <c r="AK75" i="17" s="1"/>
  <c r="AG71" i="17"/>
  <c r="AH14" i="17"/>
  <c r="AI14" i="17" s="1"/>
  <c r="AH6" i="17"/>
  <c r="AI6" i="17" s="1"/>
  <c r="AJ111" i="17"/>
  <c r="AK111" i="17" s="1"/>
  <c r="AH83" i="17"/>
  <c r="AI83" i="17" s="1"/>
  <c r="AH75" i="17"/>
  <c r="AI75" i="17" s="1"/>
  <c r="AH115" i="17"/>
  <c r="AI115" i="17" s="1"/>
  <c r="AH95" i="17"/>
  <c r="AI95" i="17" s="1"/>
  <c r="AH92" i="17"/>
  <c r="AI92" i="17" s="1"/>
  <c r="AG87" i="17"/>
  <c r="AG83" i="17"/>
  <c r="AJ77" i="17"/>
  <c r="AK77" i="17" s="1"/>
  <c r="AJ58" i="17"/>
  <c r="AK58" i="17" s="1"/>
  <c r="AH110" i="17"/>
  <c r="AI110" i="17" s="1"/>
  <c r="AH104" i="17"/>
  <c r="AI104" i="17" s="1"/>
  <c r="AG94" i="17"/>
  <c r="AJ76" i="17"/>
  <c r="AK76" i="17" s="1"/>
  <c r="AH74" i="17"/>
  <c r="AI74" i="17" s="1"/>
  <c r="AH58" i="17"/>
  <c r="AI58" i="17" s="1"/>
  <c r="AJ101" i="17"/>
  <c r="AK101" i="17" s="1"/>
  <c r="AH99" i="17"/>
  <c r="AI99" i="17" s="1"/>
  <c r="AH90" i="17"/>
  <c r="AI90" i="17" s="1"/>
  <c r="AJ85" i="17"/>
  <c r="AK85" i="17" s="1"/>
  <c r="AJ71" i="17"/>
  <c r="AK71" i="17" s="1"/>
  <c r="AJ62" i="17"/>
  <c r="AK62" i="17" s="1"/>
  <c r="AJ46" i="17"/>
  <c r="AK46" i="17" s="1"/>
  <c r="AH43" i="17"/>
  <c r="AI43" i="17" s="1"/>
  <c r="AJ110" i="17"/>
  <c r="AK110" i="17" s="1"/>
  <c r="AH103" i="17"/>
  <c r="AI103" i="17" s="1"/>
  <c r="AH101" i="17"/>
  <c r="AI101" i="17" s="1"/>
  <c r="AG99" i="17"/>
  <c r="AJ95" i="17"/>
  <c r="AK95" i="17" s="1"/>
  <c r="AG90" i="17"/>
  <c r="AH87" i="17"/>
  <c r="AI87" i="17" s="1"/>
  <c r="AH85" i="17"/>
  <c r="AI85" i="17" s="1"/>
  <c r="AJ79" i="17"/>
  <c r="AK79" i="17" s="1"/>
  <c r="AH62" i="17"/>
  <c r="AI62" i="17" s="1"/>
  <c r="AH46" i="17"/>
  <c r="AI46" i="17" s="1"/>
  <c r="AG43" i="17"/>
  <c r="AH116" i="17"/>
  <c r="AI116" i="17" s="1"/>
  <c r="AG113" i="17"/>
  <c r="AJ107" i="17"/>
  <c r="AK107" i="17" s="1"/>
  <c r="AJ102" i="17"/>
  <c r="AK102" i="17" s="1"/>
  <c r="AJ94" i="17"/>
  <c r="AK94" i="17" s="1"/>
  <c r="AJ86" i="17"/>
  <c r="AK86" i="17" s="1"/>
  <c r="AJ81" i="17"/>
  <c r="AK81" i="17" s="1"/>
  <c r="AH78" i="17"/>
  <c r="AI78" i="17" s="1"/>
  <c r="AJ70" i="17"/>
  <c r="AK70" i="17" s="1"/>
  <c r="AH67" i="17"/>
  <c r="AI67" i="17" s="1"/>
  <c r="AJ63" i="17"/>
  <c r="AK63" i="17" s="1"/>
  <c r="AH51" i="17"/>
  <c r="AI51" i="17" s="1"/>
  <c r="AJ47" i="17"/>
  <c r="AK47" i="17" s="1"/>
  <c r="AH35" i="17"/>
  <c r="AI35" i="17" s="1"/>
  <c r="AH23" i="17"/>
  <c r="AI23" i="17" s="1"/>
  <c r="AG107" i="17"/>
  <c r="AJ104" i="17"/>
  <c r="AK104" i="17" s="1"/>
  <c r="AH102" i="17"/>
  <c r="AI102" i="17" s="1"/>
  <c r="AJ88" i="17"/>
  <c r="AK88" i="17" s="1"/>
  <c r="AH86" i="17"/>
  <c r="AI86" i="17" s="1"/>
  <c r="AH81" i="17"/>
  <c r="AI81" i="17" s="1"/>
  <c r="AG78" i="17"/>
  <c r="AH70" i="17"/>
  <c r="AI70" i="17" s="1"/>
  <c r="AH63" i="17"/>
  <c r="AI63" i="17" s="1"/>
  <c r="AJ54" i="17"/>
  <c r="AK54" i="17" s="1"/>
  <c r="AH47" i="17"/>
  <c r="AI47" i="17" s="1"/>
  <c r="AJ38" i="17"/>
  <c r="AK38" i="17" s="1"/>
  <c r="AJ26" i="17"/>
  <c r="AK26" i="17" s="1"/>
  <c r="AJ14" i="17"/>
  <c r="AK14" i="17" s="1"/>
  <c r="AH54" i="17"/>
  <c r="AI54" i="17" s="1"/>
  <c r="AH38" i="17"/>
  <c r="AI38" i="17" s="1"/>
  <c r="AJ7" i="17"/>
  <c r="AK7" i="17" s="1"/>
  <c r="AJ117" i="17"/>
  <c r="AK117" i="17" s="1"/>
  <c r="AJ115" i="17"/>
  <c r="AK115" i="17" s="1"/>
  <c r="AJ112" i="17"/>
  <c r="AK112" i="17" s="1"/>
  <c r="AJ10" i="17"/>
  <c r="AK10" i="17" s="1"/>
  <c r="AJ184" i="17"/>
  <c r="AK184" i="17" s="1"/>
  <c r="AG184" i="17"/>
  <c r="AH184" i="17"/>
  <c r="AI184" i="17" s="1"/>
  <c r="AH170" i="17"/>
  <c r="AI170" i="17" s="1"/>
  <c r="AJ170" i="17"/>
  <c r="AK170" i="17" s="1"/>
  <c r="AG170" i="17"/>
  <c r="AH119" i="17"/>
  <c r="AI119" i="17" s="1"/>
  <c r="AJ119" i="17"/>
  <c r="AK119" i="17" s="1"/>
  <c r="AG119" i="17"/>
  <c r="AJ192" i="17"/>
  <c r="AK192" i="17" s="1"/>
  <c r="AG192" i="17"/>
  <c r="AH192" i="17"/>
  <c r="AI192" i="17" s="1"/>
  <c r="AJ134" i="17"/>
  <c r="AK134" i="17" s="1"/>
  <c r="AG134" i="17"/>
  <c r="AH134" i="17"/>
  <c r="AI134" i="17" s="1"/>
  <c r="AH226" i="17"/>
  <c r="AI226" i="17" s="1"/>
  <c r="AG226" i="17"/>
  <c r="AJ226" i="17"/>
  <c r="AK226" i="17" s="1"/>
  <c r="AH206" i="17"/>
  <c r="AI206" i="17" s="1"/>
  <c r="AG206" i="17"/>
  <c r="AJ206" i="17"/>
  <c r="AK206" i="17" s="1"/>
  <c r="AJ187" i="17"/>
  <c r="AK187" i="17" s="1"/>
  <c r="AG187" i="17"/>
  <c r="AH187" i="17"/>
  <c r="AI187" i="17" s="1"/>
  <c r="AG66" i="17"/>
  <c r="AH66" i="17"/>
  <c r="AI66" i="17" s="1"/>
  <c r="AJ66" i="17"/>
  <c r="AK66" i="17" s="1"/>
  <c r="AJ211" i="17"/>
  <c r="AK211" i="17" s="1"/>
  <c r="AG211" i="17"/>
  <c r="AH211" i="17"/>
  <c r="AI211" i="17" s="1"/>
  <c r="AH198" i="17"/>
  <c r="AI198" i="17" s="1"/>
  <c r="AG198" i="17"/>
  <c r="AJ198" i="17"/>
  <c r="AK198" i="17" s="1"/>
  <c r="AH148" i="17"/>
  <c r="AI148" i="17" s="1"/>
  <c r="AJ148" i="17"/>
  <c r="AK148" i="17" s="1"/>
  <c r="AG148" i="17"/>
  <c r="AJ228" i="17"/>
  <c r="AK228" i="17" s="1"/>
  <c r="AG228" i="17"/>
  <c r="AH228" i="17"/>
  <c r="AI228" i="17" s="1"/>
  <c r="AJ208" i="17"/>
  <c r="AK208" i="17" s="1"/>
  <c r="AG208" i="17"/>
  <c r="AH208" i="17"/>
  <c r="AI208" i="17" s="1"/>
  <c r="AJ167" i="17"/>
  <c r="AK167" i="17" s="1"/>
  <c r="AG167" i="17"/>
  <c r="AH167" i="17"/>
  <c r="AI167" i="17" s="1"/>
  <c r="AG136" i="17"/>
  <c r="AH136" i="17"/>
  <c r="AI136" i="17" s="1"/>
  <c r="AJ136" i="17"/>
  <c r="AK136" i="17" s="1"/>
  <c r="AH258" i="17"/>
  <c r="AI258" i="17" s="1"/>
  <c r="AG258" i="17"/>
  <c r="AJ258" i="17"/>
  <c r="AK258" i="17" s="1"/>
  <c r="AJ243" i="17"/>
  <c r="AK243" i="17" s="1"/>
  <c r="AG243" i="17"/>
  <c r="AH243" i="17"/>
  <c r="AI243" i="17" s="1"/>
  <c r="AJ203" i="17"/>
  <c r="AK203" i="17" s="1"/>
  <c r="AG203" i="17"/>
  <c r="AH203" i="17"/>
  <c r="AI203" i="17" s="1"/>
  <c r="AH190" i="17"/>
  <c r="AI190" i="17" s="1"/>
  <c r="AG190" i="17"/>
  <c r="AJ190" i="17"/>
  <c r="AK190" i="17" s="1"/>
  <c r="AJ263" i="17"/>
  <c r="AK263" i="17" s="1"/>
  <c r="AG263" i="17"/>
  <c r="AJ260" i="17"/>
  <c r="AK260" i="17" s="1"/>
  <c r="AG260" i="17"/>
  <c r="AH260" i="17"/>
  <c r="AI260" i="17" s="1"/>
  <c r="AG97" i="17"/>
  <c r="AH97" i="17"/>
  <c r="AI97" i="17" s="1"/>
  <c r="AJ97" i="17"/>
  <c r="AK97" i="17" s="1"/>
  <c r="AJ200" i="17"/>
  <c r="AK200" i="17" s="1"/>
  <c r="AG200" i="17"/>
  <c r="AH200" i="17"/>
  <c r="AI200" i="17" s="1"/>
  <c r="AJ195" i="17"/>
  <c r="AK195" i="17" s="1"/>
  <c r="AG195" i="17"/>
  <c r="AH195" i="17"/>
  <c r="AI195" i="17" s="1"/>
  <c r="AJ256" i="17"/>
  <c r="AK256" i="17" s="1"/>
  <c r="AH248" i="17"/>
  <c r="AI248" i="17" s="1"/>
  <c r="AJ246" i="17"/>
  <c r="AK246" i="17" s="1"/>
  <c r="AH231" i="17"/>
  <c r="AI231" i="17" s="1"/>
  <c r="AJ224" i="17"/>
  <c r="AK224" i="17" s="1"/>
  <c r="AH216" i="17"/>
  <c r="AI216" i="17" s="1"/>
  <c r="AJ214" i="17"/>
  <c r="AK214" i="17" s="1"/>
  <c r="AH182" i="17"/>
  <c r="AI182" i="17" s="1"/>
  <c r="AJ182" i="17"/>
  <c r="AK182" i="17" s="1"/>
  <c r="AH158" i="17"/>
  <c r="AI158" i="17" s="1"/>
  <c r="AJ158" i="17"/>
  <c r="AK158" i="17" s="1"/>
  <c r="AG139" i="17"/>
  <c r="AH139" i="17"/>
  <c r="AI139" i="17" s="1"/>
  <c r="AJ139" i="17"/>
  <c r="AK139" i="17" s="1"/>
  <c r="AG137" i="17"/>
  <c r="AJ137" i="17"/>
  <c r="AK137" i="17" s="1"/>
  <c r="AG125" i="17"/>
  <c r="AJ125" i="17"/>
  <c r="AK125" i="17" s="1"/>
  <c r="AJ74" i="17"/>
  <c r="AK74" i="17" s="1"/>
  <c r="AJ262" i="17"/>
  <c r="AK262" i="17" s="1"/>
  <c r="AG254" i="17"/>
  <c r="AJ252" i="17"/>
  <c r="AK252" i="17" s="1"/>
  <c r="AG239" i="17"/>
  <c r="AG222" i="17"/>
  <c r="AJ220" i="17"/>
  <c r="AK220" i="17" s="1"/>
  <c r="AH178" i="17"/>
  <c r="AI178" i="17" s="1"/>
  <c r="AJ178" i="17"/>
  <c r="AK178" i="17" s="1"/>
  <c r="AG163" i="17"/>
  <c r="AG145" i="17"/>
  <c r="AH145" i="17"/>
  <c r="AI145" i="17" s="1"/>
  <c r="AJ145" i="17"/>
  <c r="AK145" i="17" s="1"/>
  <c r="AG128" i="17"/>
  <c r="AG114" i="17"/>
  <c r="AH114" i="17"/>
  <c r="AI114" i="17" s="1"/>
  <c r="AJ114" i="17"/>
  <c r="AK114" i="17" s="1"/>
  <c r="AH91" i="17"/>
  <c r="AI91" i="17" s="1"/>
  <c r="AG91" i="17"/>
  <c r="AJ91" i="17"/>
  <c r="AK91" i="17" s="1"/>
  <c r="AH26" i="17"/>
  <c r="AI26" i="17" s="1"/>
  <c r="AH166" i="17"/>
  <c r="AI166" i="17" s="1"/>
  <c r="AJ166" i="17"/>
  <c r="AK166" i="17" s="1"/>
  <c r="AJ149" i="17"/>
  <c r="AK149" i="17" s="1"/>
  <c r="AH154" i="17"/>
  <c r="AI154" i="17" s="1"/>
  <c r="AJ154" i="17"/>
  <c r="AK154" i="17" s="1"/>
  <c r="AH252" i="17"/>
  <c r="AI252" i="17" s="1"/>
  <c r="AJ250" i="17"/>
  <c r="AK250" i="17" s="1"/>
  <c r="AG247" i="17"/>
  <c r="AH235" i="17"/>
  <c r="AI235" i="17" s="1"/>
  <c r="AG230" i="17"/>
  <c r="AH220" i="17"/>
  <c r="AI220" i="17" s="1"/>
  <c r="AJ218" i="17"/>
  <c r="AK218" i="17" s="1"/>
  <c r="AG215" i="17"/>
  <c r="AG171" i="17"/>
  <c r="AG159" i="17"/>
  <c r="AH131" i="17"/>
  <c r="AI131" i="17" s="1"/>
  <c r="AH122" i="17"/>
  <c r="AI122" i="17" s="1"/>
  <c r="AJ122" i="17"/>
  <c r="AK122" i="17" s="1"/>
  <c r="AJ50" i="17"/>
  <c r="AK50" i="17" s="1"/>
  <c r="AH42" i="17"/>
  <c r="AI42" i="17" s="1"/>
  <c r="AG250" i="17"/>
  <c r="AG235" i="17"/>
  <c r="AG218" i="17"/>
  <c r="AH174" i="17"/>
  <c r="AI174" i="17" s="1"/>
  <c r="AJ174" i="17"/>
  <c r="AK174" i="17" s="1"/>
  <c r="AH162" i="17"/>
  <c r="AI162" i="17" s="1"/>
  <c r="AJ162" i="17"/>
  <c r="AK162" i="17" s="1"/>
  <c r="AH151" i="17"/>
  <c r="AI151" i="17" s="1"/>
  <c r="AJ151" i="17"/>
  <c r="AK151" i="17" s="1"/>
  <c r="AH149" i="17"/>
  <c r="AI149" i="17" s="1"/>
  <c r="AG142" i="17"/>
  <c r="AH142" i="17"/>
  <c r="AI142" i="17" s="1"/>
  <c r="AJ142" i="17"/>
  <c r="AK142" i="17" s="1"/>
  <c r="AG131" i="17"/>
  <c r="AH50" i="17"/>
  <c r="AI50" i="17" s="1"/>
  <c r="AG105" i="17"/>
  <c r="AJ105" i="17"/>
  <c r="AK105" i="17" s="1"/>
  <c r="AG96" i="17"/>
  <c r="AJ96" i="17"/>
  <c r="AK96" i="17" s="1"/>
  <c r="AG80" i="17"/>
  <c r="AJ80" i="17"/>
  <c r="AK80" i="17" s="1"/>
  <c r="AH98" i="17"/>
  <c r="AI98" i="17" s="1"/>
  <c r="AJ98" i="17"/>
  <c r="AK98" i="17" s="1"/>
  <c r="AG89" i="17"/>
  <c r="AJ89" i="17"/>
  <c r="AK89" i="17" s="1"/>
  <c r="AG100" i="17"/>
  <c r="AH100" i="17"/>
  <c r="AI100" i="17" s="1"/>
  <c r="AG82" i="17"/>
  <c r="AH82" i="17"/>
  <c r="AI82" i="17" s="1"/>
  <c r="AJ82" i="17"/>
  <c r="AK82" i="17" s="1"/>
  <c r="AG72" i="17"/>
  <c r="AH72" i="17"/>
  <c r="AI72" i="17" s="1"/>
  <c r="AG68" i="17"/>
  <c r="AH68" i="17"/>
  <c r="AI68" i="17" s="1"/>
  <c r="AG64" i="17"/>
  <c r="AH64" i="17"/>
  <c r="AI64" i="17" s="1"/>
  <c r="AG60" i="17"/>
  <c r="AH60" i="17"/>
  <c r="AI60" i="17" s="1"/>
  <c r="AG56" i="17"/>
  <c r="AH56" i="17"/>
  <c r="AI56" i="17" s="1"/>
  <c r="AG52" i="17"/>
  <c r="AH52" i="17"/>
  <c r="AI52" i="17" s="1"/>
  <c r="AG48" i="17"/>
  <c r="AH48" i="17"/>
  <c r="AI48" i="17" s="1"/>
  <c r="AG44" i="17"/>
  <c r="AH44" i="17"/>
  <c r="AI44" i="17" s="1"/>
  <c r="AG40" i="17"/>
  <c r="AH40" i="17"/>
  <c r="AI40" i="17" s="1"/>
  <c r="AG36" i="17"/>
  <c r="AH36" i="17"/>
  <c r="AI36" i="17" s="1"/>
  <c r="AG32" i="17"/>
  <c r="AH32" i="17"/>
  <c r="AI32" i="17" s="1"/>
  <c r="AG28" i="17"/>
  <c r="AH28" i="17"/>
  <c r="AI28" i="17" s="1"/>
  <c r="AG24" i="17"/>
  <c r="AH24" i="17"/>
  <c r="AI24" i="17" s="1"/>
  <c r="AG20" i="17"/>
  <c r="AH20" i="17"/>
  <c r="AI20" i="17" s="1"/>
  <c r="AG16" i="17"/>
  <c r="AH16" i="17"/>
  <c r="AI16" i="17" s="1"/>
  <c r="AG12" i="17"/>
  <c r="AH12" i="17"/>
  <c r="AI12" i="17" s="1"/>
  <c r="AG8" i="17"/>
  <c r="AH8" i="17"/>
  <c r="AI8" i="17" s="1"/>
  <c r="AH93" i="17"/>
  <c r="AI93" i="17" s="1"/>
  <c r="AH77" i="17"/>
  <c r="AI77" i="17" s="1"/>
  <c r="AH84" i="17"/>
  <c r="AI84" i="17" s="1"/>
  <c r="AG73" i="17"/>
  <c r="AJ73" i="17"/>
  <c r="AK73" i="17" s="1"/>
  <c r="AG69" i="17"/>
  <c r="AJ69" i="17"/>
  <c r="AK69" i="17" s="1"/>
  <c r="AG65" i="17"/>
  <c r="AJ65" i="17"/>
  <c r="AK65" i="17" s="1"/>
  <c r="AG61" i="17"/>
  <c r="AJ61" i="17"/>
  <c r="AK61" i="17" s="1"/>
  <c r="AG57" i="17"/>
  <c r="AJ57" i="17"/>
  <c r="AK57" i="17" s="1"/>
  <c r="AG53" i="17"/>
  <c r="AJ53" i="17"/>
  <c r="AK53" i="17" s="1"/>
  <c r="AG49" i="17"/>
  <c r="AJ49" i="17"/>
  <c r="AK49" i="17" s="1"/>
  <c r="AG45" i="17"/>
  <c r="AJ45" i="17"/>
  <c r="AK45" i="17" s="1"/>
  <c r="AG41" i="17"/>
  <c r="AJ41" i="17"/>
  <c r="AK41" i="17" s="1"/>
  <c r="AG37" i="17"/>
  <c r="AJ37" i="17"/>
  <c r="AK37" i="17" s="1"/>
  <c r="AG33" i="17"/>
  <c r="AJ33" i="17"/>
  <c r="AK33" i="17" s="1"/>
  <c r="AG29" i="17"/>
  <c r="AJ29" i="17"/>
  <c r="AK29" i="17" s="1"/>
  <c r="AG25" i="17"/>
  <c r="AJ25" i="17"/>
  <c r="AK25" i="17" s="1"/>
  <c r="AG21" i="17"/>
  <c r="AJ21" i="17"/>
  <c r="AK21" i="17" s="1"/>
  <c r="AG17" i="17"/>
  <c r="AJ17" i="17"/>
  <c r="AK17" i="17" s="1"/>
  <c r="AG13" i="17"/>
  <c r="AJ13" i="17"/>
  <c r="AK13" i="17" s="1"/>
  <c r="AG9" i="17"/>
  <c r="AJ9" i="17"/>
  <c r="AK9" i="17" s="1"/>
  <c r="AG4" i="17"/>
  <c r="AJ4" i="17"/>
  <c r="AK4" i="17" s="1"/>
  <c r="AP36" i="11"/>
  <c r="X396" i="15" l="1"/>
  <c r="Y396" i="15"/>
  <c r="Z396" i="15"/>
  <c r="X397" i="15"/>
  <c r="Y397" i="15"/>
  <c r="Z397" i="15"/>
  <c r="X398" i="15"/>
  <c r="Y398" i="15"/>
  <c r="Z398" i="15"/>
  <c r="X399" i="15"/>
  <c r="Y399" i="15"/>
  <c r="Z399" i="15"/>
  <c r="X400" i="15"/>
  <c r="Y400" i="15"/>
  <c r="Z400" i="15"/>
  <c r="X401" i="15"/>
  <c r="Y401" i="15"/>
  <c r="Z401" i="15"/>
  <c r="X402" i="15"/>
  <c r="Y402" i="15"/>
  <c r="Z402" i="15"/>
  <c r="X387" i="15" l="1"/>
  <c r="Y387" i="15"/>
  <c r="Z387" i="15"/>
  <c r="X388" i="15"/>
  <c r="Y388" i="15"/>
  <c r="Z388" i="15"/>
  <c r="X389" i="15"/>
  <c r="Y389" i="15"/>
  <c r="Z389" i="15"/>
  <c r="X390" i="15"/>
  <c r="Y390" i="15"/>
  <c r="Z390" i="15"/>
  <c r="X391" i="15"/>
  <c r="Y391" i="15"/>
  <c r="Z391" i="15"/>
  <c r="X392" i="15"/>
  <c r="Y392" i="15"/>
  <c r="Z392" i="15"/>
  <c r="X393" i="15"/>
  <c r="Y393" i="15"/>
  <c r="Z393" i="15"/>
  <c r="X394" i="15"/>
  <c r="Y394" i="15"/>
  <c r="Z394" i="15"/>
  <c r="X395" i="15"/>
  <c r="Y395" i="15"/>
  <c r="Z395" i="15"/>
  <c r="AG383" i="15"/>
  <c r="AG384" i="15"/>
  <c r="AG385" i="15"/>
  <c r="AG386" i="15"/>
  <c r="W106" i="11"/>
  <c r="X106" i="11"/>
  <c r="AA106" i="11"/>
  <c r="AB106" i="11"/>
  <c r="X383" i="15"/>
  <c r="Y383" i="15"/>
  <c r="Z383" i="15"/>
  <c r="X384" i="15"/>
  <c r="Y384" i="15"/>
  <c r="Z384" i="15"/>
  <c r="X385" i="15"/>
  <c r="Y385" i="15"/>
  <c r="Z385" i="15"/>
  <c r="X386" i="15"/>
  <c r="Y386" i="15"/>
  <c r="Z386" i="15"/>
  <c r="W89" i="15"/>
  <c r="X89" i="15"/>
  <c r="Y89" i="15"/>
  <c r="Z89" i="15"/>
  <c r="AD89" i="15"/>
  <c r="AE89" i="15" s="1"/>
  <c r="AF89" i="15"/>
  <c r="AG89" i="15" s="1"/>
  <c r="AD4" i="15"/>
  <c r="AE4" i="15" s="1"/>
  <c r="AF4" i="15"/>
  <c r="AG4" i="15" s="1"/>
  <c r="AD5" i="15"/>
  <c r="AE5" i="15" s="1"/>
  <c r="AF5" i="15"/>
  <c r="AG5" i="15" s="1"/>
  <c r="AD6" i="15"/>
  <c r="AE6" i="15" s="1"/>
  <c r="AF6" i="15"/>
  <c r="AG6" i="15" s="1"/>
  <c r="AD7" i="15"/>
  <c r="AE7" i="15" s="1"/>
  <c r="AF7" i="15"/>
  <c r="AG7" i="15" s="1"/>
  <c r="AD8" i="15"/>
  <c r="AE8" i="15" s="1"/>
  <c r="AF8" i="15"/>
  <c r="AG8" i="15" s="1"/>
  <c r="AD9" i="15"/>
  <c r="AE9" i="15" s="1"/>
  <c r="AF9" i="15"/>
  <c r="AG9" i="15" s="1"/>
  <c r="AD10" i="15"/>
  <c r="AE10" i="15" s="1"/>
  <c r="AF10" i="15"/>
  <c r="AG10" i="15" s="1"/>
  <c r="AD11" i="15"/>
  <c r="AE11" i="15" s="1"/>
  <c r="AF11" i="15"/>
  <c r="AG11" i="15" s="1"/>
  <c r="AD12" i="15"/>
  <c r="AE12" i="15" s="1"/>
  <c r="AF12" i="15"/>
  <c r="AG12" i="15" s="1"/>
  <c r="AD13" i="15"/>
  <c r="AE13" i="15" s="1"/>
  <c r="AF13" i="15"/>
  <c r="AG13" i="15" s="1"/>
  <c r="AD14" i="15"/>
  <c r="AE14" i="15" s="1"/>
  <c r="AF14" i="15"/>
  <c r="AG14" i="15" s="1"/>
  <c r="AD15" i="15"/>
  <c r="AE15" i="15" s="1"/>
  <c r="AF15" i="15"/>
  <c r="AG15" i="15" s="1"/>
  <c r="AD16" i="15"/>
  <c r="AE16" i="15" s="1"/>
  <c r="AF16" i="15"/>
  <c r="AG16" i="15" s="1"/>
  <c r="AD17" i="15"/>
  <c r="AE17" i="15" s="1"/>
  <c r="AF17" i="15"/>
  <c r="AG17" i="15" s="1"/>
  <c r="AD18" i="15"/>
  <c r="AE18" i="15" s="1"/>
  <c r="AF18" i="15"/>
  <c r="AG18" i="15" s="1"/>
  <c r="AD19" i="15"/>
  <c r="AE19" i="15" s="1"/>
  <c r="AF19" i="15"/>
  <c r="AG19" i="15" s="1"/>
  <c r="AD20" i="15"/>
  <c r="AE20" i="15" s="1"/>
  <c r="AF20" i="15"/>
  <c r="AG20" i="15" s="1"/>
  <c r="AD21" i="15"/>
  <c r="AE21" i="15" s="1"/>
  <c r="AF21" i="15"/>
  <c r="AG21" i="15" s="1"/>
  <c r="AD22" i="15"/>
  <c r="AE22" i="15" s="1"/>
  <c r="AF22" i="15"/>
  <c r="AG22" i="15" s="1"/>
  <c r="AD23" i="15"/>
  <c r="AE23" i="15" s="1"/>
  <c r="AF23" i="15"/>
  <c r="AG23" i="15" s="1"/>
  <c r="AD24" i="15"/>
  <c r="AE24" i="15" s="1"/>
  <c r="AF24" i="15"/>
  <c r="AG24" i="15" s="1"/>
  <c r="AD25" i="15"/>
  <c r="AE25" i="15" s="1"/>
  <c r="AF25" i="15"/>
  <c r="AG25" i="15" s="1"/>
  <c r="AD26" i="15"/>
  <c r="AE26" i="15" s="1"/>
  <c r="AF26" i="15"/>
  <c r="AG26" i="15" s="1"/>
  <c r="AD27" i="15"/>
  <c r="AE27" i="15" s="1"/>
  <c r="AF27" i="15"/>
  <c r="AG27" i="15" s="1"/>
  <c r="AD28" i="15"/>
  <c r="AE28" i="15" s="1"/>
  <c r="AF28" i="15"/>
  <c r="AG28" i="15" s="1"/>
  <c r="AD29" i="15"/>
  <c r="AE29" i="15" s="1"/>
  <c r="AF29" i="15"/>
  <c r="AG29" i="15" s="1"/>
  <c r="AD30" i="15"/>
  <c r="AE30" i="15" s="1"/>
  <c r="AF30" i="15"/>
  <c r="AG30" i="15" s="1"/>
  <c r="AD31" i="15"/>
  <c r="AE31" i="15" s="1"/>
  <c r="AF31" i="15"/>
  <c r="AG31" i="15" s="1"/>
  <c r="AD32" i="15"/>
  <c r="AE32" i="15" s="1"/>
  <c r="AF32" i="15"/>
  <c r="AG32" i="15" s="1"/>
  <c r="AD33" i="15"/>
  <c r="AE33" i="15" s="1"/>
  <c r="AF33" i="15"/>
  <c r="AG33" i="15" s="1"/>
  <c r="AD34" i="15"/>
  <c r="AE34" i="15" s="1"/>
  <c r="AF34" i="15"/>
  <c r="AG34" i="15" s="1"/>
  <c r="AD35" i="15"/>
  <c r="AE35" i="15" s="1"/>
  <c r="AF35" i="15"/>
  <c r="AG35" i="15" s="1"/>
  <c r="AD36" i="15"/>
  <c r="AE36" i="15" s="1"/>
  <c r="AF36" i="15"/>
  <c r="AG36" i="15" s="1"/>
  <c r="AD37" i="15"/>
  <c r="AE37" i="15" s="1"/>
  <c r="AF37" i="15"/>
  <c r="AG37" i="15" s="1"/>
  <c r="AD38" i="15"/>
  <c r="AE38" i="15" s="1"/>
  <c r="AF38" i="15"/>
  <c r="AG38" i="15" s="1"/>
  <c r="AD39" i="15"/>
  <c r="AE39" i="15" s="1"/>
  <c r="AF39" i="15"/>
  <c r="AG39" i="15" s="1"/>
  <c r="AD40" i="15"/>
  <c r="AE40" i="15" s="1"/>
  <c r="AF40" i="15"/>
  <c r="AG40" i="15" s="1"/>
  <c r="AD41" i="15"/>
  <c r="AE41" i="15" s="1"/>
  <c r="AF41" i="15"/>
  <c r="AG41" i="15" s="1"/>
  <c r="AD42" i="15"/>
  <c r="AE42" i="15" s="1"/>
  <c r="AF42" i="15"/>
  <c r="AG42" i="15" s="1"/>
  <c r="AD43" i="15"/>
  <c r="AE43" i="15" s="1"/>
  <c r="AF43" i="15"/>
  <c r="AG43" i="15" s="1"/>
  <c r="AD44" i="15"/>
  <c r="AE44" i="15" s="1"/>
  <c r="AF44" i="15"/>
  <c r="AG44" i="15" s="1"/>
  <c r="AD45" i="15"/>
  <c r="AE45" i="15" s="1"/>
  <c r="AF45" i="15"/>
  <c r="AG45" i="15" s="1"/>
  <c r="AD46" i="15"/>
  <c r="AE46" i="15" s="1"/>
  <c r="AF46" i="15"/>
  <c r="AG46" i="15" s="1"/>
  <c r="AD47" i="15"/>
  <c r="AE47" i="15" s="1"/>
  <c r="AF47" i="15"/>
  <c r="AG47" i="15" s="1"/>
  <c r="AD48" i="15"/>
  <c r="AE48" i="15" s="1"/>
  <c r="AF48" i="15"/>
  <c r="AG48" i="15" s="1"/>
  <c r="AD49" i="15"/>
  <c r="AE49" i="15" s="1"/>
  <c r="AF49" i="15"/>
  <c r="AG49" i="15" s="1"/>
  <c r="AD50" i="15"/>
  <c r="AE50" i="15" s="1"/>
  <c r="AF50" i="15"/>
  <c r="AG50" i="15" s="1"/>
  <c r="AD51" i="15"/>
  <c r="AE51" i="15" s="1"/>
  <c r="AF51" i="15"/>
  <c r="AG51" i="15" s="1"/>
  <c r="AD52" i="15"/>
  <c r="AE52" i="15" s="1"/>
  <c r="AF52" i="15"/>
  <c r="AG52" i="15" s="1"/>
  <c r="AD53" i="15"/>
  <c r="AE53" i="15" s="1"/>
  <c r="AF53" i="15"/>
  <c r="AG53" i="15" s="1"/>
  <c r="AD54" i="15"/>
  <c r="AE54" i="15" s="1"/>
  <c r="AF54" i="15"/>
  <c r="AG54" i="15" s="1"/>
  <c r="AD55" i="15"/>
  <c r="AE55" i="15" s="1"/>
  <c r="AF55" i="15"/>
  <c r="AG55" i="15" s="1"/>
  <c r="AD56" i="15"/>
  <c r="AE56" i="15" s="1"/>
  <c r="AF56" i="15"/>
  <c r="AG56" i="15" s="1"/>
  <c r="AD57" i="15"/>
  <c r="AE57" i="15" s="1"/>
  <c r="AF57" i="15"/>
  <c r="AG57" i="15" s="1"/>
  <c r="AD58" i="15"/>
  <c r="AE58" i="15" s="1"/>
  <c r="AF58" i="15"/>
  <c r="AG58" i="15" s="1"/>
  <c r="AD59" i="15"/>
  <c r="AE59" i="15" s="1"/>
  <c r="AF59" i="15"/>
  <c r="AG59" i="15" s="1"/>
  <c r="AD60" i="15"/>
  <c r="AE60" i="15" s="1"/>
  <c r="AF60" i="15"/>
  <c r="AG60" i="15" s="1"/>
  <c r="AD61" i="15"/>
  <c r="AE61" i="15" s="1"/>
  <c r="AF61" i="15"/>
  <c r="AG61" i="15" s="1"/>
  <c r="AD62" i="15"/>
  <c r="AE62" i="15" s="1"/>
  <c r="AF62" i="15"/>
  <c r="AG62" i="15" s="1"/>
  <c r="AD63" i="15"/>
  <c r="AE63" i="15" s="1"/>
  <c r="AF63" i="15"/>
  <c r="AG63" i="15" s="1"/>
  <c r="AD64" i="15"/>
  <c r="AE64" i="15" s="1"/>
  <c r="AF64" i="15"/>
  <c r="AG64" i="15" s="1"/>
  <c r="AD65" i="15"/>
  <c r="AE65" i="15" s="1"/>
  <c r="AF65" i="15"/>
  <c r="AG65" i="15" s="1"/>
  <c r="AD66" i="15"/>
  <c r="AE66" i="15" s="1"/>
  <c r="AF66" i="15"/>
  <c r="AG66" i="15" s="1"/>
  <c r="AD67" i="15"/>
  <c r="AE67" i="15" s="1"/>
  <c r="AF67" i="15"/>
  <c r="AG67" i="15" s="1"/>
  <c r="AD68" i="15"/>
  <c r="AE68" i="15" s="1"/>
  <c r="AF68" i="15"/>
  <c r="AG68" i="15" s="1"/>
  <c r="AD69" i="15"/>
  <c r="AE69" i="15" s="1"/>
  <c r="AF69" i="15"/>
  <c r="AG69" i="15" s="1"/>
  <c r="AD70" i="15"/>
  <c r="AE70" i="15" s="1"/>
  <c r="AF70" i="15"/>
  <c r="AG70" i="15" s="1"/>
  <c r="AD71" i="15"/>
  <c r="AE71" i="15" s="1"/>
  <c r="AF71" i="15"/>
  <c r="AG71" i="15" s="1"/>
  <c r="AD72" i="15"/>
  <c r="AE72" i="15" s="1"/>
  <c r="AF72" i="15"/>
  <c r="AG72" i="15" s="1"/>
  <c r="AD73" i="15"/>
  <c r="AE73" i="15" s="1"/>
  <c r="AF73" i="15"/>
  <c r="AG73" i="15" s="1"/>
  <c r="AD74" i="15"/>
  <c r="AE74" i="15" s="1"/>
  <c r="AF74" i="15"/>
  <c r="AG74" i="15" s="1"/>
  <c r="AD75" i="15"/>
  <c r="AE75" i="15" s="1"/>
  <c r="AF75" i="15"/>
  <c r="AG75" i="15" s="1"/>
  <c r="AD76" i="15"/>
  <c r="AE76" i="15" s="1"/>
  <c r="AF76" i="15"/>
  <c r="AG76" i="15" s="1"/>
  <c r="AD77" i="15"/>
  <c r="AE77" i="15" s="1"/>
  <c r="AF77" i="15"/>
  <c r="AG77" i="15" s="1"/>
  <c r="AD78" i="15"/>
  <c r="AE78" i="15" s="1"/>
  <c r="AF78" i="15"/>
  <c r="AG78" i="15" s="1"/>
  <c r="AD79" i="15"/>
  <c r="AE79" i="15" s="1"/>
  <c r="AF79" i="15"/>
  <c r="AG79" i="15" s="1"/>
  <c r="AD80" i="15"/>
  <c r="AE80" i="15" s="1"/>
  <c r="AF80" i="15"/>
  <c r="AG80" i="15" s="1"/>
  <c r="AD81" i="15"/>
  <c r="AE81" i="15" s="1"/>
  <c r="AF81" i="15"/>
  <c r="AG81" i="15" s="1"/>
  <c r="AD82" i="15"/>
  <c r="AE82" i="15" s="1"/>
  <c r="AF82" i="15"/>
  <c r="AG82" i="15" s="1"/>
  <c r="AD83" i="15"/>
  <c r="AE83" i="15" s="1"/>
  <c r="AF83" i="15"/>
  <c r="AG83" i="15" s="1"/>
  <c r="AD84" i="15"/>
  <c r="AE84" i="15" s="1"/>
  <c r="AF84" i="15"/>
  <c r="AG84" i="15" s="1"/>
  <c r="AD85" i="15"/>
  <c r="AE85" i="15" s="1"/>
  <c r="AF85" i="15"/>
  <c r="AG85" i="15" s="1"/>
  <c r="AD86" i="15"/>
  <c r="AE86" i="15" s="1"/>
  <c r="AF86" i="15"/>
  <c r="AG86" i="15" s="1"/>
  <c r="AD87" i="15"/>
  <c r="AE87" i="15" s="1"/>
  <c r="AF87" i="15"/>
  <c r="AG87" i="15" s="1"/>
  <c r="AD88" i="15"/>
  <c r="AE88" i="15" s="1"/>
  <c r="AF88" i="15"/>
  <c r="AG88" i="15" s="1"/>
  <c r="AD90" i="15"/>
  <c r="AE90" i="15" s="1"/>
  <c r="AF90" i="15"/>
  <c r="AG90" i="15" s="1"/>
  <c r="AD91" i="15"/>
  <c r="AE91" i="15" s="1"/>
  <c r="AF91" i="15"/>
  <c r="AG91" i="15" s="1"/>
  <c r="AD92" i="15"/>
  <c r="AE92" i="15" s="1"/>
  <c r="AF92" i="15"/>
  <c r="AG92" i="15" s="1"/>
  <c r="AD93" i="15"/>
  <c r="AE93" i="15" s="1"/>
  <c r="AF93" i="15"/>
  <c r="AG93" i="15" s="1"/>
  <c r="AD94" i="15"/>
  <c r="AE94" i="15" s="1"/>
  <c r="AF94" i="15"/>
  <c r="AG94" i="15" s="1"/>
  <c r="AD95" i="15"/>
  <c r="AE95" i="15" s="1"/>
  <c r="AF95" i="15"/>
  <c r="AG95" i="15" s="1"/>
  <c r="AD96" i="15"/>
  <c r="AE96" i="15" s="1"/>
  <c r="AF96" i="15"/>
  <c r="AG96" i="15" s="1"/>
  <c r="AD97" i="15"/>
  <c r="AE97" i="15" s="1"/>
  <c r="AF97" i="15"/>
  <c r="AG97" i="15" s="1"/>
  <c r="AD98" i="15"/>
  <c r="AE98" i="15" s="1"/>
  <c r="AF98" i="15"/>
  <c r="AG98" i="15" s="1"/>
  <c r="AD99" i="15"/>
  <c r="AE99" i="15" s="1"/>
  <c r="AF99" i="15"/>
  <c r="AG99" i="15" s="1"/>
  <c r="AD100" i="15"/>
  <c r="AE100" i="15" s="1"/>
  <c r="AF100" i="15"/>
  <c r="AG100" i="15" s="1"/>
  <c r="AD101" i="15"/>
  <c r="AE101" i="15" s="1"/>
  <c r="AF101" i="15"/>
  <c r="AG101" i="15" s="1"/>
  <c r="AD102" i="15"/>
  <c r="AE102" i="15" s="1"/>
  <c r="AF102" i="15"/>
  <c r="AG102" i="15" s="1"/>
  <c r="AD103" i="15"/>
  <c r="AE103" i="15" s="1"/>
  <c r="AF103" i="15"/>
  <c r="AG103" i="15" s="1"/>
  <c r="AD104" i="15"/>
  <c r="AE104" i="15" s="1"/>
  <c r="AF104" i="15"/>
  <c r="AG104" i="15" s="1"/>
  <c r="AD105" i="15"/>
  <c r="AE105" i="15" s="1"/>
  <c r="AF105" i="15"/>
  <c r="AG105" i="15" s="1"/>
  <c r="AD106" i="15"/>
  <c r="AE106" i="15" s="1"/>
  <c r="AF106" i="15"/>
  <c r="AG106" i="15" s="1"/>
  <c r="AD107" i="15"/>
  <c r="AE107" i="15" s="1"/>
  <c r="AF107" i="15"/>
  <c r="AG107" i="15" s="1"/>
  <c r="AD108" i="15"/>
  <c r="AE108" i="15" s="1"/>
  <c r="AF108" i="15"/>
  <c r="AG108" i="15" s="1"/>
  <c r="AD109" i="15"/>
  <c r="AE109" i="15" s="1"/>
  <c r="AF109" i="15"/>
  <c r="AG109" i="15" s="1"/>
  <c r="AD110" i="15"/>
  <c r="AE110" i="15" s="1"/>
  <c r="AF110" i="15"/>
  <c r="AG110" i="15" s="1"/>
  <c r="AD111" i="15"/>
  <c r="AE111" i="15" s="1"/>
  <c r="AF111" i="15"/>
  <c r="AG111" i="15" s="1"/>
  <c r="AD112" i="15"/>
  <c r="AE112" i="15" s="1"/>
  <c r="AF112" i="15"/>
  <c r="AG112" i="15" s="1"/>
  <c r="AD113" i="15"/>
  <c r="AE113" i="15" s="1"/>
  <c r="AF113" i="15"/>
  <c r="AG113" i="15" s="1"/>
  <c r="AD114" i="15"/>
  <c r="AE114" i="15" s="1"/>
  <c r="AF114" i="15"/>
  <c r="AG114" i="15" s="1"/>
  <c r="AD115" i="15"/>
  <c r="AE115" i="15" s="1"/>
  <c r="AF115" i="15"/>
  <c r="AG115" i="15" s="1"/>
  <c r="AD116" i="15"/>
  <c r="AE116" i="15" s="1"/>
  <c r="AF116" i="15"/>
  <c r="AG116" i="15" s="1"/>
  <c r="AD117" i="15"/>
  <c r="AE117" i="15" s="1"/>
  <c r="AF117" i="15"/>
  <c r="AG117" i="15" s="1"/>
  <c r="AD118" i="15"/>
  <c r="AE118" i="15" s="1"/>
  <c r="AF118" i="15"/>
  <c r="AG118" i="15" s="1"/>
  <c r="AD119" i="15"/>
  <c r="AE119" i="15" s="1"/>
  <c r="AF119" i="15"/>
  <c r="AG119" i="15" s="1"/>
  <c r="AD120" i="15"/>
  <c r="AE120" i="15" s="1"/>
  <c r="AF120" i="15"/>
  <c r="AG120" i="15" s="1"/>
  <c r="AD121" i="15"/>
  <c r="AE121" i="15" s="1"/>
  <c r="AF121" i="15"/>
  <c r="AG121" i="15" s="1"/>
  <c r="AD122" i="15"/>
  <c r="AE122" i="15" s="1"/>
  <c r="AF122" i="15"/>
  <c r="AG122" i="15" s="1"/>
  <c r="AD123" i="15"/>
  <c r="AE123" i="15" s="1"/>
  <c r="AF123" i="15"/>
  <c r="AG123" i="15" s="1"/>
  <c r="AD124" i="15"/>
  <c r="AE124" i="15" s="1"/>
  <c r="AF124" i="15"/>
  <c r="AG124" i="15" s="1"/>
  <c r="AD125" i="15"/>
  <c r="AE125" i="15" s="1"/>
  <c r="AF125" i="15"/>
  <c r="AG125" i="15" s="1"/>
  <c r="AD126" i="15"/>
  <c r="AE126" i="15" s="1"/>
  <c r="AF126" i="15"/>
  <c r="AG126" i="15" s="1"/>
  <c r="AD127" i="15"/>
  <c r="AE127" i="15" s="1"/>
  <c r="AF127" i="15"/>
  <c r="AG127" i="15" s="1"/>
  <c r="AD128" i="15"/>
  <c r="AE128" i="15" s="1"/>
  <c r="AF128" i="15"/>
  <c r="AG128" i="15" s="1"/>
  <c r="AD129" i="15"/>
  <c r="AE129" i="15" s="1"/>
  <c r="AF129" i="15"/>
  <c r="AG129" i="15" s="1"/>
  <c r="AD130" i="15"/>
  <c r="AE130" i="15" s="1"/>
  <c r="AF130" i="15"/>
  <c r="AG130" i="15" s="1"/>
  <c r="AD131" i="15"/>
  <c r="AE131" i="15" s="1"/>
  <c r="AF131" i="15"/>
  <c r="AG131" i="15" s="1"/>
  <c r="AD132" i="15"/>
  <c r="AE132" i="15" s="1"/>
  <c r="AF132" i="15"/>
  <c r="AG132" i="15" s="1"/>
  <c r="AD133" i="15"/>
  <c r="AE133" i="15" s="1"/>
  <c r="AF133" i="15"/>
  <c r="AG133" i="15" s="1"/>
  <c r="AD134" i="15"/>
  <c r="AE134" i="15" s="1"/>
  <c r="AF134" i="15"/>
  <c r="AG134" i="15" s="1"/>
  <c r="AD135" i="15"/>
  <c r="AE135" i="15" s="1"/>
  <c r="AF135" i="15"/>
  <c r="AG135" i="15" s="1"/>
  <c r="AD136" i="15"/>
  <c r="AE136" i="15" s="1"/>
  <c r="AF136" i="15"/>
  <c r="AG136" i="15" s="1"/>
  <c r="AD137" i="15"/>
  <c r="AE137" i="15" s="1"/>
  <c r="AF137" i="15"/>
  <c r="AG137" i="15" s="1"/>
  <c r="AD138" i="15"/>
  <c r="AE138" i="15" s="1"/>
  <c r="AF138" i="15"/>
  <c r="AG138" i="15" s="1"/>
  <c r="AD139" i="15"/>
  <c r="AE139" i="15" s="1"/>
  <c r="AF139" i="15"/>
  <c r="AG139" i="15" s="1"/>
  <c r="AD140" i="15"/>
  <c r="AE140" i="15" s="1"/>
  <c r="AF140" i="15"/>
  <c r="AG140" i="15" s="1"/>
  <c r="AD141" i="15"/>
  <c r="AE141" i="15" s="1"/>
  <c r="AF141" i="15"/>
  <c r="AG141" i="15" s="1"/>
  <c r="AD142" i="15"/>
  <c r="AE142" i="15" s="1"/>
  <c r="AF142" i="15"/>
  <c r="AG142" i="15" s="1"/>
  <c r="AD143" i="15"/>
  <c r="AE143" i="15" s="1"/>
  <c r="AF143" i="15"/>
  <c r="AG143" i="15" s="1"/>
  <c r="AD144" i="15"/>
  <c r="AE144" i="15" s="1"/>
  <c r="AF144" i="15"/>
  <c r="AG144" i="15" s="1"/>
  <c r="AD145" i="15"/>
  <c r="AE145" i="15" s="1"/>
  <c r="AF145" i="15"/>
  <c r="AG145" i="15" s="1"/>
  <c r="AD146" i="15"/>
  <c r="AE146" i="15" s="1"/>
  <c r="AF146" i="15"/>
  <c r="AG146" i="15" s="1"/>
  <c r="AD147" i="15"/>
  <c r="AE147" i="15" s="1"/>
  <c r="AF147" i="15"/>
  <c r="AG147" i="15" s="1"/>
  <c r="AD148" i="15"/>
  <c r="AE148" i="15" s="1"/>
  <c r="AF148" i="15"/>
  <c r="AG148" i="15" s="1"/>
  <c r="AD149" i="15"/>
  <c r="AE149" i="15" s="1"/>
  <c r="AF149" i="15"/>
  <c r="AG149" i="15" s="1"/>
  <c r="AD150" i="15"/>
  <c r="AE150" i="15" s="1"/>
  <c r="AF150" i="15"/>
  <c r="AG150" i="15" s="1"/>
  <c r="AD151" i="15"/>
  <c r="AE151" i="15" s="1"/>
  <c r="AF151" i="15"/>
  <c r="AG151" i="15" s="1"/>
  <c r="AD152" i="15"/>
  <c r="AE152" i="15" s="1"/>
  <c r="AF152" i="15"/>
  <c r="AG152" i="15" s="1"/>
  <c r="AD153" i="15"/>
  <c r="AE153" i="15" s="1"/>
  <c r="AF153" i="15"/>
  <c r="AG153" i="15" s="1"/>
  <c r="AD154" i="15"/>
  <c r="AE154" i="15" s="1"/>
  <c r="AF154" i="15"/>
  <c r="AG154" i="15" s="1"/>
  <c r="AD155" i="15"/>
  <c r="AE155" i="15" s="1"/>
  <c r="AF155" i="15"/>
  <c r="AG155" i="15" s="1"/>
  <c r="AD156" i="15"/>
  <c r="AE156" i="15" s="1"/>
  <c r="AF156" i="15"/>
  <c r="AG156" i="15" s="1"/>
  <c r="AD157" i="15"/>
  <c r="AE157" i="15" s="1"/>
  <c r="AF157" i="15"/>
  <c r="AG157" i="15" s="1"/>
  <c r="AD158" i="15"/>
  <c r="AE158" i="15" s="1"/>
  <c r="AF158" i="15"/>
  <c r="AG158" i="15" s="1"/>
  <c r="AD159" i="15"/>
  <c r="AE159" i="15" s="1"/>
  <c r="AF159" i="15"/>
  <c r="AG159" i="15" s="1"/>
  <c r="AD160" i="15"/>
  <c r="AE160" i="15" s="1"/>
  <c r="AF160" i="15"/>
  <c r="AG160" i="15" s="1"/>
  <c r="AD161" i="15"/>
  <c r="AE161" i="15" s="1"/>
  <c r="AF161" i="15"/>
  <c r="AG161" i="15" s="1"/>
  <c r="AD162" i="15"/>
  <c r="AE162" i="15" s="1"/>
  <c r="AF162" i="15"/>
  <c r="AG162" i="15" s="1"/>
  <c r="AD163" i="15"/>
  <c r="AE163" i="15" s="1"/>
  <c r="AF163" i="15"/>
  <c r="AG163" i="15" s="1"/>
  <c r="AD164" i="15"/>
  <c r="AE164" i="15" s="1"/>
  <c r="AF164" i="15"/>
  <c r="AG164" i="15" s="1"/>
  <c r="AD165" i="15"/>
  <c r="AE165" i="15" s="1"/>
  <c r="AF165" i="15"/>
  <c r="AG165" i="15" s="1"/>
  <c r="AD166" i="15"/>
  <c r="AE166" i="15" s="1"/>
  <c r="AF166" i="15"/>
  <c r="AG166" i="15" s="1"/>
  <c r="AD167" i="15"/>
  <c r="AE167" i="15" s="1"/>
  <c r="AF167" i="15"/>
  <c r="AG167" i="15" s="1"/>
  <c r="AD168" i="15"/>
  <c r="AE168" i="15" s="1"/>
  <c r="AF168" i="15"/>
  <c r="AG168" i="15" s="1"/>
  <c r="AD169" i="15"/>
  <c r="AE169" i="15" s="1"/>
  <c r="AF169" i="15"/>
  <c r="AG169" i="15" s="1"/>
  <c r="AD170" i="15"/>
  <c r="AE170" i="15" s="1"/>
  <c r="AF170" i="15"/>
  <c r="AG170" i="15" s="1"/>
  <c r="AD171" i="15"/>
  <c r="AE171" i="15" s="1"/>
  <c r="AF171" i="15"/>
  <c r="AG171" i="15" s="1"/>
  <c r="AD172" i="15"/>
  <c r="AE172" i="15" s="1"/>
  <c r="AF172" i="15"/>
  <c r="AG172" i="15" s="1"/>
  <c r="AD173" i="15"/>
  <c r="AE173" i="15" s="1"/>
  <c r="AF173" i="15"/>
  <c r="AG173" i="15" s="1"/>
  <c r="AD174" i="15"/>
  <c r="AE174" i="15" s="1"/>
  <c r="AF174" i="15"/>
  <c r="AG174" i="15" s="1"/>
  <c r="AD175" i="15"/>
  <c r="AE175" i="15" s="1"/>
  <c r="AF175" i="15"/>
  <c r="AG175" i="15" s="1"/>
  <c r="AD176" i="15"/>
  <c r="AE176" i="15" s="1"/>
  <c r="AF176" i="15"/>
  <c r="AG176" i="15" s="1"/>
  <c r="AD177" i="15"/>
  <c r="AE177" i="15" s="1"/>
  <c r="AF177" i="15"/>
  <c r="AG177" i="15" s="1"/>
  <c r="AD178" i="15"/>
  <c r="AE178" i="15" s="1"/>
  <c r="AF178" i="15"/>
  <c r="AG178" i="15" s="1"/>
  <c r="AD179" i="15"/>
  <c r="AE179" i="15" s="1"/>
  <c r="AF179" i="15"/>
  <c r="AG179" i="15" s="1"/>
  <c r="AD180" i="15"/>
  <c r="AE180" i="15" s="1"/>
  <c r="AF180" i="15"/>
  <c r="AG180" i="15" s="1"/>
  <c r="AD181" i="15"/>
  <c r="AE181" i="15" s="1"/>
  <c r="AF181" i="15"/>
  <c r="AG181" i="15" s="1"/>
  <c r="AD182" i="15"/>
  <c r="AE182" i="15" s="1"/>
  <c r="AF182" i="15"/>
  <c r="AG182" i="15" s="1"/>
  <c r="AD183" i="15"/>
  <c r="AE183" i="15" s="1"/>
  <c r="AF183" i="15"/>
  <c r="AG183" i="15" s="1"/>
  <c r="AD184" i="15"/>
  <c r="AE184" i="15" s="1"/>
  <c r="AF184" i="15"/>
  <c r="AG184" i="15" s="1"/>
  <c r="AD185" i="15"/>
  <c r="AE185" i="15" s="1"/>
  <c r="AF185" i="15"/>
  <c r="AG185" i="15" s="1"/>
  <c r="AD186" i="15"/>
  <c r="AE186" i="15" s="1"/>
  <c r="AF186" i="15"/>
  <c r="AG186" i="15" s="1"/>
  <c r="AD187" i="15"/>
  <c r="AE187" i="15" s="1"/>
  <c r="AF187" i="15"/>
  <c r="AG187" i="15" s="1"/>
  <c r="AD188" i="15"/>
  <c r="AE188" i="15" s="1"/>
  <c r="AF188" i="15"/>
  <c r="AG188" i="15" s="1"/>
  <c r="AD189" i="15"/>
  <c r="AE189" i="15" s="1"/>
  <c r="AF189" i="15"/>
  <c r="AG189" i="15" s="1"/>
  <c r="AD190" i="15"/>
  <c r="AE190" i="15" s="1"/>
  <c r="AF190" i="15"/>
  <c r="AG190" i="15" s="1"/>
  <c r="AD191" i="15"/>
  <c r="AE191" i="15" s="1"/>
  <c r="AF191" i="15"/>
  <c r="AG191" i="15" s="1"/>
  <c r="AD192" i="15"/>
  <c r="AE192" i="15" s="1"/>
  <c r="AF192" i="15"/>
  <c r="AG192" i="15" s="1"/>
  <c r="AD193" i="15"/>
  <c r="AE193" i="15" s="1"/>
  <c r="AF193" i="15"/>
  <c r="AG193" i="15" s="1"/>
  <c r="AD194" i="15"/>
  <c r="AE194" i="15" s="1"/>
  <c r="AF194" i="15"/>
  <c r="AG194" i="15" s="1"/>
  <c r="AD223" i="15"/>
  <c r="AE223" i="15" s="1"/>
  <c r="AF223" i="15"/>
  <c r="AG223" i="15" s="1"/>
  <c r="AD195" i="15"/>
  <c r="AE195" i="15" s="1"/>
  <c r="AF195" i="15"/>
  <c r="AG195" i="15" s="1"/>
  <c r="AD196" i="15"/>
  <c r="AE196" i="15" s="1"/>
  <c r="AF196" i="15"/>
  <c r="AG196" i="15" s="1"/>
  <c r="AD197" i="15"/>
  <c r="AE197" i="15" s="1"/>
  <c r="AF197" i="15"/>
  <c r="AG197" i="15" s="1"/>
  <c r="AD198" i="15"/>
  <c r="AE198" i="15" s="1"/>
  <c r="AF198" i="15"/>
  <c r="AG198" i="15" s="1"/>
  <c r="AD199" i="15"/>
  <c r="AE199" i="15" s="1"/>
  <c r="AF199" i="15"/>
  <c r="AG199" i="15" s="1"/>
  <c r="AD200" i="15"/>
  <c r="AE200" i="15" s="1"/>
  <c r="AF200" i="15"/>
  <c r="AG200" i="15" s="1"/>
  <c r="AD201" i="15"/>
  <c r="AE201" i="15" s="1"/>
  <c r="AF201" i="15"/>
  <c r="AG201" i="15" s="1"/>
  <c r="AD202" i="15"/>
  <c r="AE202" i="15" s="1"/>
  <c r="AF202" i="15"/>
  <c r="AG202" i="15" s="1"/>
  <c r="AD203" i="15"/>
  <c r="AE203" i="15" s="1"/>
  <c r="AF203" i="15"/>
  <c r="AG203" i="15" s="1"/>
  <c r="AD204" i="15"/>
  <c r="AE204" i="15" s="1"/>
  <c r="AF204" i="15"/>
  <c r="AG204" i="15" s="1"/>
  <c r="AD205" i="15"/>
  <c r="AE205" i="15" s="1"/>
  <c r="AF205" i="15"/>
  <c r="AG205" i="15" s="1"/>
  <c r="AD206" i="15"/>
  <c r="AE206" i="15" s="1"/>
  <c r="AF206" i="15"/>
  <c r="AG206" i="15" s="1"/>
  <c r="AD207" i="15"/>
  <c r="AE207" i="15" s="1"/>
  <c r="AF207" i="15"/>
  <c r="AG207" i="15" s="1"/>
  <c r="AD208" i="15"/>
  <c r="AE208" i="15" s="1"/>
  <c r="AF208" i="15"/>
  <c r="AG208" i="15" s="1"/>
  <c r="AD209" i="15"/>
  <c r="AE209" i="15" s="1"/>
  <c r="AF209" i="15"/>
  <c r="AG209" i="15" s="1"/>
  <c r="AD210" i="15"/>
  <c r="AE210" i="15" s="1"/>
  <c r="AF210" i="15"/>
  <c r="AG210" i="15" s="1"/>
  <c r="AD211" i="15"/>
  <c r="AE211" i="15" s="1"/>
  <c r="AF211" i="15"/>
  <c r="AG211" i="15" s="1"/>
  <c r="AD212" i="15"/>
  <c r="AE212" i="15" s="1"/>
  <c r="AF212" i="15"/>
  <c r="AG212" i="15" s="1"/>
  <c r="AD213" i="15"/>
  <c r="AE213" i="15" s="1"/>
  <c r="AF213" i="15"/>
  <c r="AG213" i="15" s="1"/>
  <c r="AD214" i="15"/>
  <c r="AE214" i="15" s="1"/>
  <c r="AF214" i="15"/>
  <c r="AG214" i="15" s="1"/>
  <c r="AD215" i="15"/>
  <c r="AE215" i="15" s="1"/>
  <c r="AF215" i="15"/>
  <c r="AG215" i="15" s="1"/>
  <c r="AD216" i="15"/>
  <c r="AE216" i="15" s="1"/>
  <c r="AF216" i="15"/>
  <c r="AG216" i="15" s="1"/>
  <c r="AD217" i="15"/>
  <c r="AE217" i="15" s="1"/>
  <c r="AF217" i="15"/>
  <c r="AG217" i="15" s="1"/>
  <c r="AD218" i="15"/>
  <c r="AE218" i="15" s="1"/>
  <c r="AF218" i="15"/>
  <c r="AG218" i="15" s="1"/>
  <c r="AD219" i="15"/>
  <c r="AE219" i="15" s="1"/>
  <c r="AF219" i="15"/>
  <c r="AG219" i="15" s="1"/>
  <c r="AD220" i="15"/>
  <c r="AE220" i="15" s="1"/>
  <c r="AF220" i="15"/>
  <c r="AG220" i="15" s="1"/>
  <c r="AD221" i="15"/>
  <c r="AE221" i="15" s="1"/>
  <c r="AF221" i="15"/>
  <c r="AG221" i="15" s="1"/>
  <c r="AD222" i="15"/>
  <c r="AE222" i="15" s="1"/>
  <c r="AF222" i="15"/>
  <c r="AG222" i="15" s="1"/>
  <c r="AD224" i="15"/>
  <c r="AE224" i="15" s="1"/>
  <c r="AF224" i="15"/>
  <c r="AG224" i="15" s="1"/>
  <c r="AD225" i="15"/>
  <c r="AE225" i="15" s="1"/>
  <c r="AF225" i="15"/>
  <c r="AG225" i="15" s="1"/>
  <c r="AD226" i="15"/>
  <c r="AE226" i="15" s="1"/>
  <c r="AF226" i="15"/>
  <c r="AG226" i="15" s="1"/>
  <c r="AD227" i="15"/>
  <c r="AE227" i="15" s="1"/>
  <c r="AF227" i="15"/>
  <c r="AG227" i="15" s="1"/>
  <c r="AD228" i="15"/>
  <c r="AE228" i="15" s="1"/>
  <c r="AF228" i="15"/>
  <c r="AG228" i="15" s="1"/>
  <c r="AD229" i="15"/>
  <c r="AE229" i="15" s="1"/>
  <c r="AF229" i="15"/>
  <c r="AG229" i="15" s="1"/>
  <c r="AD230" i="15"/>
  <c r="AE230" i="15" s="1"/>
  <c r="AF230" i="15"/>
  <c r="AG230" i="15" s="1"/>
  <c r="AD231" i="15"/>
  <c r="AE231" i="15" s="1"/>
  <c r="AF231" i="15"/>
  <c r="AG231" i="15" s="1"/>
  <c r="AD232" i="15"/>
  <c r="AE232" i="15" s="1"/>
  <c r="AF232" i="15"/>
  <c r="AG232" i="15" s="1"/>
  <c r="AD233" i="15"/>
  <c r="AE233" i="15" s="1"/>
  <c r="AF233" i="15"/>
  <c r="AG233" i="15" s="1"/>
  <c r="AD234" i="15"/>
  <c r="AE234" i="15" s="1"/>
  <c r="AF234" i="15"/>
  <c r="AG234" i="15" s="1"/>
  <c r="AD235" i="15"/>
  <c r="AE235" i="15" s="1"/>
  <c r="AF235" i="15"/>
  <c r="AG235" i="15" s="1"/>
  <c r="AD236" i="15"/>
  <c r="AE236" i="15" s="1"/>
  <c r="AF236" i="15"/>
  <c r="AG236" i="15" s="1"/>
  <c r="AD237" i="15"/>
  <c r="AE237" i="15" s="1"/>
  <c r="AF237" i="15"/>
  <c r="AG237" i="15" s="1"/>
  <c r="AD238" i="15"/>
  <c r="AE238" i="15" s="1"/>
  <c r="AF238" i="15"/>
  <c r="AG238" i="15" s="1"/>
  <c r="AD239" i="15"/>
  <c r="AE239" i="15" s="1"/>
  <c r="AF239" i="15"/>
  <c r="AG239" i="15" s="1"/>
  <c r="AD240" i="15"/>
  <c r="AE240" i="15" s="1"/>
  <c r="AF240" i="15"/>
  <c r="AG240" i="15" s="1"/>
  <c r="AD241" i="15"/>
  <c r="AE241" i="15" s="1"/>
  <c r="AF241" i="15"/>
  <c r="AG241" i="15" s="1"/>
  <c r="AD242" i="15"/>
  <c r="AE242" i="15" s="1"/>
  <c r="AF242" i="15"/>
  <c r="AG242" i="15" s="1"/>
  <c r="AD243" i="15"/>
  <c r="AE243" i="15" s="1"/>
  <c r="AF243" i="15"/>
  <c r="AG243" i="15" s="1"/>
  <c r="AD244" i="15"/>
  <c r="AE244" i="15" s="1"/>
  <c r="AF244" i="15"/>
  <c r="AG244" i="15" s="1"/>
  <c r="AD245" i="15"/>
  <c r="AE245" i="15" s="1"/>
  <c r="AF245" i="15"/>
  <c r="AG245" i="15" s="1"/>
  <c r="AD246" i="15"/>
  <c r="AE246" i="15" s="1"/>
  <c r="AF246" i="15"/>
  <c r="AG246" i="15" s="1"/>
  <c r="AD247" i="15"/>
  <c r="AE247" i="15" s="1"/>
  <c r="AF247" i="15"/>
  <c r="AG247" i="15" s="1"/>
  <c r="AD248" i="15"/>
  <c r="AE248" i="15" s="1"/>
  <c r="AF248" i="15"/>
  <c r="AG248" i="15" s="1"/>
  <c r="AD249" i="15"/>
  <c r="AE249" i="15" s="1"/>
  <c r="AF249" i="15"/>
  <c r="AG249" i="15" s="1"/>
  <c r="AD250" i="15"/>
  <c r="AE250" i="15" s="1"/>
  <c r="AF250" i="15"/>
  <c r="AG250" i="15" s="1"/>
  <c r="AD251" i="15"/>
  <c r="AE251" i="15" s="1"/>
  <c r="AF251" i="15"/>
  <c r="AG251" i="15" s="1"/>
  <c r="AD252" i="15"/>
  <c r="AE252" i="15" s="1"/>
  <c r="AF252" i="15"/>
  <c r="AG252" i="15" s="1"/>
  <c r="AD253" i="15"/>
  <c r="AF253" i="15"/>
  <c r="AG253" i="15" s="1"/>
  <c r="AD254" i="15"/>
  <c r="AF254" i="15"/>
  <c r="AG254" i="15" s="1"/>
  <c r="AD255" i="15"/>
  <c r="AF255" i="15"/>
  <c r="AG255" i="15" s="1"/>
  <c r="AD256" i="15"/>
  <c r="AF256" i="15"/>
  <c r="AG256" i="15" s="1"/>
  <c r="AD257" i="15"/>
  <c r="AF257" i="15"/>
  <c r="AG257" i="15" s="1"/>
  <c r="AD258" i="15"/>
  <c r="AF258" i="15"/>
  <c r="AG258" i="15" s="1"/>
  <c r="AD259" i="15"/>
  <c r="AF259" i="15"/>
  <c r="AG259" i="15" s="1"/>
  <c r="AD260" i="15"/>
  <c r="AF260" i="15"/>
  <c r="AG260" i="15" s="1"/>
  <c r="AD261" i="15"/>
  <c r="AF261" i="15"/>
  <c r="AG261" i="15" s="1"/>
  <c r="AD262" i="15"/>
  <c r="AF262" i="15"/>
  <c r="AG262" i="15" s="1"/>
  <c r="AD263" i="15"/>
  <c r="AF263" i="15"/>
  <c r="AG263" i="15" s="1"/>
  <c r="AD264" i="15"/>
  <c r="AF264" i="15"/>
  <c r="AG264" i="15" s="1"/>
  <c r="AD265" i="15"/>
  <c r="AF265" i="15"/>
  <c r="AG265" i="15" s="1"/>
  <c r="AD266" i="15"/>
  <c r="AF266" i="15"/>
  <c r="AG266" i="15" s="1"/>
  <c r="AD267" i="15"/>
  <c r="AF267" i="15"/>
  <c r="AG267" i="15" s="1"/>
  <c r="AD268" i="15"/>
  <c r="AF268" i="15"/>
  <c r="AG268" i="15" s="1"/>
  <c r="AD269" i="15"/>
  <c r="AF269" i="15"/>
  <c r="AG269" i="15" s="1"/>
  <c r="AD270" i="15"/>
  <c r="AF270" i="15"/>
  <c r="AG270" i="15" s="1"/>
  <c r="AD271" i="15"/>
  <c r="AF271" i="15"/>
  <c r="AG271" i="15" s="1"/>
  <c r="AD272" i="15"/>
  <c r="AF272" i="15"/>
  <c r="AG272" i="15" s="1"/>
  <c r="AD273" i="15"/>
  <c r="AF273" i="15"/>
  <c r="AG273" i="15" s="1"/>
  <c r="AD274" i="15"/>
  <c r="AF274" i="15"/>
  <c r="AG274" i="15" s="1"/>
  <c r="AD275" i="15"/>
  <c r="AF275" i="15"/>
  <c r="AG275" i="15" s="1"/>
  <c r="AD276" i="15"/>
  <c r="AF276" i="15"/>
  <c r="AG276" i="15" s="1"/>
  <c r="AD277" i="15"/>
  <c r="AF277" i="15"/>
  <c r="AG277" i="15" s="1"/>
  <c r="AD278" i="15"/>
  <c r="AF278" i="15"/>
  <c r="AG278" i="15" s="1"/>
  <c r="AD279" i="15"/>
  <c r="AF279" i="15"/>
  <c r="AG279" i="15" s="1"/>
  <c r="AD280" i="15"/>
  <c r="AF280" i="15"/>
  <c r="AG280" i="15" s="1"/>
  <c r="AD281" i="15"/>
  <c r="AF281" i="15"/>
  <c r="AG281" i="15" s="1"/>
  <c r="AD282" i="15"/>
  <c r="AF282" i="15"/>
  <c r="AG282" i="15" s="1"/>
  <c r="AD283" i="15"/>
  <c r="AF283" i="15"/>
  <c r="AG283" i="15" s="1"/>
  <c r="AD284" i="15"/>
  <c r="AF284" i="15"/>
  <c r="AG284" i="15" s="1"/>
  <c r="AD285" i="15"/>
  <c r="AF285" i="15"/>
  <c r="AG285" i="15" s="1"/>
  <c r="AD286" i="15"/>
  <c r="AF286" i="15"/>
  <c r="AG286" i="15" s="1"/>
  <c r="AD287" i="15"/>
  <c r="AF287" i="15"/>
  <c r="AG287" i="15" s="1"/>
  <c r="AD288" i="15"/>
  <c r="AF288" i="15"/>
  <c r="AG288" i="15" s="1"/>
  <c r="AD289" i="15"/>
  <c r="AF289" i="15"/>
  <c r="AG289" i="15" s="1"/>
  <c r="AD290" i="15"/>
  <c r="AF290" i="15"/>
  <c r="AG290" i="15" s="1"/>
  <c r="AD291" i="15"/>
  <c r="AF291" i="15"/>
  <c r="AG291" i="15" s="1"/>
  <c r="AD292" i="15"/>
  <c r="AF292" i="15"/>
  <c r="AG292" i="15" s="1"/>
  <c r="AD293" i="15"/>
  <c r="AF293" i="15"/>
  <c r="AG293" i="15" s="1"/>
  <c r="AD294" i="15"/>
  <c r="AF294" i="15"/>
  <c r="AG294" i="15" s="1"/>
  <c r="AD295" i="15"/>
  <c r="AF295" i="15"/>
  <c r="AG295" i="15" s="1"/>
  <c r="AD296" i="15"/>
  <c r="AF296" i="15"/>
  <c r="AG296" i="15" s="1"/>
  <c r="AD297" i="15"/>
  <c r="AF297" i="15"/>
  <c r="AG297" i="15" s="1"/>
  <c r="AD298" i="15"/>
  <c r="AF298" i="15"/>
  <c r="AG298" i="15" s="1"/>
  <c r="AD299" i="15"/>
  <c r="AF299" i="15"/>
  <c r="AG299" i="15" s="1"/>
  <c r="AD300" i="15"/>
  <c r="AF300" i="15"/>
  <c r="AG300" i="15" s="1"/>
  <c r="AD301" i="15"/>
  <c r="AF301" i="15"/>
  <c r="AG301" i="15" s="1"/>
  <c r="AD302" i="15"/>
  <c r="AF302" i="15"/>
  <c r="AG302" i="15" s="1"/>
  <c r="AD303" i="15"/>
  <c r="AF303" i="15"/>
  <c r="AG303" i="15" s="1"/>
  <c r="AD304" i="15"/>
  <c r="AF304" i="15"/>
  <c r="AG304" i="15" s="1"/>
  <c r="AD305" i="15"/>
  <c r="AF305" i="15"/>
  <c r="AG305" i="15" s="1"/>
  <c r="AD306" i="15"/>
  <c r="AF306" i="15"/>
  <c r="AG306" i="15" s="1"/>
  <c r="AD307" i="15"/>
  <c r="AF307" i="15"/>
  <c r="AG307" i="15" s="1"/>
  <c r="AD308" i="15"/>
  <c r="AF308" i="15"/>
  <c r="AG308" i="15" s="1"/>
  <c r="AD309" i="15"/>
  <c r="AF309" i="15"/>
  <c r="AG309" i="15" s="1"/>
  <c r="AD310" i="15"/>
  <c r="AF310" i="15"/>
  <c r="AG310" i="15" s="1"/>
  <c r="AD311" i="15"/>
  <c r="AF311" i="15"/>
  <c r="AG311" i="15" s="1"/>
  <c r="AD312" i="15"/>
  <c r="AF312" i="15"/>
  <c r="AG312" i="15" s="1"/>
  <c r="AD313" i="15"/>
  <c r="AF313" i="15"/>
  <c r="AG313" i="15" s="1"/>
  <c r="AD314" i="15"/>
  <c r="AF314" i="15"/>
  <c r="AG314" i="15" s="1"/>
  <c r="AD315" i="15"/>
  <c r="AF315" i="15"/>
  <c r="AG315" i="15" s="1"/>
  <c r="AD316" i="15"/>
  <c r="AF316" i="15"/>
  <c r="AG316" i="15" s="1"/>
  <c r="AD317" i="15"/>
  <c r="AF317" i="15"/>
  <c r="AG317" i="15" s="1"/>
  <c r="AD318" i="15"/>
  <c r="AF318" i="15"/>
  <c r="AG318" i="15" s="1"/>
  <c r="AD319" i="15"/>
  <c r="AF319" i="15"/>
  <c r="AG319" i="15" s="1"/>
  <c r="AD320" i="15"/>
  <c r="AF320" i="15"/>
  <c r="AG320" i="15" s="1"/>
  <c r="AD321" i="15"/>
  <c r="AF321" i="15"/>
  <c r="AG321" i="15" s="1"/>
  <c r="AD322" i="15"/>
  <c r="AF322" i="15"/>
  <c r="AG322" i="15" s="1"/>
  <c r="AD323" i="15"/>
  <c r="AF323" i="15"/>
  <c r="AG323" i="15" s="1"/>
  <c r="AD324" i="15"/>
  <c r="AF324" i="15"/>
  <c r="AG324" i="15" s="1"/>
  <c r="AD325" i="15"/>
  <c r="AF325" i="15"/>
  <c r="AG325" i="15" s="1"/>
  <c r="AD326" i="15"/>
  <c r="AF326" i="15"/>
  <c r="AG326" i="15" s="1"/>
  <c r="AD327" i="15"/>
  <c r="AF327" i="15"/>
  <c r="AG327" i="15" s="1"/>
  <c r="AD328" i="15"/>
  <c r="AF328" i="15"/>
  <c r="AG328" i="15" s="1"/>
  <c r="AD329" i="15"/>
  <c r="AF329" i="15"/>
  <c r="AG329" i="15" s="1"/>
  <c r="AD330" i="15"/>
  <c r="AF330" i="15"/>
  <c r="AG330" i="15" s="1"/>
  <c r="AD331" i="15"/>
  <c r="AF331" i="15"/>
  <c r="AG331" i="15" s="1"/>
  <c r="AD332" i="15"/>
  <c r="AF332" i="15"/>
  <c r="AG332" i="15" s="1"/>
  <c r="AD333" i="15"/>
  <c r="AF333" i="15"/>
  <c r="AG333" i="15" s="1"/>
  <c r="AD334" i="15"/>
  <c r="AF334" i="15"/>
  <c r="AG334" i="15" s="1"/>
  <c r="AD335" i="15"/>
  <c r="AF335" i="15"/>
  <c r="AG335" i="15" s="1"/>
  <c r="AD336" i="15"/>
  <c r="AF336" i="15"/>
  <c r="AG336" i="15" s="1"/>
  <c r="AD337" i="15"/>
  <c r="AF337" i="15"/>
  <c r="AG337" i="15" s="1"/>
  <c r="AD338" i="15"/>
  <c r="AF338" i="15"/>
  <c r="AG338" i="15" s="1"/>
  <c r="AD339" i="15"/>
  <c r="AF339" i="15"/>
  <c r="AG339" i="15" s="1"/>
  <c r="AD340" i="15"/>
  <c r="AF340" i="15"/>
  <c r="AG340" i="15" s="1"/>
  <c r="AD341" i="15"/>
  <c r="AF341" i="15"/>
  <c r="AG341" i="15" s="1"/>
  <c r="AD342" i="15"/>
  <c r="AF342" i="15"/>
  <c r="AG342" i="15" s="1"/>
  <c r="AD343" i="15"/>
  <c r="AF343" i="15"/>
  <c r="AG343" i="15" s="1"/>
  <c r="AD344" i="15"/>
  <c r="AF344" i="15"/>
  <c r="AG344" i="15" s="1"/>
  <c r="AD345" i="15"/>
  <c r="AF345" i="15"/>
  <c r="AG345" i="15" s="1"/>
  <c r="AD346" i="15"/>
  <c r="AF346" i="15"/>
  <c r="AG346" i="15" s="1"/>
  <c r="AD347" i="15"/>
  <c r="AF347" i="15"/>
  <c r="AG347" i="15" s="1"/>
  <c r="AD348" i="15"/>
  <c r="AF348" i="15"/>
  <c r="AG348" i="15" s="1"/>
  <c r="AD349" i="15"/>
  <c r="AF349" i="15"/>
  <c r="AG349" i="15" s="1"/>
  <c r="AD350" i="15"/>
  <c r="AF350" i="15"/>
  <c r="AG350" i="15" s="1"/>
  <c r="AD351" i="15"/>
  <c r="AF351" i="15"/>
  <c r="AG351" i="15" s="1"/>
  <c r="AD352" i="15"/>
  <c r="AF352" i="15"/>
  <c r="AG352" i="15" s="1"/>
  <c r="AD353" i="15"/>
  <c r="AF353" i="15"/>
  <c r="AG353" i="15" s="1"/>
  <c r="AD354" i="15"/>
  <c r="AF354" i="15"/>
  <c r="AG354" i="15" s="1"/>
  <c r="AD355" i="15"/>
  <c r="AF355" i="15"/>
  <c r="AG355" i="15" s="1"/>
  <c r="AD356" i="15"/>
  <c r="AF356" i="15"/>
  <c r="AG356" i="15" s="1"/>
  <c r="AD357" i="15"/>
  <c r="AF357" i="15"/>
  <c r="AG357" i="15" s="1"/>
  <c r="AD358" i="15"/>
  <c r="AF358" i="15"/>
  <c r="AG358" i="15" s="1"/>
  <c r="AD359" i="15"/>
  <c r="AF359" i="15"/>
  <c r="AG359" i="15" s="1"/>
  <c r="AD360" i="15"/>
  <c r="AF360" i="15"/>
  <c r="AG360" i="15" s="1"/>
  <c r="AD361" i="15"/>
  <c r="AF361" i="15"/>
  <c r="AG361" i="15" s="1"/>
  <c r="AD362" i="15"/>
  <c r="AF362" i="15"/>
  <c r="AG362" i="15" s="1"/>
  <c r="AD363" i="15"/>
  <c r="AF363" i="15"/>
  <c r="AG363" i="15" s="1"/>
  <c r="AD364" i="15"/>
  <c r="AF364" i="15"/>
  <c r="AG364" i="15" s="1"/>
  <c r="AD365" i="15"/>
  <c r="AF365" i="15"/>
  <c r="AG365" i="15" s="1"/>
  <c r="AD366" i="15"/>
  <c r="AF366" i="15"/>
  <c r="AG366" i="15" s="1"/>
  <c r="AD367" i="15"/>
  <c r="AF367" i="15"/>
  <c r="AG367" i="15" s="1"/>
  <c r="AD368" i="15"/>
  <c r="AF368" i="15"/>
  <c r="AG368" i="15" s="1"/>
  <c r="AD369" i="15"/>
  <c r="AF369" i="15"/>
  <c r="AG369" i="15" s="1"/>
  <c r="AD370" i="15"/>
  <c r="AF370" i="15"/>
  <c r="AG370" i="15" s="1"/>
  <c r="AD371" i="15"/>
  <c r="AF371" i="15"/>
  <c r="AG371" i="15" s="1"/>
  <c r="AD372" i="15"/>
  <c r="AF372" i="15"/>
  <c r="AG372" i="15" s="1"/>
  <c r="AD373" i="15"/>
  <c r="AF373" i="15"/>
  <c r="AG373" i="15" s="1"/>
  <c r="AD374" i="15"/>
  <c r="AF374" i="15"/>
  <c r="AG374" i="15" s="1"/>
  <c r="AD375" i="15"/>
  <c r="AF375" i="15"/>
  <c r="AG375" i="15" s="1"/>
  <c r="AD376" i="15"/>
  <c r="AF376" i="15"/>
  <c r="AG376" i="15" s="1"/>
  <c r="AD377" i="15"/>
  <c r="AF377" i="15"/>
  <c r="AG377" i="15" s="1"/>
  <c r="AD378" i="15"/>
  <c r="AF378" i="15"/>
  <c r="AG378" i="15" s="1"/>
  <c r="AD379" i="15"/>
  <c r="AF379" i="15"/>
  <c r="AG379" i="15" s="1"/>
  <c r="AG380" i="15"/>
  <c r="AG381" i="15"/>
  <c r="AG382" i="15"/>
  <c r="AF3" i="15"/>
  <c r="AD3" i="15"/>
  <c r="AL4" i="15"/>
  <c r="AL3" i="15"/>
  <c r="W4" i="15"/>
  <c r="X4" i="15"/>
  <c r="Y4" i="15"/>
  <c r="Z4" i="15"/>
  <c r="W5" i="15"/>
  <c r="X5" i="15"/>
  <c r="Y5" i="15"/>
  <c r="Z5" i="15"/>
  <c r="W6" i="15"/>
  <c r="X6" i="15"/>
  <c r="Y6" i="15"/>
  <c r="Z6" i="15"/>
  <c r="W7" i="15"/>
  <c r="X7" i="15"/>
  <c r="Y7" i="15"/>
  <c r="Z7" i="15"/>
  <c r="W8" i="15"/>
  <c r="X8" i="15"/>
  <c r="Y8" i="15"/>
  <c r="Z8" i="15"/>
  <c r="W9" i="15"/>
  <c r="X9" i="15"/>
  <c r="Y9" i="15"/>
  <c r="Z9" i="15"/>
  <c r="W10" i="15"/>
  <c r="X10" i="15"/>
  <c r="Y10" i="15"/>
  <c r="Z10" i="15"/>
  <c r="W11" i="15"/>
  <c r="X11" i="15"/>
  <c r="Y11" i="15"/>
  <c r="Z11" i="15"/>
  <c r="W12" i="15"/>
  <c r="X12" i="15"/>
  <c r="Y12" i="15"/>
  <c r="Z12" i="15"/>
  <c r="W13" i="15"/>
  <c r="X13" i="15"/>
  <c r="Y13" i="15"/>
  <c r="Z13" i="15"/>
  <c r="W14" i="15"/>
  <c r="X14" i="15"/>
  <c r="Y14" i="15"/>
  <c r="Z14" i="15"/>
  <c r="W15" i="15"/>
  <c r="X15" i="15"/>
  <c r="Y15" i="15"/>
  <c r="Z15" i="15"/>
  <c r="W16" i="15"/>
  <c r="X16" i="15"/>
  <c r="Y16" i="15"/>
  <c r="Z16" i="15"/>
  <c r="W17" i="15"/>
  <c r="X17" i="15"/>
  <c r="Y17" i="15"/>
  <c r="Z17" i="15"/>
  <c r="W18" i="15"/>
  <c r="X18" i="15"/>
  <c r="Y18" i="15"/>
  <c r="Z18" i="15"/>
  <c r="W19" i="15"/>
  <c r="X19" i="15"/>
  <c r="Y19" i="15"/>
  <c r="Z19" i="15"/>
  <c r="W20" i="15"/>
  <c r="X20" i="15"/>
  <c r="Y20" i="15"/>
  <c r="Z20" i="15"/>
  <c r="W21" i="15"/>
  <c r="X21" i="15"/>
  <c r="Y21" i="15"/>
  <c r="Z21" i="15"/>
  <c r="W22" i="15"/>
  <c r="X22" i="15"/>
  <c r="Y22" i="15"/>
  <c r="Z22" i="15"/>
  <c r="W23" i="15"/>
  <c r="X23" i="15"/>
  <c r="Y23" i="15"/>
  <c r="Z23" i="15"/>
  <c r="W24" i="15"/>
  <c r="X24" i="15"/>
  <c r="Y24" i="15"/>
  <c r="Z24" i="15"/>
  <c r="W25" i="15"/>
  <c r="X25" i="15"/>
  <c r="Y25" i="15"/>
  <c r="Z25" i="15"/>
  <c r="W26" i="15"/>
  <c r="X26" i="15"/>
  <c r="Y26" i="15"/>
  <c r="Z26" i="15"/>
  <c r="W27" i="15"/>
  <c r="X27" i="15"/>
  <c r="Y27" i="15"/>
  <c r="Z27" i="15"/>
  <c r="W28" i="15"/>
  <c r="X28" i="15"/>
  <c r="Y28" i="15"/>
  <c r="Z28" i="15"/>
  <c r="W29" i="15"/>
  <c r="X29" i="15"/>
  <c r="Y29" i="15"/>
  <c r="Z29" i="15"/>
  <c r="W30" i="15"/>
  <c r="X30" i="15"/>
  <c r="Y30" i="15"/>
  <c r="Z30" i="15"/>
  <c r="W31" i="15"/>
  <c r="X31" i="15"/>
  <c r="Y31" i="15"/>
  <c r="Z31" i="15"/>
  <c r="W32" i="15"/>
  <c r="X32" i="15"/>
  <c r="Y32" i="15"/>
  <c r="Z32" i="15"/>
  <c r="W33" i="15"/>
  <c r="X33" i="15"/>
  <c r="Y33" i="15"/>
  <c r="Z33" i="15"/>
  <c r="W34" i="15"/>
  <c r="X34" i="15"/>
  <c r="Y34" i="15"/>
  <c r="Z34" i="15"/>
  <c r="W35" i="15"/>
  <c r="X35" i="15"/>
  <c r="Y35" i="15"/>
  <c r="Z35" i="15"/>
  <c r="W36" i="15"/>
  <c r="X36" i="15"/>
  <c r="Y36" i="15"/>
  <c r="Z36" i="15"/>
  <c r="W37" i="15"/>
  <c r="X37" i="15"/>
  <c r="Y37" i="15"/>
  <c r="Z37" i="15"/>
  <c r="W38" i="15"/>
  <c r="X38" i="15"/>
  <c r="Y38" i="15"/>
  <c r="Z38" i="15"/>
  <c r="W39" i="15"/>
  <c r="X39" i="15"/>
  <c r="Y39" i="15"/>
  <c r="Z39" i="15"/>
  <c r="W40" i="15"/>
  <c r="X40" i="15"/>
  <c r="Y40" i="15"/>
  <c r="Z40" i="15"/>
  <c r="W41" i="15"/>
  <c r="X41" i="15"/>
  <c r="Y41" i="15"/>
  <c r="Z41" i="15"/>
  <c r="W42" i="15"/>
  <c r="X42" i="15"/>
  <c r="Y42" i="15"/>
  <c r="Z42" i="15"/>
  <c r="W43" i="15"/>
  <c r="X43" i="15"/>
  <c r="Y43" i="15"/>
  <c r="Z43" i="15"/>
  <c r="W44" i="15"/>
  <c r="X44" i="15"/>
  <c r="Y44" i="15"/>
  <c r="Z44" i="15"/>
  <c r="W45" i="15"/>
  <c r="X45" i="15"/>
  <c r="Y45" i="15"/>
  <c r="Z45" i="15"/>
  <c r="W46" i="15"/>
  <c r="X46" i="15"/>
  <c r="Y46" i="15"/>
  <c r="Z46" i="15"/>
  <c r="W47" i="15"/>
  <c r="X47" i="15"/>
  <c r="Y47" i="15"/>
  <c r="Z47" i="15"/>
  <c r="W48" i="15"/>
  <c r="X48" i="15"/>
  <c r="Y48" i="15"/>
  <c r="Z48" i="15"/>
  <c r="W49" i="15"/>
  <c r="X49" i="15"/>
  <c r="Y49" i="15"/>
  <c r="Z49" i="15"/>
  <c r="W50" i="15"/>
  <c r="X50" i="15"/>
  <c r="Y50" i="15"/>
  <c r="Z50" i="15"/>
  <c r="W51" i="15"/>
  <c r="X51" i="15"/>
  <c r="Y51" i="15"/>
  <c r="Z51" i="15"/>
  <c r="W52" i="15"/>
  <c r="X52" i="15"/>
  <c r="Y52" i="15"/>
  <c r="Z52" i="15"/>
  <c r="W53" i="15"/>
  <c r="X53" i="15"/>
  <c r="Y53" i="15"/>
  <c r="Z53" i="15"/>
  <c r="W54" i="15"/>
  <c r="X54" i="15"/>
  <c r="Y54" i="15"/>
  <c r="Z54" i="15"/>
  <c r="W55" i="15"/>
  <c r="X55" i="15"/>
  <c r="Y55" i="15"/>
  <c r="Z55" i="15"/>
  <c r="W56" i="15"/>
  <c r="X56" i="15"/>
  <c r="Y56" i="15"/>
  <c r="Z56" i="15"/>
  <c r="W57" i="15"/>
  <c r="X57" i="15"/>
  <c r="Y57" i="15"/>
  <c r="Z57" i="15"/>
  <c r="W58" i="15"/>
  <c r="X58" i="15"/>
  <c r="Y58" i="15"/>
  <c r="Z58" i="15"/>
  <c r="W59" i="15"/>
  <c r="X59" i="15"/>
  <c r="Y59" i="15"/>
  <c r="Z59" i="15"/>
  <c r="W60" i="15"/>
  <c r="X60" i="15"/>
  <c r="Y60" i="15"/>
  <c r="Z60" i="15"/>
  <c r="W61" i="15"/>
  <c r="X61" i="15"/>
  <c r="Y61" i="15"/>
  <c r="Z61" i="15"/>
  <c r="W62" i="15"/>
  <c r="X62" i="15"/>
  <c r="Y62" i="15"/>
  <c r="Z62" i="15"/>
  <c r="W63" i="15"/>
  <c r="X63" i="15"/>
  <c r="Y63" i="15"/>
  <c r="Z63" i="15"/>
  <c r="W64" i="15"/>
  <c r="X64" i="15"/>
  <c r="Y64" i="15"/>
  <c r="Z64" i="15"/>
  <c r="W65" i="15"/>
  <c r="X65" i="15"/>
  <c r="Y65" i="15"/>
  <c r="Z65" i="15"/>
  <c r="W66" i="15"/>
  <c r="X66" i="15"/>
  <c r="Y66" i="15"/>
  <c r="Z66" i="15"/>
  <c r="W67" i="15"/>
  <c r="X67" i="15"/>
  <c r="Y67" i="15"/>
  <c r="Z67" i="15"/>
  <c r="W68" i="15"/>
  <c r="X68" i="15"/>
  <c r="Y68" i="15"/>
  <c r="Z68" i="15"/>
  <c r="W69" i="15"/>
  <c r="X69" i="15"/>
  <c r="Y69" i="15"/>
  <c r="Z69" i="15"/>
  <c r="W70" i="15"/>
  <c r="X70" i="15"/>
  <c r="Y70" i="15"/>
  <c r="Z70" i="15"/>
  <c r="W71" i="15"/>
  <c r="X71" i="15"/>
  <c r="Y71" i="15"/>
  <c r="Z71" i="15"/>
  <c r="W72" i="15"/>
  <c r="X72" i="15"/>
  <c r="Y72" i="15"/>
  <c r="Z72" i="15"/>
  <c r="W73" i="15"/>
  <c r="X73" i="15"/>
  <c r="Y73" i="15"/>
  <c r="Z73" i="15"/>
  <c r="W74" i="15"/>
  <c r="X74" i="15"/>
  <c r="Y74" i="15"/>
  <c r="Z74" i="15"/>
  <c r="W75" i="15"/>
  <c r="X75" i="15"/>
  <c r="Y75" i="15"/>
  <c r="Z75" i="15"/>
  <c r="W76" i="15"/>
  <c r="X76" i="15"/>
  <c r="Y76" i="15"/>
  <c r="Z76" i="15"/>
  <c r="W77" i="15"/>
  <c r="X77" i="15"/>
  <c r="Y77" i="15"/>
  <c r="Z77" i="15"/>
  <c r="W78" i="15"/>
  <c r="X78" i="15"/>
  <c r="Y78" i="15"/>
  <c r="Z78" i="15"/>
  <c r="W79" i="15"/>
  <c r="X79" i="15"/>
  <c r="Y79" i="15"/>
  <c r="Z79" i="15"/>
  <c r="W80" i="15"/>
  <c r="X80" i="15"/>
  <c r="Y80" i="15"/>
  <c r="Z80" i="15"/>
  <c r="W81" i="15"/>
  <c r="X81" i="15"/>
  <c r="Y81" i="15"/>
  <c r="Z81" i="15"/>
  <c r="W82" i="15"/>
  <c r="X82" i="15"/>
  <c r="Y82" i="15"/>
  <c r="Z82" i="15"/>
  <c r="W83" i="15"/>
  <c r="X83" i="15"/>
  <c r="Y83" i="15"/>
  <c r="Z83" i="15"/>
  <c r="W84" i="15"/>
  <c r="X84" i="15"/>
  <c r="Y84" i="15"/>
  <c r="Z84" i="15"/>
  <c r="W85" i="15"/>
  <c r="X85" i="15"/>
  <c r="Y85" i="15"/>
  <c r="Z85" i="15"/>
  <c r="W86" i="15"/>
  <c r="X86" i="15"/>
  <c r="Y86" i="15"/>
  <c r="Z86" i="15"/>
  <c r="W87" i="15"/>
  <c r="X87" i="15"/>
  <c r="Y87" i="15"/>
  <c r="Z87" i="15"/>
  <c r="W88" i="15"/>
  <c r="X88" i="15"/>
  <c r="Y88" i="15"/>
  <c r="Z88" i="15"/>
  <c r="W90" i="15"/>
  <c r="X90" i="15"/>
  <c r="Y90" i="15"/>
  <c r="Z90" i="15"/>
  <c r="W91" i="15"/>
  <c r="X91" i="15"/>
  <c r="Y91" i="15"/>
  <c r="Z91" i="15"/>
  <c r="W92" i="15"/>
  <c r="X92" i="15"/>
  <c r="Y92" i="15"/>
  <c r="Z92" i="15"/>
  <c r="W93" i="15"/>
  <c r="X93" i="15"/>
  <c r="Y93" i="15"/>
  <c r="Z93" i="15"/>
  <c r="W94" i="15"/>
  <c r="X94" i="15"/>
  <c r="Y94" i="15"/>
  <c r="Z94" i="15"/>
  <c r="W95" i="15"/>
  <c r="X95" i="15"/>
  <c r="Y95" i="15"/>
  <c r="Z95" i="15"/>
  <c r="W96" i="15"/>
  <c r="X96" i="15"/>
  <c r="Y96" i="15"/>
  <c r="Z96" i="15"/>
  <c r="W97" i="15"/>
  <c r="X97" i="15"/>
  <c r="Y97" i="15"/>
  <c r="Z97" i="15"/>
  <c r="W98" i="15"/>
  <c r="X98" i="15"/>
  <c r="Y98" i="15"/>
  <c r="Z98" i="15"/>
  <c r="W99" i="15"/>
  <c r="X99" i="15"/>
  <c r="Y99" i="15"/>
  <c r="Z99" i="15"/>
  <c r="W100" i="15"/>
  <c r="X100" i="15"/>
  <c r="Y100" i="15"/>
  <c r="Z100" i="15"/>
  <c r="W101" i="15"/>
  <c r="X101" i="15"/>
  <c r="Y101" i="15"/>
  <c r="Z101" i="15"/>
  <c r="W102" i="15"/>
  <c r="X102" i="15"/>
  <c r="Y102" i="15"/>
  <c r="Z102" i="15"/>
  <c r="W103" i="15"/>
  <c r="X103" i="15"/>
  <c r="Y103" i="15"/>
  <c r="Z103" i="15"/>
  <c r="W104" i="15"/>
  <c r="X104" i="15"/>
  <c r="Y104" i="15"/>
  <c r="Z104" i="15"/>
  <c r="W105" i="15"/>
  <c r="X105" i="15"/>
  <c r="Y105" i="15"/>
  <c r="Z105" i="15"/>
  <c r="W106" i="15"/>
  <c r="X106" i="15"/>
  <c r="Y106" i="15"/>
  <c r="Z106" i="15"/>
  <c r="W107" i="15"/>
  <c r="X107" i="15"/>
  <c r="Y107" i="15"/>
  <c r="Z107" i="15"/>
  <c r="W108" i="15"/>
  <c r="X108" i="15"/>
  <c r="Y108" i="15"/>
  <c r="Z108" i="15"/>
  <c r="W109" i="15"/>
  <c r="X109" i="15"/>
  <c r="Y109" i="15"/>
  <c r="Z109" i="15"/>
  <c r="W110" i="15"/>
  <c r="X110" i="15"/>
  <c r="Y110" i="15"/>
  <c r="Z110" i="15"/>
  <c r="W111" i="15"/>
  <c r="X111" i="15"/>
  <c r="Y111" i="15"/>
  <c r="Z111" i="15"/>
  <c r="W112" i="15"/>
  <c r="X112" i="15"/>
  <c r="Y112" i="15"/>
  <c r="Z112" i="15"/>
  <c r="W113" i="15"/>
  <c r="X113" i="15"/>
  <c r="Y113" i="15"/>
  <c r="Z113" i="15"/>
  <c r="W114" i="15"/>
  <c r="X114" i="15"/>
  <c r="Y114" i="15"/>
  <c r="Z114" i="15"/>
  <c r="W115" i="15"/>
  <c r="X115" i="15"/>
  <c r="Y115" i="15"/>
  <c r="Z115" i="15"/>
  <c r="W116" i="15"/>
  <c r="X116" i="15"/>
  <c r="Y116" i="15"/>
  <c r="Z116" i="15"/>
  <c r="W117" i="15"/>
  <c r="X117" i="15"/>
  <c r="Y117" i="15"/>
  <c r="Z117" i="15"/>
  <c r="W118" i="15"/>
  <c r="X118" i="15"/>
  <c r="Y118" i="15"/>
  <c r="Z118" i="15"/>
  <c r="W119" i="15"/>
  <c r="X119" i="15"/>
  <c r="Y119" i="15"/>
  <c r="Z119" i="15"/>
  <c r="W120" i="15"/>
  <c r="X120" i="15"/>
  <c r="Y120" i="15"/>
  <c r="Z120" i="15"/>
  <c r="W121" i="15"/>
  <c r="X121" i="15"/>
  <c r="Y121" i="15"/>
  <c r="Z121" i="15"/>
  <c r="W122" i="15"/>
  <c r="X122" i="15"/>
  <c r="Y122" i="15"/>
  <c r="Z122" i="15"/>
  <c r="W123" i="15"/>
  <c r="X123" i="15"/>
  <c r="Y123" i="15"/>
  <c r="Z123" i="15"/>
  <c r="W124" i="15"/>
  <c r="X124" i="15"/>
  <c r="Y124" i="15"/>
  <c r="Z124" i="15"/>
  <c r="W125" i="15"/>
  <c r="X125" i="15"/>
  <c r="Y125" i="15"/>
  <c r="Z125" i="15"/>
  <c r="W126" i="15"/>
  <c r="X126" i="15"/>
  <c r="Y126" i="15"/>
  <c r="Z126" i="15"/>
  <c r="W127" i="15"/>
  <c r="X127" i="15"/>
  <c r="Y127" i="15"/>
  <c r="Z127" i="15"/>
  <c r="W128" i="15"/>
  <c r="X128" i="15"/>
  <c r="Y128" i="15"/>
  <c r="Z128" i="15"/>
  <c r="W129" i="15"/>
  <c r="X129" i="15"/>
  <c r="Y129" i="15"/>
  <c r="Z129" i="15"/>
  <c r="W130" i="15"/>
  <c r="X130" i="15"/>
  <c r="Y130" i="15"/>
  <c r="Z130" i="15"/>
  <c r="W131" i="15"/>
  <c r="X131" i="15"/>
  <c r="Y131" i="15"/>
  <c r="Z131" i="15"/>
  <c r="W132" i="15"/>
  <c r="X132" i="15"/>
  <c r="Y132" i="15"/>
  <c r="Z132" i="15"/>
  <c r="W133" i="15"/>
  <c r="X133" i="15"/>
  <c r="Y133" i="15"/>
  <c r="Z133" i="15"/>
  <c r="W134" i="15"/>
  <c r="X134" i="15"/>
  <c r="Y134" i="15"/>
  <c r="Z134" i="15"/>
  <c r="W135" i="15"/>
  <c r="X135" i="15"/>
  <c r="Y135" i="15"/>
  <c r="Z135" i="15"/>
  <c r="W136" i="15"/>
  <c r="X136" i="15"/>
  <c r="Y136" i="15"/>
  <c r="Z136" i="15"/>
  <c r="W137" i="15"/>
  <c r="X137" i="15"/>
  <c r="Y137" i="15"/>
  <c r="Z137" i="15"/>
  <c r="W138" i="15"/>
  <c r="X138" i="15"/>
  <c r="Y138" i="15"/>
  <c r="Z138" i="15"/>
  <c r="W139" i="15"/>
  <c r="X139" i="15"/>
  <c r="Y139" i="15"/>
  <c r="Z139" i="15"/>
  <c r="W140" i="15"/>
  <c r="X140" i="15"/>
  <c r="Y140" i="15"/>
  <c r="Z140" i="15"/>
  <c r="W141" i="15"/>
  <c r="X141" i="15"/>
  <c r="Y141" i="15"/>
  <c r="Z141" i="15"/>
  <c r="W142" i="15"/>
  <c r="X142" i="15"/>
  <c r="Y142" i="15"/>
  <c r="Z142" i="15"/>
  <c r="W143" i="15"/>
  <c r="X143" i="15"/>
  <c r="Y143" i="15"/>
  <c r="Z143" i="15"/>
  <c r="W144" i="15"/>
  <c r="X144" i="15"/>
  <c r="Y144" i="15"/>
  <c r="Z144" i="15"/>
  <c r="W145" i="15"/>
  <c r="X145" i="15"/>
  <c r="Y145" i="15"/>
  <c r="Z145" i="15"/>
  <c r="W146" i="15"/>
  <c r="X146" i="15"/>
  <c r="Y146" i="15"/>
  <c r="Z146" i="15"/>
  <c r="W147" i="15"/>
  <c r="X147" i="15"/>
  <c r="Y147" i="15"/>
  <c r="Z147" i="15"/>
  <c r="W148" i="15"/>
  <c r="X148" i="15"/>
  <c r="Y148" i="15"/>
  <c r="Z148" i="15"/>
  <c r="W149" i="15"/>
  <c r="X149" i="15"/>
  <c r="Y149" i="15"/>
  <c r="Z149" i="15"/>
  <c r="W150" i="15"/>
  <c r="X150" i="15"/>
  <c r="Y150" i="15"/>
  <c r="Z150" i="15"/>
  <c r="W151" i="15"/>
  <c r="X151" i="15"/>
  <c r="Y151" i="15"/>
  <c r="Z151" i="15"/>
  <c r="W152" i="15"/>
  <c r="X152" i="15"/>
  <c r="Y152" i="15"/>
  <c r="Z152" i="15"/>
  <c r="W153" i="15"/>
  <c r="X153" i="15"/>
  <c r="Y153" i="15"/>
  <c r="Z153" i="15"/>
  <c r="W154" i="15"/>
  <c r="X154" i="15"/>
  <c r="Y154" i="15"/>
  <c r="Z154" i="15"/>
  <c r="W155" i="15"/>
  <c r="X155" i="15"/>
  <c r="Y155" i="15"/>
  <c r="Z155" i="15"/>
  <c r="W156" i="15"/>
  <c r="X156" i="15"/>
  <c r="Y156" i="15"/>
  <c r="Z156" i="15"/>
  <c r="W157" i="15"/>
  <c r="X157" i="15"/>
  <c r="Y157" i="15"/>
  <c r="Z157" i="15"/>
  <c r="W158" i="15"/>
  <c r="X158" i="15"/>
  <c r="Y158" i="15"/>
  <c r="Z158" i="15"/>
  <c r="W159" i="15"/>
  <c r="X159" i="15"/>
  <c r="Y159" i="15"/>
  <c r="Z159" i="15"/>
  <c r="W160" i="15"/>
  <c r="X160" i="15"/>
  <c r="Y160" i="15"/>
  <c r="Z160" i="15"/>
  <c r="W161" i="15"/>
  <c r="X161" i="15"/>
  <c r="Y161" i="15"/>
  <c r="Z161" i="15"/>
  <c r="W162" i="15"/>
  <c r="X162" i="15"/>
  <c r="Y162" i="15"/>
  <c r="Z162" i="15"/>
  <c r="W163" i="15"/>
  <c r="X163" i="15"/>
  <c r="Y163" i="15"/>
  <c r="Z163" i="15"/>
  <c r="W164" i="15"/>
  <c r="X164" i="15"/>
  <c r="Y164" i="15"/>
  <c r="Z164" i="15"/>
  <c r="W165" i="15"/>
  <c r="X165" i="15"/>
  <c r="Y165" i="15"/>
  <c r="Z165" i="15"/>
  <c r="W166" i="15"/>
  <c r="X166" i="15"/>
  <c r="Y166" i="15"/>
  <c r="Z166" i="15"/>
  <c r="W167" i="15"/>
  <c r="X167" i="15"/>
  <c r="Y167" i="15"/>
  <c r="Z167" i="15"/>
  <c r="W168" i="15"/>
  <c r="X168" i="15"/>
  <c r="Y168" i="15"/>
  <c r="Z168" i="15"/>
  <c r="W169" i="15"/>
  <c r="X169" i="15"/>
  <c r="Y169" i="15"/>
  <c r="Z169" i="15"/>
  <c r="W170" i="15"/>
  <c r="X170" i="15"/>
  <c r="Y170" i="15"/>
  <c r="Z170" i="15"/>
  <c r="W171" i="15"/>
  <c r="X171" i="15"/>
  <c r="Y171" i="15"/>
  <c r="Z171" i="15"/>
  <c r="W172" i="15"/>
  <c r="X172" i="15"/>
  <c r="Y172" i="15"/>
  <c r="Z172" i="15"/>
  <c r="W173" i="15"/>
  <c r="X173" i="15"/>
  <c r="Y173" i="15"/>
  <c r="Z173" i="15"/>
  <c r="W174" i="15"/>
  <c r="X174" i="15"/>
  <c r="Y174" i="15"/>
  <c r="Z174" i="15"/>
  <c r="W175" i="15"/>
  <c r="X175" i="15"/>
  <c r="Y175" i="15"/>
  <c r="Z175" i="15"/>
  <c r="W176" i="15"/>
  <c r="X176" i="15"/>
  <c r="Y176" i="15"/>
  <c r="Z176" i="15"/>
  <c r="W177" i="15"/>
  <c r="X177" i="15"/>
  <c r="Y177" i="15"/>
  <c r="Z177" i="15"/>
  <c r="W178" i="15"/>
  <c r="X178" i="15"/>
  <c r="Y178" i="15"/>
  <c r="Z178" i="15"/>
  <c r="W179" i="15"/>
  <c r="X179" i="15"/>
  <c r="Y179" i="15"/>
  <c r="Z179" i="15"/>
  <c r="W180" i="15"/>
  <c r="X180" i="15"/>
  <c r="Y180" i="15"/>
  <c r="Z180" i="15"/>
  <c r="W181" i="15"/>
  <c r="X181" i="15"/>
  <c r="Y181" i="15"/>
  <c r="Z181" i="15"/>
  <c r="W182" i="15"/>
  <c r="X182" i="15"/>
  <c r="Y182" i="15"/>
  <c r="Z182" i="15"/>
  <c r="W183" i="15"/>
  <c r="X183" i="15"/>
  <c r="Y183" i="15"/>
  <c r="Z183" i="15"/>
  <c r="W184" i="15"/>
  <c r="X184" i="15"/>
  <c r="Y184" i="15"/>
  <c r="Z184" i="15"/>
  <c r="W185" i="15"/>
  <c r="X185" i="15"/>
  <c r="Y185" i="15"/>
  <c r="Z185" i="15"/>
  <c r="W186" i="15"/>
  <c r="X186" i="15"/>
  <c r="Y186" i="15"/>
  <c r="Z186" i="15"/>
  <c r="W187" i="15"/>
  <c r="X187" i="15"/>
  <c r="Y187" i="15"/>
  <c r="Z187" i="15"/>
  <c r="W188" i="15"/>
  <c r="X188" i="15"/>
  <c r="Y188" i="15"/>
  <c r="Z188" i="15"/>
  <c r="W189" i="15"/>
  <c r="X189" i="15"/>
  <c r="Y189" i="15"/>
  <c r="Z189" i="15"/>
  <c r="W190" i="15"/>
  <c r="X190" i="15"/>
  <c r="Y190" i="15"/>
  <c r="Z190" i="15"/>
  <c r="W191" i="15"/>
  <c r="X191" i="15"/>
  <c r="Y191" i="15"/>
  <c r="Z191" i="15"/>
  <c r="W192" i="15"/>
  <c r="X192" i="15"/>
  <c r="Y192" i="15"/>
  <c r="Z192" i="15"/>
  <c r="W193" i="15"/>
  <c r="X193" i="15"/>
  <c r="Y193" i="15"/>
  <c r="Z193" i="15"/>
  <c r="W194" i="15"/>
  <c r="X194" i="15"/>
  <c r="Y194" i="15"/>
  <c r="Z194" i="15"/>
  <c r="W223" i="15"/>
  <c r="X223" i="15"/>
  <c r="Y223" i="15"/>
  <c r="Z223" i="15"/>
  <c r="W195" i="15"/>
  <c r="X195" i="15"/>
  <c r="Y195" i="15"/>
  <c r="Z195" i="15"/>
  <c r="W196" i="15"/>
  <c r="X196" i="15"/>
  <c r="Y196" i="15"/>
  <c r="Z196" i="15"/>
  <c r="W197" i="15"/>
  <c r="X197" i="15"/>
  <c r="Y197" i="15"/>
  <c r="Z197" i="15"/>
  <c r="W198" i="15"/>
  <c r="X198" i="15"/>
  <c r="Y198" i="15"/>
  <c r="Z198" i="15"/>
  <c r="W199" i="15"/>
  <c r="X199" i="15"/>
  <c r="Y199" i="15"/>
  <c r="Z199" i="15"/>
  <c r="W200" i="15"/>
  <c r="X200" i="15"/>
  <c r="Y200" i="15"/>
  <c r="Z200" i="15"/>
  <c r="W201" i="15"/>
  <c r="X201" i="15"/>
  <c r="Y201" i="15"/>
  <c r="Z201" i="15"/>
  <c r="W202" i="15"/>
  <c r="X202" i="15"/>
  <c r="Y202" i="15"/>
  <c r="Z202" i="15"/>
  <c r="W203" i="15"/>
  <c r="X203" i="15"/>
  <c r="Y203" i="15"/>
  <c r="Z203" i="15"/>
  <c r="W204" i="15"/>
  <c r="X204" i="15"/>
  <c r="Y204" i="15"/>
  <c r="Z204" i="15"/>
  <c r="W205" i="15"/>
  <c r="X205" i="15"/>
  <c r="Y205" i="15"/>
  <c r="Z205" i="15"/>
  <c r="W206" i="15"/>
  <c r="X206" i="15"/>
  <c r="Y206" i="15"/>
  <c r="Z206" i="15"/>
  <c r="W207" i="15"/>
  <c r="X207" i="15"/>
  <c r="Y207" i="15"/>
  <c r="Z207" i="15"/>
  <c r="W208" i="15"/>
  <c r="X208" i="15"/>
  <c r="Y208" i="15"/>
  <c r="Z208" i="15"/>
  <c r="W209" i="15"/>
  <c r="X209" i="15"/>
  <c r="Y209" i="15"/>
  <c r="Z209" i="15"/>
  <c r="W210" i="15"/>
  <c r="X210" i="15"/>
  <c r="Y210" i="15"/>
  <c r="Z210" i="15"/>
  <c r="W211" i="15"/>
  <c r="X211" i="15"/>
  <c r="Y211" i="15"/>
  <c r="Z211" i="15"/>
  <c r="W212" i="15"/>
  <c r="X212" i="15"/>
  <c r="Y212" i="15"/>
  <c r="Z212" i="15"/>
  <c r="W213" i="15"/>
  <c r="X213" i="15"/>
  <c r="Y213" i="15"/>
  <c r="Z213" i="15"/>
  <c r="W214" i="15"/>
  <c r="X214" i="15"/>
  <c r="Y214" i="15"/>
  <c r="Z214" i="15"/>
  <c r="W215" i="15"/>
  <c r="X215" i="15"/>
  <c r="Y215" i="15"/>
  <c r="Z215" i="15"/>
  <c r="W216" i="15"/>
  <c r="X216" i="15"/>
  <c r="Y216" i="15"/>
  <c r="Z216" i="15"/>
  <c r="W217" i="15"/>
  <c r="X217" i="15"/>
  <c r="Y217" i="15"/>
  <c r="Z217" i="15"/>
  <c r="W218" i="15"/>
  <c r="X218" i="15"/>
  <c r="Y218" i="15"/>
  <c r="Z218" i="15"/>
  <c r="W219" i="15"/>
  <c r="X219" i="15"/>
  <c r="Y219" i="15"/>
  <c r="Z219" i="15"/>
  <c r="W220" i="15"/>
  <c r="X220" i="15"/>
  <c r="Y220" i="15"/>
  <c r="Z220" i="15"/>
  <c r="W221" i="15"/>
  <c r="X221" i="15"/>
  <c r="Y221" i="15"/>
  <c r="Z221" i="15"/>
  <c r="W222" i="15"/>
  <c r="X222" i="15"/>
  <c r="Y222" i="15"/>
  <c r="Z222" i="15"/>
  <c r="W224" i="15"/>
  <c r="X224" i="15"/>
  <c r="Y224" i="15"/>
  <c r="Z224" i="15"/>
  <c r="W225" i="15"/>
  <c r="X225" i="15"/>
  <c r="Y225" i="15"/>
  <c r="Z225" i="15"/>
  <c r="W226" i="15"/>
  <c r="X226" i="15"/>
  <c r="Y226" i="15"/>
  <c r="Z226" i="15"/>
  <c r="W227" i="15"/>
  <c r="X227" i="15"/>
  <c r="Y227" i="15"/>
  <c r="Z227" i="15"/>
  <c r="W228" i="15"/>
  <c r="X228" i="15"/>
  <c r="Y228" i="15"/>
  <c r="Z228" i="15"/>
  <c r="W229" i="15"/>
  <c r="X229" i="15"/>
  <c r="Y229" i="15"/>
  <c r="Z229" i="15"/>
  <c r="W230" i="15"/>
  <c r="X230" i="15"/>
  <c r="Y230" i="15"/>
  <c r="Z230" i="15"/>
  <c r="W231" i="15"/>
  <c r="X231" i="15"/>
  <c r="Y231" i="15"/>
  <c r="Z231" i="15"/>
  <c r="W232" i="15"/>
  <c r="X232" i="15"/>
  <c r="Y232" i="15"/>
  <c r="Z232" i="15"/>
  <c r="W233" i="15"/>
  <c r="X233" i="15"/>
  <c r="Y233" i="15"/>
  <c r="Z233" i="15"/>
  <c r="W234" i="15"/>
  <c r="X234" i="15"/>
  <c r="Y234" i="15"/>
  <c r="Z234" i="15"/>
  <c r="W235" i="15"/>
  <c r="X235" i="15"/>
  <c r="Y235" i="15"/>
  <c r="Z235" i="15"/>
  <c r="W236" i="15"/>
  <c r="X236" i="15"/>
  <c r="Y236" i="15"/>
  <c r="Z236" i="15"/>
  <c r="W237" i="15"/>
  <c r="X237" i="15"/>
  <c r="Y237" i="15"/>
  <c r="Z237" i="15"/>
  <c r="W238" i="15"/>
  <c r="X238" i="15"/>
  <c r="Y238" i="15"/>
  <c r="Z238" i="15"/>
  <c r="W239" i="15"/>
  <c r="X239" i="15"/>
  <c r="Y239" i="15"/>
  <c r="Z239" i="15"/>
  <c r="W240" i="15"/>
  <c r="X240" i="15"/>
  <c r="Y240" i="15"/>
  <c r="Z240" i="15"/>
  <c r="W241" i="15"/>
  <c r="X241" i="15"/>
  <c r="Y241" i="15"/>
  <c r="Z241" i="15"/>
  <c r="W242" i="15"/>
  <c r="X242" i="15"/>
  <c r="Y242" i="15"/>
  <c r="Z242" i="15"/>
  <c r="W243" i="15"/>
  <c r="X243" i="15"/>
  <c r="Y243" i="15"/>
  <c r="Z243" i="15"/>
  <c r="W244" i="15"/>
  <c r="X244" i="15"/>
  <c r="Y244" i="15"/>
  <c r="Z244" i="15"/>
  <c r="W245" i="15"/>
  <c r="X245" i="15"/>
  <c r="Y245" i="15"/>
  <c r="Z245" i="15"/>
  <c r="W246" i="15"/>
  <c r="X246" i="15"/>
  <c r="Y246" i="15"/>
  <c r="Z246" i="15"/>
  <c r="W247" i="15"/>
  <c r="X247" i="15"/>
  <c r="Y247" i="15"/>
  <c r="Z247" i="15"/>
  <c r="W248" i="15"/>
  <c r="X248" i="15"/>
  <c r="Y248" i="15"/>
  <c r="Z248" i="15"/>
  <c r="W249" i="15"/>
  <c r="X249" i="15"/>
  <c r="Y249" i="15"/>
  <c r="Z249" i="15"/>
  <c r="W250" i="15"/>
  <c r="X250" i="15"/>
  <c r="Y250" i="15"/>
  <c r="Z250" i="15"/>
  <c r="W251" i="15"/>
  <c r="X251" i="15"/>
  <c r="Y251" i="15"/>
  <c r="Z251" i="15"/>
  <c r="W252" i="15"/>
  <c r="X252" i="15"/>
  <c r="Y252" i="15"/>
  <c r="Z252" i="15"/>
  <c r="W253" i="15"/>
  <c r="X253" i="15"/>
  <c r="Y253" i="15"/>
  <c r="Z253" i="15"/>
  <c r="W254" i="15"/>
  <c r="X254" i="15"/>
  <c r="Y254" i="15"/>
  <c r="Z254" i="15"/>
  <c r="W255" i="15"/>
  <c r="X255" i="15"/>
  <c r="Y255" i="15"/>
  <c r="Z255" i="15"/>
  <c r="W256" i="15"/>
  <c r="X256" i="15"/>
  <c r="Y256" i="15"/>
  <c r="Z256" i="15"/>
  <c r="W257" i="15"/>
  <c r="X257" i="15"/>
  <c r="Y257" i="15"/>
  <c r="Z257" i="15"/>
  <c r="W258" i="15"/>
  <c r="X258" i="15"/>
  <c r="Y258" i="15"/>
  <c r="Z258" i="15"/>
  <c r="W259" i="15"/>
  <c r="X259" i="15"/>
  <c r="Y259" i="15"/>
  <c r="Z259" i="15"/>
  <c r="W260" i="15"/>
  <c r="X260" i="15"/>
  <c r="Y260" i="15"/>
  <c r="Z260" i="15"/>
  <c r="W261" i="15"/>
  <c r="X261" i="15"/>
  <c r="Y261" i="15"/>
  <c r="Z261" i="15"/>
  <c r="W262" i="15"/>
  <c r="X262" i="15"/>
  <c r="Y262" i="15"/>
  <c r="Z262" i="15"/>
  <c r="W263" i="15"/>
  <c r="X263" i="15"/>
  <c r="Y263" i="15"/>
  <c r="Z263" i="15"/>
  <c r="W264" i="15"/>
  <c r="X264" i="15"/>
  <c r="Y264" i="15"/>
  <c r="Z264" i="15"/>
  <c r="W265" i="15"/>
  <c r="X265" i="15"/>
  <c r="Y265" i="15"/>
  <c r="Z265" i="15"/>
  <c r="W266" i="15"/>
  <c r="X266" i="15"/>
  <c r="Y266" i="15"/>
  <c r="Z266" i="15"/>
  <c r="W267" i="15"/>
  <c r="X267" i="15"/>
  <c r="Y267" i="15"/>
  <c r="Z267" i="15"/>
  <c r="W268" i="15"/>
  <c r="X268" i="15"/>
  <c r="Y268" i="15"/>
  <c r="Z268" i="15"/>
  <c r="W269" i="15"/>
  <c r="X269" i="15"/>
  <c r="Y269" i="15"/>
  <c r="Z269" i="15"/>
  <c r="W270" i="15"/>
  <c r="X270" i="15"/>
  <c r="Y270" i="15"/>
  <c r="Z270" i="15"/>
  <c r="W271" i="15"/>
  <c r="X271" i="15"/>
  <c r="Y271" i="15"/>
  <c r="Z271" i="15"/>
  <c r="W272" i="15"/>
  <c r="X272" i="15"/>
  <c r="Y272" i="15"/>
  <c r="Z272" i="15"/>
  <c r="W273" i="15"/>
  <c r="X273" i="15"/>
  <c r="Y273" i="15"/>
  <c r="Z273" i="15"/>
  <c r="W274" i="15"/>
  <c r="X274" i="15"/>
  <c r="Y274" i="15"/>
  <c r="Z274" i="15"/>
  <c r="W275" i="15"/>
  <c r="X275" i="15"/>
  <c r="Y275" i="15"/>
  <c r="Z275" i="15"/>
  <c r="W276" i="15"/>
  <c r="X276" i="15"/>
  <c r="Y276" i="15"/>
  <c r="Z276" i="15"/>
  <c r="W277" i="15"/>
  <c r="X277" i="15"/>
  <c r="Y277" i="15"/>
  <c r="Z277" i="15"/>
  <c r="W278" i="15"/>
  <c r="X278" i="15"/>
  <c r="Y278" i="15"/>
  <c r="Z278" i="15"/>
  <c r="W279" i="15"/>
  <c r="X279" i="15"/>
  <c r="Y279" i="15"/>
  <c r="Z279" i="15"/>
  <c r="W280" i="15"/>
  <c r="X280" i="15"/>
  <c r="Y280" i="15"/>
  <c r="Z280" i="15"/>
  <c r="W281" i="15"/>
  <c r="X281" i="15"/>
  <c r="Y281" i="15"/>
  <c r="Z281" i="15"/>
  <c r="W282" i="15"/>
  <c r="X282" i="15"/>
  <c r="Y282" i="15"/>
  <c r="Z282" i="15"/>
  <c r="W283" i="15"/>
  <c r="X283" i="15"/>
  <c r="Y283" i="15"/>
  <c r="Z283" i="15"/>
  <c r="W284" i="15"/>
  <c r="X284" i="15"/>
  <c r="Y284" i="15"/>
  <c r="Z284" i="15"/>
  <c r="W285" i="15"/>
  <c r="X285" i="15"/>
  <c r="Y285" i="15"/>
  <c r="Z285" i="15"/>
  <c r="X286" i="15"/>
  <c r="Y286" i="15"/>
  <c r="Z286" i="15"/>
  <c r="X287" i="15"/>
  <c r="Y287" i="15"/>
  <c r="Z287" i="15"/>
  <c r="W288" i="15"/>
  <c r="X288" i="15"/>
  <c r="Y288" i="15"/>
  <c r="Z288" i="15"/>
  <c r="W289" i="15"/>
  <c r="X289" i="15"/>
  <c r="Y289" i="15"/>
  <c r="Z289" i="15"/>
  <c r="X290" i="15"/>
  <c r="Y290" i="15"/>
  <c r="Z290" i="15"/>
  <c r="W291" i="15"/>
  <c r="X291" i="15"/>
  <c r="Y291" i="15"/>
  <c r="Z291" i="15"/>
  <c r="W292" i="15"/>
  <c r="X292" i="15"/>
  <c r="Y292" i="15"/>
  <c r="Z292" i="15"/>
  <c r="X293" i="15"/>
  <c r="Y293" i="15"/>
  <c r="Z293" i="15"/>
  <c r="W294" i="15"/>
  <c r="X294" i="15"/>
  <c r="Y294" i="15"/>
  <c r="Z294" i="15"/>
  <c r="W295" i="15"/>
  <c r="X295" i="15"/>
  <c r="Y295" i="15"/>
  <c r="Z295" i="15"/>
  <c r="W296" i="15"/>
  <c r="X296" i="15"/>
  <c r="Y296" i="15"/>
  <c r="Z296" i="15"/>
  <c r="W297" i="15"/>
  <c r="X297" i="15"/>
  <c r="Y297" i="15"/>
  <c r="Z297" i="15"/>
  <c r="W298" i="15"/>
  <c r="X298" i="15"/>
  <c r="Y298" i="15"/>
  <c r="Z298" i="15"/>
  <c r="W299" i="15"/>
  <c r="X299" i="15"/>
  <c r="Y299" i="15"/>
  <c r="Z299" i="15"/>
  <c r="W300" i="15"/>
  <c r="X300" i="15"/>
  <c r="Y300" i="15"/>
  <c r="Z300" i="15"/>
  <c r="W301" i="15"/>
  <c r="X301" i="15"/>
  <c r="Y301" i="15"/>
  <c r="Z301" i="15"/>
  <c r="X302" i="15"/>
  <c r="Y302" i="15"/>
  <c r="Z302" i="15"/>
  <c r="X303" i="15"/>
  <c r="Y303" i="15"/>
  <c r="Z303" i="15"/>
  <c r="W304" i="15"/>
  <c r="X304" i="15"/>
  <c r="Y304" i="15"/>
  <c r="Z304" i="15"/>
  <c r="X305" i="15"/>
  <c r="Y305" i="15"/>
  <c r="Z305" i="15"/>
  <c r="X306" i="15"/>
  <c r="Y306" i="15"/>
  <c r="Z306" i="15"/>
  <c r="W307" i="15"/>
  <c r="X307" i="15"/>
  <c r="Y307" i="15"/>
  <c r="Z307" i="15"/>
  <c r="W308" i="15"/>
  <c r="X308" i="15"/>
  <c r="Y308" i="15"/>
  <c r="Z308" i="15"/>
  <c r="W309" i="15"/>
  <c r="X309" i="15"/>
  <c r="Y309" i="15"/>
  <c r="Z309" i="15"/>
  <c r="W310" i="15"/>
  <c r="X310" i="15"/>
  <c r="Y310" i="15"/>
  <c r="Z310" i="15"/>
  <c r="X311" i="15"/>
  <c r="Y311" i="15"/>
  <c r="Z311" i="15"/>
  <c r="X312" i="15"/>
  <c r="Y312" i="15"/>
  <c r="Z312" i="15"/>
  <c r="W313" i="15"/>
  <c r="X313" i="15"/>
  <c r="Y313" i="15"/>
  <c r="Z313" i="15"/>
  <c r="W314" i="15"/>
  <c r="X314" i="15"/>
  <c r="Y314" i="15"/>
  <c r="Z314" i="15"/>
  <c r="W315" i="15"/>
  <c r="X315" i="15"/>
  <c r="Y315" i="15"/>
  <c r="Z315" i="15"/>
  <c r="X316" i="15"/>
  <c r="Y316" i="15"/>
  <c r="Z316" i="15"/>
  <c r="W317" i="15"/>
  <c r="X317" i="15"/>
  <c r="Y317" i="15"/>
  <c r="Z317" i="15"/>
  <c r="W318" i="15"/>
  <c r="X318" i="15"/>
  <c r="Y318" i="15"/>
  <c r="Z318" i="15"/>
  <c r="W319" i="15"/>
  <c r="X319" i="15"/>
  <c r="Y319" i="15"/>
  <c r="Z319" i="15"/>
  <c r="W320" i="15"/>
  <c r="X320" i="15"/>
  <c r="Y320" i="15"/>
  <c r="Z320" i="15"/>
  <c r="W321" i="15"/>
  <c r="X321" i="15"/>
  <c r="Y321" i="15"/>
  <c r="Z321" i="15"/>
  <c r="W322" i="15"/>
  <c r="X322" i="15"/>
  <c r="Y322" i="15"/>
  <c r="Z322" i="15"/>
  <c r="W323" i="15"/>
  <c r="X323" i="15"/>
  <c r="Y323" i="15"/>
  <c r="Z323" i="15"/>
  <c r="W324" i="15"/>
  <c r="X324" i="15"/>
  <c r="Y324" i="15"/>
  <c r="Z324" i="15"/>
  <c r="W325" i="15"/>
  <c r="X325" i="15"/>
  <c r="Y325" i="15"/>
  <c r="Z325" i="15"/>
  <c r="W326" i="15"/>
  <c r="X326" i="15"/>
  <c r="Y326" i="15"/>
  <c r="Z326" i="15"/>
  <c r="W327" i="15"/>
  <c r="X327" i="15"/>
  <c r="Y327" i="15"/>
  <c r="Z327" i="15"/>
  <c r="W328" i="15"/>
  <c r="X328" i="15"/>
  <c r="Y328" i="15"/>
  <c r="Z328" i="15"/>
  <c r="W329" i="15"/>
  <c r="X329" i="15"/>
  <c r="Y329" i="15"/>
  <c r="Z329" i="15"/>
  <c r="W330" i="15"/>
  <c r="X330" i="15"/>
  <c r="Y330" i="15"/>
  <c r="Z330" i="15"/>
  <c r="W331" i="15"/>
  <c r="X331" i="15"/>
  <c r="Y331" i="15"/>
  <c r="Z331" i="15"/>
  <c r="W332" i="15"/>
  <c r="X332" i="15"/>
  <c r="Y332" i="15"/>
  <c r="Z332" i="15"/>
  <c r="W333" i="15"/>
  <c r="X333" i="15"/>
  <c r="Y333" i="15"/>
  <c r="Z333" i="15"/>
  <c r="W334" i="15"/>
  <c r="X334" i="15"/>
  <c r="Y334" i="15"/>
  <c r="Z334" i="15"/>
  <c r="X335" i="15"/>
  <c r="Y335" i="15"/>
  <c r="Z335" i="15"/>
  <c r="W336" i="15"/>
  <c r="X336" i="15"/>
  <c r="Y336" i="15"/>
  <c r="Z336" i="15"/>
  <c r="W337" i="15"/>
  <c r="X337" i="15"/>
  <c r="Y337" i="15"/>
  <c r="Z337" i="15"/>
  <c r="W338" i="15"/>
  <c r="X338" i="15"/>
  <c r="Y338" i="15"/>
  <c r="Z338" i="15"/>
  <c r="W339" i="15"/>
  <c r="X339" i="15"/>
  <c r="Y339" i="15"/>
  <c r="Z339" i="15"/>
  <c r="W340" i="15"/>
  <c r="X340" i="15"/>
  <c r="Y340" i="15"/>
  <c r="Z340" i="15"/>
  <c r="W341" i="15"/>
  <c r="X341" i="15"/>
  <c r="Y341" i="15"/>
  <c r="Z341" i="15"/>
  <c r="X342" i="15"/>
  <c r="Y342" i="15"/>
  <c r="Z342" i="15"/>
  <c r="X343" i="15"/>
  <c r="Y343" i="15"/>
  <c r="Z343" i="15"/>
  <c r="W344" i="15"/>
  <c r="X344" i="15"/>
  <c r="Y344" i="15"/>
  <c r="Z344" i="15"/>
  <c r="X345" i="15"/>
  <c r="Y345" i="15"/>
  <c r="Z345" i="15"/>
  <c r="W346" i="15"/>
  <c r="X346" i="15"/>
  <c r="Y346" i="15"/>
  <c r="Z346" i="15"/>
  <c r="W347" i="15"/>
  <c r="X347" i="15"/>
  <c r="Y347" i="15"/>
  <c r="Z347" i="15"/>
  <c r="W348" i="15"/>
  <c r="X348" i="15"/>
  <c r="Y348" i="15"/>
  <c r="Z348" i="15"/>
  <c r="X349" i="15"/>
  <c r="Y349" i="15"/>
  <c r="Z349" i="15"/>
  <c r="W350" i="15"/>
  <c r="X350" i="15"/>
  <c r="Y350" i="15"/>
  <c r="Z350" i="15"/>
  <c r="X351" i="15"/>
  <c r="Y351" i="15"/>
  <c r="Z351" i="15"/>
  <c r="W352" i="15"/>
  <c r="X352" i="15"/>
  <c r="Y352" i="15"/>
  <c r="Z352" i="15"/>
  <c r="W353" i="15"/>
  <c r="X353" i="15"/>
  <c r="Y353" i="15"/>
  <c r="Z353" i="15"/>
  <c r="W354" i="15"/>
  <c r="X354" i="15"/>
  <c r="Y354" i="15"/>
  <c r="Z354" i="15"/>
  <c r="X355" i="15"/>
  <c r="Y355" i="15"/>
  <c r="Z355" i="15"/>
  <c r="X356" i="15"/>
  <c r="Y356" i="15"/>
  <c r="Z356" i="15"/>
  <c r="X357" i="15"/>
  <c r="Y357" i="15"/>
  <c r="Z357" i="15"/>
  <c r="X358" i="15"/>
  <c r="Y358" i="15"/>
  <c r="Z358" i="15"/>
  <c r="X359" i="15"/>
  <c r="Y359" i="15"/>
  <c r="Z359" i="15"/>
  <c r="X360" i="15"/>
  <c r="Y360" i="15"/>
  <c r="Z360" i="15"/>
  <c r="X361" i="15"/>
  <c r="Y361" i="15"/>
  <c r="Z361" i="15"/>
  <c r="X362" i="15"/>
  <c r="Y362" i="15"/>
  <c r="Z362" i="15"/>
  <c r="X363" i="15"/>
  <c r="Y363" i="15"/>
  <c r="Z363" i="15"/>
  <c r="X364" i="15"/>
  <c r="Y364" i="15"/>
  <c r="Z364" i="15"/>
  <c r="X365" i="15"/>
  <c r="Y365" i="15"/>
  <c r="Z365" i="15"/>
  <c r="X366" i="15"/>
  <c r="Y366" i="15"/>
  <c r="Z366" i="15"/>
  <c r="X367" i="15"/>
  <c r="Y367" i="15"/>
  <c r="Z367" i="15"/>
  <c r="X368" i="15"/>
  <c r="Y368" i="15"/>
  <c r="Z368" i="15"/>
  <c r="X369" i="15"/>
  <c r="Y369" i="15"/>
  <c r="Z369" i="15"/>
  <c r="X370" i="15"/>
  <c r="Y370" i="15"/>
  <c r="Z370" i="15"/>
  <c r="X371" i="15"/>
  <c r="Y371" i="15"/>
  <c r="Z371" i="15"/>
  <c r="X372" i="15"/>
  <c r="Y372" i="15"/>
  <c r="Z372" i="15"/>
  <c r="X373" i="15"/>
  <c r="Y373" i="15"/>
  <c r="Z373" i="15"/>
  <c r="X374" i="15"/>
  <c r="Y374" i="15"/>
  <c r="Z374" i="15"/>
  <c r="X375" i="15"/>
  <c r="Y375" i="15"/>
  <c r="Z375" i="15"/>
  <c r="X376" i="15"/>
  <c r="Y376" i="15"/>
  <c r="Z376" i="15"/>
  <c r="X377" i="15"/>
  <c r="Y377" i="15"/>
  <c r="Z377" i="15"/>
  <c r="X378" i="15"/>
  <c r="Y378" i="15"/>
  <c r="Z378" i="15"/>
  <c r="X379" i="15"/>
  <c r="Y379" i="15"/>
  <c r="Z379" i="15"/>
  <c r="X380" i="15"/>
  <c r="Y380" i="15"/>
  <c r="Z380" i="15"/>
  <c r="X381" i="15"/>
  <c r="Y381" i="15"/>
  <c r="Z381" i="15"/>
  <c r="X382" i="15"/>
  <c r="Y382" i="15"/>
  <c r="Z382" i="15"/>
  <c r="Z3" i="15"/>
  <c r="Y3" i="15"/>
  <c r="X3" i="15"/>
  <c r="W3" i="15"/>
  <c r="W111" i="11"/>
  <c r="W109" i="11"/>
  <c r="V39" i="8"/>
  <c r="AE355" i="8"/>
  <c r="AF355" i="8" s="1"/>
  <c r="AC355" i="8"/>
  <c r="AD355" i="8" s="1"/>
  <c r="Y4" i="8"/>
  <c r="X4" i="8"/>
  <c r="W4" i="8"/>
  <c r="V4" i="8"/>
  <c r="AC345" i="8"/>
  <c r="AD345" i="8" s="1"/>
  <c r="AC346" i="8"/>
  <c r="AD346" i="8" s="1"/>
  <c r="AC340" i="8"/>
  <c r="AD340" i="8" s="1"/>
  <c r="AC341" i="8"/>
  <c r="AD341" i="8" s="1"/>
  <c r="AC342" i="8"/>
  <c r="AD342" i="8" s="1"/>
  <c r="AC343" i="8"/>
  <c r="AD343" i="8" s="1"/>
  <c r="AC344" i="8"/>
  <c r="AD344" i="8" s="1"/>
  <c r="AC339" i="8"/>
  <c r="AD339" i="8" s="1"/>
  <c r="AC337" i="8"/>
  <c r="AD337" i="8" s="1"/>
  <c r="V58" i="8"/>
  <c r="V59" i="8"/>
  <c r="V60" i="8"/>
  <c r="V61" i="8"/>
  <c r="V62" i="8"/>
  <c r="V63" i="8"/>
  <c r="V64" i="8"/>
  <c r="V57" i="8"/>
  <c r="V357" i="8"/>
  <c r="W355" i="15" l="1"/>
  <c r="I75" i="28"/>
  <c r="J41" i="28"/>
  <c r="I41" i="28"/>
  <c r="J75" i="28"/>
  <c r="Y140" i="8"/>
  <c r="Y141" i="8"/>
  <c r="Y142" i="8"/>
  <c r="Y143" i="8"/>
  <c r="X140" i="8"/>
  <c r="X141" i="8"/>
  <c r="X142" i="8"/>
  <c r="X143" i="8"/>
  <c r="W140" i="8"/>
  <c r="W141" i="8"/>
  <c r="W142" i="8"/>
  <c r="W143" i="8"/>
  <c r="V140" i="8"/>
  <c r="V141" i="8"/>
  <c r="V142" i="8"/>
  <c r="V143" i="8"/>
  <c r="V137" i="8"/>
  <c r="V138" i="8"/>
  <c r="V139" i="8"/>
  <c r="V352" i="8"/>
  <c r="V353" i="8"/>
  <c r="V354" i="8"/>
  <c r="V355" i="8"/>
  <c r="V356" i="8"/>
  <c r="V358" i="8"/>
  <c r="V283" i="8"/>
  <c r="V284" i="8"/>
  <c r="V285" i="8"/>
  <c r="V286" i="8"/>
  <c r="V287" i="8"/>
  <c r="V288" i="8"/>
  <c r="V289" i="8"/>
  <c r="V290" i="8"/>
  <c r="V291" i="8"/>
  <c r="V292" i="8"/>
  <c r="V339" i="8"/>
  <c r="V340" i="8"/>
  <c r="V161" i="8"/>
  <c r="V365" i="8"/>
  <c r="V366" i="8"/>
  <c r="V367" i="8"/>
  <c r="V368" i="8"/>
  <c r="V319" i="8"/>
  <c r="V320" i="8"/>
  <c r="V321" i="8"/>
  <c r="V360" i="8"/>
  <c r="V361" i="8"/>
  <c r="V362" i="8"/>
  <c r="V363" i="8"/>
  <c r="V364" i="8"/>
  <c r="V322" i="8"/>
  <c r="V323" i="8"/>
  <c r="V324" i="8"/>
  <c r="V325" i="8"/>
  <c r="V326" i="8"/>
  <c r="V327" i="8"/>
  <c r="V328" i="8"/>
  <c r="V329" i="8"/>
  <c r="V330" i="8"/>
  <c r="V369" i="8"/>
  <c r="V293" i="8"/>
  <c r="V294" i="8"/>
  <c r="V295" i="8"/>
  <c r="V296" i="8"/>
  <c r="V297" i="8"/>
  <c r="V341" i="8"/>
  <c r="V342" i="8"/>
  <c r="V343" i="8"/>
  <c r="V370" i="8"/>
  <c r="V332" i="8"/>
  <c r="V333" i="8"/>
  <c r="V334" i="8"/>
  <c r="V335" i="8"/>
  <c r="V336" i="8"/>
  <c r="V337" i="8"/>
  <c r="V371" i="8"/>
  <c r="V298" i="8"/>
  <c r="V299" i="8"/>
  <c r="V300" i="8"/>
  <c r="V301" i="8"/>
  <c r="V302" i="8"/>
  <c r="V303" i="8"/>
  <c r="V304" i="8"/>
  <c r="V305" i="8"/>
  <c r="V306" i="8"/>
  <c r="V307" i="8"/>
  <c r="V308" i="8"/>
  <c r="V309" i="8"/>
  <c r="V310" i="8"/>
  <c r="V311" i="8"/>
  <c r="V312" i="8"/>
  <c r="V313" i="8"/>
  <c r="V314" i="8"/>
  <c r="V315" i="8"/>
  <c r="V316" i="8"/>
  <c r="V317" i="8"/>
  <c r="V318" i="8"/>
  <c r="V359" i="8"/>
  <c r="V164" i="8"/>
  <c r="V165" i="8"/>
  <c r="V166" i="8"/>
  <c r="V167" i="8"/>
  <c r="V168" i="8"/>
  <c r="V169" i="8"/>
  <c r="V170" i="8"/>
  <c r="V171" i="8"/>
  <c r="V172" i="8"/>
  <c r="V173" i="8"/>
  <c r="V174" i="8"/>
  <c r="V175" i="8"/>
  <c r="V177" i="8"/>
  <c r="V178" i="8"/>
  <c r="V179" i="8"/>
  <c r="V180" i="8"/>
  <c r="V181" i="8"/>
  <c r="V182" i="8"/>
  <c r="V183" i="8"/>
  <c r="V184" i="8"/>
  <c r="V185" i="8"/>
  <c r="V186" i="8"/>
  <c r="V187" i="8"/>
  <c r="V188" i="8"/>
  <c r="V189" i="8"/>
  <c r="V190" i="8"/>
  <c r="V191" i="8"/>
  <c r="V192" i="8"/>
  <c r="V193" i="8"/>
  <c r="V194" i="8"/>
  <c r="V195" i="8"/>
  <c r="V196" i="8"/>
  <c r="V197" i="8"/>
  <c r="V198" i="8"/>
  <c r="V199" i="8"/>
  <c r="V200" i="8"/>
  <c r="V201" i="8"/>
  <c r="V202" i="8"/>
  <c r="V203" i="8"/>
  <c r="V204" i="8"/>
  <c r="V205" i="8"/>
  <c r="V206" i="8"/>
  <c r="V207" i="8"/>
  <c r="V208" i="8"/>
  <c r="V209" i="8"/>
  <c r="V210" i="8"/>
  <c r="V211" i="8"/>
  <c r="V212" i="8"/>
  <c r="V213" i="8"/>
  <c r="V214" i="8"/>
  <c r="V215" i="8"/>
  <c r="V216" i="8"/>
  <c r="V217" i="8"/>
  <c r="V218" i="8"/>
  <c r="V219" i="8"/>
  <c r="V220" i="8"/>
  <c r="V221" i="8"/>
  <c r="V222" i="8"/>
  <c r="V223" i="8"/>
  <c r="V224" i="8"/>
  <c r="V225" i="8"/>
  <c r="V226" i="8"/>
  <c r="V227" i="8"/>
  <c r="V228" i="8"/>
  <c r="V229" i="8"/>
  <c r="V230" i="8"/>
  <c r="V231" i="8"/>
  <c r="V232" i="8"/>
  <c r="V233" i="8"/>
  <c r="V234" i="8"/>
  <c r="V235" i="8"/>
  <c r="V236" i="8"/>
  <c r="V237" i="8"/>
  <c r="V238" i="8"/>
  <c r="V239" i="8"/>
  <c r="V240" i="8"/>
  <c r="V241" i="8"/>
  <c r="V242" i="8"/>
  <c r="V243" i="8"/>
  <c r="V244" i="8"/>
  <c r="V245" i="8"/>
  <c r="V246" i="8"/>
  <c r="V247" i="8"/>
  <c r="V248" i="8"/>
  <c r="V249" i="8"/>
  <c r="V250" i="8"/>
  <c r="V251" i="8"/>
  <c r="V252" i="8"/>
  <c r="V253" i="8"/>
  <c r="V254" i="8"/>
  <c r="V255" i="8"/>
  <c r="V256" i="8"/>
  <c r="V257" i="8"/>
  <c r="V258" i="8"/>
  <c r="V259" i="8"/>
  <c r="V260" i="8"/>
  <c r="V261" i="8"/>
  <c r="V262" i="8"/>
  <c r="V263" i="8"/>
  <c r="V264" i="8"/>
  <c r="V265" i="8"/>
  <c r="V266" i="8"/>
  <c r="V267" i="8"/>
  <c r="V268" i="8"/>
  <c r="V269" i="8"/>
  <c r="V270" i="8"/>
  <c r="V271" i="8"/>
  <c r="V272" i="8"/>
  <c r="V273" i="8"/>
  <c r="V274" i="8"/>
  <c r="V275" i="8"/>
  <c r="V276" i="8"/>
  <c r="V277" i="8"/>
  <c r="V278" i="8"/>
  <c r="V279" i="8"/>
  <c r="V280" i="8"/>
  <c r="V281" i="8"/>
  <c r="V43" i="8"/>
  <c r="V65" i="8"/>
  <c r="V66" i="8"/>
  <c r="V67" i="8"/>
  <c r="V68" i="8"/>
  <c r="V69" i="8"/>
  <c r="V70" i="8"/>
  <c r="V71" i="8"/>
  <c r="V72" i="8"/>
  <c r="V73" i="8"/>
  <c r="V74" i="8"/>
  <c r="V113" i="8"/>
  <c r="V114" i="8"/>
  <c r="V115" i="8"/>
  <c r="V116" i="8"/>
  <c r="V117" i="8"/>
  <c r="V134" i="8"/>
  <c r="V135" i="8"/>
  <c r="V136" i="8"/>
  <c r="V144" i="8"/>
  <c r="V145" i="8"/>
  <c r="V146" i="8"/>
  <c r="V147" i="8"/>
  <c r="V148" i="8"/>
  <c r="V149" i="8"/>
  <c r="V150" i="8"/>
  <c r="V151" i="8"/>
  <c r="V152" i="8"/>
  <c r="V153" i="8"/>
  <c r="V154" i="8"/>
  <c r="V372" i="8"/>
  <c r="V373" i="8"/>
  <c r="V374" i="8"/>
  <c r="V375" i="8"/>
  <c r="V376" i="8"/>
  <c r="V377" i="8"/>
  <c r="V378" i="8"/>
  <c r="V379" i="8"/>
  <c r="V380" i="8"/>
  <c r="V381" i="8"/>
  <c r="V382" i="8"/>
  <c r="V383" i="8"/>
  <c r="V384" i="8"/>
  <c r="V385" i="8"/>
  <c r="V82" i="8"/>
  <c r="V83" i="8"/>
  <c r="V84" i="8"/>
  <c r="V90" i="8"/>
  <c r="V91" i="8"/>
  <c r="V92" i="8"/>
  <c r="V93" i="8"/>
  <c r="V94" i="8"/>
  <c r="V95" i="8"/>
  <c r="V96" i="8"/>
  <c r="V97" i="8"/>
  <c r="V98" i="8"/>
  <c r="V126" i="8"/>
  <c r="V127" i="8"/>
  <c r="V128" i="8"/>
  <c r="V129" i="8"/>
  <c r="V130" i="8"/>
  <c r="V131" i="8"/>
  <c r="V132" i="8"/>
  <c r="V44" i="8"/>
  <c r="V75" i="8"/>
  <c r="V76" i="8"/>
  <c r="V122" i="8"/>
  <c r="V123" i="8"/>
  <c r="V124" i="8"/>
  <c r="V36" i="8"/>
  <c r="V37" i="8"/>
  <c r="V38" i="8"/>
  <c r="V40" i="8"/>
  <c r="V41" i="8"/>
  <c r="V42" i="8"/>
  <c r="V45" i="8"/>
  <c r="V46" i="8"/>
  <c r="V47" i="8"/>
  <c r="V48" i="8"/>
  <c r="V49" i="8"/>
  <c r="V50" i="8"/>
  <c r="V51" i="8"/>
  <c r="V52" i="8"/>
  <c r="V53" i="8"/>
  <c r="V54" i="8"/>
  <c r="V55" i="8"/>
  <c r="V56" i="8"/>
  <c r="V155" i="8"/>
  <c r="V35" i="8"/>
  <c r="V85" i="8"/>
  <c r="V86" i="8"/>
  <c r="V87" i="8"/>
  <c r="V88" i="8"/>
  <c r="V89" i="8"/>
  <c r="V3" i="8"/>
  <c r="V8" i="8"/>
  <c r="V78" i="8"/>
  <c r="V79" i="8"/>
  <c r="V80" i="8"/>
  <c r="V81" i="8"/>
  <c r="V112" i="8"/>
  <c r="V125" i="8"/>
  <c r="V133" i="8"/>
  <c r="V386" i="8"/>
  <c r="M159" i="8"/>
  <c r="C16" i="9" l="1"/>
  <c r="C17" i="9"/>
  <c r="C18" i="9"/>
  <c r="C19" i="9"/>
  <c r="C20" i="9"/>
  <c r="C22" i="9"/>
  <c r="R121" i="28" l="1"/>
  <c r="R39" i="28"/>
  <c r="R36" i="28"/>
  <c r="R35" i="28"/>
  <c r="R34" i="28"/>
  <c r="R33" i="28"/>
  <c r="R32" i="28"/>
  <c r="R31" i="28"/>
  <c r="R30" i="28"/>
  <c r="R29" i="28"/>
  <c r="R28" i="28"/>
  <c r="R27" i="28"/>
  <c r="R26" i="28"/>
  <c r="R25" i="28"/>
  <c r="R24" i="28"/>
  <c r="R23" i="28"/>
  <c r="R22" i="28"/>
  <c r="R21" i="28"/>
  <c r="R20" i="28"/>
  <c r="R19" i="28"/>
  <c r="R18" i="28"/>
  <c r="R17" i="28"/>
  <c r="R16" i="28"/>
  <c r="R15" i="28"/>
  <c r="R14" i="28"/>
  <c r="R13" i="28"/>
  <c r="R12" i="28"/>
  <c r="R11" i="28"/>
  <c r="R10" i="28"/>
  <c r="R9" i="28"/>
  <c r="R8" i="28"/>
  <c r="R7" i="28"/>
  <c r="R6" i="28"/>
  <c r="R5" i="28"/>
  <c r="Q10" i="28"/>
  <c r="Q7" i="28"/>
  <c r="Q5" i="28"/>
  <c r="R119" i="28"/>
  <c r="R74" i="28"/>
  <c r="Q39" i="28"/>
  <c r="Q36" i="28"/>
  <c r="Q35" i="28"/>
  <c r="Q34" i="28"/>
  <c r="Q33" i="28"/>
  <c r="Q32" i="28"/>
  <c r="Q31" i="28"/>
  <c r="Q30" i="28"/>
  <c r="Q29" i="28"/>
  <c r="Q28" i="28"/>
  <c r="Q27" i="28"/>
  <c r="Q26" i="28"/>
  <c r="Q25" i="28"/>
  <c r="Q24" i="28"/>
  <c r="Q23" i="28"/>
  <c r="Q22" i="28"/>
  <c r="Q21" i="28"/>
  <c r="Q20" i="28"/>
  <c r="Q19" i="28"/>
  <c r="Q18" i="28"/>
  <c r="Q17" i="28"/>
  <c r="Q16" i="28"/>
  <c r="Q15" i="28"/>
  <c r="Q14" i="28"/>
  <c r="Q13" i="28"/>
  <c r="Q12" i="28"/>
  <c r="Q9" i="28"/>
  <c r="Q8" i="28"/>
  <c r="Q6" i="28"/>
  <c r="Q74" i="28"/>
  <c r="Q121" i="28"/>
  <c r="R113" i="28"/>
  <c r="R40" i="28"/>
  <c r="R112" i="28"/>
  <c r="R116" i="28"/>
  <c r="R115" i="28"/>
  <c r="R73" i="28"/>
  <c r="Q116" i="28"/>
  <c r="Q115" i="28"/>
  <c r="Q114" i="28"/>
  <c r="Q107" i="28"/>
  <c r="Q40" i="28"/>
  <c r="Q112" i="28"/>
  <c r="R107" i="28"/>
  <c r="Q122" i="28"/>
  <c r="Q110" i="28"/>
  <c r="Q119" i="28"/>
  <c r="R120" i="28"/>
  <c r="Q113" i="28"/>
  <c r="R109" i="28"/>
  <c r="Q120" i="28"/>
  <c r="R122" i="28"/>
  <c r="Q111" i="28"/>
  <c r="Q109" i="28"/>
  <c r="Q73" i="28"/>
  <c r="R111" i="28"/>
  <c r="R108" i="28"/>
  <c r="Q108" i="28"/>
  <c r="O74" i="28"/>
  <c r="O28" i="28"/>
  <c r="O21" i="28"/>
  <c r="O17" i="28"/>
  <c r="O10" i="28"/>
  <c r="O6" i="28"/>
  <c r="O116" i="28"/>
  <c r="O115" i="28"/>
  <c r="O114" i="28"/>
  <c r="O39" i="28"/>
  <c r="O29" i="28"/>
  <c r="O26" i="28"/>
  <c r="O22" i="28"/>
  <c r="O18" i="28"/>
  <c r="O14" i="28"/>
  <c r="O7" i="28"/>
  <c r="O40" i="28"/>
  <c r="O34" i="28"/>
  <c r="O30" i="28"/>
  <c r="O23" i="28"/>
  <c r="O19" i="28"/>
  <c r="O15" i="28"/>
  <c r="O11" i="28"/>
  <c r="O8" i="28"/>
  <c r="O31" i="28"/>
  <c r="O27" i="28"/>
  <c r="O24" i="28"/>
  <c r="O20" i="28"/>
  <c r="O16" i="28"/>
  <c r="O12" i="28"/>
  <c r="O9" i="28"/>
  <c r="O5" i="28"/>
  <c r="O121" i="28"/>
  <c r="O119" i="28"/>
  <c r="O35" i="28"/>
  <c r="O32" i="28"/>
  <c r="O25" i="28"/>
  <c r="O36" i="28"/>
  <c r="O33" i="28"/>
  <c r="O122" i="28"/>
  <c r="O109" i="28"/>
  <c r="O112" i="28"/>
  <c r="O113" i="28"/>
  <c r="O111" i="28"/>
  <c r="O73" i="28"/>
  <c r="O110" i="28"/>
  <c r="O107" i="28"/>
  <c r="O120" i="28"/>
  <c r="O108" i="28"/>
  <c r="P39" i="28"/>
  <c r="P36" i="28"/>
  <c r="P35" i="28"/>
  <c r="P34" i="28"/>
  <c r="P111" i="28"/>
  <c r="P31" i="28"/>
  <c r="P27" i="28"/>
  <c r="P24" i="28"/>
  <c r="P20" i="28"/>
  <c r="P16" i="28"/>
  <c r="P12" i="28"/>
  <c r="P9" i="28"/>
  <c r="P5" i="28"/>
  <c r="P32" i="28"/>
  <c r="P28" i="28"/>
  <c r="P25" i="28"/>
  <c r="P21" i="28"/>
  <c r="P17" i="28"/>
  <c r="P13" i="28"/>
  <c r="P10" i="28"/>
  <c r="P6" i="28"/>
  <c r="P116" i="28"/>
  <c r="P115" i="28"/>
  <c r="P114" i="28"/>
  <c r="P73" i="28"/>
  <c r="P33" i="28"/>
  <c r="P29" i="28"/>
  <c r="P26" i="28"/>
  <c r="P22" i="28"/>
  <c r="P18" i="28"/>
  <c r="P14" i="28"/>
  <c r="P7" i="28"/>
  <c r="P30" i="28"/>
  <c r="P23" i="28"/>
  <c r="P19" i="28"/>
  <c r="P15" i="28"/>
  <c r="P11" i="28"/>
  <c r="P8" i="28"/>
  <c r="P121" i="28"/>
  <c r="P119" i="28"/>
  <c r="P74" i="28"/>
  <c r="P122" i="28"/>
  <c r="P40" i="28"/>
  <c r="P110" i="28"/>
  <c r="P107" i="28"/>
  <c r="P113" i="28"/>
  <c r="P120" i="28"/>
  <c r="P109" i="28"/>
  <c r="P112" i="28"/>
  <c r="P108" i="28"/>
  <c r="W108" i="11" l="1"/>
  <c r="X108" i="11"/>
  <c r="AA108" i="11"/>
  <c r="AB108" i="11"/>
  <c r="W107" i="11"/>
  <c r="X107" i="11"/>
  <c r="AA107" i="11"/>
  <c r="AB107" i="11"/>
  <c r="AB112" i="11"/>
  <c r="AA112" i="11"/>
  <c r="X112" i="11"/>
  <c r="W112" i="11"/>
  <c r="Q4" i="15"/>
  <c r="N22" i="17" l="1"/>
  <c r="AE165" i="11"/>
  <c r="N41" i="1"/>
  <c r="N42" i="1"/>
  <c r="N43" i="1"/>
  <c r="N44" i="1"/>
  <c r="N45" i="1"/>
  <c r="N35" i="1"/>
  <c r="N36" i="1"/>
  <c r="N37" i="1"/>
  <c r="N38" i="1"/>
  <c r="N39" i="1"/>
  <c r="N40" i="1"/>
  <c r="N33" i="1"/>
  <c r="N34" i="1"/>
  <c r="N28" i="1"/>
  <c r="N29" i="1"/>
  <c r="N30" i="1"/>
  <c r="N31" i="1"/>
  <c r="N32" i="1"/>
  <c r="N4" i="1" l="1"/>
  <c r="N5" i="1"/>
  <c r="N6" i="1"/>
  <c r="N7" i="1"/>
  <c r="N8" i="1"/>
  <c r="N9" i="1"/>
  <c r="N10" i="1"/>
  <c r="N11" i="1"/>
  <c r="N12" i="1"/>
  <c r="N13" i="1"/>
  <c r="N14" i="1"/>
  <c r="N15" i="1"/>
  <c r="N16" i="1"/>
  <c r="N17" i="1"/>
  <c r="N18" i="1"/>
  <c r="N19" i="1"/>
  <c r="N20" i="1"/>
  <c r="N21" i="1"/>
  <c r="N22" i="1"/>
  <c r="N23" i="1"/>
  <c r="N24" i="1"/>
  <c r="N25" i="1"/>
  <c r="N26" i="1"/>
  <c r="N27" i="1"/>
  <c r="N3" i="1"/>
  <c r="V226" i="16" l="1"/>
  <c r="W226" i="16"/>
  <c r="X226" i="16"/>
  <c r="Y226" i="16"/>
  <c r="V227" i="16"/>
  <c r="W227" i="16"/>
  <c r="X227" i="16"/>
  <c r="Y227" i="16"/>
  <c r="V228" i="16"/>
  <c r="W228" i="16"/>
  <c r="X228" i="16"/>
  <c r="Y228" i="16"/>
  <c r="V229" i="16"/>
  <c r="W229" i="16"/>
  <c r="X229" i="16"/>
  <c r="Y229" i="16"/>
  <c r="V230" i="16"/>
  <c r="W230" i="16"/>
  <c r="X230" i="16"/>
  <c r="Y230" i="16"/>
  <c r="V231" i="16"/>
  <c r="W231" i="16"/>
  <c r="X231" i="16"/>
  <c r="Y231" i="16"/>
  <c r="V232" i="16"/>
  <c r="W232" i="16"/>
  <c r="X232" i="16"/>
  <c r="Y232" i="16"/>
  <c r="V233" i="16"/>
  <c r="W233" i="16"/>
  <c r="X233" i="16"/>
  <c r="Y233" i="16"/>
  <c r="V234" i="16"/>
  <c r="W234" i="16"/>
  <c r="X234" i="16"/>
  <c r="Y234" i="16"/>
  <c r="V235" i="16"/>
  <c r="W235" i="16"/>
  <c r="X235" i="16"/>
  <c r="Y235" i="16"/>
  <c r="V236" i="16"/>
  <c r="W236" i="16"/>
  <c r="X236" i="16"/>
  <c r="Y236" i="16"/>
  <c r="V237" i="16"/>
  <c r="W237" i="16"/>
  <c r="X237" i="16"/>
  <c r="Y237" i="16"/>
  <c r="V238" i="16"/>
  <c r="W238" i="16"/>
  <c r="X238" i="16"/>
  <c r="Y238" i="16"/>
  <c r="V239" i="16"/>
  <c r="W239" i="16"/>
  <c r="X239" i="16"/>
  <c r="Y239" i="16"/>
  <c r="V240" i="16"/>
  <c r="W240" i="16"/>
  <c r="X240" i="16"/>
  <c r="Y240" i="16"/>
  <c r="V241" i="16"/>
  <c r="W241" i="16"/>
  <c r="X241" i="16"/>
  <c r="Y241" i="16"/>
  <c r="V242" i="16"/>
  <c r="W242" i="16"/>
  <c r="X242" i="16"/>
  <c r="Y242" i="16"/>
  <c r="V243" i="16"/>
  <c r="W243" i="16"/>
  <c r="X243" i="16"/>
  <c r="Y243" i="16"/>
  <c r="V244" i="16"/>
  <c r="W244" i="16"/>
  <c r="X244" i="16"/>
  <c r="Y244" i="16"/>
  <c r="V245" i="16"/>
  <c r="W245" i="16"/>
  <c r="X245" i="16"/>
  <c r="Y245" i="16"/>
  <c r="V246" i="16"/>
  <c r="W246" i="16"/>
  <c r="X246" i="16"/>
  <c r="Y246" i="16"/>
  <c r="V247" i="16"/>
  <c r="W247" i="16"/>
  <c r="X247" i="16"/>
  <c r="Y247" i="16"/>
  <c r="V248" i="16"/>
  <c r="W248" i="16"/>
  <c r="X248" i="16"/>
  <c r="Y248" i="16"/>
  <c r="V249" i="16"/>
  <c r="W249" i="16"/>
  <c r="X249" i="16"/>
  <c r="Y249" i="16"/>
  <c r="V250" i="16"/>
  <c r="W250" i="16"/>
  <c r="X250" i="16"/>
  <c r="Y250" i="16"/>
  <c r="V251" i="16"/>
  <c r="W251" i="16"/>
  <c r="X251" i="16"/>
  <c r="Y251" i="16"/>
  <c r="V252" i="16"/>
  <c r="W252" i="16"/>
  <c r="X252" i="16"/>
  <c r="Y252" i="16"/>
  <c r="V253" i="16"/>
  <c r="W253" i="16"/>
  <c r="X253" i="16"/>
  <c r="Y253" i="16"/>
  <c r="V254" i="16"/>
  <c r="W254" i="16"/>
  <c r="X254" i="16"/>
  <c r="Y254" i="16"/>
  <c r="V255" i="16"/>
  <c r="W255" i="16"/>
  <c r="X255" i="16"/>
  <c r="Y255" i="16"/>
  <c r="V3" i="16"/>
  <c r="W3" i="16"/>
  <c r="X3" i="16"/>
  <c r="Y3" i="16"/>
  <c r="V4" i="16"/>
  <c r="W4" i="16"/>
  <c r="X4" i="16"/>
  <c r="Y4" i="16"/>
  <c r="V5" i="16"/>
  <c r="W5" i="16"/>
  <c r="X5" i="16"/>
  <c r="Y5" i="16"/>
  <c r="V6" i="16"/>
  <c r="W6" i="16"/>
  <c r="X6" i="16"/>
  <c r="Y6" i="16"/>
  <c r="V7" i="16"/>
  <c r="W7" i="16"/>
  <c r="X7" i="16"/>
  <c r="Y7" i="16"/>
  <c r="V8" i="16"/>
  <c r="W8" i="16"/>
  <c r="X8" i="16"/>
  <c r="Y8" i="16"/>
  <c r="V9" i="16"/>
  <c r="W9" i="16"/>
  <c r="X9" i="16"/>
  <c r="Y9" i="16"/>
  <c r="V10" i="16"/>
  <c r="W10" i="16"/>
  <c r="X10" i="16"/>
  <c r="Y10" i="16"/>
  <c r="V11" i="16"/>
  <c r="W11" i="16"/>
  <c r="X11" i="16"/>
  <c r="Y11" i="16"/>
  <c r="V12" i="16"/>
  <c r="W12" i="16"/>
  <c r="X12" i="16"/>
  <c r="Y12" i="16"/>
  <c r="V13" i="16"/>
  <c r="W13" i="16"/>
  <c r="X13" i="16"/>
  <c r="Y13" i="16"/>
  <c r="V14" i="16"/>
  <c r="W14" i="16"/>
  <c r="X14" i="16"/>
  <c r="Y14" i="16"/>
  <c r="V15" i="16"/>
  <c r="W15" i="16"/>
  <c r="X15" i="16"/>
  <c r="Y15" i="16"/>
  <c r="V16" i="16"/>
  <c r="W16" i="16"/>
  <c r="X16" i="16"/>
  <c r="Y16" i="16"/>
  <c r="V17" i="16"/>
  <c r="W17" i="16"/>
  <c r="X17" i="16"/>
  <c r="Y17" i="16"/>
  <c r="V18" i="16"/>
  <c r="W18" i="16"/>
  <c r="X18" i="16"/>
  <c r="Y18" i="16"/>
  <c r="V19" i="16"/>
  <c r="W19" i="16"/>
  <c r="X19" i="16"/>
  <c r="Y19" i="16"/>
  <c r="V20" i="16"/>
  <c r="W20" i="16"/>
  <c r="X20" i="16"/>
  <c r="Y20" i="16"/>
  <c r="V21" i="16"/>
  <c r="W21" i="16"/>
  <c r="X21" i="16"/>
  <c r="Y21" i="16"/>
  <c r="V22" i="16"/>
  <c r="W22" i="16"/>
  <c r="X22" i="16"/>
  <c r="Y22" i="16"/>
  <c r="V23" i="16"/>
  <c r="W23" i="16"/>
  <c r="X23" i="16"/>
  <c r="Y23" i="16"/>
  <c r="V24" i="16"/>
  <c r="W24" i="16"/>
  <c r="X24" i="16"/>
  <c r="Y24" i="16"/>
  <c r="V25" i="16"/>
  <c r="W25" i="16"/>
  <c r="X25" i="16"/>
  <c r="Y25" i="16"/>
  <c r="V26" i="16"/>
  <c r="W26" i="16"/>
  <c r="X26" i="16"/>
  <c r="Y26" i="16"/>
  <c r="V27" i="16"/>
  <c r="W27" i="16"/>
  <c r="X27" i="16"/>
  <c r="Y27" i="16"/>
  <c r="V28" i="16"/>
  <c r="W28" i="16"/>
  <c r="X28" i="16"/>
  <c r="Y28" i="16"/>
  <c r="V29" i="16"/>
  <c r="W29" i="16"/>
  <c r="X29" i="16"/>
  <c r="Y29" i="16"/>
  <c r="V30" i="16"/>
  <c r="W30" i="16"/>
  <c r="X30" i="16"/>
  <c r="Y30" i="16"/>
  <c r="V31" i="16"/>
  <c r="W31" i="16"/>
  <c r="X31" i="16"/>
  <c r="Y31" i="16"/>
  <c r="V32" i="16"/>
  <c r="W32" i="16"/>
  <c r="X32" i="16"/>
  <c r="Y32" i="16"/>
  <c r="V33" i="16"/>
  <c r="W33" i="16"/>
  <c r="X33" i="16"/>
  <c r="Y33" i="16"/>
  <c r="V34" i="16"/>
  <c r="W34" i="16"/>
  <c r="X34" i="16"/>
  <c r="Y34" i="16"/>
  <c r="V35" i="16"/>
  <c r="W35" i="16"/>
  <c r="X35" i="16"/>
  <c r="Y35" i="16"/>
  <c r="V36" i="16"/>
  <c r="W36" i="16"/>
  <c r="X36" i="16"/>
  <c r="Y36" i="16"/>
  <c r="V37" i="16"/>
  <c r="W37" i="16"/>
  <c r="X37" i="16"/>
  <c r="Y37" i="16"/>
  <c r="V38" i="16"/>
  <c r="W38" i="16"/>
  <c r="X38" i="16"/>
  <c r="Y38" i="16"/>
  <c r="V39" i="16"/>
  <c r="W39" i="16"/>
  <c r="X39" i="16"/>
  <c r="Y39" i="16"/>
  <c r="V40" i="16"/>
  <c r="W40" i="16"/>
  <c r="X40" i="16"/>
  <c r="Y40" i="16"/>
  <c r="V41" i="16"/>
  <c r="W41" i="16"/>
  <c r="X41" i="16"/>
  <c r="Y41" i="16"/>
  <c r="V42" i="16"/>
  <c r="W42" i="16"/>
  <c r="X42" i="16"/>
  <c r="Y42" i="16"/>
  <c r="V43" i="16"/>
  <c r="W43" i="16"/>
  <c r="X43" i="16"/>
  <c r="Y43" i="16"/>
  <c r="V44" i="16"/>
  <c r="W44" i="16"/>
  <c r="X44" i="16"/>
  <c r="Y44" i="16"/>
  <c r="V45" i="16"/>
  <c r="W45" i="16"/>
  <c r="X45" i="16"/>
  <c r="Y45" i="16"/>
  <c r="V46" i="16"/>
  <c r="W46" i="16"/>
  <c r="X46" i="16"/>
  <c r="Y46" i="16"/>
  <c r="V47" i="16"/>
  <c r="W47" i="16"/>
  <c r="X47" i="16"/>
  <c r="Y47" i="16"/>
  <c r="V48" i="16"/>
  <c r="W48" i="16"/>
  <c r="X48" i="16"/>
  <c r="Y48" i="16"/>
  <c r="V49" i="16"/>
  <c r="W49" i="16"/>
  <c r="X49" i="16"/>
  <c r="Y49" i="16"/>
  <c r="V50" i="16"/>
  <c r="W50" i="16"/>
  <c r="X50" i="16"/>
  <c r="Y50" i="16"/>
  <c r="V51" i="16"/>
  <c r="W51" i="16"/>
  <c r="X51" i="16"/>
  <c r="Y51" i="16"/>
  <c r="V52" i="16"/>
  <c r="W52" i="16"/>
  <c r="X52" i="16"/>
  <c r="Y52" i="16"/>
  <c r="V53" i="16"/>
  <c r="W53" i="16"/>
  <c r="X53" i="16"/>
  <c r="Y53" i="16"/>
  <c r="V54" i="16"/>
  <c r="W54" i="16"/>
  <c r="X54" i="16"/>
  <c r="Y54" i="16"/>
  <c r="V55" i="16"/>
  <c r="W55" i="16"/>
  <c r="X55" i="16"/>
  <c r="Y55" i="16"/>
  <c r="V56" i="16"/>
  <c r="W56" i="16"/>
  <c r="X56" i="16"/>
  <c r="Y56" i="16"/>
  <c r="V57" i="16"/>
  <c r="W57" i="16"/>
  <c r="X57" i="16"/>
  <c r="Y57" i="16"/>
  <c r="V58" i="16"/>
  <c r="W58" i="16"/>
  <c r="X58" i="16"/>
  <c r="Y58" i="16"/>
  <c r="V59" i="16"/>
  <c r="W59" i="16"/>
  <c r="X59" i="16"/>
  <c r="Y59" i="16"/>
  <c r="V60" i="16"/>
  <c r="W60" i="16"/>
  <c r="X60" i="16"/>
  <c r="Y60" i="16"/>
  <c r="V61" i="16"/>
  <c r="W61" i="16"/>
  <c r="X61" i="16"/>
  <c r="Y61" i="16"/>
  <c r="V62" i="16"/>
  <c r="W62" i="16"/>
  <c r="X62" i="16"/>
  <c r="Y62" i="16"/>
  <c r="V63" i="16"/>
  <c r="W63" i="16"/>
  <c r="X63" i="16"/>
  <c r="Y63" i="16"/>
  <c r="V64" i="16"/>
  <c r="W64" i="16"/>
  <c r="X64" i="16"/>
  <c r="Y64" i="16"/>
  <c r="V65" i="16"/>
  <c r="W65" i="16"/>
  <c r="X65" i="16"/>
  <c r="Y65" i="16"/>
  <c r="V66" i="16"/>
  <c r="W66" i="16"/>
  <c r="X66" i="16"/>
  <c r="Y66" i="16"/>
  <c r="V67" i="16"/>
  <c r="W67" i="16"/>
  <c r="X67" i="16"/>
  <c r="Y67" i="16"/>
  <c r="V68" i="16"/>
  <c r="W68" i="16"/>
  <c r="X68" i="16"/>
  <c r="Y68" i="16"/>
  <c r="V69" i="16"/>
  <c r="W69" i="16"/>
  <c r="X69" i="16"/>
  <c r="Y69" i="16"/>
  <c r="V70" i="16"/>
  <c r="W70" i="16"/>
  <c r="X70" i="16"/>
  <c r="Y70" i="16"/>
  <c r="V71" i="16"/>
  <c r="W71" i="16"/>
  <c r="X71" i="16"/>
  <c r="Y71" i="16"/>
  <c r="V72" i="16"/>
  <c r="W72" i="16"/>
  <c r="X72" i="16"/>
  <c r="Y72" i="16"/>
  <c r="V73" i="16"/>
  <c r="W73" i="16"/>
  <c r="X73" i="16"/>
  <c r="Y73" i="16"/>
  <c r="V74" i="16"/>
  <c r="W74" i="16"/>
  <c r="X74" i="16"/>
  <c r="Y74" i="16"/>
  <c r="V75" i="16"/>
  <c r="W75" i="16"/>
  <c r="X75" i="16"/>
  <c r="Y75" i="16"/>
  <c r="V76" i="16"/>
  <c r="W76" i="16"/>
  <c r="X76" i="16"/>
  <c r="Y76" i="16"/>
  <c r="V77" i="16"/>
  <c r="W77" i="16"/>
  <c r="X77" i="16"/>
  <c r="Y77" i="16"/>
  <c r="V78" i="16"/>
  <c r="W78" i="16"/>
  <c r="X78" i="16"/>
  <c r="Y78" i="16"/>
  <c r="V79" i="16"/>
  <c r="W79" i="16"/>
  <c r="X79" i="16"/>
  <c r="Y79" i="16"/>
  <c r="V80" i="16"/>
  <c r="W80" i="16"/>
  <c r="X80" i="16"/>
  <c r="Y80" i="16"/>
  <c r="V81" i="16"/>
  <c r="W81" i="16"/>
  <c r="X81" i="16"/>
  <c r="Y81" i="16"/>
  <c r="V82" i="16"/>
  <c r="W82" i="16"/>
  <c r="X82" i="16"/>
  <c r="Y82" i="16"/>
  <c r="V83" i="16"/>
  <c r="W83" i="16"/>
  <c r="X83" i="16"/>
  <c r="Y83" i="16"/>
  <c r="V84" i="16"/>
  <c r="W84" i="16"/>
  <c r="X84" i="16"/>
  <c r="Y84" i="16"/>
  <c r="V85" i="16"/>
  <c r="W85" i="16"/>
  <c r="X85" i="16"/>
  <c r="Y85" i="16"/>
  <c r="V86" i="16"/>
  <c r="W86" i="16"/>
  <c r="X86" i="16"/>
  <c r="Y86" i="16"/>
  <c r="V87" i="16"/>
  <c r="W87" i="16"/>
  <c r="X87" i="16"/>
  <c r="Y87" i="16"/>
  <c r="V88" i="16"/>
  <c r="W88" i="16"/>
  <c r="X88" i="16"/>
  <c r="Y88" i="16"/>
  <c r="V89" i="16"/>
  <c r="W89" i="16"/>
  <c r="X89" i="16"/>
  <c r="Y89" i="16"/>
  <c r="V90" i="16"/>
  <c r="W90" i="16"/>
  <c r="X90" i="16"/>
  <c r="Y90" i="16"/>
  <c r="V91" i="16"/>
  <c r="W91" i="16"/>
  <c r="X91" i="16"/>
  <c r="Y91" i="16"/>
  <c r="V92" i="16"/>
  <c r="W92" i="16"/>
  <c r="X92" i="16"/>
  <c r="Y92" i="16"/>
  <c r="V93" i="16"/>
  <c r="W93" i="16"/>
  <c r="X93" i="16"/>
  <c r="Y93" i="16"/>
  <c r="V94" i="16"/>
  <c r="W94" i="16"/>
  <c r="X94" i="16"/>
  <c r="Y94" i="16"/>
  <c r="V95" i="16"/>
  <c r="W95" i="16"/>
  <c r="X95" i="16"/>
  <c r="Y95" i="16"/>
  <c r="V96" i="16"/>
  <c r="W96" i="16"/>
  <c r="X96" i="16"/>
  <c r="Y96" i="16"/>
  <c r="V97" i="16"/>
  <c r="W97" i="16"/>
  <c r="X97" i="16"/>
  <c r="Y97" i="16"/>
  <c r="V98" i="16"/>
  <c r="W98" i="16"/>
  <c r="X98" i="16"/>
  <c r="Y98" i="16"/>
  <c r="V99" i="16"/>
  <c r="W99" i="16"/>
  <c r="X99" i="16"/>
  <c r="Y99" i="16"/>
  <c r="V100" i="16"/>
  <c r="W100" i="16"/>
  <c r="X100" i="16"/>
  <c r="Y100" i="16"/>
  <c r="V101" i="16"/>
  <c r="W101" i="16"/>
  <c r="X101" i="16"/>
  <c r="Y101" i="16"/>
  <c r="V102" i="16"/>
  <c r="W102" i="16"/>
  <c r="X102" i="16"/>
  <c r="Y102" i="16"/>
  <c r="V103" i="16"/>
  <c r="W103" i="16"/>
  <c r="X103" i="16"/>
  <c r="Y103" i="16"/>
  <c r="V104" i="16"/>
  <c r="W104" i="16"/>
  <c r="X104" i="16"/>
  <c r="Y104" i="16"/>
  <c r="V105" i="16"/>
  <c r="W105" i="16"/>
  <c r="X105" i="16"/>
  <c r="Y105" i="16"/>
  <c r="V106" i="16"/>
  <c r="W106" i="16"/>
  <c r="X106" i="16"/>
  <c r="Y106" i="16"/>
  <c r="V107" i="16"/>
  <c r="W107" i="16"/>
  <c r="X107" i="16"/>
  <c r="Y107" i="16"/>
  <c r="V108" i="16"/>
  <c r="W108" i="16"/>
  <c r="X108" i="16"/>
  <c r="Y108" i="16"/>
  <c r="V109" i="16"/>
  <c r="W109" i="16"/>
  <c r="X109" i="16"/>
  <c r="Y109" i="16"/>
  <c r="V110" i="16"/>
  <c r="W110" i="16"/>
  <c r="X110" i="16"/>
  <c r="Y110" i="16"/>
  <c r="V111" i="16"/>
  <c r="W111" i="16"/>
  <c r="X111" i="16"/>
  <c r="Y111" i="16"/>
  <c r="V112" i="16"/>
  <c r="W112" i="16"/>
  <c r="X112" i="16"/>
  <c r="Y112" i="16"/>
  <c r="V113" i="16"/>
  <c r="W113" i="16"/>
  <c r="X113" i="16"/>
  <c r="Y113" i="16"/>
  <c r="V114" i="16"/>
  <c r="W114" i="16"/>
  <c r="X114" i="16"/>
  <c r="Y114" i="16"/>
  <c r="V115" i="16"/>
  <c r="W115" i="16"/>
  <c r="X115" i="16"/>
  <c r="Y115" i="16"/>
  <c r="V116" i="16"/>
  <c r="W116" i="16"/>
  <c r="X116" i="16"/>
  <c r="Y116" i="16"/>
  <c r="V117" i="16"/>
  <c r="W117" i="16"/>
  <c r="X117" i="16"/>
  <c r="Y117" i="16"/>
  <c r="V118" i="16"/>
  <c r="W118" i="16"/>
  <c r="X118" i="16"/>
  <c r="Y118" i="16"/>
  <c r="V119" i="16"/>
  <c r="W119" i="16"/>
  <c r="X119" i="16"/>
  <c r="Y119" i="16"/>
  <c r="V120" i="16"/>
  <c r="W120" i="16"/>
  <c r="X120" i="16"/>
  <c r="Y120" i="16"/>
  <c r="V121" i="16"/>
  <c r="W121" i="16"/>
  <c r="X121" i="16"/>
  <c r="Y121" i="16"/>
  <c r="V122" i="16"/>
  <c r="W122" i="16"/>
  <c r="X122" i="16"/>
  <c r="Y122" i="16"/>
  <c r="V123" i="16"/>
  <c r="W123" i="16"/>
  <c r="X123" i="16"/>
  <c r="Y123" i="16"/>
  <c r="V124" i="16"/>
  <c r="W124" i="16"/>
  <c r="X124" i="16"/>
  <c r="Y124" i="16"/>
  <c r="V125" i="16"/>
  <c r="W125" i="16"/>
  <c r="X125" i="16"/>
  <c r="Y125" i="16"/>
  <c r="V126" i="16"/>
  <c r="W126" i="16"/>
  <c r="X126" i="16"/>
  <c r="Y126" i="16"/>
  <c r="V127" i="16"/>
  <c r="W127" i="16"/>
  <c r="X127" i="16"/>
  <c r="Y127" i="16"/>
  <c r="V128" i="16"/>
  <c r="W128" i="16"/>
  <c r="X128" i="16"/>
  <c r="Y128" i="16"/>
  <c r="V129" i="16"/>
  <c r="W129" i="16"/>
  <c r="X129" i="16"/>
  <c r="Y129" i="16"/>
  <c r="V130" i="16"/>
  <c r="W130" i="16"/>
  <c r="X130" i="16"/>
  <c r="Y130" i="16"/>
  <c r="V131" i="16"/>
  <c r="W131" i="16"/>
  <c r="X131" i="16"/>
  <c r="Y131" i="16"/>
  <c r="V132" i="16"/>
  <c r="W132" i="16"/>
  <c r="X132" i="16"/>
  <c r="Y132" i="16"/>
  <c r="V133" i="16"/>
  <c r="W133" i="16"/>
  <c r="X133" i="16"/>
  <c r="Y133" i="16"/>
  <c r="V134" i="16"/>
  <c r="W134" i="16"/>
  <c r="X134" i="16"/>
  <c r="Y134" i="16"/>
  <c r="V135" i="16"/>
  <c r="W135" i="16"/>
  <c r="X135" i="16"/>
  <c r="Y135" i="16"/>
  <c r="V136" i="16"/>
  <c r="W136" i="16"/>
  <c r="X136" i="16"/>
  <c r="Y136" i="16"/>
  <c r="V137" i="16"/>
  <c r="W137" i="16"/>
  <c r="X137" i="16"/>
  <c r="Y137" i="16"/>
  <c r="V138" i="16"/>
  <c r="W138" i="16"/>
  <c r="X138" i="16"/>
  <c r="Y138" i="16"/>
  <c r="V139" i="16"/>
  <c r="W139" i="16"/>
  <c r="X139" i="16"/>
  <c r="Y139" i="16"/>
  <c r="V140" i="16"/>
  <c r="W140" i="16"/>
  <c r="X140" i="16"/>
  <c r="Y140" i="16"/>
  <c r="V141" i="16"/>
  <c r="W141" i="16"/>
  <c r="X141" i="16"/>
  <c r="Y141" i="16"/>
  <c r="V142" i="16"/>
  <c r="W142" i="16"/>
  <c r="X142" i="16"/>
  <c r="Y142" i="16"/>
  <c r="V143" i="16"/>
  <c r="W143" i="16"/>
  <c r="X143" i="16"/>
  <c r="Y143" i="16"/>
  <c r="V144" i="16"/>
  <c r="W144" i="16"/>
  <c r="X144" i="16"/>
  <c r="Y144" i="16"/>
  <c r="V145" i="16"/>
  <c r="W145" i="16"/>
  <c r="X145" i="16"/>
  <c r="Y145" i="16"/>
  <c r="V146" i="16"/>
  <c r="W146" i="16"/>
  <c r="X146" i="16"/>
  <c r="Y146" i="16"/>
  <c r="V147" i="16"/>
  <c r="W147" i="16"/>
  <c r="X147" i="16"/>
  <c r="Y147" i="16"/>
  <c r="V148" i="16"/>
  <c r="W148" i="16"/>
  <c r="X148" i="16"/>
  <c r="Y148" i="16"/>
  <c r="V149" i="16"/>
  <c r="W149" i="16"/>
  <c r="X149" i="16"/>
  <c r="Y149" i="16"/>
  <c r="V150" i="16"/>
  <c r="W150" i="16"/>
  <c r="X150" i="16"/>
  <c r="Y150" i="16"/>
  <c r="V151" i="16"/>
  <c r="W151" i="16"/>
  <c r="X151" i="16"/>
  <c r="Y151" i="16"/>
  <c r="V152" i="16"/>
  <c r="W152" i="16"/>
  <c r="X152" i="16"/>
  <c r="Y152" i="16"/>
  <c r="V153" i="16"/>
  <c r="W153" i="16"/>
  <c r="X153" i="16"/>
  <c r="Y153" i="16"/>
  <c r="V154" i="16"/>
  <c r="W154" i="16"/>
  <c r="X154" i="16"/>
  <c r="Y154" i="16"/>
  <c r="V155" i="16"/>
  <c r="W155" i="16"/>
  <c r="X155" i="16"/>
  <c r="Y155" i="16"/>
  <c r="V156" i="16"/>
  <c r="W156" i="16"/>
  <c r="X156" i="16"/>
  <c r="Y156" i="16"/>
  <c r="V157" i="16"/>
  <c r="W157" i="16"/>
  <c r="X157" i="16"/>
  <c r="Y157" i="16"/>
  <c r="V158" i="16"/>
  <c r="W158" i="16"/>
  <c r="X158" i="16"/>
  <c r="Y158" i="16"/>
  <c r="V159" i="16"/>
  <c r="W159" i="16"/>
  <c r="X159" i="16"/>
  <c r="Y159" i="16"/>
  <c r="V160" i="16"/>
  <c r="W160" i="16"/>
  <c r="X160" i="16"/>
  <c r="Y160" i="16"/>
  <c r="V161" i="16"/>
  <c r="W161" i="16"/>
  <c r="X161" i="16"/>
  <c r="Y161" i="16"/>
  <c r="V162" i="16"/>
  <c r="W162" i="16"/>
  <c r="X162" i="16"/>
  <c r="Y162" i="16"/>
  <c r="V163" i="16"/>
  <c r="W163" i="16"/>
  <c r="X163" i="16"/>
  <c r="Y163" i="16"/>
  <c r="V164" i="16"/>
  <c r="W164" i="16"/>
  <c r="X164" i="16"/>
  <c r="Y164" i="16"/>
  <c r="V165" i="16"/>
  <c r="W165" i="16"/>
  <c r="X165" i="16"/>
  <c r="Y165" i="16"/>
  <c r="V166" i="16"/>
  <c r="W166" i="16"/>
  <c r="X166" i="16"/>
  <c r="Y166" i="16"/>
  <c r="V167" i="16"/>
  <c r="W167" i="16"/>
  <c r="X167" i="16"/>
  <c r="Y167" i="16"/>
  <c r="V168" i="16"/>
  <c r="W168" i="16"/>
  <c r="X168" i="16"/>
  <c r="Y168" i="16"/>
  <c r="V169" i="16"/>
  <c r="W169" i="16"/>
  <c r="X169" i="16"/>
  <c r="Y169" i="16"/>
  <c r="V170" i="16"/>
  <c r="W170" i="16"/>
  <c r="X170" i="16"/>
  <c r="Y170" i="16"/>
  <c r="V171" i="16"/>
  <c r="W171" i="16"/>
  <c r="X171" i="16"/>
  <c r="Y171" i="16"/>
  <c r="V172" i="16"/>
  <c r="W172" i="16"/>
  <c r="X172" i="16"/>
  <c r="Y172" i="16"/>
  <c r="V173" i="16"/>
  <c r="W173" i="16"/>
  <c r="X173" i="16"/>
  <c r="Y173" i="16"/>
  <c r="V174" i="16"/>
  <c r="W174" i="16"/>
  <c r="X174" i="16"/>
  <c r="Y174" i="16"/>
  <c r="V175" i="16"/>
  <c r="W175" i="16"/>
  <c r="X175" i="16"/>
  <c r="Y175" i="16"/>
  <c r="V176" i="16"/>
  <c r="W176" i="16"/>
  <c r="X176" i="16"/>
  <c r="Y176" i="16"/>
  <c r="V177" i="16"/>
  <c r="W177" i="16"/>
  <c r="X177" i="16"/>
  <c r="Y177" i="16"/>
  <c r="V178" i="16"/>
  <c r="W178" i="16"/>
  <c r="X178" i="16"/>
  <c r="Y178" i="16"/>
  <c r="V179" i="16"/>
  <c r="W179" i="16"/>
  <c r="X179" i="16"/>
  <c r="Y179" i="16"/>
  <c r="V180" i="16"/>
  <c r="W180" i="16"/>
  <c r="X180" i="16"/>
  <c r="Y180" i="16"/>
  <c r="V181" i="16"/>
  <c r="W181" i="16"/>
  <c r="X181" i="16"/>
  <c r="Y181" i="16"/>
  <c r="V182" i="16"/>
  <c r="W182" i="16"/>
  <c r="X182" i="16"/>
  <c r="Y182" i="16"/>
  <c r="V183" i="16"/>
  <c r="W183" i="16"/>
  <c r="X183" i="16"/>
  <c r="Y183" i="16"/>
  <c r="V184" i="16"/>
  <c r="W184" i="16"/>
  <c r="X184" i="16"/>
  <c r="Y184" i="16"/>
  <c r="V185" i="16"/>
  <c r="W185" i="16"/>
  <c r="X185" i="16"/>
  <c r="Y185" i="16"/>
  <c r="V186" i="16"/>
  <c r="W186" i="16"/>
  <c r="X186" i="16"/>
  <c r="Y186" i="16"/>
  <c r="V187" i="16"/>
  <c r="W187" i="16"/>
  <c r="X187" i="16"/>
  <c r="Y187" i="16"/>
  <c r="V188" i="16"/>
  <c r="W188" i="16"/>
  <c r="X188" i="16"/>
  <c r="Y188" i="16"/>
  <c r="V189" i="16"/>
  <c r="W189" i="16"/>
  <c r="X189" i="16"/>
  <c r="Y189" i="16"/>
  <c r="V190" i="16"/>
  <c r="W190" i="16"/>
  <c r="X190" i="16"/>
  <c r="Y190" i="16"/>
  <c r="V191" i="16"/>
  <c r="W191" i="16"/>
  <c r="X191" i="16"/>
  <c r="Y191" i="16"/>
  <c r="V192" i="16"/>
  <c r="W192" i="16"/>
  <c r="X192" i="16"/>
  <c r="Y192" i="16"/>
  <c r="V193" i="16"/>
  <c r="W193" i="16"/>
  <c r="X193" i="16"/>
  <c r="Y193" i="16"/>
  <c r="V194" i="16"/>
  <c r="W194" i="16"/>
  <c r="X194" i="16"/>
  <c r="Y194" i="16"/>
  <c r="V195" i="16"/>
  <c r="W195" i="16"/>
  <c r="X195" i="16"/>
  <c r="Y195" i="16"/>
  <c r="V196" i="16"/>
  <c r="W196" i="16"/>
  <c r="X196" i="16"/>
  <c r="Y196" i="16"/>
  <c r="V197" i="16"/>
  <c r="W197" i="16"/>
  <c r="X197" i="16"/>
  <c r="Y197" i="16"/>
  <c r="V198" i="16"/>
  <c r="W198" i="16"/>
  <c r="X198" i="16"/>
  <c r="Y198" i="16"/>
  <c r="V199" i="16"/>
  <c r="W199" i="16"/>
  <c r="X199" i="16"/>
  <c r="Y199" i="16"/>
  <c r="V200" i="16"/>
  <c r="W200" i="16"/>
  <c r="X200" i="16"/>
  <c r="Y200" i="16"/>
  <c r="V201" i="16"/>
  <c r="W201" i="16"/>
  <c r="X201" i="16"/>
  <c r="Y201" i="16"/>
  <c r="V202" i="16"/>
  <c r="W202" i="16"/>
  <c r="X202" i="16"/>
  <c r="Y202" i="16"/>
  <c r="V203" i="16"/>
  <c r="W203" i="16"/>
  <c r="X203" i="16"/>
  <c r="Y203" i="16"/>
  <c r="V204" i="16"/>
  <c r="W204" i="16"/>
  <c r="X204" i="16"/>
  <c r="Y204" i="16"/>
  <c r="V205" i="16"/>
  <c r="W205" i="16"/>
  <c r="X205" i="16"/>
  <c r="Y205" i="16"/>
  <c r="V206" i="16"/>
  <c r="W206" i="16"/>
  <c r="X206" i="16"/>
  <c r="Y206" i="16"/>
  <c r="V207" i="16"/>
  <c r="W207" i="16"/>
  <c r="X207" i="16"/>
  <c r="Y207" i="16"/>
  <c r="V208" i="16"/>
  <c r="W208" i="16"/>
  <c r="X208" i="16"/>
  <c r="Y208" i="16"/>
  <c r="V209" i="16"/>
  <c r="W209" i="16"/>
  <c r="X209" i="16"/>
  <c r="Y209" i="16"/>
  <c r="V210" i="16"/>
  <c r="W210" i="16"/>
  <c r="X210" i="16"/>
  <c r="Y210" i="16"/>
  <c r="V211" i="16"/>
  <c r="W211" i="16"/>
  <c r="X211" i="16"/>
  <c r="Y211" i="16"/>
  <c r="V212" i="16"/>
  <c r="W212" i="16"/>
  <c r="X212" i="16"/>
  <c r="Y212" i="16"/>
  <c r="V213" i="16"/>
  <c r="W213" i="16"/>
  <c r="X213" i="16"/>
  <c r="Y213" i="16"/>
  <c r="V214" i="16"/>
  <c r="W214" i="16"/>
  <c r="X214" i="16"/>
  <c r="Y214" i="16"/>
  <c r="V215" i="16"/>
  <c r="W215" i="16"/>
  <c r="X215" i="16"/>
  <c r="Y215" i="16"/>
  <c r="V216" i="16"/>
  <c r="W216" i="16"/>
  <c r="X216" i="16"/>
  <c r="Y216" i="16"/>
  <c r="V217" i="16"/>
  <c r="W217" i="16"/>
  <c r="X217" i="16"/>
  <c r="Y217" i="16"/>
  <c r="V218" i="16"/>
  <c r="W218" i="16"/>
  <c r="X218" i="16"/>
  <c r="Y218" i="16"/>
  <c r="V219" i="16"/>
  <c r="W219" i="16"/>
  <c r="X219" i="16"/>
  <c r="Y219" i="16"/>
  <c r="V220" i="16"/>
  <c r="W220" i="16"/>
  <c r="X220" i="16"/>
  <c r="Y220" i="16"/>
  <c r="V221" i="16"/>
  <c r="W221" i="16"/>
  <c r="X221" i="16"/>
  <c r="Y221" i="16"/>
  <c r="V222" i="16"/>
  <c r="W222" i="16"/>
  <c r="X222" i="16"/>
  <c r="Y222" i="16"/>
  <c r="V223" i="16"/>
  <c r="W223" i="16"/>
  <c r="X223" i="16"/>
  <c r="Y223" i="16"/>
  <c r="V224" i="16"/>
  <c r="W224" i="16"/>
  <c r="X224" i="16"/>
  <c r="Y224" i="16"/>
  <c r="V225" i="16"/>
  <c r="W225" i="16"/>
  <c r="X225" i="16"/>
  <c r="Y225" i="16"/>
  <c r="AG3" i="15"/>
  <c r="AL6" i="15" s="1"/>
  <c r="AE3" i="15"/>
  <c r="AE242" i="16"/>
  <c r="AF242" i="16" s="1"/>
  <c r="AC242" i="16"/>
  <c r="AD242" i="16" s="1"/>
  <c r="AE241" i="16"/>
  <c r="AF241" i="16" s="1"/>
  <c r="AC241" i="16"/>
  <c r="AD241" i="16" s="1"/>
  <c r="AE240" i="16"/>
  <c r="AF240" i="16" s="1"/>
  <c r="AC240" i="16"/>
  <c r="AD240" i="16" s="1"/>
  <c r="AE239" i="16"/>
  <c r="AF239" i="16" s="1"/>
  <c r="AC239" i="16"/>
  <c r="AD239" i="16" s="1"/>
  <c r="AE238" i="16"/>
  <c r="AF238" i="16" s="1"/>
  <c r="AC238" i="16"/>
  <c r="AD238" i="16" s="1"/>
  <c r="AE237" i="16"/>
  <c r="AF237" i="16" s="1"/>
  <c r="AC237" i="16"/>
  <c r="AD237" i="16" s="1"/>
  <c r="AE236" i="16"/>
  <c r="AF236" i="16" s="1"/>
  <c r="AC236" i="16"/>
  <c r="AD236" i="16" s="1"/>
  <c r="AE235" i="16"/>
  <c r="AF235" i="16" s="1"/>
  <c r="AC235" i="16"/>
  <c r="AD235" i="16" s="1"/>
  <c r="AE234" i="16"/>
  <c r="AF234" i="16" s="1"/>
  <c r="AC234" i="16"/>
  <c r="AD234" i="16" s="1"/>
  <c r="AE233" i="16"/>
  <c r="AF233" i="16" s="1"/>
  <c r="AC233" i="16"/>
  <c r="AD233" i="16" s="1"/>
  <c r="AE232" i="16"/>
  <c r="AF232" i="16" s="1"/>
  <c r="AC232" i="16"/>
  <c r="AD232" i="16" s="1"/>
  <c r="AE231" i="16"/>
  <c r="AF231" i="16" s="1"/>
  <c r="AC231" i="16"/>
  <c r="AD231" i="16" s="1"/>
  <c r="AE230" i="16"/>
  <c r="AF230" i="16" s="1"/>
  <c r="AC230" i="16"/>
  <c r="AD230" i="16" s="1"/>
  <c r="AE229" i="16"/>
  <c r="AF229" i="16" s="1"/>
  <c r="AC229" i="16"/>
  <c r="AD229" i="16" s="1"/>
  <c r="AE228" i="16"/>
  <c r="AF228" i="16" s="1"/>
  <c r="AC228" i="16"/>
  <c r="AD228" i="16" s="1"/>
  <c r="AE227" i="16"/>
  <c r="AF227" i="16" s="1"/>
  <c r="AC227" i="16"/>
  <c r="AD227" i="16" s="1"/>
  <c r="AE226" i="16"/>
  <c r="AF226" i="16" s="1"/>
  <c r="AC226" i="16"/>
  <c r="AD226" i="16" s="1"/>
  <c r="AE225" i="16"/>
  <c r="AF225" i="16" s="1"/>
  <c r="AC225" i="16"/>
  <c r="AD225" i="16" s="1"/>
  <c r="AE224" i="16"/>
  <c r="AF224" i="16" s="1"/>
  <c r="AC224" i="16"/>
  <c r="AD224" i="16" s="1"/>
  <c r="AE223" i="16"/>
  <c r="AF223" i="16" s="1"/>
  <c r="AC223" i="16"/>
  <c r="AD223" i="16" s="1"/>
  <c r="AE222" i="16"/>
  <c r="AF222" i="16" s="1"/>
  <c r="AC222" i="16"/>
  <c r="AD222" i="16" s="1"/>
  <c r="AE221" i="16"/>
  <c r="AF221" i="16" s="1"/>
  <c r="AC221" i="16"/>
  <c r="AD221" i="16" s="1"/>
  <c r="AE220" i="16"/>
  <c r="AF220" i="16" s="1"/>
  <c r="AC220" i="16"/>
  <c r="AD220" i="16" s="1"/>
  <c r="AE219" i="16"/>
  <c r="AF219" i="16" s="1"/>
  <c r="AC219" i="16"/>
  <c r="AD219" i="16" s="1"/>
  <c r="AE218" i="16"/>
  <c r="AF218" i="16" s="1"/>
  <c r="AC218" i="16"/>
  <c r="AD218" i="16" s="1"/>
  <c r="AE217" i="16"/>
  <c r="AF217" i="16" s="1"/>
  <c r="AC217" i="16"/>
  <c r="AD217" i="16" s="1"/>
  <c r="AE216" i="16"/>
  <c r="AF216" i="16" s="1"/>
  <c r="AC216" i="16"/>
  <c r="AD216" i="16" s="1"/>
  <c r="AE215" i="16"/>
  <c r="AF215" i="16" s="1"/>
  <c r="AC215" i="16"/>
  <c r="AD215" i="16" s="1"/>
  <c r="AE214" i="16"/>
  <c r="AF214" i="16" s="1"/>
  <c r="AC214" i="16"/>
  <c r="AD214" i="16" s="1"/>
  <c r="AE213" i="16"/>
  <c r="AF213" i="16" s="1"/>
  <c r="AC213" i="16"/>
  <c r="AD213" i="16" s="1"/>
  <c r="AE212" i="16"/>
  <c r="AF212" i="16" s="1"/>
  <c r="AC212" i="16"/>
  <c r="AD212" i="16" s="1"/>
  <c r="AE211" i="16"/>
  <c r="AF211" i="16" s="1"/>
  <c r="AC211" i="16"/>
  <c r="AD211" i="16" s="1"/>
  <c r="AE210" i="16"/>
  <c r="AF210" i="16" s="1"/>
  <c r="AC210" i="16"/>
  <c r="AD210" i="16" s="1"/>
  <c r="AE209" i="16"/>
  <c r="AF209" i="16" s="1"/>
  <c r="AC209" i="16"/>
  <c r="AD209" i="16" s="1"/>
  <c r="AE208" i="16"/>
  <c r="AF208" i="16" s="1"/>
  <c r="AC208" i="16"/>
  <c r="AD208" i="16" s="1"/>
  <c r="AE207" i="16"/>
  <c r="AF207" i="16" s="1"/>
  <c r="AC207" i="16"/>
  <c r="AD207" i="16" s="1"/>
  <c r="AE206" i="16"/>
  <c r="AF206" i="16" s="1"/>
  <c r="AC206" i="16"/>
  <c r="AD206" i="16" s="1"/>
  <c r="AE205" i="16"/>
  <c r="AF205" i="16" s="1"/>
  <c r="AC205" i="16"/>
  <c r="AD205" i="16" s="1"/>
  <c r="AE204" i="16"/>
  <c r="AF204" i="16" s="1"/>
  <c r="AC204" i="16"/>
  <c r="AD204" i="16" s="1"/>
  <c r="AE203" i="16"/>
  <c r="AF203" i="16" s="1"/>
  <c r="AC203" i="16"/>
  <c r="AD203" i="16" s="1"/>
  <c r="AE202" i="16"/>
  <c r="AF202" i="16" s="1"/>
  <c r="AC202" i="16"/>
  <c r="AD202" i="16" s="1"/>
  <c r="AE201" i="16"/>
  <c r="AF201" i="16" s="1"/>
  <c r="AC201" i="16"/>
  <c r="AD201" i="16" s="1"/>
  <c r="AE200" i="16"/>
  <c r="AF200" i="16" s="1"/>
  <c r="AC200" i="16"/>
  <c r="AD200" i="16" s="1"/>
  <c r="AE199" i="16"/>
  <c r="AF199" i="16" s="1"/>
  <c r="AC199" i="16"/>
  <c r="AD199" i="16" s="1"/>
  <c r="AE198" i="16"/>
  <c r="AF198" i="16" s="1"/>
  <c r="AC198" i="16"/>
  <c r="AD198" i="16" s="1"/>
  <c r="AE197" i="16"/>
  <c r="AF197" i="16" s="1"/>
  <c r="AC197" i="16"/>
  <c r="AD197" i="16" s="1"/>
  <c r="AE196" i="16"/>
  <c r="AF196" i="16" s="1"/>
  <c r="AC196" i="16"/>
  <c r="AD196" i="16" s="1"/>
  <c r="AE195" i="16"/>
  <c r="AF195" i="16" s="1"/>
  <c r="AC195" i="16"/>
  <c r="AD195" i="16" s="1"/>
  <c r="AE194" i="16"/>
  <c r="AF194" i="16" s="1"/>
  <c r="AC194" i="16"/>
  <c r="AD194" i="16" s="1"/>
  <c r="AE193" i="16"/>
  <c r="AF193" i="16" s="1"/>
  <c r="AC193" i="16"/>
  <c r="AD193" i="16" s="1"/>
  <c r="AE192" i="16"/>
  <c r="AF192" i="16" s="1"/>
  <c r="AC192" i="16"/>
  <c r="AD192" i="16" s="1"/>
  <c r="AE191" i="16"/>
  <c r="AF191" i="16" s="1"/>
  <c r="AC191" i="16"/>
  <c r="AD191" i="16" s="1"/>
  <c r="AE190" i="16"/>
  <c r="AF190" i="16" s="1"/>
  <c r="AC190" i="16"/>
  <c r="AD190" i="16" s="1"/>
  <c r="AE189" i="16"/>
  <c r="AF189" i="16" s="1"/>
  <c r="AC189" i="16"/>
  <c r="AD189" i="16" s="1"/>
  <c r="AE188" i="16"/>
  <c r="AF188" i="16" s="1"/>
  <c r="AC188" i="16"/>
  <c r="AD188" i="16" s="1"/>
  <c r="AE187" i="16"/>
  <c r="AF187" i="16" s="1"/>
  <c r="AC187" i="16"/>
  <c r="AD187" i="16" s="1"/>
  <c r="AE186" i="16"/>
  <c r="AF186" i="16" s="1"/>
  <c r="AC186" i="16"/>
  <c r="AD186" i="16" s="1"/>
  <c r="AE185" i="16"/>
  <c r="AF185" i="16" s="1"/>
  <c r="AC185" i="16"/>
  <c r="AD185" i="16" s="1"/>
  <c r="AE184" i="16"/>
  <c r="AF184" i="16" s="1"/>
  <c r="AC184" i="16"/>
  <c r="AD184" i="16" s="1"/>
  <c r="AE183" i="16"/>
  <c r="AF183" i="16" s="1"/>
  <c r="AC183" i="16"/>
  <c r="AD183" i="16" s="1"/>
  <c r="AE182" i="16"/>
  <c r="AF182" i="16" s="1"/>
  <c r="AC182" i="16"/>
  <c r="AD182" i="16" s="1"/>
  <c r="AE181" i="16"/>
  <c r="AF181" i="16" s="1"/>
  <c r="AC181" i="16"/>
  <c r="AD181" i="16" s="1"/>
  <c r="AE180" i="16"/>
  <c r="AF180" i="16" s="1"/>
  <c r="AC180" i="16"/>
  <c r="AD180" i="16" s="1"/>
  <c r="AE179" i="16"/>
  <c r="AF179" i="16" s="1"/>
  <c r="AC179" i="16"/>
  <c r="AD179" i="16" s="1"/>
  <c r="AE178" i="16"/>
  <c r="AF178" i="16" s="1"/>
  <c r="AC178" i="16"/>
  <c r="AD178" i="16" s="1"/>
  <c r="AE177" i="16"/>
  <c r="AF177" i="16" s="1"/>
  <c r="AC177" i="16"/>
  <c r="AD177" i="16" s="1"/>
  <c r="AE176" i="16"/>
  <c r="AF176" i="16" s="1"/>
  <c r="AC176" i="16"/>
  <c r="AD176" i="16" s="1"/>
  <c r="AE175" i="16"/>
  <c r="AF175" i="16" s="1"/>
  <c r="AC175" i="16"/>
  <c r="AD175" i="16" s="1"/>
  <c r="AE174" i="16"/>
  <c r="AF174" i="16" s="1"/>
  <c r="AC174" i="16"/>
  <c r="AD174" i="16" s="1"/>
  <c r="AE173" i="16"/>
  <c r="AF173" i="16" s="1"/>
  <c r="AC173" i="16"/>
  <c r="AD173" i="16" s="1"/>
  <c r="AE172" i="16"/>
  <c r="AF172" i="16" s="1"/>
  <c r="AC172" i="16"/>
  <c r="AD172" i="16" s="1"/>
  <c r="AE171" i="16"/>
  <c r="AF171" i="16" s="1"/>
  <c r="AC171" i="16"/>
  <c r="AD171" i="16" s="1"/>
  <c r="AE170" i="16"/>
  <c r="AF170" i="16" s="1"/>
  <c r="AC170" i="16"/>
  <c r="AD170" i="16" s="1"/>
  <c r="AE169" i="16"/>
  <c r="AF169" i="16" s="1"/>
  <c r="AC169" i="16"/>
  <c r="AD169" i="16" s="1"/>
  <c r="AE168" i="16"/>
  <c r="AF168" i="16" s="1"/>
  <c r="AC168" i="16"/>
  <c r="AD168" i="16" s="1"/>
  <c r="AE167" i="16"/>
  <c r="AF167" i="16" s="1"/>
  <c r="AC167" i="16"/>
  <c r="AD167" i="16" s="1"/>
  <c r="AE166" i="16"/>
  <c r="AF166" i="16" s="1"/>
  <c r="AC166" i="16"/>
  <c r="AD166" i="16" s="1"/>
  <c r="AE165" i="16"/>
  <c r="AF165" i="16" s="1"/>
  <c r="AC165" i="16"/>
  <c r="AD165" i="16" s="1"/>
  <c r="AE164" i="16"/>
  <c r="AF164" i="16" s="1"/>
  <c r="AC164" i="16"/>
  <c r="AD164" i="16" s="1"/>
  <c r="AE163" i="16"/>
  <c r="AF163" i="16" s="1"/>
  <c r="AC163" i="16"/>
  <c r="AD163" i="16" s="1"/>
  <c r="AE162" i="16"/>
  <c r="AF162" i="16" s="1"/>
  <c r="AC162" i="16"/>
  <c r="AD162" i="16" s="1"/>
  <c r="AE161" i="16"/>
  <c r="AF161" i="16" s="1"/>
  <c r="AC161" i="16"/>
  <c r="AD161" i="16" s="1"/>
  <c r="AE160" i="16"/>
  <c r="AF160" i="16" s="1"/>
  <c r="AC160" i="16"/>
  <c r="AD160" i="16" s="1"/>
  <c r="AE159" i="16"/>
  <c r="AF159" i="16" s="1"/>
  <c r="AC159" i="16"/>
  <c r="AD159" i="16" s="1"/>
  <c r="AE158" i="16"/>
  <c r="AF158" i="16" s="1"/>
  <c r="AC158" i="16"/>
  <c r="AD158" i="16" s="1"/>
  <c r="AE157" i="16"/>
  <c r="AF157" i="16" s="1"/>
  <c r="AC157" i="16"/>
  <c r="AD157" i="16" s="1"/>
  <c r="AE156" i="16"/>
  <c r="AF156" i="16" s="1"/>
  <c r="AC156" i="16"/>
  <c r="AD156" i="16" s="1"/>
  <c r="AE155" i="16"/>
  <c r="AF155" i="16" s="1"/>
  <c r="AC155" i="16"/>
  <c r="AD155" i="16" s="1"/>
  <c r="AE154" i="16"/>
  <c r="AF154" i="16" s="1"/>
  <c r="AC154" i="16"/>
  <c r="AD154" i="16" s="1"/>
  <c r="AE153" i="16"/>
  <c r="AF153" i="16" s="1"/>
  <c r="AC153" i="16"/>
  <c r="AD153" i="16" s="1"/>
  <c r="AE152" i="16"/>
  <c r="AF152" i="16" s="1"/>
  <c r="AC152" i="16"/>
  <c r="AD152" i="16" s="1"/>
  <c r="AE151" i="16"/>
  <c r="AF151" i="16" s="1"/>
  <c r="AC151" i="16"/>
  <c r="AD151" i="16" s="1"/>
  <c r="AE150" i="16"/>
  <c r="AF150" i="16" s="1"/>
  <c r="AC150" i="16"/>
  <c r="AD150" i="16" s="1"/>
  <c r="AE149" i="16"/>
  <c r="AF149" i="16" s="1"/>
  <c r="AC149" i="16"/>
  <c r="AD149" i="16" s="1"/>
  <c r="AE148" i="16"/>
  <c r="AF148" i="16" s="1"/>
  <c r="AC148" i="16"/>
  <c r="AD148" i="16" s="1"/>
  <c r="AE147" i="16"/>
  <c r="AF147" i="16" s="1"/>
  <c r="AC147" i="16"/>
  <c r="AD147" i="16" s="1"/>
  <c r="AE146" i="16"/>
  <c r="AF146" i="16" s="1"/>
  <c r="AC146" i="16"/>
  <c r="AD146" i="16" s="1"/>
  <c r="AE145" i="16"/>
  <c r="AF145" i="16" s="1"/>
  <c r="AC145" i="16"/>
  <c r="AD145" i="16" s="1"/>
  <c r="AE144" i="16"/>
  <c r="AF144" i="16" s="1"/>
  <c r="AC144" i="16"/>
  <c r="AD144" i="16" s="1"/>
  <c r="AE143" i="16"/>
  <c r="AF143" i="16" s="1"/>
  <c r="AC143" i="16"/>
  <c r="AD143" i="16" s="1"/>
  <c r="AE142" i="16"/>
  <c r="AF142" i="16" s="1"/>
  <c r="AC142" i="16"/>
  <c r="AD142" i="16" s="1"/>
  <c r="AE141" i="16"/>
  <c r="AF141" i="16" s="1"/>
  <c r="AC141" i="16"/>
  <c r="AD141" i="16" s="1"/>
  <c r="AE140" i="16"/>
  <c r="AF140" i="16" s="1"/>
  <c r="AC140" i="16"/>
  <c r="AD140" i="16" s="1"/>
  <c r="AE139" i="16"/>
  <c r="AF139" i="16" s="1"/>
  <c r="AC139" i="16"/>
  <c r="AD139" i="16" s="1"/>
  <c r="AE138" i="16"/>
  <c r="AF138" i="16" s="1"/>
  <c r="AC138" i="16"/>
  <c r="AD138" i="16" s="1"/>
  <c r="AE137" i="16"/>
  <c r="AF137" i="16" s="1"/>
  <c r="AC137" i="16"/>
  <c r="AD137" i="16" s="1"/>
  <c r="AE136" i="16"/>
  <c r="AF136" i="16" s="1"/>
  <c r="AC136" i="16"/>
  <c r="AD136" i="16" s="1"/>
  <c r="AE135" i="16"/>
  <c r="AF135" i="16" s="1"/>
  <c r="AC135" i="16"/>
  <c r="AD135" i="16" s="1"/>
  <c r="AE134" i="16"/>
  <c r="AF134" i="16" s="1"/>
  <c r="AC134" i="16"/>
  <c r="AD134" i="16" s="1"/>
  <c r="AE133" i="16"/>
  <c r="AF133" i="16" s="1"/>
  <c r="AC133" i="16"/>
  <c r="AD133" i="16" s="1"/>
  <c r="AE132" i="16"/>
  <c r="AF132" i="16" s="1"/>
  <c r="AC132" i="16"/>
  <c r="AD132" i="16" s="1"/>
  <c r="AE131" i="16"/>
  <c r="AF131" i="16" s="1"/>
  <c r="AC131" i="16"/>
  <c r="AD131" i="16" s="1"/>
  <c r="AE130" i="16"/>
  <c r="AF130" i="16" s="1"/>
  <c r="AC130" i="16"/>
  <c r="AD130" i="16" s="1"/>
  <c r="AE129" i="16"/>
  <c r="AF129" i="16" s="1"/>
  <c r="AC129" i="16"/>
  <c r="AD129" i="16" s="1"/>
  <c r="AE128" i="16"/>
  <c r="AF128" i="16" s="1"/>
  <c r="AC128" i="16"/>
  <c r="AD128" i="16" s="1"/>
  <c r="AE127" i="16"/>
  <c r="AF127" i="16" s="1"/>
  <c r="AC127" i="16"/>
  <c r="AD127" i="16" s="1"/>
  <c r="AE126" i="16"/>
  <c r="AF126" i="16" s="1"/>
  <c r="AC126" i="16"/>
  <c r="AD126" i="16" s="1"/>
  <c r="AE125" i="16"/>
  <c r="AF125" i="16" s="1"/>
  <c r="AC125" i="16"/>
  <c r="AD125" i="16" s="1"/>
  <c r="AE124" i="16"/>
  <c r="AF124" i="16" s="1"/>
  <c r="AC124" i="16"/>
  <c r="AD124" i="16" s="1"/>
  <c r="AE123" i="16"/>
  <c r="AF123" i="16" s="1"/>
  <c r="AC123" i="16"/>
  <c r="AD123" i="16" s="1"/>
  <c r="AE122" i="16"/>
  <c r="AF122" i="16" s="1"/>
  <c r="AC122" i="16"/>
  <c r="AD122" i="16" s="1"/>
  <c r="AE121" i="16"/>
  <c r="AF121" i="16" s="1"/>
  <c r="AC121" i="16"/>
  <c r="AD121" i="16" s="1"/>
  <c r="AE120" i="16"/>
  <c r="AF120" i="16" s="1"/>
  <c r="AC120" i="16"/>
  <c r="AD120" i="16" s="1"/>
  <c r="AE119" i="16"/>
  <c r="AF119" i="16" s="1"/>
  <c r="AC119" i="16"/>
  <c r="AD119" i="16" s="1"/>
  <c r="AE118" i="16"/>
  <c r="AF118" i="16" s="1"/>
  <c r="AC118" i="16"/>
  <c r="AD118" i="16" s="1"/>
  <c r="AE117" i="16"/>
  <c r="AF117" i="16" s="1"/>
  <c r="AC117" i="16"/>
  <c r="AD117" i="16" s="1"/>
  <c r="AE116" i="16"/>
  <c r="AF116" i="16" s="1"/>
  <c r="AC116" i="16"/>
  <c r="AD116" i="16" s="1"/>
  <c r="AE115" i="16"/>
  <c r="AF115" i="16" s="1"/>
  <c r="AC115" i="16"/>
  <c r="AD115" i="16" s="1"/>
  <c r="AE114" i="16"/>
  <c r="AF114" i="16" s="1"/>
  <c r="AC114" i="16"/>
  <c r="AD114" i="16" s="1"/>
  <c r="AE113" i="16"/>
  <c r="AF113" i="16" s="1"/>
  <c r="AC113" i="16"/>
  <c r="AD113" i="16" s="1"/>
  <c r="AE112" i="16"/>
  <c r="AF112" i="16" s="1"/>
  <c r="AC112" i="16"/>
  <c r="AD112" i="16" s="1"/>
  <c r="AE111" i="16"/>
  <c r="AF111" i="16" s="1"/>
  <c r="AC111" i="16"/>
  <c r="AD111" i="16" s="1"/>
  <c r="AE110" i="16"/>
  <c r="AF110" i="16" s="1"/>
  <c r="AC110" i="16"/>
  <c r="AD110" i="16" s="1"/>
  <c r="AE109" i="16"/>
  <c r="AF109" i="16" s="1"/>
  <c r="AC109" i="16"/>
  <c r="AD109" i="16" s="1"/>
  <c r="AE108" i="16"/>
  <c r="AF108" i="16" s="1"/>
  <c r="AC108" i="16"/>
  <c r="AD108" i="16" s="1"/>
  <c r="AE107" i="16"/>
  <c r="AF107" i="16" s="1"/>
  <c r="AC107" i="16"/>
  <c r="AD107" i="16" s="1"/>
  <c r="AE106" i="16"/>
  <c r="AF106" i="16" s="1"/>
  <c r="AC106" i="16"/>
  <c r="AD106" i="16" s="1"/>
  <c r="AE105" i="16"/>
  <c r="AF105" i="16" s="1"/>
  <c r="AC105" i="16"/>
  <c r="AD105" i="16" s="1"/>
  <c r="AE104" i="16"/>
  <c r="AF104" i="16" s="1"/>
  <c r="AC104" i="16"/>
  <c r="AD104" i="16" s="1"/>
  <c r="AE103" i="16"/>
  <c r="AF103" i="16" s="1"/>
  <c r="AC103" i="16"/>
  <c r="AD103" i="16" s="1"/>
  <c r="AE102" i="16"/>
  <c r="AF102" i="16" s="1"/>
  <c r="AC102" i="16"/>
  <c r="AD102" i="16" s="1"/>
  <c r="AE101" i="16"/>
  <c r="AF101" i="16" s="1"/>
  <c r="AC101" i="16"/>
  <c r="AD101" i="16" s="1"/>
  <c r="AE100" i="16"/>
  <c r="AF100" i="16" s="1"/>
  <c r="AC100" i="16"/>
  <c r="AD100" i="16" s="1"/>
  <c r="AE99" i="16"/>
  <c r="AF99" i="16" s="1"/>
  <c r="AC99" i="16"/>
  <c r="AD99" i="16" s="1"/>
  <c r="AE98" i="16"/>
  <c r="AF98" i="16" s="1"/>
  <c r="AC98" i="16"/>
  <c r="AD98" i="16" s="1"/>
  <c r="AE97" i="16"/>
  <c r="AF97" i="16" s="1"/>
  <c r="AC97" i="16"/>
  <c r="AD97" i="16" s="1"/>
  <c r="AE96" i="16"/>
  <c r="AF96" i="16" s="1"/>
  <c r="AC96" i="16"/>
  <c r="AD96" i="16" s="1"/>
  <c r="AE95" i="16"/>
  <c r="AF95" i="16" s="1"/>
  <c r="AC95" i="16"/>
  <c r="AD95" i="16" s="1"/>
  <c r="AE94" i="16"/>
  <c r="AF94" i="16" s="1"/>
  <c r="AC94" i="16"/>
  <c r="AD94" i="16" s="1"/>
  <c r="AE93" i="16"/>
  <c r="AF93" i="16" s="1"/>
  <c r="AC93" i="16"/>
  <c r="AD93" i="16" s="1"/>
  <c r="AE92" i="16"/>
  <c r="AF92" i="16" s="1"/>
  <c r="AC92" i="16"/>
  <c r="AD92" i="16" s="1"/>
  <c r="AE91" i="16"/>
  <c r="AF91" i="16" s="1"/>
  <c r="AC91" i="16"/>
  <c r="AD91" i="16" s="1"/>
  <c r="AE90" i="16"/>
  <c r="AF90" i="16" s="1"/>
  <c r="AC90" i="16"/>
  <c r="AD90" i="16" s="1"/>
  <c r="AE89" i="16"/>
  <c r="AF89" i="16" s="1"/>
  <c r="AC89" i="16"/>
  <c r="AD89" i="16" s="1"/>
  <c r="AE88" i="16"/>
  <c r="AF88" i="16" s="1"/>
  <c r="AC88" i="16"/>
  <c r="AD88" i="16" s="1"/>
  <c r="AE87" i="16"/>
  <c r="AF87" i="16" s="1"/>
  <c r="AC87" i="16"/>
  <c r="AD87" i="16" s="1"/>
  <c r="AE86" i="16"/>
  <c r="AF86" i="16" s="1"/>
  <c r="AC86" i="16"/>
  <c r="AD86" i="16" s="1"/>
  <c r="AE85" i="16"/>
  <c r="AF85" i="16" s="1"/>
  <c r="AC85" i="16"/>
  <c r="AD85" i="16" s="1"/>
  <c r="AE84" i="16"/>
  <c r="AF84" i="16" s="1"/>
  <c r="AC84" i="16"/>
  <c r="AD84" i="16" s="1"/>
  <c r="AE83" i="16"/>
  <c r="AF83" i="16" s="1"/>
  <c r="AC83" i="16"/>
  <c r="AD83" i="16" s="1"/>
  <c r="AE82" i="16"/>
  <c r="AF82" i="16" s="1"/>
  <c r="AC82" i="16"/>
  <c r="AD82" i="16" s="1"/>
  <c r="AE81" i="16"/>
  <c r="AF81" i="16" s="1"/>
  <c r="AC81" i="16"/>
  <c r="AD81" i="16" s="1"/>
  <c r="AE80" i="16"/>
  <c r="AF80" i="16" s="1"/>
  <c r="AC80" i="16"/>
  <c r="AD80" i="16" s="1"/>
  <c r="AE79" i="16"/>
  <c r="AF79" i="16" s="1"/>
  <c r="AC79" i="16"/>
  <c r="AD79" i="16" s="1"/>
  <c r="AE78" i="16"/>
  <c r="AF78" i="16" s="1"/>
  <c r="AC78" i="16"/>
  <c r="AD78" i="16" s="1"/>
  <c r="AE77" i="16"/>
  <c r="AF77" i="16" s="1"/>
  <c r="AC77" i="16"/>
  <c r="AD77" i="16" s="1"/>
  <c r="AE76" i="16"/>
  <c r="AF76" i="16" s="1"/>
  <c r="AC76" i="16"/>
  <c r="AD76" i="16" s="1"/>
  <c r="AE75" i="16"/>
  <c r="AF75" i="16" s="1"/>
  <c r="AC75" i="16"/>
  <c r="AD75" i="16" s="1"/>
  <c r="AE74" i="16"/>
  <c r="AF74" i="16" s="1"/>
  <c r="AC74" i="16"/>
  <c r="AD74" i="16" s="1"/>
  <c r="AE73" i="16"/>
  <c r="AF73" i="16" s="1"/>
  <c r="AC73" i="16"/>
  <c r="AD73" i="16" s="1"/>
  <c r="AE72" i="16"/>
  <c r="AF72" i="16" s="1"/>
  <c r="AC72" i="16"/>
  <c r="AD72" i="16" s="1"/>
  <c r="AE71" i="16"/>
  <c r="AF71" i="16" s="1"/>
  <c r="AC71" i="16"/>
  <c r="AD71" i="16" s="1"/>
  <c r="AE70" i="16"/>
  <c r="AF70" i="16" s="1"/>
  <c r="AC70" i="16"/>
  <c r="AD70" i="16" s="1"/>
  <c r="AE69" i="16"/>
  <c r="AF69" i="16" s="1"/>
  <c r="AC69" i="16"/>
  <c r="AD69" i="16" s="1"/>
  <c r="AE68" i="16"/>
  <c r="AF68" i="16" s="1"/>
  <c r="AC68" i="16"/>
  <c r="AD68" i="16" s="1"/>
  <c r="AE67" i="16"/>
  <c r="AF67" i="16" s="1"/>
  <c r="AC67" i="16"/>
  <c r="AD67" i="16" s="1"/>
  <c r="AE66" i="16"/>
  <c r="AF66" i="16" s="1"/>
  <c r="AC66" i="16"/>
  <c r="AD66" i="16" s="1"/>
  <c r="AE65" i="16"/>
  <c r="AF65" i="16" s="1"/>
  <c r="AC65" i="16"/>
  <c r="AD65" i="16" s="1"/>
  <c r="AE64" i="16"/>
  <c r="AF64" i="16" s="1"/>
  <c r="AC64" i="16"/>
  <c r="AD64" i="16" s="1"/>
  <c r="AE63" i="16"/>
  <c r="AF63" i="16" s="1"/>
  <c r="AC63" i="16"/>
  <c r="AD63" i="16" s="1"/>
  <c r="AE62" i="16"/>
  <c r="AF62" i="16" s="1"/>
  <c r="AC62" i="16"/>
  <c r="AD62" i="16" s="1"/>
  <c r="AE61" i="16"/>
  <c r="AF61" i="16" s="1"/>
  <c r="AC61" i="16"/>
  <c r="AD61" i="16" s="1"/>
  <c r="AE60" i="16"/>
  <c r="AF60" i="16" s="1"/>
  <c r="AC60" i="16"/>
  <c r="AD60" i="16" s="1"/>
  <c r="AE59" i="16"/>
  <c r="AF59" i="16" s="1"/>
  <c r="AC59" i="16"/>
  <c r="AD59" i="16" s="1"/>
  <c r="AE58" i="16"/>
  <c r="AF58" i="16" s="1"/>
  <c r="AC58" i="16"/>
  <c r="AD58" i="16" s="1"/>
  <c r="AE57" i="16"/>
  <c r="AF57" i="16" s="1"/>
  <c r="AC57" i="16"/>
  <c r="AD57" i="16" s="1"/>
  <c r="AE56" i="16"/>
  <c r="AF56" i="16" s="1"/>
  <c r="AC56" i="16"/>
  <c r="AD56" i="16" s="1"/>
  <c r="AE55" i="16"/>
  <c r="AF55" i="16" s="1"/>
  <c r="AC55" i="16"/>
  <c r="AD55" i="16" s="1"/>
  <c r="AE54" i="16"/>
  <c r="AF54" i="16" s="1"/>
  <c r="AC54" i="16"/>
  <c r="AD54" i="16" s="1"/>
  <c r="AE53" i="16"/>
  <c r="AF53" i="16" s="1"/>
  <c r="AC53" i="16"/>
  <c r="AD53" i="16" s="1"/>
  <c r="AE52" i="16"/>
  <c r="AF52" i="16" s="1"/>
  <c r="AC52" i="16"/>
  <c r="AD52" i="16" s="1"/>
  <c r="AE51" i="16"/>
  <c r="AF51" i="16" s="1"/>
  <c r="AC51" i="16"/>
  <c r="AD51" i="16" s="1"/>
  <c r="AE50" i="16"/>
  <c r="AF50" i="16" s="1"/>
  <c r="AC50" i="16"/>
  <c r="AD50" i="16" s="1"/>
  <c r="AE49" i="16"/>
  <c r="AF49" i="16" s="1"/>
  <c r="AC49" i="16"/>
  <c r="AD49" i="16" s="1"/>
  <c r="AE48" i="16"/>
  <c r="AF48" i="16" s="1"/>
  <c r="AC48" i="16"/>
  <c r="AD48" i="16" s="1"/>
  <c r="AE47" i="16"/>
  <c r="AF47" i="16" s="1"/>
  <c r="AC47" i="16"/>
  <c r="AD47" i="16" s="1"/>
  <c r="AE46" i="16"/>
  <c r="AF46" i="16" s="1"/>
  <c r="AC46" i="16"/>
  <c r="AD46" i="16" s="1"/>
  <c r="AE45" i="16"/>
  <c r="AF45" i="16" s="1"/>
  <c r="AC45" i="16"/>
  <c r="AD45" i="16" s="1"/>
  <c r="AE44" i="16"/>
  <c r="AF44" i="16" s="1"/>
  <c r="AC44" i="16"/>
  <c r="AD44" i="16" s="1"/>
  <c r="AE43" i="16"/>
  <c r="AF43" i="16" s="1"/>
  <c r="AC43" i="16"/>
  <c r="AD43" i="16" s="1"/>
  <c r="AE42" i="16"/>
  <c r="AF42" i="16" s="1"/>
  <c r="AC42" i="16"/>
  <c r="AD42" i="16" s="1"/>
  <c r="AE41" i="16"/>
  <c r="AF41" i="16" s="1"/>
  <c r="AC41" i="16"/>
  <c r="AD41" i="16" s="1"/>
  <c r="AE40" i="16"/>
  <c r="AF40" i="16" s="1"/>
  <c r="AC40" i="16"/>
  <c r="AD40" i="16" s="1"/>
  <c r="AE39" i="16"/>
  <c r="AF39" i="16" s="1"/>
  <c r="AC39" i="16"/>
  <c r="AD39" i="16" s="1"/>
  <c r="AE38" i="16"/>
  <c r="AF38" i="16" s="1"/>
  <c r="AC38" i="16"/>
  <c r="AD38" i="16" s="1"/>
  <c r="AE37" i="16"/>
  <c r="AF37" i="16" s="1"/>
  <c r="AC37" i="16"/>
  <c r="AD37" i="16" s="1"/>
  <c r="AE36" i="16"/>
  <c r="AF36" i="16" s="1"/>
  <c r="AC36" i="16"/>
  <c r="AD36" i="16" s="1"/>
  <c r="AE35" i="16"/>
  <c r="AF35" i="16" s="1"/>
  <c r="AC35" i="16"/>
  <c r="AD35" i="16" s="1"/>
  <c r="AE34" i="16"/>
  <c r="AF34" i="16" s="1"/>
  <c r="AC34" i="16"/>
  <c r="AD34" i="16" s="1"/>
  <c r="AE33" i="16"/>
  <c r="AF33" i="16" s="1"/>
  <c r="AC33" i="16"/>
  <c r="AD33" i="16" s="1"/>
  <c r="AE32" i="16"/>
  <c r="AF32" i="16" s="1"/>
  <c r="AC32" i="16"/>
  <c r="AD32" i="16" s="1"/>
  <c r="AE31" i="16"/>
  <c r="AF31" i="16" s="1"/>
  <c r="AC31" i="16"/>
  <c r="AD31" i="16" s="1"/>
  <c r="AE30" i="16"/>
  <c r="AF30" i="16" s="1"/>
  <c r="AC30" i="16"/>
  <c r="AD30" i="16" s="1"/>
  <c r="AE29" i="16"/>
  <c r="AF29" i="16" s="1"/>
  <c r="AC29" i="16"/>
  <c r="AD29" i="16" s="1"/>
  <c r="AE28" i="16"/>
  <c r="AF28" i="16" s="1"/>
  <c r="AC28" i="16"/>
  <c r="AD28" i="16" s="1"/>
  <c r="AE27" i="16"/>
  <c r="AF27" i="16" s="1"/>
  <c r="AC27" i="16"/>
  <c r="AD27" i="16" s="1"/>
  <c r="AE26" i="16"/>
  <c r="AF26" i="16" s="1"/>
  <c r="AC26" i="16"/>
  <c r="AD26" i="16" s="1"/>
  <c r="AE25" i="16"/>
  <c r="AF25" i="16" s="1"/>
  <c r="AC25" i="16"/>
  <c r="AD25" i="16" s="1"/>
  <c r="AE24" i="16"/>
  <c r="AF24" i="16" s="1"/>
  <c r="AC24" i="16"/>
  <c r="AD24" i="16" s="1"/>
  <c r="AE23" i="16"/>
  <c r="AF23" i="16" s="1"/>
  <c r="AC23" i="16"/>
  <c r="AD23" i="16" s="1"/>
  <c r="AE22" i="16"/>
  <c r="AF22" i="16" s="1"/>
  <c r="AC22" i="16"/>
  <c r="AD22" i="16" s="1"/>
  <c r="AE21" i="16"/>
  <c r="AF21" i="16" s="1"/>
  <c r="AC21" i="16"/>
  <c r="AD21" i="16" s="1"/>
  <c r="AE20" i="16"/>
  <c r="AF20" i="16" s="1"/>
  <c r="AC20" i="16"/>
  <c r="AD20" i="16" s="1"/>
  <c r="AE19" i="16"/>
  <c r="AF19" i="16" s="1"/>
  <c r="AC19" i="16"/>
  <c r="AD19" i="16" s="1"/>
  <c r="AE18" i="16"/>
  <c r="AF18" i="16" s="1"/>
  <c r="AC18" i="16"/>
  <c r="AD18" i="16" s="1"/>
  <c r="AE17" i="16"/>
  <c r="AF17" i="16" s="1"/>
  <c r="AC17" i="16"/>
  <c r="AD17" i="16" s="1"/>
  <c r="AE16" i="16"/>
  <c r="AF16" i="16" s="1"/>
  <c r="AC16" i="16"/>
  <c r="AD16" i="16" s="1"/>
  <c r="AE15" i="16"/>
  <c r="AF15" i="16" s="1"/>
  <c r="AC15" i="16"/>
  <c r="AD15" i="16" s="1"/>
  <c r="AE14" i="16"/>
  <c r="AF14" i="16" s="1"/>
  <c r="AC14" i="16"/>
  <c r="AD14" i="16" s="1"/>
  <c r="AE13" i="16"/>
  <c r="AF13" i="16" s="1"/>
  <c r="AC13" i="16"/>
  <c r="AD13" i="16" s="1"/>
  <c r="AE12" i="16"/>
  <c r="AF12" i="16" s="1"/>
  <c r="AC12" i="16"/>
  <c r="AD12" i="16" s="1"/>
  <c r="AE11" i="16"/>
  <c r="AF11" i="16" s="1"/>
  <c r="AC11" i="16"/>
  <c r="AD11" i="16" s="1"/>
  <c r="AE10" i="16"/>
  <c r="AF10" i="16" s="1"/>
  <c r="AC10" i="16"/>
  <c r="AD10" i="16" s="1"/>
  <c r="AE9" i="16"/>
  <c r="AF9" i="16" s="1"/>
  <c r="AC9" i="16"/>
  <c r="AD9" i="16" s="1"/>
  <c r="AE8" i="16"/>
  <c r="AF8" i="16" s="1"/>
  <c r="AC8" i="16"/>
  <c r="AD8" i="16" s="1"/>
  <c r="AE7" i="16"/>
  <c r="AF7" i="16" s="1"/>
  <c r="AC7" i="16"/>
  <c r="AD7" i="16" s="1"/>
  <c r="AE6" i="16"/>
  <c r="AF6" i="16" s="1"/>
  <c r="AC6" i="16"/>
  <c r="AD6" i="16" s="1"/>
  <c r="AE5" i="16"/>
  <c r="AF5" i="16" s="1"/>
  <c r="AC5" i="16"/>
  <c r="AD5" i="16" s="1"/>
  <c r="AE4" i="16"/>
  <c r="AF4" i="16" s="1"/>
  <c r="AC4" i="16"/>
  <c r="AD4" i="16" s="1"/>
  <c r="AE3" i="16"/>
  <c r="AF3" i="16" s="1"/>
  <c r="AC3" i="16"/>
  <c r="AD3" i="16" s="1"/>
  <c r="X46" i="11"/>
  <c r="AA46" i="11"/>
  <c r="AB46" i="11"/>
  <c r="X47" i="11"/>
  <c r="AA47" i="11"/>
  <c r="AB47" i="11"/>
  <c r="X80" i="11"/>
  <c r="AA80" i="11"/>
  <c r="AB80" i="11"/>
  <c r="W110" i="11"/>
  <c r="X110" i="11"/>
  <c r="AA110" i="11"/>
  <c r="AB110" i="11"/>
  <c r="X109" i="11"/>
  <c r="AA109" i="11"/>
  <c r="AB109" i="11"/>
  <c r="X111" i="11"/>
  <c r="AA111" i="11"/>
  <c r="AB111" i="11"/>
  <c r="X3" i="11"/>
  <c r="AA3" i="11"/>
  <c r="AB3" i="11"/>
  <c r="W113" i="11"/>
  <c r="X113" i="11"/>
  <c r="AA113" i="11"/>
  <c r="AB113" i="11"/>
  <c r="W114" i="11"/>
  <c r="X114" i="11"/>
  <c r="AA114" i="11"/>
  <c r="AB114" i="11"/>
  <c r="W115" i="11"/>
  <c r="X115" i="11"/>
  <c r="AA115" i="11"/>
  <c r="AB115" i="11"/>
  <c r="W116" i="11"/>
  <c r="X116" i="11"/>
  <c r="AA116" i="11"/>
  <c r="AB116" i="11"/>
  <c r="W117" i="11"/>
  <c r="X117" i="11"/>
  <c r="AA117" i="11"/>
  <c r="AB117" i="11"/>
  <c r="W118" i="11"/>
  <c r="X118" i="11"/>
  <c r="AA118" i="11"/>
  <c r="AB118" i="11"/>
  <c r="W119" i="11"/>
  <c r="X119" i="11"/>
  <c r="AA119" i="11"/>
  <c r="AB119" i="11"/>
  <c r="W120" i="11"/>
  <c r="X120" i="11"/>
  <c r="AA120" i="11"/>
  <c r="AB120" i="11"/>
  <c r="W121" i="11"/>
  <c r="X121" i="11"/>
  <c r="AA121" i="11"/>
  <c r="AB121" i="11"/>
  <c r="W122" i="11"/>
  <c r="X122" i="11"/>
  <c r="AA122" i="11"/>
  <c r="AB122" i="11"/>
  <c r="W123" i="11"/>
  <c r="X123" i="11"/>
  <c r="AA123" i="11"/>
  <c r="AB123" i="11"/>
  <c r="W124" i="11"/>
  <c r="X124" i="11"/>
  <c r="AA124" i="11"/>
  <c r="AB124" i="11"/>
  <c r="W125" i="11"/>
  <c r="X125" i="11"/>
  <c r="AA125" i="11"/>
  <c r="AB125" i="11"/>
  <c r="W126" i="11"/>
  <c r="X126" i="11"/>
  <c r="AA126" i="11"/>
  <c r="AB126" i="11"/>
  <c r="W127" i="11"/>
  <c r="X127" i="11"/>
  <c r="AA127" i="11"/>
  <c r="AB127" i="11"/>
  <c r="W128" i="11"/>
  <c r="X128" i="11"/>
  <c r="AA128" i="11"/>
  <c r="AB128" i="11"/>
  <c r="W129" i="11"/>
  <c r="X129" i="11"/>
  <c r="AA129" i="11"/>
  <c r="AB129" i="11"/>
  <c r="W130" i="11"/>
  <c r="X130" i="11"/>
  <c r="AA130" i="11"/>
  <c r="AB130" i="11"/>
  <c r="W131" i="11"/>
  <c r="X131" i="11"/>
  <c r="AA131" i="11"/>
  <c r="AB131" i="11"/>
  <c r="W132" i="11"/>
  <c r="X132" i="11"/>
  <c r="AA132" i="11"/>
  <c r="AB132" i="11"/>
  <c r="W133" i="11"/>
  <c r="X133" i="11"/>
  <c r="AA133" i="11"/>
  <c r="AB133" i="11"/>
  <c r="W134" i="11"/>
  <c r="X134" i="11"/>
  <c r="AA134" i="11"/>
  <c r="AB134" i="11"/>
  <c r="W135" i="11"/>
  <c r="X135" i="11"/>
  <c r="AA135" i="11"/>
  <c r="AB135" i="11"/>
  <c r="W136" i="11"/>
  <c r="X136" i="11"/>
  <c r="AA136" i="11"/>
  <c r="AB136" i="11"/>
  <c r="W137" i="11"/>
  <c r="X137" i="11"/>
  <c r="AA137" i="11"/>
  <c r="AB137" i="11"/>
  <c r="W138" i="11"/>
  <c r="X138" i="11"/>
  <c r="AA138" i="11"/>
  <c r="AB138" i="11"/>
  <c r="W139" i="11"/>
  <c r="X139" i="11"/>
  <c r="AA139" i="11"/>
  <c r="AB139" i="11"/>
  <c r="W140" i="11"/>
  <c r="X140" i="11"/>
  <c r="AA140" i="11"/>
  <c r="AB140" i="11"/>
  <c r="W141" i="11"/>
  <c r="X141" i="11"/>
  <c r="AA141" i="11"/>
  <c r="AB141" i="11"/>
  <c r="W142" i="11"/>
  <c r="X142" i="11"/>
  <c r="AA142" i="11"/>
  <c r="AB142" i="11"/>
  <c r="W143" i="11"/>
  <c r="X143" i="11"/>
  <c r="AA143" i="11"/>
  <c r="AB143" i="11"/>
  <c r="W144" i="11"/>
  <c r="X144" i="11"/>
  <c r="AA144" i="11"/>
  <c r="AB144" i="11"/>
  <c r="W145" i="11"/>
  <c r="X145" i="11"/>
  <c r="AA145" i="11"/>
  <c r="AB145" i="11"/>
  <c r="W146" i="11"/>
  <c r="X146" i="11"/>
  <c r="AA146" i="11"/>
  <c r="AB146" i="11"/>
  <c r="W147" i="11"/>
  <c r="X147" i="11"/>
  <c r="AA147" i="11"/>
  <c r="AB147" i="11"/>
  <c r="W148" i="11"/>
  <c r="X148" i="11"/>
  <c r="AA148" i="11"/>
  <c r="AB148" i="11"/>
  <c r="W149" i="11"/>
  <c r="X149" i="11"/>
  <c r="AA149" i="11"/>
  <c r="AB149" i="11"/>
  <c r="W150" i="11"/>
  <c r="X150" i="11"/>
  <c r="AA150" i="11"/>
  <c r="AB150" i="11"/>
  <c r="W151" i="11"/>
  <c r="X151" i="11"/>
  <c r="AA151" i="11"/>
  <c r="AB151" i="11"/>
  <c r="W152" i="11"/>
  <c r="X152" i="11"/>
  <c r="AA152" i="11"/>
  <c r="AB152" i="11"/>
  <c r="W153" i="11"/>
  <c r="X153" i="11"/>
  <c r="AA153" i="11"/>
  <c r="AB153" i="11"/>
  <c r="W154" i="11"/>
  <c r="X154" i="11"/>
  <c r="AA154" i="11"/>
  <c r="AB154" i="11"/>
  <c r="W155" i="11"/>
  <c r="X155" i="11"/>
  <c r="AA155" i="11"/>
  <c r="AB155" i="11"/>
  <c r="W156" i="11"/>
  <c r="X156" i="11"/>
  <c r="AA156" i="11"/>
  <c r="AB156" i="11"/>
  <c r="W157" i="11"/>
  <c r="X157" i="11"/>
  <c r="AA157" i="11"/>
  <c r="AB157" i="11"/>
  <c r="W158" i="11"/>
  <c r="X158" i="11"/>
  <c r="AA158" i="11"/>
  <c r="AB158" i="11"/>
  <c r="W159" i="11"/>
  <c r="X159" i="11"/>
  <c r="AA159" i="11"/>
  <c r="AB159" i="11"/>
  <c r="W160" i="11"/>
  <c r="X160" i="11"/>
  <c r="AA160" i="11"/>
  <c r="AB160" i="11"/>
  <c r="W161" i="11"/>
  <c r="X161" i="11"/>
  <c r="AA161" i="11"/>
  <c r="AB161" i="11"/>
  <c r="W162" i="11"/>
  <c r="X162" i="11"/>
  <c r="AA162" i="11"/>
  <c r="AB162" i="11"/>
  <c r="W163" i="11"/>
  <c r="X163" i="11"/>
  <c r="AA163" i="11"/>
  <c r="AB163" i="11"/>
  <c r="W164" i="11"/>
  <c r="X164" i="11"/>
  <c r="AA164" i="11"/>
  <c r="AB164" i="11"/>
  <c r="W165" i="11"/>
  <c r="X165" i="11"/>
  <c r="AA165" i="11"/>
  <c r="AB165" i="11"/>
  <c r="W166" i="11"/>
  <c r="X166" i="11"/>
  <c r="AA166" i="11"/>
  <c r="AB166" i="11"/>
  <c r="W167" i="11"/>
  <c r="X167" i="11"/>
  <c r="AA167" i="11"/>
  <c r="AB167" i="11"/>
  <c r="W168" i="11"/>
  <c r="X168" i="11"/>
  <c r="AA168" i="11"/>
  <c r="AB168" i="11"/>
  <c r="W169" i="11"/>
  <c r="X169" i="11"/>
  <c r="AA169" i="11"/>
  <c r="AB169" i="11"/>
  <c r="W170" i="11"/>
  <c r="X170" i="11"/>
  <c r="AA170" i="11"/>
  <c r="AB170" i="11"/>
  <c r="W171" i="11"/>
  <c r="X171" i="11"/>
  <c r="AA171" i="11"/>
  <c r="AB171" i="11"/>
  <c r="W172" i="11"/>
  <c r="X172" i="11"/>
  <c r="AA172" i="11"/>
  <c r="AB172" i="11"/>
  <c r="W173" i="11"/>
  <c r="X173" i="11"/>
  <c r="AA173" i="11"/>
  <c r="AB173" i="11"/>
  <c r="W174" i="11"/>
  <c r="X174" i="11"/>
  <c r="AA174" i="11"/>
  <c r="AB174" i="11"/>
  <c r="W175" i="11"/>
  <c r="X175" i="11"/>
  <c r="AA175" i="11"/>
  <c r="AB175" i="11"/>
  <c r="W176" i="11"/>
  <c r="X176" i="11"/>
  <c r="AA176" i="11"/>
  <c r="AB176" i="11"/>
  <c r="W177" i="11"/>
  <c r="X177" i="11"/>
  <c r="AA177" i="11"/>
  <c r="AB177" i="11"/>
  <c r="W178" i="11"/>
  <c r="X178" i="11"/>
  <c r="AA178" i="11"/>
  <c r="AB178" i="11"/>
  <c r="W179" i="11"/>
  <c r="X179" i="11"/>
  <c r="AA179" i="11"/>
  <c r="AB179" i="11"/>
  <c r="W180" i="11"/>
  <c r="X180" i="11"/>
  <c r="AA180" i="11"/>
  <c r="AB180" i="11"/>
  <c r="W181" i="11"/>
  <c r="X181" i="11"/>
  <c r="AA181" i="11"/>
  <c r="AB181" i="11"/>
  <c r="W182" i="11"/>
  <c r="X182" i="11"/>
  <c r="AA182" i="11"/>
  <c r="AB182" i="11"/>
  <c r="W183" i="11"/>
  <c r="X183" i="11"/>
  <c r="AA183" i="11"/>
  <c r="AB183" i="11"/>
  <c r="W184" i="11"/>
  <c r="X184" i="11"/>
  <c r="AA184" i="11"/>
  <c r="AB184" i="11"/>
  <c r="W185" i="11"/>
  <c r="X185" i="11"/>
  <c r="AA185" i="11"/>
  <c r="AB185" i="11"/>
  <c r="W186" i="11"/>
  <c r="X186" i="11"/>
  <c r="AA186" i="11"/>
  <c r="AB186" i="11"/>
  <c r="W187" i="11"/>
  <c r="X187" i="11"/>
  <c r="AA187" i="11"/>
  <c r="AB187" i="11"/>
  <c r="W188" i="11"/>
  <c r="X188" i="11"/>
  <c r="AA188" i="11"/>
  <c r="AB188" i="11"/>
  <c r="W189" i="11"/>
  <c r="X189" i="11"/>
  <c r="AA189" i="11"/>
  <c r="AB189" i="11"/>
  <c r="W190" i="11"/>
  <c r="X190" i="11"/>
  <c r="AA190" i="11"/>
  <c r="AB190" i="11"/>
  <c r="W191" i="11"/>
  <c r="X191" i="11"/>
  <c r="AA191" i="11"/>
  <c r="AB191" i="11"/>
  <c r="W192" i="11"/>
  <c r="X192" i="11"/>
  <c r="AA192" i="11"/>
  <c r="AB192" i="11"/>
  <c r="W193" i="11"/>
  <c r="X193" i="11"/>
  <c r="AA193" i="11"/>
  <c r="AB193" i="11"/>
  <c r="W194" i="11"/>
  <c r="X194" i="11"/>
  <c r="AA194" i="11"/>
  <c r="AB194" i="11"/>
  <c r="W195" i="11"/>
  <c r="X195" i="11"/>
  <c r="AA195" i="11"/>
  <c r="AB195" i="11"/>
  <c r="W196" i="11"/>
  <c r="X196" i="11"/>
  <c r="AA196" i="11"/>
  <c r="AB196" i="11"/>
  <c r="AF113" i="11"/>
  <c r="AG113" i="11" s="1"/>
  <c r="AJ113" i="11"/>
  <c r="AK113" i="11" s="1"/>
  <c r="AF114" i="11"/>
  <c r="AG114" i="11" s="1"/>
  <c r="AJ114" i="11"/>
  <c r="AK114" i="11" s="1"/>
  <c r="AF115" i="11"/>
  <c r="AG115" i="11" s="1"/>
  <c r="AJ115" i="11"/>
  <c r="AK115" i="11" s="1"/>
  <c r="AF116" i="11"/>
  <c r="AG116" i="11" s="1"/>
  <c r="AJ116" i="11"/>
  <c r="AK116" i="11" s="1"/>
  <c r="AF117" i="11"/>
  <c r="AG117" i="11" s="1"/>
  <c r="AJ117" i="11"/>
  <c r="AK117" i="11" s="1"/>
  <c r="AF118" i="11"/>
  <c r="AG118" i="11" s="1"/>
  <c r="AJ118" i="11"/>
  <c r="AK118" i="11" s="1"/>
  <c r="AF119" i="11"/>
  <c r="AG119" i="11" s="1"/>
  <c r="AJ119" i="11"/>
  <c r="AK119" i="11" s="1"/>
  <c r="AF120" i="11"/>
  <c r="AG120" i="11" s="1"/>
  <c r="AJ120" i="11"/>
  <c r="AK120" i="11" s="1"/>
  <c r="AF121" i="11"/>
  <c r="AG121" i="11" s="1"/>
  <c r="AJ121" i="11"/>
  <c r="AK121" i="11" s="1"/>
  <c r="AF122" i="11"/>
  <c r="AG122" i="11" s="1"/>
  <c r="AJ122" i="11"/>
  <c r="AK122" i="11" s="1"/>
  <c r="AF123" i="11"/>
  <c r="AG123" i="11" s="1"/>
  <c r="AJ123" i="11"/>
  <c r="AK123" i="11" s="1"/>
  <c r="AF124" i="11"/>
  <c r="AG124" i="11" s="1"/>
  <c r="AJ124" i="11"/>
  <c r="AK124" i="11" s="1"/>
  <c r="AF125" i="11"/>
  <c r="AG125" i="11" s="1"/>
  <c r="AJ125" i="11"/>
  <c r="AK125" i="11" s="1"/>
  <c r="AF126" i="11"/>
  <c r="AG126" i="11" s="1"/>
  <c r="AJ126" i="11"/>
  <c r="AK126" i="11" s="1"/>
  <c r="AF127" i="11"/>
  <c r="AG127" i="11" s="1"/>
  <c r="AJ127" i="11"/>
  <c r="AK127" i="11" s="1"/>
  <c r="AF128" i="11"/>
  <c r="AG128" i="11" s="1"/>
  <c r="AJ128" i="11"/>
  <c r="AK128" i="11" s="1"/>
  <c r="AF129" i="11"/>
  <c r="AG129" i="11" s="1"/>
  <c r="AJ129" i="11"/>
  <c r="AK129" i="11" s="1"/>
  <c r="AF130" i="11"/>
  <c r="AG130" i="11" s="1"/>
  <c r="AJ130" i="11"/>
  <c r="AK130" i="11" s="1"/>
  <c r="AF131" i="11"/>
  <c r="AG131" i="11" s="1"/>
  <c r="AJ131" i="11"/>
  <c r="AK131" i="11" s="1"/>
  <c r="AF132" i="11"/>
  <c r="AG132" i="11" s="1"/>
  <c r="AJ132" i="11"/>
  <c r="AK132" i="11" s="1"/>
  <c r="AL5" i="15" l="1"/>
  <c r="W287" i="15" l="1"/>
  <c r="W293" i="15"/>
  <c r="W303" i="15"/>
  <c r="W305" i="15"/>
  <c r="W311" i="15"/>
  <c r="W335" i="15"/>
  <c r="W343" i="15"/>
  <c r="W345" i="15"/>
  <c r="W349" i="15"/>
  <c r="W351" i="15"/>
  <c r="W286" i="15"/>
  <c r="W290" i="15"/>
  <c r="W302" i="15"/>
  <c r="W306" i="15"/>
  <c r="W312" i="15"/>
  <c r="W316" i="15"/>
  <c r="W342" i="15"/>
  <c r="R4" i="15" l="1"/>
  <c r="P4" i="15"/>
  <c r="L5" i="15"/>
  <c r="L4" i="15"/>
  <c r="AE42" i="11"/>
  <c r="AE43" i="11"/>
  <c r="AE46" i="11"/>
  <c r="AE47" i="11"/>
  <c r="AE80" i="11"/>
  <c r="AE41" i="11"/>
  <c r="W18" i="11"/>
  <c r="W84" i="11"/>
  <c r="W85" i="11"/>
  <c r="W86" i="11"/>
  <c r="W87" i="11"/>
  <c r="W88" i="11"/>
  <c r="W89" i="11"/>
  <c r="W19" i="11"/>
  <c r="W20" i="11"/>
  <c r="W21" i="11"/>
  <c r="W22" i="11"/>
  <c r="W23" i="11"/>
  <c r="W24" i="11"/>
  <c r="X83" i="11"/>
  <c r="X84" i="11"/>
  <c r="X85" i="11"/>
  <c r="X86" i="11"/>
  <c r="X87" i="11"/>
  <c r="X88" i="11"/>
  <c r="X89" i="11"/>
  <c r="X90" i="11"/>
  <c r="X18" i="11"/>
  <c r="X19" i="11"/>
  <c r="X20" i="11"/>
  <c r="X21" i="11"/>
  <c r="X95" i="11"/>
  <c r="X22" i="11"/>
  <c r="X23" i="11"/>
  <c r="X24" i="11"/>
  <c r="X41" i="11"/>
  <c r="X43" i="11"/>
  <c r="W91" i="11"/>
  <c r="W5" i="11"/>
  <c r="W6" i="11"/>
  <c r="W10" i="11"/>
  <c r="W7" i="11"/>
  <c r="W40" i="11"/>
  <c r="W9" i="11"/>
  <c r="W8" i="11"/>
  <c r="W44" i="11"/>
  <c r="W49" i="11"/>
  <c r="W50" i="11"/>
  <c r="W51" i="11"/>
  <c r="W52" i="11"/>
  <c r="W54" i="11"/>
  <c r="W55" i="11"/>
  <c r="W56" i="11"/>
  <c r="W57" i="11"/>
  <c r="W58" i="11"/>
  <c r="W61" i="11"/>
  <c r="W62" i="11"/>
  <c r="W63" i="11"/>
  <c r="W64" i="11"/>
  <c r="W65" i="11"/>
  <c r="W68" i="11"/>
  <c r="W69" i="11"/>
  <c r="W17" i="11"/>
  <c r="W83" i="11"/>
  <c r="AE13" i="11"/>
  <c r="AE14" i="11"/>
  <c r="AE48" i="11"/>
  <c r="AE49" i="11"/>
  <c r="AE50" i="11"/>
  <c r="AE51" i="11"/>
  <c r="AE52" i="11"/>
  <c r="AE53" i="11"/>
  <c r="AE54" i="11"/>
  <c r="AE55" i="11"/>
  <c r="AE56" i="11"/>
  <c r="AE57" i="11"/>
  <c r="AE58" i="11"/>
  <c r="AE59" i="11"/>
  <c r="AE60" i="11"/>
  <c r="AE61" i="11"/>
  <c r="AE62" i="11"/>
  <c r="AE63" i="11"/>
  <c r="AE64" i="11"/>
  <c r="AE65" i="11"/>
  <c r="AE66" i="11"/>
  <c r="AE67" i="11"/>
  <c r="AE68" i="11"/>
  <c r="AE69" i="11"/>
  <c r="AE70" i="11"/>
  <c r="AE71" i="11"/>
  <c r="AE72" i="11"/>
  <c r="AE73" i="11"/>
  <c r="AE74" i="11"/>
  <c r="AE75" i="11"/>
  <c r="AE76" i="11"/>
  <c r="AE77" i="11"/>
  <c r="AE78" i="11"/>
  <c r="AE79" i="11"/>
  <c r="AE15" i="11"/>
  <c r="AE16" i="11"/>
  <c r="AE17" i="11"/>
  <c r="AE83" i="11"/>
  <c r="AE84" i="11"/>
  <c r="AE85" i="11"/>
  <c r="AE86" i="11"/>
  <c r="AE87" i="11"/>
  <c r="AE88" i="11"/>
  <c r="AE89" i="11"/>
  <c r="AE90" i="11"/>
  <c r="AE18" i="11"/>
  <c r="AE19" i="11"/>
  <c r="AE20" i="11"/>
  <c r="AE21" i="11"/>
  <c r="AE95" i="11"/>
  <c r="AE22" i="11"/>
  <c r="AE23" i="11"/>
  <c r="AE24" i="11"/>
  <c r="AE166" i="11"/>
  <c r="AE167" i="11"/>
  <c r="AE168" i="11"/>
  <c r="AE169" i="11"/>
  <c r="AE170" i="11"/>
  <c r="AE171" i="11"/>
  <c r="AE172" i="11"/>
  <c r="AE173" i="11"/>
  <c r="AE174" i="11"/>
  <c r="AE175" i="11"/>
  <c r="AE176" i="11"/>
  <c r="AE177" i="11"/>
  <c r="AE178" i="11"/>
  <c r="AE179" i="11"/>
  <c r="AE180" i="11"/>
  <c r="AE181" i="11"/>
  <c r="AE182" i="11"/>
  <c r="AE183" i="11"/>
  <c r="AE184" i="11"/>
  <c r="AE185" i="11"/>
  <c r="AE186" i="11"/>
  <c r="AE187" i="11"/>
  <c r="AE188" i="11"/>
  <c r="AE189" i="11"/>
  <c r="AE190" i="11"/>
  <c r="AE191" i="11"/>
  <c r="AE192" i="11"/>
  <c r="AE193" i="11"/>
  <c r="AE194" i="11"/>
  <c r="L40" i="11"/>
  <c r="AE6" i="11"/>
  <c r="AE11" i="11"/>
  <c r="AE10" i="11"/>
  <c r="AE7" i="11"/>
  <c r="AE40" i="11"/>
  <c r="AE9" i="11"/>
  <c r="AE8" i="11"/>
  <c r="AE12" i="11"/>
  <c r="AE44" i="11"/>
  <c r="AE45" i="11"/>
  <c r="AE5" i="11"/>
  <c r="X26" i="11"/>
  <c r="AA26" i="11"/>
  <c r="AB26" i="11"/>
  <c r="X5" i="11"/>
  <c r="AA5" i="11"/>
  <c r="AB5" i="11"/>
  <c r="X6" i="11"/>
  <c r="AA6" i="11"/>
  <c r="AB6" i="11"/>
  <c r="X11" i="11"/>
  <c r="AA11" i="11"/>
  <c r="AB11" i="11"/>
  <c r="X10" i="11"/>
  <c r="AA10" i="11"/>
  <c r="AB10" i="11"/>
  <c r="X7" i="11"/>
  <c r="AA7" i="11"/>
  <c r="AB7" i="11"/>
  <c r="X40" i="11"/>
  <c r="AA40" i="11"/>
  <c r="AB40" i="11"/>
  <c r="X9" i="11"/>
  <c r="AA9" i="11"/>
  <c r="AB9" i="11"/>
  <c r="X8" i="11"/>
  <c r="AA8" i="11"/>
  <c r="AB8" i="11"/>
  <c r="X12" i="11"/>
  <c r="AA12" i="11"/>
  <c r="AB12" i="11"/>
  <c r="X44" i="11"/>
  <c r="AA44" i="11"/>
  <c r="AB44" i="11"/>
  <c r="X45" i="11"/>
  <c r="AA45" i="11"/>
  <c r="AB45" i="11"/>
  <c r="X13" i="11"/>
  <c r="AA13" i="11"/>
  <c r="AB13" i="11"/>
  <c r="X14" i="11"/>
  <c r="AA14" i="11"/>
  <c r="AB14" i="11"/>
  <c r="X48" i="11"/>
  <c r="AA48" i="11"/>
  <c r="AB48" i="11"/>
  <c r="X49" i="11"/>
  <c r="AA49" i="11"/>
  <c r="AB49" i="11"/>
  <c r="X50" i="11"/>
  <c r="AA50" i="11"/>
  <c r="AB50" i="11"/>
  <c r="X51" i="11"/>
  <c r="AA51" i="11"/>
  <c r="AB51" i="11"/>
  <c r="X52" i="11"/>
  <c r="AA52" i="11"/>
  <c r="AB52" i="11"/>
  <c r="X53" i="11"/>
  <c r="AA53" i="11"/>
  <c r="AB53" i="11"/>
  <c r="X54" i="11"/>
  <c r="AA54" i="11"/>
  <c r="AB54" i="11"/>
  <c r="X55" i="11"/>
  <c r="AA55" i="11"/>
  <c r="AB55" i="11"/>
  <c r="X56" i="11"/>
  <c r="AA56" i="11"/>
  <c r="AB56" i="11"/>
  <c r="X57" i="11"/>
  <c r="AA57" i="11"/>
  <c r="AB57" i="11"/>
  <c r="X58" i="11"/>
  <c r="AA58" i="11"/>
  <c r="AB58" i="11"/>
  <c r="X59" i="11"/>
  <c r="AA59" i="11"/>
  <c r="AB59" i="11"/>
  <c r="X60" i="11"/>
  <c r="AA60" i="11"/>
  <c r="AB60" i="11"/>
  <c r="X61" i="11"/>
  <c r="AA61" i="11"/>
  <c r="AB61" i="11"/>
  <c r="X62" i="11"/>
  <c r="AA62" i="11"/>
  <c r="AB62" i="11"/>
  <c r="X63" i="11"/>
  <c r="AA63" i="11"/>
  <c r="AB63" i="11"/>
  <c r="X64" i="11"/>
  <c r="AA64" i="11"/>
  <c r="AB64" i="11"/>
  <c r="X65" i="11"/>
  <c r="AA65" i="11"/>
  <c r="AB65" i="11"/>
  <c r="X66" i="11"/>
  <c r="AA66" i="11"/>
  <c r="AB66" i="11"/>
  <c r="X67" i="11"/>
  <c r="AA67" i="11"/>
  <c r="AB67" i="11"/>
  <c r="X68" i="11"/>
  <c r="AA68" i="11"/>
  <c r="AB68" i="11"/>
  <c r="X69" i="11"/>
  <c r="AA69" i="11"/>
  <c r="AB69" i="11"/>
  <c r="X70" i="11"/>
  <c r="AA70" i="11"/>
  <c r="AB70" i="11"/>
  <c r="X71" i="11"/>
  <c r="AA71" i="11"/>
  <c r="AB71" i="11"/>
  <c r="X72" i="11"/>
  <c r="AA72" i="11"/>
  <c r="AB72" i="11"/>
  <c r="X73" i="11"/>
  <c r="AA73" i="11"/>
  <c r="AB73" i="11"/>
  <c r="X74" i="11"/>
  <c r="AA74" i="11"/>
  <c r="AB74" i="11"/>
  <c r="X75" i="11"/>
  <c r="AA75" i="11"/>
  <c r="AB75" i="11"/>
  <c r="X76" i="11"/>
  <c r="AA76" i="11"/>
  <c r="AB76" i="11"/>
  <c r="X77" i="11"/>
  <c r="AA77" i="11"/>
  <c r="AB77" i="11"/>
  <c r="X78" i="11"/>
  <c r="AA78" i="11"/>
  <c r="AB78" i="11"/>
  <c r="X79" i="11"/>
  <c r="AA79" i="11"/>
  <c r="AB79" i="11"/>
  <c r="X15" i="11"/>
  <c r="AA15" i="11"/>
  <c r="AB15" i="11"/>
  <c r="X16" i="11"/>
  <c r="AA16" i="11"/>
  <c r="AB16" i="11"/>
  <c r="AA17" i="11"/>
  <c r="AB17" i="11"/>
  <c r="AA83" i="11"/>
  <c r="AB83" i="11"/>
  <c r="AA84" i="11"/>
  <c r="AB84" i="11"/>
  <c r="AA85" i="11"/>
  <c r="AB85" i="11"/>
  <c r="AA86" i="11"/>
  <c r="AB86" i="11"/>
  <c r="AA87" i="11"/>
  <c r="AB87" i="11"/>
  <c r="AA88" i="11"/>
  <c r="AB88" i="11"/>
  <c r="AA89" i="11"/>
  <c r="AB89" i="11"/>
  <c r="AA90" i="11"/>
  <c r="AB90" i="11"/>
  <c r="AA18" i="11"/>
  <c r="AB18" i="11"/>
  <c r="AA19" i="11"/>
  <c r="AB19" i="11"/>
  <c r="AA20" i="11"/>
  <c r="AB20" i="11"/>
  <c r="AA21" i="11"/>
  <c r="AB21" i="11"/>
  <c r="AA95" i="11"/>
  <c r="AB95" i="11"/>
  <c r="AA22" i="11"/>
  <c r="AB22" i="11"/>
  <c r="AA23" i="11"/>
  <c r="AB23" i="11"/>
  <c r="AA24" i="11"/>
  <c r="AB24" i="11"/>
  <c r="AA41" i="11"/>
  <c r="AB41" i="11"/>
  <c r="AA43" i="11"/>
  <c r="AB43" i="11"/>
  <c r="AE26" i="11"/>
  <c r="AB27" i="11"/>
  <c r="AB28" i="11"/>
  <c r="AB29" i="11"/>
  <c r="AB30" i="11"/>
  <c r="AA27" i="11"/>
  <c r="AA28" i="11"/>
  <c r="AA29" i="11"/>
  <c r="AA30" i="11"/>
  <c r="X27" i="11"/>
  <c r="X28" i="11"/>
  <c r="X29" i="11"/>
  <c r="X30" i="11"/>
  <c r="AE27" i="11"/>
  <c r="AE28" i="11"/>
  <c r="AE29" i="11"/>
  <c r="AE30" i="11"/>
  <c r="AE100" i="11"/>
  <c r="AE93" i="11"/>
  <c r="AE94" i="11"/>
  <c r="AE96" i="11"/>
  <c r="AE97" i="11"/>
  <c r="AE98" i="11"/>
  <c r="AE82" i="11"/>
  <c r="AE34" i="11"/>
  <c r="AE81" i="11"/>
  <c r="AE33" i="11"/>
  <c r="AE35" i="11"/>
  <c r="AE25" i="11"/>
  <c r="AE103" i="11"/>
  <c r="AE102" i="11"/>
  <c r="AE104" i="11"/>
  <c r="AE105" i="11"/>
  <c r="AE39" i="11"/>
  <c r="AE101" i="11"/>
  <c r="X91" i="11"/>
  <c r="AB38" i="11"/>
  <c r="AB36" i="11"/>
  <c r="AB37" i="11"/>
  <c r="AB92" i="11"/>
  <c r="AB99" i="11"/>
  <c r="AB32" i="11"/>
  <c r="AB31" i="11"/>
  <c r="AB91" i="11"/>
  <c r="AB101" i="11"/>
  <c r="AB102" i="11"/>
  <c r="AB104" i="11"/>
  <c r="AB105" i="11"/>
  <c r="AB39" i="11"/>
  <c r="AB103" i="11"/>
  <c r="AB25" i="11"/>
  <c r="AB82" i="11"/>
  <c r="AB34" i="11"/>
  <c r="AB81" i="11"/>
  <c r="AB33" i="11"/>
  <c r="AB35" i="11"/>
  <c r="AB100" i="11"/>
  <c r="AB93" i="11"/>
  <c r="AB94" i="11"/>
  <c r="AB96" i="11"/>
  <c r="AB97" i="11"/>
  <c r="AB98" i="11"/>
  <c r="AA38" i="11"/>
  <c r="AA36" i="11"/>
  <c r="AA37" i="11"/>
  <c r="AA92" i="11"/>
  <c r="AA99" i="11"/>
  <c r="AA32" i="11"/>
  <c r="AA31" i="11"/>
  <c r="AA91" i="11"/>
  <c r="AA101" i="11"/>
  <c r="AA102" i="11"/>
  <c r="AA104" i="11"/>
  <c r="AA105" i="11"/>
  <c r="AA39" i="11"/>
  <c r="AA103" i="11"/>
  <c r="AA25" i="11"/>
  <c r="AA82" i="11"/>
  <c r="AA34" i="11"/>
  <c r="AA81" i="11"/>
  <c r="AA33" i="11"/>
  <c r="AA35" i="11"/>
  <c r="AA100" i="11"/>
  <c r="AA93" i="11"/>
  <c r="AA94" i="11"/>
  <c r="AA96" i="11"/>
  <c r="AA97" i="11"/>
  <c r="AA98" i="11"/>
  <c r="X38" i="11"/>
  <c r="X36" i="11"/>
  <c r="X37" i="11"/>
  <c r="X92" i="11"/>
  <c r="X99" i="11"/>
  <c r="X32" i="11"/>
  <c r="X31" i="11"/>
  <c r="X101" i="11"/>
  <c r="X102" i="11"/>
  <c r="X104" i="11"/>
  <c r="X105" i="11"/>
  <c r="X39" i="11"/>
  <c r="X103" i="11"/>
  <c r="X25" i="11"/>
  <c r="X82" i="11"/>
  <c r="X34" i="11"/>
  <c r="X81" i="11"/>
  <c r="X33" i="11"/>
  <c r="X35" i="11"/>
  <c r="X100" i="11"/>
  <c r="X93" i="11"/>
  <c r="X94" i="11"/>
  <c r="X96" i="11"/>
  <c r="X97" i="11"/>
  <c r="X98" i="11"/>
  <c r="AB4" i="11"/>
  <c r="AA4" i="11"/>
  <c r="AC41" i="8"/>
  <c r="AF4" i="11"/>
  <c r="AG4" i="11" s="1"/>
  <c r="AJ189" i="11"/>
  <c r="AK189" i="11" s="1"/>
  <c r="AF189" i="11"/>
  <c r="AG189" i="11" s="1"/>
  <c r="AJ188" i="11"/>
  <c r="AK188" i="11" s="1"/>
  <c r="AF188" i="11"/>
  <c r="AG188" i="11" s="1"/>
  <c r="AJ187" i="11"/>
  <c r="AK187" i="11" s="1"/>
  <c r="AF187" i="11"/>
  <c r="AG187" i="11" s="1"/>
  <c r="AJ186" i="11"/>
  <c r="AK186" i="11" s="1"/>
  <c r="AF186" i="11"/>
  <c r="AG186" i="11" s="1"/>
  <c r="AJ185" i="11"/>
  <c r="AK185" i="11" s="1"/>
  <c r="AF185" i="11"/>
  <c r="AG185" i="11" s="1"/>
  <c r="AJ184" i="11"/>
  <c r="AK184" i="11" s="1"/>
  <c r="AF184" i="11"/>
  <c r="AG184" i="11" s="1"/>
  <c r="AJ183" i="11"/>
  <c r="AK183" i="11" s="1"/>
  <c r="AF183" i="11"/>
  <c r="AG183" i="11" s="1"/>
  <c r="AJ182" i="11"/>
  <c r="AK182" i="11" s="1"/>
  <c r="AF182" i="11"/>
  <c r="AG182" i="11" s="1"/>
  <c r="AJ181" i="11"/>
  <c r="AK181" i="11" s="1"/>
  <c r="AF181" i="11"/>
  <c r="AG181" i="11" s="1"/>
  <c r="AJ180" i="11"/>
  <c r="AK180" i="11" s="1"/>
  <c r="AF180" i="11"/>
  <c r="AG180" i="11" s="1"/>
  <c r="AJ179" i="11"/>
  <c r="AK179" i="11" s="1"/>
  <c r="AF179" i="11"/>
  <c r="AG179" i="11" s="1"/>
  <c r="AJ178" i="11"/>
  <c r="AK178" i="11" s="1"/>
  <c r="AF178" i="11"/>
  <c r="AG178" i="11" s="1"/>
  <c r="AJ177" i="11"/>
  <c r="AK177" i="11" s="1"/>
  <c r="AF177" i="11"/>
  <c r="AG177" i="11" s="1"/>
  <c r="AJ176" i="11"/>
  <c r="AK176" i="11" s="1"/>
  <c r="AF176" i="11"/>
  <c r="AG176" i="11" s="1"/>
  <c r="AJ175" i="11"/>
  <c r="AK175" i="11" s="1"/>
  <c r="AF175" i="11"/>
  <c r="AG175" i="11" s="1"/>
  <c r="AJ174" i="11"/>
  <c r="AK174" i="11" s="1"/>
  <c r="AF174" i="11"/>
  <c r="AG174" i="11" s="1"/>
  <c r="AJ173" i="11"/>
  <c r="AK173" i="11" s="1"/>
  <c r="AF173" i="11"/>
  <c r="AG173" i="11" s="1"/>
  <c r="AJ172" i="11"/>
  <c r="AK172" i="11" s="1"/>
  <c r="AF172" i="11"/>
  <c r="AG172" i="11" s="1"/>
  <c r="AJ171" i="11"/>
  <c r="AK171" i="11" s="1"/>
  <c r="AF171" i="11"/>
  <c r="AG171" i="11" s="1"/>
  <c r="AJ170" i="11"/>
  <c r="AK170" i="11" s="1"/>
  <c r="AF170" i="11"/>
  <c r="AG170" i="11" s="1"/>
  <c r="AJ169" i="11"/>
  <c r="AK169" i="11" s="1"/>
  <c r="AF169" i="11"/>
  <c r="AG169" i="11" s="1"/>
  <c r="AJ168" i="11"/>
  <c r="AK168" i="11" s="1"/>
  <c r="AF168" i="11"/>
  <c r="AG168" i="11" s="1"/>
  <c r="AJ167" i="11"/>
  <c r="AK167" i="11" s="1"/>
  <c r="AF167" i="11"/>
  <c r="AG167" i="11" s="1"/>
  <c r="AJ166" i="11"/>
  <c r="AK166" i="11" s="1"/>
  <c r="AF166" i="11"/>
  <c r="AG166" i="11" s="1"/>
  <c r="AJ165" i="11"/>
  <c r="AK165" i="11" s="1"/>
  <c r="AF165" i="11"/>
  <c r="AG165" i="11" s="1"/>
  <c r="AJ164" i="11"/>
  <c r="AK164" i="11" s="1"/>
  <c r="AF164" i="11"/>
  <c r="AG164" i="11" s="1"/>
  <c r="AJ163" i="11"/>
  <c r="AK163" i="11" s="1"/>
  <c r="AF163" i="11"/>
  <c r="AG163" i="11" s="1"/>
  <c r="AJ162" i="11"/>
  <c r="AK162" i="11" s="1"/>
  <c r="AF162" i="11"/>
  <c r="AG162" i="11" s="1"/>
  <c r="AJ161" i="11"/>
  <c r="AK161" i="11" s="1"/>
  <c r="AF161" i="11"/>
  <c r="AG161" i="11" s="1"/>
  <c r="AJ160" i="11"/>
  <c r="AK160" i="11" s="1"/>
  <c r="AF160" i="11"/>
  <c r="AG160" i="11" s="1"/>
  <c r="AJ159" i="11"/>
  <c r="AK159" i="11" s="1"/>
  <c r="AF159" i="11"/>
  <c r="AG159" i="11" s="1"/>
  <c r="AJ158" i="11"/>
  <c r="AK158" i="11" s="1"/>
  <c r="AF158" i="11"/>
  <c r="AG158" i="11" s="1"/>
  <c r="AJ157" i="11"/>
  <c r="AK157" i="11" s="1"/>
  <c r="AF157" i="11"/>
  <c r="AG157" i="11" s="1"/>
  <c r="AJ156" i="11"/>
  <c r="AK156" i="11" s="1"/>
  <c r="AF156" i="11"/>
  <c r="AG156" i="11" s="1"/>
  <c r="AJ155" i="11"/>
  <c r="AK155" i="11" s="1"/>
  <c r="AF155" i="11"/>
  <c r="AG155" i="11" s="1"/>
  <c r="AJ154" i="11"/>
  <c r="AK154" i="11" s="1"/>
  <c r="AF154" i="11"/>
  <c r="AG154" i="11" s="1"/>
  <c r="AJ153" i="11"/>
  <c r="AK153" i="11" s="1"/>
  <c r="AF153" i="11"/>
  <c r="AG153" i="11" s="1"/>
  <c r="AJ152" i="11"/>
  <c r="AK152" i="11" s="1"/>
  <c r="AF152" i="11"/>
  <c r="AG152" i="11" s="1"/>
  <c r="AJ151" i="11"/>
  <c r="AK151" i="11" s="1"/>
  <c r="AF151" i="11"/>
  <c r="AG151" i="11" s="1"/>
  <c r="AJ150" i="11"/>
  <c r="AK150" i="11" s="1"/>
  <c r="AF150" i="11"/>
  <c r="AG150" i="11" s="1"/>
  <c r="AJ149" i="11"/>
  <c r="AK149" i="11" s="1"/>
  <c r="AF149" i="11"/>
  <c r="AG149" i="11" s="1"/>
  <c r="AJ148" i="11"/>
  <c r="AK148" i="11" s="1"/>
  <c r="AF148" i="11"/>
  <c r="AG148" i="11" s="1"/>
  <c r="AJ147" i="11"/>
  <c r="AK147" i="11" s="1"/>
  <c r="AF147" i="11"/>
  <c r="AG147" i="11" s="1"/>
  <c r="AJ146" i="11"/>
  <c r="AK146" i="11" s="1"/>
  <c r="AF146" i="11"/>
  <c r="AG146" i="11" s="1"/>
  <c r="AJ145" i="11"/>
  <c r="AK145" i="11" s="1"/>
  <c r="AF145" i="11"/>
  <c r="AG145" i="11" s="1"/>
  <c r="AJ144" i="11"/>
  <c r="AK144" i="11" s="1"/>
  <c r="AF144" i="11"/>
  <c r="AG144" i="11" s="1"/>
  <c r="AJ143" i="11"/>
  <c r="AK143" i="11" s="1"/>
  <c r="AF143" i="11"/>
  <c r="AG143" i="11" s="1"/>
  <c r="AJ142" i="11"/>
  <c r="AK142" i="11" s="1"/>
  <c r="AF142" i="11"/>
  <c r="AG142" i="11" s="1"/>
  <c r="AJ141" i="11"/>
  <c r="AK141" i="11" s="1"/>
  <c r="AF141" i="11"/>
  <c r="AG141" i="11" s="1"/>
  <c r="AJ140" i="11"/>
  <c r="AK140" i="11" s="1"/>
  <c r="AF140" i="11"/>
  <c r="AG140" i="11" s="1"/>
  <c r="AJ139" i="11"/>
  <c r="AK139" i="11" s="1"/>
  <c r="AF139" i="11"/>
  <c r="AG139" i="11" s="1"/>
  <c r="AJ138" i="11"/>
  <c r="AK138" i="11" s="1"/>
  <c r="AF138" i="11"/>
  <c r="AG138" i="11" s="1"/>
  <c r="AJ137" i="11"/>
  <c r="AK137" i="11" s="1"/>
  <c r="AF137" i="11"/>
  <c r="AG137" i="11" s="1"/>
  <c r="AJ136" i="11"/>
  <c r="AK136" i="11" s="1"/>
  <c r="AF136" i="11"/>
  <c r="AG136" i="11" s="1"/>
  <c r="AJ135" i="11"/>
  <c r="AK135" i="11" s="1"/>
  <c r="AF135" i="11"/>
  <c r="AG135" i="11" s="1"/>
  <c r="AJ134" i="11"/>
  <c r="AK134" i="11" s="1"/>
  <c r="AF134" i="11"/>
  <c r="AG134" i="11" s="1"/>
  <c r="AJ133" i="11"/>
  <c r="AK133" i="11" s="1"/>
  <c r="AF133" i="11"/>
  <c r="AG133" i="11" s="1"/>
  <c r="AJ4" i="11"/>
  <c r="AK4" i="11" s="1"/>
  <c r="AQ38" i="11"/>
  <c r="AO38" i="11"/>
  <c r="L4" i="11"/>
  <c r="I111" i="28" l="1"/>
  <c r="J111" i="28"/>
  <c r="I113" i="28"/>
  <c r="T111" i="28"/>
  <c r="J113" i="28"/>
  <c r="J112" i="28"/>
  <c r="J114" i="28"/>
  <c r="I112" i="28"/>
  <c r="I114" i="28"/>
  <c r="T112" i="28"/>
  <c r="AP37" i="11"/>
  <c r="AO36" i="11"/>
  <c r="AO37" i="11"/>
  <c r="Y48" i="11" l="1"/>
  <c r="Y60" i="11"/>
  <c r="Y72" i="11"/>
  <c r="Y76" i="11"/>
  <c r="Y66" i="11"/>
  <c r="Y78" i="11"/>
  <c r="Y90" i="11"/>
  <c r="Y71" i="11"/>
  <c r="Y70" i="11"/>
  <c r="Y79" i="11"/>
  <c r="Y45" i="11"/>
  <c r="Y53" i="11"/>
  <c r="Y73" i="11"/>
  <c r="Y77" i="11"/>
  <c r="Y74" i="11"/>
  <c r="Y59" i="11"/>
  <c r="Y75" i="11"/>
  <c r="Y67" i="11"/>
  <c r="Y95" i="11"/>
  <c r="W100" i="11"/>
  <c r="W3" i="11"/>
  <c r="W42" i="11"/>
  <c r="W46" i="11"/>
  <c r="W80" i="11"/>
  <c r="W47" i="11"/>
  <c r="W43" i="11"/>
  <c r="W41" i="11"/>
  <c r="W90" i="11"/>
  <c r="W95" i="11"/>
  <c r="X17" i="11"/>
  <c r="S112" i="28" s="1"/>
  <c r="W105" i="11"/>
  <c r="W96" i="11"/>
  <c r="W75" i="11"/>
  <c r="W101" i="11"/>
  <c r="W38" i="11"/>
  <c r="W39" i="11"/>
  <c r="W97" i="11"/>
  <c r="W76" i="11"/>
  <c r="W4" i="11"/>
  <c r="W36" i="11"/>
  <c r="W103" i="11"/>
  <c r="W98" i="11"/>
  <c r="W53" i="11"/>
  <c r="W77" i="11"/>
  <c r="W72" i="11"/>
  <c r="W37" i="11"/>
  <c r="W25" i="11"/>
  <c r="W27" i="11"/>
  <c r="W66" i="11"/>
  <c r="W78" i="11"/>
  <c r="W11" i="11"/>
  <c r="W92" i="11"/>
  <c r="W82" i="11"/>
  <c r="W28" i="11"/>
  <c r="W12" i="11"/>
  <c r="W67" i="11"/>
  <c r="W79" i="11"/>
  <c r="W99" i="11"/>
  <c r="W34" i="11"/>
  <c r="W29" i="11"/>
  <c r="W15" i="11"/>
  <c r="W93" i="11"/>
  <c r="W32" i="11"/>
  <c r="W81" i="11"/>
  <c r="W30" i="11"/>
  <c r="W45" i="11"/>
  <c r="W16" i="11"/>
  <c r="W102" i="11"/>
  <c r="W31" i="11"/>
  <c r="W33" i="11"/>
  <c r="W26" i="11"/>
  <c r="W13" i="11"/>
  <c r="W70" i="11"/>
  <c r="W35" i="11"/>
  <c r="W14" i="11"/>
  <c r="W59" i="11"/>
  <c r="W71" i="11"/>
  <c r="W48" i="11"/>
  <c r="W73" i="11"/>
  <c r="W104" i="11"/>
  <c r="W94" i="11"/>
  <c r="W74" i="11"/>
  <c r="W60" i="11"/>
  <c r="V27" i="8"/>
  <c r="X13" i="10"/>
  <c r="Y13" i="10"/>
  <c r="X14" i="10"/>
  <c r="Y14" i="10"/>
  <c r="X15" i="10"/>
  <c r="Y15" i="10"/>
  <c r="X16" i="10"/>
  <c r="Y16" i="10"/>
  <c r="X17" i="10"/>
  <c r="Y17" i="10"/>
  <c r="X18" i="10"/>
  <c r="Y18" i="10"/>
  <c r="X19" i="10"/>
  <c r="Y19" i="10"/>
  <c r="X20" i="10"/>
  <c r="Y20" i="10"/>
  <c r="X21" i="10"/>
  <c r="Y21" i="10"/>
  <c r="X22" i="10"/>
  <c r="Y22" i="10"/>
  <c r="X23" i="10"/>
  <c r="Y23" i="10"/>
  <c r="X24" i="10"/>
  <c r="Y24" i="10"/>
  <c r="X25" i="10"/>
  <c r="Y25" i="10"/>
  <c r="X26" i="10"/>
  <c r="Y26" i="10"/>
  <c r="X27" i="10"/>
  <c r="Y27" i="10"/>
  <c r="X28" i="10"/>
  <c r="Y28" i="10"/>
  <c r="X29" i="10"/>
  <c r="Y29" i="10"/>
  <c r="X30" i="10"/>
  <c r="Y30" i="10"/>
  <c r="X31" i="10"/>
  <c r="Y31" i="10"/>
  <c r="X32" i="10"/>
  <c r="Y32" i="10"/>
  <c r="X33" i="10"/>
  <c r="Y33" i="10"/>
  <c r="X34" i="10"/>
  <c r="Y34" i="10"/>
  <c r="X35" i="10"/>
  <c r="Y35" i="10"/>
  <c r="X36" i="10"/>
  <c r="Y36" i="10"/>
  <c r="X37" i="10"/>
  <c r="Y37" i="10"/>
  <c r="X38" i="10"/>
  <c r="Y38" i="10"/>
  <c r="X39" i="10"/>
  <c r="Y39" i="10"/>
  <c r="X40" i="10"/>
  <c r="Y40" i="10"/>
  <c r="X41" i="10"/>
  <c r="Y41" i="10"/>
  <c r="X42" i="10"/>
  <c r="Y42" i="10"/>
  <c r="X43" i="10"/>
  <c r="Y43" i="10"/>
  <c r="X44" i="10"/>
  <c r="Y44" i="10"/>
  <c r="X45" i="10"/>
  <c r="Y45" i="10"/>
  <c r="X46" i="10"/>
  <c r="Y46" i="10"/>
  <c r="X47" i="10"/>
  <c r="Y47" i="10"/>
  <c r="X7" i="10"/>
  <c r="Y7" i="10"/>
  <c r="X8" i="10"/>
  <c r="Y8" i="10"/>
  <c r="X9" i="10"/>
  <c r="Y9" i="10"/>
  <c r="X10" i="10"/>
  <c r="Y10" i="10"/>
  <c r="X11" i="10"/>
  <c r="Y11" i="10"/>
  <c r="X6" i="10"/>
  <c r="Y6" i="10"/>
  <c r="X3" i="10"/>
  <c r="Y3" i="10"/>
  <c r="X5" i="10"/>
  <c r="Y5" i="10"/>
  <c r="Y70" i="10"/>
  <c r="X70" i="10"/>
  <c r="Y69" i="10"/>
  <c r="X69" i="10"/>
  <c r="Y68" i="10"/>
  <c r="X68" i="10"/>
  <c r="Y67" i="10"/>
  <c r="X67" i="10"/>
  <c r="Y66" i="10"/>
  <c r="X66" i="10"/>
  <c r="Y65" i="10"/>
  <c r="X65" i="10"/>
  <c r="Y64" i="10"/>
  <c r="X64" i="10"/>
  <c r="Y63" i="10"/>
  <c r="X63" i="10"/>
  <c r="Y62" i="10"/>
  <c r="X62" i="10"/>
  <c r="Y61" i="10"/>
  <c r="X61" i="10"/>
  <c r="Y60" i="10"/>
  <c r="X60" i="10"/>
  <c r="Y59" i="10"/>
  <c r="X59" i="10"/>
  <c r="Y58" i="10"/>
  <c r="X58" i="10"/>
  <c r="Y57" i="10"/>
  <c r="X57" i="10"/>
  <c r="Y56" i="10"/>
  <c r="X56" i="10"/>
  <c r="Y55" i="10"/>
  <c r="X55" i="10"/>
  <c r="Y54" i="10"/>
  <c r="X54" i="10"/>
  <c r="Y53" i="10"/>
  <c r="X53" i="10"/>
  <c r="Y52" i="10"/>
  <c r="X52" i="10"/>
  <c r="Y51" i="10"/>
  <c r="X51" i="10"/>
  <c r="Y50" i="10"/>
  <c r="X50" i="10"/>
  <c r="Y49" i="10"/>
  <c r="X49" i="10"/>
  <c r="Y48" i="10"/>
  <c r="X48" i="10"/>
  <c r="Y4" i="10"/>
  <c r="X4" i="10"/>
  <c r="Y12" i="10"/>
  <c r="X12" i="10"/>
  <c r="X32" i="8"/>
  <c r="Y32" i="8"/>
  <c r="X9" i="8"/>
  <c r="Y9" i="8"/>
  <c r="X10" i="8"/>
  <c r="Y10" i="8"/>
  <c r="X11" i="8"/>
  <c r="Y11" i="8"/>
  <c r="X12" i="8"/>
  <c r="Y12" i="8"/>
  <c r="X13" i="8"/>
  <c r="Y13" i="8"/>
  <c r="X14" i="8"/>
  <c r="Y14" i="8"/>
  <c r="X15" i="8"/>
  <c r="Y15" i="8"/>
  <c r="X16" i="8"/>
  <c r="Y16" i="8"/>
  <c r="X17" i="8"/>
  <c r="Y17" i="8"/>
  <c r="X18" i="8"/>
  <c r="Y18" i="8"/>
  <c r="X19" i="8"/>
  <c r="Y19" i="8"/>
  <c r="X20" i="8"/>
  <c r="Y20" i="8"/>
  <c r="X21" i="8"/>
  <c r="Y21" i="8"/>
  <c r="X22" i="8"/>
  <c r="Y22" i="8"/>
  <c r="X23" i="8"/>
  <c r="Y23" i="8"/>
  <c r="X24" i="8"/>
  <c r="Y24" i="8"/>
  <c r="X25" i="8"/>
  <c r="Y25" i="8"/>
  <c r="X26" i="8"/>
  <c r="Y26" i="8"/>
  <c r="X27" i="8"/>
  <c r="Y27" i="8"/>
  <c r="X28" i="8"/>
  <c r="Y28" i="8"/>
  <c r="X29" i="8"/>
  <c r="Y29" i="8"/>
  <c r="X30" i="8"/>
  <c r="Y30" i="8"/>
  <c r="X77" i="8"/>
  <c r="Y77" i="8"/>
  <c r="X99" i="8"/>
  <c r="Y99" i="8"/>
  <c r="X100" i="8"/>
  <c r="Y100" i="8"/>
  <c r="X156" i="8"/>
  <c r="Y156" i="8"/>
  <c r="X157" i="8"/>
  <c r="Y157" i="8"/>
  <c r="X158" i="8"/>
  <c r="Y158" i="8"/>
  <c r="X159" i="8"/>
  <c r="Y159" i="8"/>
  <c r="X344" i="8"/>
  <c r="Y344" i="8"/>
  <c r="X345" i="8"/>
  <c r="Y345" i="8"/>
  <c r="X346" i="8"/>
  <c r="Y346" i="8"/>
  <c r="X282" i="8"/>
  <c r="Y282" i="8"/>
  <c r="X338" i="8"/>
  <c r="Y338" i="8"/>
  <c r="X347" i="8"/>
  <c r="Y347" i="8"/>
  <c r="X348" i="8"/>
  <c r="Y348" i="8"/>
  <c r="X349" i="8"/>
  <c r="Y349" i="8"/>
  <c r="X350" i="8"/>
  <c r="Y350" i="8"/>
  <c r="X351" i="8"/>
  <c r="Y351" i="8"/>
  <c r="X352" i="8"/>
  <c r="Y352" i="8"/>
  <c r="X353" i="8"/>
  <c r="Y353" i="8"/>
  <c r="X354" i="8"/>
  <c r="Y354" i="8"/>
  <c r="X355" i="8"/>
  <c r="Y355" i="8"/>
  <c r="X356" i="8"/>
  <c r="Y356" i="8"/>
  <c r="X357" i="8"/>
  <c r="Y357" i="8"/>
  <c r="X358" i="8"/>
  <c r="Y358" i="8"/>
  <c r="X283" i="8"/>
  <c r="Y283" i="8"/>
  <c r="X284" i="8"/>
  <c r="Y284" i="8"/>
  <c r="X285" i="8"/>
  <c r="Y285" i="8"/>
  <c r="X286" i="8"/>
  <c r="Y286" i="8"/>
  <c r="X287" i="8"/>
  <c r="Y287" i="8"/>
  <c r="X288" i="8"/>
  <c r="Y288" i="8"/>
  <c r="X289" i="8"/>
  <c r="Y289" i="8"/>
  <c r="X290" i="8"/>
  <c r="Y290" i="8"/>
  <c r="X291" i="8"/>
  <c r="Y291" i="8"/>
  <c r="X292" i="8"/>
  <c r="Y292" i="8"/>
  <c r="X339" i="8"/>
  <c r="Y339" i="8"/>
  <c r="X340" i="8"/>
  <c r="Y340" i="8"/>
  <c r="X161" i="8"/>
  <c r="Y161" i="8"/>
  <c r="X365" i="8"/>
  <c r="Y365" i="8"/>
  <c r="X366" i="8"/>
  <c r="Y366" i="8"/>
  <c r="X367" i="8"/>
  <c r="Y367" i="8"/>
  <c r="X368" i="8"/>
  <c r="Y368" i="8"/>
  <c r="X319" i="8"/>
  <c r="Y319" i="8"/>
  <c r="X320" i="8"/>
  <c r="Y320" i="8"/>
  <c r="X321" i="8"/>
  <c r="Y321" i="8"/>
  <c r="X360" i="8"/>
  <c r="Y360" i="8"/>
  <c r="X361" i="8"/>
  <c r="Y361" i="8"/>
  <c r="X362" i="8"/>
  <c r="Y362" i="8"/>
  <c r="X363" i="8"/>
  <c r="Y363" i="8"/>
  <c r="X364" i="8"/>
  <c r="Y364" i="8"/>
  <c r="X322" i="8"/>
  <c r="Y322" i="8"/>
  <c r="X323" i="8"/>
  <c r="Y323" i="8"/>
  <c r="X324" i="8"/>
  <c r="Y324" i="8"/>
  <c r="X325" i="8"/>
  <c r="Y325" i="8"/>
  <c r="X326" i="8"/>
  <c r="Y326" i="8"/>
  <c r="X327" i="8"/>
  <c r="Y327" i="8"/>
  <c r="X328" i="8"/>
  <c r="Y328" i="8"/>
  <c r="X329" i="8"/>
  <c r="Y329" i="8"/>
  <c r="X330" i="8"/>
  <c r="Y330" i="8"/>
  <c r="X162" i="8"/>
  <c r="Y162" i="8"/>
  <c r="X163" i="8"/>
  <c r="Y163" i="8"/>
  <c r="X369" i="8"/>
  <c r="Y369" i="8"/>
  <c r="X293" i="8"/>
  <c r="Y293" i="8"/>
  <c r="X294" i="8"/>
  <c r="Y294" i="8"/>
  <c r="X295" i="8"/>
  <c r="Y295" i="8"/>
  <c r="X296" i="8"/>
  <c r="Y296" i="8"/>
  <c r="X297" i="8"/>
  <c r="Y297" i="8"/>
  <c r="X341" i="8"/>
  <c r="Y341" i="8"/>
  <c r="X342" i="8"/>
  <c r="Y342" i="8"/>
  <c r="X343" i="8"/>
  <c r="Y343" i="8"/>
  <c r="X370" i="8"/>
  <c r="Y370" i="8"/>
  <c r="X331" i="8"/>
  <c r="Y331" i="8"/>
  <c r="X332" i="8"/>
  <c r="Y332" i="8"/>
  <c r="X333" i="8"/>
  <c r="Y333" i="8"/>
  <c r="X334" i="8"/>
  <c r="Y334" i="8"/>
  <c r="X335" i="8"/>
  <c r="Y335" i="8"/>
  <c r="X336" i="8"/>
  <c r="Y336" i="8"/>
  <c r="X337" i="8"/>
  <c r="Y337" i="8"/>
  <c r="X371" i="8"/>
  <c r="Y371" i="8"/>
  <c r="X298" i="8"/>
  <c r="Y298" i="8"/>
  <c r="X299" i="8"/>
  <c r="Y299" i="8"/>
  <c r="X300" i="8"/>
  <c r="Y300" i="8"/>
  <c r="X301" i="8"/>
  <c r="Y301" i="8"/>
  <c r="X302" i="8"/>
  <c r="Y302" i="8"/>
  <c r="X303" i="8"/>
  <c r="Y303" i="8"/>
  <c r="X304" i="8"/>
  <c r="Y304" i="8"/>
  <c r="Y305" i="8"/>
  <c r="X306" i="8"/>
  <c r="Y306" i="8"/>
  <c r="X307" i="8"/>
  <c r="Y307" i="8"/>
  <c r="X308" i="8"/>
  <c r="Y308" i="8"/>
  <c r="X309" i="8"/>
  <c r="Y309" i="8"/>
  <c r="X310" i="8"/>
  <c r="Y310" i="8"/>
  <c r="X311" i="8"/>
  <c r="Y311" i="8"/>
  <c r="X312" i="8"/>
  <c r="Y312" i="8"/>
  <c r="X313" i="8"/>
  <c r="Y313" i="8"/>
  <c r="X314" i="8"/>
  <c r="Y314" i="8"/>
  <c r="X315" i="8"/>
  <c r="Y315" i="8"/>
  <c r="X316" i="8"/>
  <c r="Y316" i="8"/>
  <c r="X317" i="8"/>
  <c r="Y317" i="8"/>
  <c r="X318" i="8"/>
  <c r="Y318" i="8"/>
  <c r="X359" i="8"/>
  <c r="Y359" i="8"/>
  <c r="X164" i="8"/>
  <c r="Y164" i="8"/>
  <c r="X165" i="8"/>
  <c r="Y165" i="8"/>
  <c r="X166" i="8"/>
  <c r="Y166" i="8"/>
  <c r="Y167" i="8"/>
  <c r="X168" i="8"/>
  <c r="Y168" i="8"/>
  <c r="X169" i="8"/>
  <c r="Y169" i="8"/>
  <c r="X170" i="8"/>
  <c r="Y170" i="8"/>
  <c r="X171" i="8"/>
  <c r="Y171" i="8"/>
  <c r="X172" i="8"/>
  <c r="Y172" i="8"/>
  <c r="X173" i="8"/>
  <c r="Y173" i="8"/>
  <c r="X174" i="8"/>
  <c r="Y174" i="8"/>
  <c r="X175" i="8"/>
  <c r="Y175" i="8"/>
  <c r="X176" i="8"/>
  <c r="Y176" i="8"/>
  <c r="X177" i="8"/>
  <c r="Y177" i="8"/>
  <c r="X178" i="8"/>
  <c r="Y178" i="8"/>
  <c r="X179" i="8"/>
  <c r="Y179" i="8"/>
  <c r="X180" i="8"/>
  <c r="Y180" i="8"/>
  <c r="X181" i="8"/>
  <c r="Y181" i="8"/>
  <c r="X182" i="8"/>
  <c r="Y182" i="8"/>
  <c r="X183" i="8"/>
  <c r="Y183" i="8"/>
  <c r="X184" i="8"/>
  <c r="Y184" i="8"/>
  <c r="X185" i="8"/>
  <c r="Y185" i="8"/>
  <c r="Y186" i="8"/>
  <c r="Y187" i="8"/>
  <c r="X188" i="8"/>
  <c r="Y188" i="8"/>
  <c r="X189" i="8"/>
  <c r="Y189" i="8"/>
  <c r="X190" i="8"/>
  <c r="Y190" i="8"/>
  <c r="X191" i="8"/>
  <c r="Y191" i="8"/>
  <c r="X192" i="8"/>
  <c r="Y192" i="8"/>
  <c r="X193" i="8"/>
  <c r="Y193" i="8"/>
  <c r="X194" i="8"/>
  <c r="Y194" i="8"/>
  <c r="X195" i="8"/>
  <c r="Y195" i="8"/>
  <c r="X196" i="8"/>
  <c r="Y196" i="8"/>
  <c r="X197" i="8"/>
  <c r="Y197" i="8"/>
  <c r="X198" i="8"/>
  <c r="Y198" i="8"/>
  <c r="X199" i="8"/>
  <c r="Y199" i="8"/>
  <c r="X200" i="8"/>
  <c r="Y200" i="8"/>
  <c r="X201" i="8"/>
  <c r="Y201" i="8"/>
  <c r="X202" i="8"/>
  <c r="Y202" i="8"/>
  <c r="X203" i="8"/>
  <c r="Y203" i="8"/>
  <c r="X204" i="8"/>
  <c r="Y204" i="8"/>
  <c r="X205" i="8"/>
  <c r="Y205" i="8"/>
  <c r="X206" i="8"/>
  <c r="Y206" i="8"/>
  <c r="X207" i="8"/>
  <c r="Y207" i="8"/>
  <c r="X208" i="8"/>
  <c r="Y208" i="8"/>
  <c r="X209" i="8"/>
  <c r="Y209" i="8"/>
  <c r="X210" i="8"/>
  <c r="Y210" i="8"/>
  <c r="X211" i="8"/>
  <c r="Y211" i="8"/>
  <c r="X212" i="8"/>
  <c r="Y212" i="8"/>
  <c r="X213" i="8"/>
  <c r="Y213" i="8"/>
  <c r="X214" i="8"/>
  <c r="Y214" i="8"/>
  <c r="X215" i="8"/>
  <c r="Y215" i="8"/>
  <c r="X216" i="8"/>
  <c r="Y216" i="8"/>
  <c r="X217" i="8"/>
  <c r="Y217" i="8"/>
  <c r="X218" i="8"/>
  <c r="Y218" i="8"/>
  <c r="X219" i="8"/>
  <c r="Y219" i="8"/>
  <c r="X220" i="8"/>
  <c r="Y220" i="8"/>
  <c r="X221" i="8"/>
  <c r="Y221" i="8"/>
  <c r="X222" i="8"/>
  <c r="Y222" i="8"/>
  <c r="X223" i="8"/>
  <c r="Y223" i="8"/>
  <c r="X224" i="8"/>
  <c r="Y224" i="8"/>
  <c r="X225" i="8"/>
  <c r="Y225" i="8"/>
  <c r="X226" i="8"/>
  <c r="Y226" i="8"/>
  <c r="X227" i="8"/>
  <c r="Y227" i="8"/>
  <c r="X228" i="8"/>
  <c r="Y228" i="8"/>
  <c r="X229" i="8"/>
  <c r="Y229" i="8"/>
  <c r="X230" i="8"/>
  <c r="Y230" i="8"/>
  <c r="X231" i="8"/>
  <c r="Y231" i="8"/>
  <c r="X232" i="8"/>
  <c r="Y232" i="8"/>
  <c r="X233" i="8"/>
  <c r="Y233" i="8"/>
  <c r="X234" i="8"/>
  <c r="Y234" i="8"/>
  <c r="X235" i="8"/>
  <c r="Y235" i="8"/>
  <c r="X236" i="8"/>
  <c r="Y236" i="8"/>
  <c r="X237" i="8"/>
  <c r="Y237" i="8"/>
  <c r="X238" i="8"/>
  <c r="Y238" i="8"/>
  <c r="X239" i="8"/>
  <c r="Y239" i="8"/>
  <c r="X240" i="8"/>
  <c r="Y240" i="8"/>
  <c r="X241" i="8"/>
  <c r="Y241" i="8"/>
  <c r="X242" i="8"/>
  <c r="Y242" i="8"/>
  <c r="X243" i="8"/>
  <c r="Y243" i="8"/>
  <c r="X244" i="8"/>
  <c r="Y244" i="8"/>
  <c r="X245" i="8"/>
  <c r="Y245" i="8"/>
  <c r="X246" i="8"/>
  <c r="Y246" i="8"/>
  <c r="X247" i="8"/>
  <c r="Y247" i="8"/>
  <c r="X248" i="8"/>
  <c r="Y248" i="8"/>
  <c r="X249" i="8"/>
  <c r="Y249" i="8"/>
  <c r="X250" i="8"/>
  <c r="Y250" i="8"/>
  <c r="X251" i="8"/>
  <c r="Y251" i="8"/>
  <c r="X252" i="8"/>
  <c r="Y252" i="8"/>
  <c r="X253" i="8"/>
  <c r="Y253" i="8"/>
  <c r="X254" i="8"/>
  <c r="Y254" i="8"/>
  <c r="X255" i="8"/>
  <c r="Y255" i="8"/>
  <c r="X256" i="8"/>
  <c r="Y256" i="8"/>
  <c r="X257" i="8"/>
  <c r="Y257" i="8"/>
  <c r="X258" i="8"/>
  <c r="Y258" i="8"/>
  <c r="X259" i="8"/>
  <c r="Y259" i="8"/>
  <c r="X260" i="8"/>
  <c r="Y260" i="8"/>
  <c r="X261" i="8"/>
  <c r="Y261" i="8"/>
  <c r="X262" i="8"/>
  <c r="Y262" i="8"/>
  <c r="X263" i="8"/>
  <c r="Y263" i="8"/>
  <c r="X264" i="8"/>
  <c r="Y264" i="8"/>
  <c r="X265" i="8"/>
  <c r="Y265" i="8"/>
  <c r="X266" i="8"/>
  <c r="Y266" i="8"/>
  <c r="X267" i="8"/>
  <c r="Y267" i="8"/>
  <c r="X268" i="8"/>
  <c r="Y268" i="8"/>
  <c r="X269" i="8"/>
  <c r="Y269" i="8"/>
  <c r="X270" i="8"/>
  <c r="Y270" i="8"/>
  <c r="X271" i="8"/>
  <c r="Y271" i="8"/>
  <c r="X272" i="8"/>
  <c r="Y272" i="8"/>
  <c r="X273" i="8"/>
  <c r="Y273" i="8"/>
  <c r="X274" i="8"/>
  <c r="Y274" i="8"/>
  <c r="X275" i="8"/>
  <c r="Y275" i="8"/>
  <c r="X276" i="8"/>
  <c r="Y276" i="8"/>
  <c r="X277" i="8"/>
  <c r="Y277" i="8"/>
  <c r="X278" i="8"/>
  <c r="Y278" i="8"/>
  <c r="X279" i="8"/>
  <c r="Y279" i="8"/>
  <c r="X280" i="8"/>
  <c r="Y280" i="8"/>
  <c r="X281" i="8"/>
  <c r="Y281" i="8"/>
  <c r="X43" i="8"/>
  <c r="Y43" i="8"/>
  <c r="X65" i="8"/>
  <c r="Y65" i="8"/>
  <c r="X66" i="8"/>
  <c r="Y66" i="8"/>
  <c r="X67" i="8"/>
  <c r="Y67" i="8"/>
  <c r="X68" i="8"/>
  <c r="Y68" i="8"/>
  <c r="X69" i="8"/>
  <c r="Y69" i="8"/>
  <c r="X70" i="8"/>
  <c r="Y70" i="8"/>
  <c r="X71" i="8"/>
  <c r="Y71" i="8"/>
  <c r="X72" i="8"/>
  <c r="Y72" i="8"/>
  <c r="X73" i="8"/>
  <c r="Y73" i="8"/>
  <c r="X74" i="8"/>
  <c r="Y74" i="8"/>
  <c r="X113" i="8"/>
  <c r="Y113" i="8"/>
  <c r="X114" i="8"/>
  <c r="Y114" i="8"/>
  <c r="X115" i="8"/>
  <c r="Y115" i="8"/>
  <c r="X116" i="8"/>
  <c r="Y116" i="8"/>
  <c r="X117" i="8"/>
  <c r="Y117" i="8"/>
  <c r="X134" i="8"/>
  <c r="Y134" i="8"/>
  <c r="X135" i="8"/>
  <c r="Y135" i="8"/>
  <c r="X136" i="8"/>
  <c r="Y136" i="8"/>
  <c r="X137" i="8"/>
  <c r="Y137" i="8"/>
  <c r="X138" i="8"/>
  <c r="Y138" i="8"/>
  <c r="X139" i="8"/>
  <c r="Y139" i="8"/>
  <c r="X144" i="8"/>
  <c r="Y144" i="8"/>
  <c r="X145" i="8"/>
  <c r="Y145" i="8"/>
  <c r="X146" i="8"/>
  <c r="Y146" i="8"/>
  <c r="X147" i="8"/>
  <c r="Y147" i="8"/>
  <c r="X148" i="8"/>
  <c r="Y148" i="8"/>
  <c r="X149" i="8"/>
  <c r="Y149" i="8"/>
  <c r="X150" i="8"/>
  <c r="Y150" i="8"/>
  <c r="X151" i="8"/>
  <c r="Y151" i="8"/>
  <c r="X152" i="8"/>
  <c r="Y152" i="8"/>
  <c r="X153" i="8"/>
  <c r="Y153" i="8"/>
  <c r="X154" i="8"/>
  <c r="Y154" i="8"/>
  <c r="X372" i="8"/>
  <c r="Y372" i="8"/>
  <c r="X373" i="8"/>
  <c r="Y373" i="8"/>
  <c r="X374" i="8"/>
  <c r="Y374" i="8"/>
  <c r="X375" i="8"/>
  <c r="Y375" i="8"/>
  <c r="X376" i="8"/>
  <c r="Y376" i="8"/>
  <c r="X377" i="8"/>
  <c r="Y377" i="8"/>
  <c r="X378" i="8"/>
  <c r="Y378" i="8"/>
  <c r="X379" i="8"/>
  <c r="Y379" i="8"/>
  <c r="X380" i="8"/>
  <c r="Y380" i="8"/>
  <c r="X381" i="8"/>
  <c r="Y381" i="8"/>
  <c r="X382" i="8"/>
  <c r="Y382" i="8"/>
  <c r="X383" i="8"/>
  <c r="Y383" i="8"/>
  <c r="X384" i="8"/>
  <c r="Y384" i="8"/>
  <c r="X385" i="8"/>
  <c r="Y385" i="8"/>
  <c r="X82" i="8"/>
  <c r="Y82" i="8"/>
  <c r="X83" i="8"/>
  <c r="Y83" i="8"/>
  <c r="X84" i="8"/>
  <c r="Y84" i="8"/>
  <c r="X90" i="8"/>
  <c r="Y90" i="8"/>
  <c r="X91" i="8"/>
  <c r="Y91" i="8"/>
  <c r="X92" i="8"/>
  <c r="Y92" i="8"/>
  <c r="X93" i="8"/>
  <c r="Y93" i="8"/>
  <c r="X94" i="8"/>
  <c r="Y94" i="8"/>
  <c r="X95" i="8"/>
  <c r="Y95" i="8"/>
  <c r="X96" i="8"/>
  <c r="Y96" i="8"/>
  <c r="X97" i="8"/>
  <c r="Y97" i="8"/>
  <c r="X98" i="8"/>
  <c r="Y98" i="8"/>
  <c r="X126" i="8"/>
  <c r="Y126" i="8"/>
  <c r="X127" i="8"/>
  <c r="Y127" i="8"/>
  <c r="X128" i="8"/>
  <c r="Y128" i="8"/>
  <c r="X129" i="8"/>
  <c r="Y129" i="8"/>
  <c r="X130" i="8"/>
  <c r="Y130" i="8"/>
  <c r="X131" i="8"/>
  <c r="Y131" i="8"/>
  <c r="X132" i="8"/>
  <c r="Y132" i="8"/>
  <c r="X44" i="8"/>
  <c r="Y44" i="8"/>
  <c r="X75" i="8"/>
  <c r="Y75" i="8"/>
  <c r="X76" i="8"/>
  <c r="Y76" i="8"/>
  <c r="X122" i="8"/>
  <c r="Y122" i="8"/>
  <c r="X123" i="8"/>
  <c r="Y123" i="8"/>
  <c r="X124" i="8"/>
  <c r="Y124" i="8"/>
  <c r="X36" i="8"/>
  <c r="Y36" i="8"/>
  <c r="X37" i="8"/>
  <c r="Y37" i="8"/>
  <c r="X38" i="8"/>
  <c r="Y38" i="8"/>
  <c r="X40" i="8"/>
  <c r="Y40" i="8"/>
  <c r="X41" i="8"/>
  <c r="Y41" i="8"/>
  <c r="X42" i="8"/>
  <c r="Y42" i="8"/>
  <c r="X45" i="8"/>
  <c r="Y45" i="8"/>
  <c r="X46" i="8"/>
  <c r="Y46" i="8"/>
  <c r="X47" i="8"/>
  <c r="Y47" i="8"/>
  <c r="X48" i="8"/>
  <c r="Y48" i="8"/>
  <c r="X49" i="8"/>
  <c r="Y49" i="8"/>
  <c r="X50" i="8"/>
  <c r="Y50" i="8"/>
  <c r="X51" i="8"/>
  <c r="Y51" i="8"/>
  <c r="X52" i="8"/>
  <c r="Y52" i="8"/>
  <c r="X53" i="8"/>
  <c r="Y53" i="8"/>
  <c r="X54" i="8"/>
  <c r="Y54" i="8"/>
  <c r="X55" i="8"/>
  <c r="Y55" i="8"/>
  <c r="X56" i="8"/>
  <c r="Y56" i="8"/>
  <c r="X155" i="8"/>
  <c r="Y155" i="8"/>
  <c r="X35" i="8"/>
  <c r="Y35" i="8"/>
  <c r="X85" i="8"/>
  <c r="Y85" i="8"/>
  <c r="X86" i="8"/>
  <c r="Y86" i="8"/>
  <c r="X87" i="8"/>
  <c r="Y87" i="8"/>
  <c r="X88" i="8"/>
  <c r="Y88" i="8"/>
  <c r="X89" i="8"/>
  <c r="Y89" i="8"/>
  <c r="X3" i="8"/>
  <c r="Y3" i="8"/>
  <c r="X8" i="8"/>
  <c r="Y8" i="8"/>
  <c r="X78" i="8"/>
  <c r="Y78" i="8"/>
  <c r="X79" i="8"/>
  <c r="Y79" i="8"/>
  <c r="X80" i="8"/>
  <c r="Y80" i="8"/>
  <c r="X81" i="8"/>
  <c r="Y81" i="8"/>
  <c r="X112" i="8"/>
  <c r="Y112" i="8"/>
  <c r="X125" i="8"/>
  <c r="Y125" i="8"/>
  <c r="X133" i="8"/>
  <c r="Y133" i="8"/>
  <c r="X386" i="8"/>
  <c r="Y386" i="8"/>
  <c r="Y31" i="8"/>
  <c r="X31" i="8"/>
  <c r="AE4" i="8"/>
  <c r="AF4" i="8" s="1"/>
  <c r="AE5" i="8"/>
  <c r="AF5" i="8" s="1"/>
  <c r="AE6" i="8"/>
  <c r="AF6" i="8" s="1"/>
  <c r="AE7" i="8"/>
  <c r="AF7" i="8" s="1"/>
  <c r="AE8" i="8"/>
  <c r="AF8" i="8" s="1"/>
  <c r="AE9" i="8"/>
  <c r="AF9" i="8" s="1"/>
  <c r="AE10" i="8"/>
  <c r="AF10" i="8" s="1"/>
  <c r="AE11" i="8"/>
  <c r="AF11" i="8" s="1"/>
  <c r="AE12" i="8"/>
  <c r="AF12" i="8" s="1"/>
  <c r="AE13" i="8"/>
  <c r="AF13" i="8" s="1"/>
  <c r="AE14" i="8"/>
  <c r="AF14" i="8" s="1"/>
  <c r="AE15" i="8"/>
  <c r="AF15" i="8" s="1"/>
  <c r="AE16" i="8"/>
  <c r="AF16" i="8" s="1"/>
  <c r="AE17" i="8"/>
  <c r="AF17" i="8" s="1"/>
  <c r="AE18" i="8"/>
  <c r="AF18" i="8" s="1"/>
  <c r="AE19" i="8"/>
  <c r="AF19" i="8" s="1"/>
  <c r="AE20" i="8"/>
  <c r="AF20" i="8" s="1"/>
  <c r="AE21" i="8"/>
  <c r="AF21" i="8" s="1"/>
  <c r="AE22" i="8"/>
  <c r="AF22" i="8" s="1"/>
  <c r="AE23" i="8"/>
  <c r="AF23" i="8" s="1"/>
  <c r="AE24" i="8"/>
  <c r="AF24" i="8" s="1"/>
  <c r="AE25" i="8"/>
  <c r="AF25" i="8" s="1"/>
  <c r="AE26" i="8"/>
  <c r="AF26" i="8" s="1"/>
  <c r="AE27" i="8"/>
  <c r="AF27" i="8" s="1"/>
  <c r="AE28" i="8"/>
  <c r="AF28" i="8" s="1"/>
  <c r="AE29" i="8"/>
  <c r="AF29" i="8" s="1"/>
  <c r="AE30" i="8"/>
  <c r="AF30" i="8" s="1"/>
  <c r="AE31" i="8"/>
  <c r="AF31" i="8" s="1"/>
  <c r="AE32" i="8"/>
  <c r="AF32" i="8" s="1"/>
  <c r="AE33" i="8"/>
  <c r="AF33" i="8" s="1"/>
  <c r="AE34" i="8"/>
  <c r="AF34" i="8" s="1"/>
  <c r="AE35" i="8"/>
  <c r="AF35" i="8" s="1"/>
  <c r="AE36" i="8"/>
  <c r="AF36" i="8" s="1"/>
  <c r="AE37" i="8"/>
  <c r="AF37" i="8" s="1"/>
  <c r="AE38" i="8"/>
  <c r="AF38" i="8" s="1"/>
  <c r="AE39" i="8"/>
  <c r="AF39" i="8" s="1"/>
  <c r="AE40" i="8"/>
  <c r="AF40" i="8" s="1"/>
  <c r="AE41" i="8"/>
  <c r="AF41" i="8" s="1"/>
  <c r="AE42" i="8"/>
  <c r="AF42" i="8" s="1"/>
  <c r="AE43" i="8"/>
  <c r="AF43" i="8" s="1"/>
  <c r="AE44" i="8"/>
  <c r="AF44" i="8" s="1"/>
  <c r="AE45" i="8"/>
  <c r="AF45" i="8" s="1"/>
  <c r="AE46" i="8"/>
  <c r="AF46" i="8" s="1"/>
  <c r="AE47" i="8"/>
  <c r="AF47" i="8" s="1"/>
  <c r="AE48" i="8"/>
  <c r="AF48" i="8" s="1"/>
  <c r="AE49" i="8"/>
  <c r="AF49" i="8" s="1"/>
  <c r="AE50" i="8"/>
  <c r="AF50" i="8" s="1"/>
  <c r="AE51" i="8"/>
  <c r="AF51" i="8" s="1"/>
  <c r="AE52" i="8"/>
  <c r="AF52" i="8" s="1"/>
  <c r="AE53" i="8"/>
  <c r="AF53" i="8" s="1"/>
  <c r="AE54" i="8"/>
  <c r="AF54" i="8" s="1"/>
  <c r="AE55" i="8"/>
  <c r="AF55" i="8" s="1"/>
  <c r="AE56" i="8"/>
  <c r="AF56" i="8" s="1"/>
  <c r="AE57" i="8"/>
  <c r="AF57" i="8" s="1"/>
  <c r="AE58" i="8"/>
  <c r="AF58" i="8" s="1"/>
  <c r="AE59" i="8"/>
  <c r="AF59" i="8" s="1"/>
  <c r="AE60" i="8"/>
  <c r="AF60" i="8" s="1"/>
  <c r="AE61" i="8"/>
  <c r="AF61" i="8" s="1"/>
  <c r="AE62" i="8"/>
  <c r="AF62" i="8" s="1"/>
  <c r="AE63" i="8"/>
  <c r="AF63" i="8" s="1"/>
  <c r="AE64" i="8"/>
  <c r="AF64" i="8" s="1"/>
  <c r="AE65" i="8"/>
  <c r="AF65" i="8" s="1"/>
  <c r="AE66" i="8"/>
  <c r="AF66" i="8" s="1"/>
  <c r="AE67" i="8"/>
  <c r="AF67" i="8" s="1"/>
  <c r="AE68" i="8"/>
  <c r="AF68" i="8" s="1"/>
  <c r="AE69" i="8"/>
  <c r="AF69" i="8" s="1"/>
  <c r="AE70" i="8"/>
  <c r="AF70" i="8" s="1"/>
  <c r="AE71" i="8"/>
  <c r="AF71" i="8" s="1"/>
  <c r="AE72" i="8"/>
  <c r="AF72" i="8" s="1"/>
  <c r="AE73" i="8"/>
  <c r="AF73" i="8" s="1"/>
  <c r="AE74" i="8"/>
  <c r="AF74" i="8" s="1"/>
  <c r="AE75" i="8"/>
  <c r="AF75" i="8" s="1"/>
  <c r="AE76" i="8"/>
  <c r="AF76" i="8" s="1"/>
  <c r="AE77" i="8"/>
  <c r="AF77" i="8" s="1"/>
  <c r="AE78" i="8"/>
  <c r="AF78" i="8" s="1"/>
  <c r="AE79" i="8"/>
  <c r="AF79" i="8" s="1"/>
  <c r="AE80" i="8"/>
  <c r="AF80" i="8" s="1"/>
  <c r="AE81" i="8"/>
  <c r="AF81" i="8" s="1"/>
  <c r="AE82" i="8"/>
  <c r="AF82" i="8" s="1"/>
  <c r="AE83" i="8"/>
  <c r="AF83" i="8" s="1"/>
  <c r="AE84" i="8"/>
  <c r="AF84" i="8" s="1"/>
  <c r="AE85" i="8"/>
  <c r="AF85" i="8" s="1"/>
  <c r="AE86" i="8"/>
  <c r="AF86" i="8" s="1"/>
  <c r="AE87" i="8"/>
  <c r="AF87" i="8" s="1"/>
  <c r="AE88" i="8"/>
  <c r="AF88" i="8" s="1"/>
  <c r="AE89" i="8"/>
  <c r="AF89" i="8" s="1"/>
  <c r="AE90" i="8"/>
  <c r="AF90" i="8" s="1"/>
  <c r="AE91" i="8"/>
  <c r="AF91" i="8" s="1"/>
  <c r="AE92" i="8"/>
  <c r="AF92" i="8" s="1"/>
  <c r="AE93" i="8"/>
  <c r="AF93" i="8" s="1"/>
  <c r="AE94" i="8"/>
  <c r="AF94" i="8" s="1"/>
  <c r="AE95" i="8"/>
  <c r="AF95" i="8" s="1"/>
  <c r="AE96" i="8"/>
  <c r="AF96" i="8" s="1"/>
  <c r="AE97" i="8"/>
  <c r="AF97" i="8" s="1"/>
  <c r="AE98" i="8"/>
  <c r="AF98" i="8" s="1"/>
  <c r="AE99" i="8"/>
  <c r="AF99" i="8" s="1"/>
  <c r="AE100" i="8"/>
  <c r="AF100" i="8" s="1"/>
  <c r="AE101" i="8"/>
  <c r="AF101" i="8" s="1"/>
  <c r="AE102" i="8"/>
  <c r="AF102" i="8" s="1"/>
  <c r="AE103" i="8"/>
  <c r="AF103" i="8" s="1"/>
  <c r="AE104" i="8"/>
  <c r="AF104" i="8" s="1"/>
  <c r="AE105" i="8"/>
  <c r="AF105" i="8" s="1"/>
  <c r="AE106" i="8"/>
  <c r="AF106" i="8" s="1"/>
  <c r="AE107" i="8"/>
  <c r="AF107" i="8" s="1"/>
  <c r="AE108" i="8"/>
  <c r="AF108" i="8" s="1"/>
  <c r="AE109" i="8"/>
  <c r="AF109" i="8" s="1"/>
  <c r="AE110" i="8"/>
  <c r="AF110" i="8" s="1"/>
  <c r="AE111" i="8"/>
  <c r="AF111" i="8" s="1"/>
  <c r="AE112" i="8"/>
  <c r="AF112" i="8" s="1"/>
  <c r="AE113" i="8"/>
  <c r="AF113" i="8" s="1"/>
  <c r="AE114" i="8"/>
  <c r="AF114" i="8" s="1"/>
  <c r="AE115" i="8"/>
  <c r="AF115" i="8" s="1"/>
  <c r="AE116" i="8"/>
  <c r="AF116" i="8" s="1"/>
  <c r="AE117" i="8"/>
  <c r="AF117" i="8" s="1"/>
  <c r="AE118" i="8"/>
  <c r="AF118" i="8" s="1"/>
  <c r="AE119" i="8"/>
  <c r="AF119" i="8" s="1"/>
  <c r="AE120" i="8"/>
  <c r="AF120" i="8" s="1"/>
  <c r="AE121" i="8"/>
  <c r="AF121" i="8" s="1"/>
  <c r="AE122" i="8"/>
  <c r="AF122" i="8" s="1"/>
  <c r="AE123" i="8"/>
  <c r="AF123" i="8" s="1"/>
  <c r="AE124" i="8"/>
  <c r="AF124" i="8" s="1"/>
  <c r="AE125" i="8"/>
  <c r="AF125" i="8" s="1"/>
  <c r="AE126" i="8"/>
  <c r="AF126" i="8" s="1"/>
  <c r="AE127" i="8"/>
  <c r="AF127" i="8" s="1"/>
  <c r="AE128" i="8"/>
  <c r="AF128" i="8" s="1"/>
  <c r="AE129" i="8"/>
  <c r="AF129" i="8" s="1"/>
  <c r="AE130" i="8"/>
  <c r="AF130" i="8" s="1"/>
  <c r="AE131" i="8"/>
  <c r="AF131" i="8" s="1"/>
  <c r="AE132" i="8"/>
  <c r="AF132" i="8" s="1"/>
  <c r="AE133" i="8"/>
  <c r="AF133" i="8" s="1"/>
  <c r="AE134" i="8"/>
  <c r="AF134" i="8" s="1"/>
  <c r="AE135" i="8"/>
  <c r="AF135" i="8" s="1"/>
  <c r="AE136" i="8"/>
  <c r="AF136" i="8" s="1"/>
  <c r="AE137" i="8"/>
  <c r="AF137" i="8" s="1"/>
  <c r="AE138" i="8"/>
  <c r="AF138" i="8" s="1"/>
  <c r="AE139" i="8"/>
  <c r="AF139" i="8" s="1"/>
  <c r="AE140" i="8"/>
  <c r="AF140" i="8" s="1"/>
  <c r="AE141" i="8"/>
  <c r="AF141" i="8" s="1"/>
  <c r="AE142" i="8"/>
  <c r="AF142" i="8" s="1"/>
  <c r="AE143" i="8"/>
  <c r="AF143" i="8" s="1"/>
  <c r="AE144" i="8"/>
  <c r="AF144" i="8" s="1"/>
  <c r="AE145" i="8"/>
  <c r="AF145" i="8" s="1"/>
  <c r="AE146" i="8"/>
  <c r="AF146" i="8" s="1"/>
  <c r="AE147" i="8"/>
  <c r="AF147" i="8" s="1"/>
  <c r="AE148" i="8"/>
  <c r="AF148" i="8" s="1"/>
  <c r="AE149" i="8"/>
  <c r="AF149" i="8" s="1"/>
  <c r="AE150" i="8"/>
  <c r="AF150" i="8" s="1"/>
  <c r="AE151" i="8"/>
  <c r="AF151" i="8" s="1"/>
  <c r="AE152" i="8"/>
  <c r="AF152" i="8" s="1"/>
  <c r="AE153" i="8"/>
  <c r="AF153" i="8" s="1"/>
  <c r="AE154" i="8"/>
  <c r="AF154" i="8" s="1"/>
  <c r="AE155" i="8"/>
  <c r="AF155" i="8" s="1"/>
  <c r="AE156" i="8"/>
  <c r="AF156" i="8" s="1"/>
  <c r="AE157" i="8"/>
  <c r="AF157" i="8" s="1"/>
  <c r="AE158" i="8"/>
  <c r="AF158" i="8" s="1"/>
  <c r="AE159" i="8"/>
  <c r="AF159" i="8" s="1"/>
  <c r="AE160" i="8"/>
  <c r="AF160" i="8" s="1"/>
  <c r="AE161" i="8"/>
  <c r="AF161" i="8" s="1"/>
  <c r="AE162" i="8"/>
  <c r="AF162" i="8" s="1"/>
  <c r="AE163" i="8"/>
  <c r="AF163" i="8" s="1"/>
  <c r="AE164" i="8"/>
  <c r="AF164" i="8" s="1"/>
  <c r="AE165" i="8"/>
  <c r="AF165" i="8" s="1"/>
  <c r="AE166" i="8"/>
  <c r="AF166" i="8" s="1"/>
  <c r="AE167" i="8"/>
  <c r="AF167" i="8" s="1"/>
  <c r="AE168" i="8"/>
  <c r="AF168" i="8" s="1"/>
  <c r="AE169" i="8"/>
  <c r="AF169" i="8" s="1"/>
  <c r="AE170" i="8"/>
  <c r="AF170" i="8" s="1"/>
  <c r="AE171" i="8"/>
  <c r="AF171" i="8" s="1"/>
  <c r="AE172" i="8"/>
  <c r="AF172" i="8" s="1"/>
  <c r="AE173" i="8"/>
  <c r="AF173" i="8" s="1"/>
  <c r="AE174" i="8"/>
  <c r="AF174" i="8" s="1"/>
  <c r="AE175" i="8"/>
  <c r="AF175" i="8" s="1"/>
  <c r="AE176" i="8"/>
  <c r="AF176" i="8" s="1"/>
  <c r="AE177" i="8"/>
  <c r="AF177" i="8" s="1"/>
  <c r="AE178" i="8"/>
  <c r="AF178" i="8" s="1"/>
  <c r="AE179" i="8"/>
  <c r="AF179" i="8" s="1"/>
  <c r="AE180" i="8"/>
  <c r="AF180" i="8" s="1"/>
  <c r="AE181" i="8"/>
  <c r="AF181" i="8" s="1"/>
  <c r="AE182" i="8"/>
  <c r="AF182" i="8" s="1"/>
  <c r="AE183" i="8"/>
  <c r="AF183" i="8" s="1"/>
  <c r="AE184" i="8"/>
  <c r="AF184" i="8" s="1"/>
  <c r="AE185" i="8"/>
  <c r="AF185" i="8" s="1"/>
  <c r="AE186" i="8"/>
  <c r="AF186" i="8" s="1"/>
  <c r="AE187" i="8"/>
  <c r="AF187" i="8" s="1"/>
  <c r="AE188" i="8"/>
  <c r="AF188" i="8" s="1"/>
  <c r="AE189" i="8"/>
  <c r="AF189" i="8" s="1"/>
  <c r="AE190" i="8"/>
  <c r="AF190" i="8" s="1"/>
  <c r="AE191" i="8"/>
  <c r="AF191" i="8" s="1"/>
  <c r="AE192" i="8"/>
  <c r="AF192" i="8" s="1"/>
  <c r="AE193" i="8"/>
  <c r="AF193" i="8" s="1"/>
  <c r="AE194" i="8"/>
  <c r="AF194" i="8" s="1"/>
  <c r="AE195" i="8"/>
  <c r="AF195" i="8" s="1"/>
  <c r="AE196" i="8"/>
  <c r="AF196" i="8" s="1"/>
  <c r="AE197" i="8"/>
  <c r="AF197" i="8" s="1"/>
  <c r="AE198" i="8"/>
  <c r="AF198" i="8" s="1"/>
  <c r="AE199" i="8"/>
  <c r="AF199" i="8" s="1"/>
  <c r="AE200" i="8"/>
  <c r="AF200" i="8" s="1"/>
  <c r="AE201" i="8"/>
  <c r="AF201" i="8" s="1"/>
  <c r="AE202" i="8"/>
  <c r="AF202" i="8" s="1"/>
  <c r="AE203" i="8"/>
  <c r="AF203" i="8" s="1"/>
  <c r="AE204" i="8"/>
  <c r="AF204" i="8" s="1"/>
  <c r="AE205" i="8"/>
  <c r="AF205" i="8" s="1"/>
  <c r="AE206" i="8"/>
  <c r="AF206" i="8" s="1"/>
  <c r="AE207" i="8"/>
  <c r="AF207" i="8" s="1"/>
  <c r="AE208" i="8"/>
  <c r="AF208" i="8" s="1"/>
  <c r="AE209" i="8"/>
  <c r="AF209" i="8" s="1"/>
  <c r="AE210" i="8"/>
  <c r="AF210" i="8" s="1"/>
  <c r="AE211" i="8"/>
  <c r="AF211" i="8" s="1"/>
  <c r="AE212" i="8"/>
  <c r="AF212" i="8" s="1"/>
  <c r="AE213" i="8"/>
  <c r="AF213" i="8" s="1"/>
  <c r="AE214" i="8"/>
  <c r="AF214" i="8" s="1"/>
  <c r="AE215" i="8"/>
  <c r="AF215" i="8" s="1"/>
  <c r="AE216" i="8"/>
  <c r="AF216" i="8" s="1"/>
  <c r="AE217" i="8"/>
  <c r="AF217" i="8" s="1"/>
  <c r="AE218" i="8"/>
  <c r="AF218" i="8" s="1"/>
  <c r="AE219" i="8"/>
  <c r="AF219" i="8" s="1"/>
  <c r="AE220" i="8"/>
  <c r="AF220" i="8" s="1"/>
  <c r="AE221" i="8"/>
  <c r="AF221" i="8" s="1"/>
  <c r="AE222" i="8"/>
  <c r="AF222" i="8" s="1"/>
  <c r="AE223" i="8"/>
  <c r="AF223" i="8" s="1"/>
  <c r="AE224" i="8"/>
  <c r="AF224" i="8" s="1"/>
  <c r="AE225" i="8"/>
  <c r="AF225" i="8" s="1"/>
  <c r="AE226" i="8"/>
  <c r="AF226" i="8" s="1"/>
  <c r="AE227" i="8"/>
  <c r="AF227" i="8" s="1"/>
  <c r="AE228" i="8"/>
  <c r="AF228" i="8" s="1"/>
  <c r="AE229" i="8"/>
  <c r="AF229" i="8" s="1"/>
  <c r="AE230" i="8"/>
  <c r="AF230" i="8" s="1"/>
  <c r="AE231" i="8"/>
  <c r="AF231" i="8" s="1"/>
  <c r="AE232" i="8"/>
  <c r="AF232" i="8" s="1"/>
  <c r="AE233" i="8"/>
  <c r="AF233" i="8" s="1"/>
  <c r="AE234" i="8"/>
  <c r="AF234" i="8" s="1"/>
  <c r="AE235" i="8"/>
  <c r="AF235" i="8" s="1"/>
  <c r="AE236" i="8"/>
  <c r="AF236" i="8" s="1"/>
  <c r="AE237" i="8"/>
  <c r="AF237" i="8" s="1"/>
  <c r="AE238" i="8"/>
  <c r="AF238" i="8" s="1"/>
  <c r="AE239" i="8"/>
  <c r="AF239" i="8" s="1"/>
  <c r="AE240" i="8"/>
  <c r="AF240" i="8" s="1"/>
  <c r="AE241" i="8"/>
  <c r="AF241" i="8" s="1"/>
  <c r="AE242" i="8"/>
  <c r="AF242" i="8" s="1"/>
  <c r="AE243" i="8"/>
  <c r="AF243" i="8" s="1"/>
  <c r="AE244" i="8"/>
  <c r="AF244" i="8" s="1"/>
  <c r="AE245" i="8"/>
  <c r="AF245" i="8" s="1"/>
  <c r="AE246" i="8"/>
  <c r="AF246" i="8" s="1"/>
  <c r="AE247" i="8"/>
  <c r="AF247" i="8" s="1"/>
  <c r="AE248" i="8"/>
  <c r="AF248" i="8" s="1"/>
  <c r="AE249" i="8"/>
  <c r="AF249" i="8" s="1"/>
  <c r="AE250" i="8"/>
  <c r="AF250" i="8" s="1"/>
  <c r="AE251" i="8"/>
  <c r="AF251" i="8" s="1"/>
  <c r="AE252" i="8"/>
  <c r="AF252" i="8" s="1"/>
  <c r="AE253" i="8"/>
  <c r="AF253" i="8" s="1"/>
  <c r="AE254" i="8"/>
  <c r="AF254" i="8" s="1"/>
  <c r="AE255" i="8"/>
  <c r="AF255" i="8" s="1"/>
  <c r="AE256" i="8"/>
  <c r="AF256" i="8" s="1"/>
  <c r="AE257" i="8"/>
  <c r="AF257" i="8" s="1"/>
  <c r="AE258" i="8"/>
  <c r="AF258" i="8" s="1"/>
  <c r="AE259" i="8"/>
  <c r="AF259" i="8" s="1"/>
  <c r="AE260" i="8"/>
  <c r="AF260" i="8" s="1"/>
  <c r="AE261" i="8"/>
  <c r="AF261" i="8" s="1"/>
  <c r="AE262" i="8"/>
  <c r="AF262" i="8" s="1"/>
  <c r="AE263" i="8"/>
  <c r="AF263" i="8" s="1"/>
  <c r="AE264" i="8"/>
  <c r="AF264" i="8" s="1"/>
  <c r="AE265" i="8"/>
  <c r="AF265" i="8" s="1"/>
  <c r="AE266" i="8"/>
  <c r="AF266" i="8" s="1"/>
  <c r="AE271" i="8"/>
  <c r="AF271" i="8" s="1"/>
  <c r="AE272" i="8"/>
  <c r="AF272" i="8" s="1"/>
  <c r="AE273" i="8"/>
  <c r="AF273" i="8" s="1"/>
  <c r="AE274" i="8"/>
  <c r="AF274" i="8" s="1"/>
  <c r="AE275" i="8"/>
  <c r="AF275" i="8" s="1"/>
  <c r="AE276" i="8"/>
  <c r="AF276" i="8" s="1"/>
  <c r="AE277" i="8"/>
  <c r="AF277" i="8" s="1"/>
  <c r="AE278" i="8"/>
  <c r="AF278" i="8" s="1"/>
  <c r="AE279" i="8"/>
  <c r="AF279" i="8" s="1"/>
  <c r="AE280" i="8"/>
  <c r="AF280" i="8" s="1"/>
  <c r="AE281" i="8"/>
  <c r="AF281" i="8" s="1"/>
  <c r="AE282" i="8"/>
  <c r="AF282" i="8" s="1"/>
  <c r="AE283" i="8"/>
  <c r="AF283" i="8" s="1"/>
  <c r="AE284" i="8"/>
  <c r="AF284" i="8" s="1"/>
  <c r="AE285" i="8"/>
  <c r="AF285" i="8" s="1"/>
  <c r="AE286" i="8"/>
  <c r="AF286" i="8" s="1"/>
  <c r="AE287" i="8"/>
  <c r="AF287" i="8" s="1"/>
  <c r="AE288" i="8"/>
  <c r="AF288" i="8" s="1"/>
  <c r="AE289" i="8"/>
  <c r="AF289" i="8" s="1"/>
  <c r="AE290" i="8"/>
  <c r="AF290" i="8" s="1"/>
  <c r="AE291" i="8"/>
  <c r="AF291" i="8" s="1"/>
  <c r="AE292" i="8"/>
  <c r="AF292" i="8" s="1"/>
  <c r="AE293" i="8"/>
  <c r="AF293" i="8" s="1"/>
  <c r="AE294" i="8"/>
  <c r="AF294" i="8" s="1"/>
  <c r="AE295" i="8"/>
  <c r="AF295" i="8" s="1"/>
  <c r="AE296" i="8"/>
  <c r="AF296" i="8" s="1"/>
  <c r="AE297" i="8"/>
  <c r="AF297" i="8" s="1"/>
  <c r="AE298" i="8"/>
  <c r="AF298" i="8" s="1"/>
  <c r="AE299" i="8"/>
  <c r="AF299" i="8" s="1"/>
  <c r="AE300" i="8"/>
  <c r="AF300" i="8" s="1"/>
  <c r="AE301" i="8"/>
  <c r="AF301" i="8" s="1"/>
  <c r="AE302" i="8"/>
  <c r="AF302" i="8" s="1"/>
  <c r="AE303" i="8"/>
  <c r="AF303" i="8" s="1"/>
  <c r="AE304" i="8"/>
  <c r="AF304" i="8" s="1"/>
  <c r="AE305" i="8"/>
  <c r="AF305" i="8" s="1"/>
  <c r="AE306" i="8"/>
  <c r="AF306" i="8" s="1"/>
  <c r="AE307" i="8"/>
  <c r="AF307" i="8" s="1"/>
  <c r="AE308" i="8"/>
  <c r="AF308" i="8" s="1"/>
  <c r="AE309" i="8"/>
  <c r="AF309" i="8" s="1"/>
  <c r="AE310" i="8"/>
  <c r="AF310" i="8" s="1"/>
  <c r="AE311" i="8"/>
  <c r="AF311" i="8" s="1"/>
  <c r="AE312" i="8"/>
  <c r="AF312" i="8" s="1"/>
  <c r="AE313" i="8"/>
  <c r="AF313" i="8" s="1"/>
  <c r="AE314" i="8"/>
  <c r="AF314" i="8" s="1"/>
  <c r="AE315" i="8"/>
  <c r="AF315" i="8" s="1"/>
  <c r="AE316" i="8"/>
  <c r="AF316" i="8" s="1"/>
  <c r="AE317" i="8"/>
  <c r="AF317" i="8" s="1"/>
  <c r="AE318" i="8"/>
  <c r="AF318" i="8" s="1"/>
  <c r="AE319" i="8"/>
  <c r="AF319" i="8" s="1"/>
  <c r="AE320" i="8"/>
  <c r="AF320" i="8" s="1"/>
  <c r="AE321" i="8"/>
  <c r="AF321" i="8" s="1"/>
  <c r="AE322" i="8"/>
  <c r="AF322" i="8" s="1"/>
  <c r="AE323" i="8"/>
  <c r="AF323" i="8" s="1"/>
  <c r="AE324" i="8"/>
  <c r="AF324" i="8" s="1"/>
  <c r="AE325" i="8"/>
  <c r="AF325" i="8" s="1"/>
  <c r="AE326" i="8"/>
  <c r="AF326" i="8" s="1"/>
  <c r="AE327" i="8"/>
  <c r="AF327" i="8" s="1"/>
  <c r="AE328" i="8"/>
  <c r="AF328" i="8" s="1"/>
  <c r="AE329" i="8"/>
  <c r="AF329" i="8" s="1"/>
  <c r="AE330" i="8"/>
  <c r="AF330" i="8" s="1"/>
  <c r="AE331" i="8"/>
  <c r="AF331" i="8" s="1"/>
  <c r="AE332" i="8"/>
  <c r="AF332" i="8" s="1"/>
  <c r="AE333" i="8"/>
  <c r="AF333" i="8" s="1"/>
  <c r="AE334" i="8"/>
  <c r="AF334" i="8" s="1"/>
  <c r="AE335" i="8"/>
  <c r="AF335" i="8" s="1"/>
  <c r="AE336" i="8"/>
  <c r="AF336" i="8" s="1"/>
  <c r="AE337" i="8"/>
  <c r="AF337" i="8" s="1"/>
  <c r="AE338" i="8"/>
  <c r="AF338" i="8" s="1"/>
  <c r="AE347" i="8"/>
  <c r="AF347" i="8" s="1"/>
  <c r="AE348" i="8"/>
  <c r="AF348" i="8" s="1"/>
  <c r="AE349" i="8"/>
  <c r="AF349" i="8" s="1"/>
  <c r="AE350" i="8"/>
  <c r="AF350" i="8" s="1"/>
  <c r="AE351" i="8"/>
  <c r="AF351" i="8" s="1"/>
  <c r="AE352" i="8"/>
  <c r="AF352" i="8" s="1"/>
  <c r="AE353" i="8"/>
  <c r="AF353" i="8" s="1"/>
  <c r="AE354" i="8"/>
  <c r="AF354" i="8" s="1"/>
  <c r="AE359" i="8"/>
  <c r="AF359" i="8" s="1"/>
  <c r="AE360" i="8"/>
  <c r="AF360" i="8" s="1"/>
  <c r="AE361" i="8"/>
  <c r="AF361" i="8" s="1"/>
  <c r="AE362" i="8"/>
  <c r="AF362" i="8" s="1"/>
  <c r="AE363" i="8"/>
  <c r="AF363" i="8" s="1"/>
  <c r="AE364" i="8"/>
  <c r="AF364" i="8" s="1"/>
  <c r="AE365" i="8"/>
  <c r="AF365" i="8" s="1"/>
  <c r="AE366" i="8"/>
  <c r="AF366" i="8" s="1"/>
  <c r="AE367" i="8"/>
  <c r="AF367" i="8" s="1"/>
  <c r="AE3" i="8"/>
  <c r="AF3" i="8" s="1"/>
  <c r="AK4" i="8"/>
  <c r="AK3" i="8"/>
  <c r="S113" i="28" l="1"/>
  <c r="S111" i="28"/>
  <c r="AK6" i="8"/>
  <c r="AK5" i="8"/>
  <c r="W5" i="10" l="1"/>
  <c r="V5" i="10"/>
  <c r="W3" i="10"/>
  <c r="V3" i="10"/>
  <c r="W6" i="10"/>
  <c r="V6" i="10"/>
  <c r="W11" i="10"/>
  <c r="V11" i="10"/>
  <c r="W10" i="10"/>
  <c r="V10" i="10"/>
  <c r="W9" i="10"/>
  <c r="V9" i="10"/>
  <c r="W8" i="10"/>
  <c r="V8" i="10"/>
  <c r="W7" i="10"/>
  <c r="V7" i="10"/>
  <c r="W47" i="10"/>
  <c r="V47" i="10"/>
  <c r="W46" i="10"/>
  <c r="V46" i="10"/>
  <c r="W45" i="10"/>
  <c r="V45" i="10"/>
  <c r="W44" i="10"/>
  <c r="V44" i="10"/>
  <c r="W43" i="10"/>
  <c r="V43" i="10"/>
  <c r="W42" i="10"/>
  <c r="V42" i="10"/>
  <c r="W41" i="10"/>
  <c r="V41" i="10"/>
  <c r="W40" i="10"/>
  <c r="V40" i="10"/>
  <c r="W39" i="10"/>
  <c r="V39" i="10"/>
  <c r="W38" i="10"/>
  <c r="V38" i="10"/>
  <c r="W37" i="10"/>
  <c r="V37" i="10"/>
  <c r="W36" i="10"/>
  <c r="V36" i="10"/>
  <c r="W35" i="10"/>
  <c r="V35" i="10"/>
  <c r="W34" i="10"/>
  <c r="V34" i="10"/>
  <c r="W33" i="10"/>
  <c r="V33" i="10"/>
  <c r="W32" i="10"/>
  <c r="V32" i="10"/>
  <c r="W31" i="10"/>
  <c r="V31" i="10"/>
  <c r="W30" i="10"/>
  <c r="V30" i="10"/>
  <c r="W29" i="10"/>
  <c r="V29" i="10"/>
  <c r="W28" i="10"/>
  <c r="V28" i="10"/>
  <c r="W27" i="10"/>
  <c r="V27" i="10"/>
  <c r="W26" i="10"/>
  <c r="V26" i="10"/>
  <c r="W25" i="10"/>
  <c r="V25" i="10"/>
  <c r="W24" i="10"/>
  <c r="V24" i="10"/>
  <c r="W23" i="10"/>
  <c r="V23" i="10"/>
  <c r="W22" i="10"/>
  <c r="V22" i="10"/>
  <c r="W21" i="10"/>
  <c r="V21" i="10"/>
  <c r="W20" i="10"/>
  <c r="V20" i="10"/>
  <c r="W19" i="10"/>
  <c r="V19" i="10"/>
  <c r="W18" i="10"/>
  <c r="V18" i="10"/>
  <c r="W17" i="10"/>
  <c r="V17" i="10"/>
  <c r="W16" i="10"/>
  <c r="V16" i="10"/>
  <c r="W15" i="10"/>
  <c r="V15" i="10"/>
  <c r="W14" i="10"/>
  <c r="V14" i="10"/>
  <c r="W13" i="10"/>
  <c r="V13" i="10"/>
  <c r="W12" i="10"/>
  <c r="V12" i="10"/>
  <c r="W32" i="8"/>
  <c r="W9" i="8"/>
  <c r="W10" i="8"/>
  <c r="W11" i="8"/>
  <c r="W12" i="8"/>
  <c r="W13" i="8"/>
  <c r="W14" i="8"/>
  <c r="W15" i="8"/>
  <c r="W16" i="8"/>
  <c r="W17" i="8"/>
  <c r="W18" i="8"/>
  <c r="W19" i="8"/>
  <c r="W20" i="8"/>
  <c r="W21" i="8"/>
  <c r="W22" i="8"/>
  <c r="W23" i="8"/>
  <c r="W24" i="8"/>
  <c r="W25" i="8"/>
  <c r="W26" i="8"/>
  <c r="W27" i="8"/>
  <c r="W28" i="8"/>
  <c r="W29" i="8"/>
  <c r="W30" i="8"/>
  <c r="W77" i="8"/>
  <c r="W99" i="8"/>
  <c r="W100" i="8"/>
  <c r="W156" i="8"/>
  <c r="W157" i="8"/>
  <c r="W158" i="8"/>
  <c r="W159" i="8"/>
  <c r="W344" i="8"/>
  <c r="W345" i="8"/>
  <c r="W346" i="8"/>
  <c r="W282" i="8"/>
  <c r="W338" i="8"/>
  <c r="W347" i="8"/>
  <c r="W348" i="8"/>
  <c r="W349" i="8"/>
  <c r="W350" i="8"/>
  <c r="W351" i="8"/>
  <c r="W352" i="8"/>
  <c r="W353" i="8"/>
  <c r="W354" i="8"/>
  <c r="W355" i="8"/>
  <c r="W356" i="8"/>
  <c r="W357" i="8"/>
  <c r="W358" i="8"/>
  <c r="W283" i="8"/>
  <c r="W284" i="8"/>
  <c r="W285" i="8"/>
  <c r="W286" i="8"/>
  <c r="W287" i="8"/>
  <c r="W288" i="8"/>
  <c r="W289" i="8"/>
  <c r="W290" i="8"/>
  <c r="W291" i="8"/>
  <c r="W292" i="8"/>
  <c r="W339" i="8"/>
  <c r="W340" i="8"/>
  <c r="W161" i="8"/>
  <c r="W365" i="8"/>
  <c r="W366" i="8"/>
  <c r="W367" i="8"/>
  <c r="W368" i="8"/>
  <c r="W319" i="8"/>
  <c r="W320" i="8"/>
  <c r="W321" i="8"/>
  <c r="W360" i="8"/>
  <c r="W361" i="8"/>
  <c r="W362" i="8"/>
  <c r="W363" i="8"/>
  <c r="W364" i="8"/>
  <c r="W322" i="8"/>
  <c r="W323" i="8"/>
  <c r="W324" i="8"/>
  <c r="W325" i="8"/>
  <c r="W326" i="8"/>
  <c r="W327" i="8"/>
  <c r="W328" i="8"/>
  <c r="W329" i="8"/>
  <c r="W330" i="8"/>
  <c r="W162" i="8"/>
  <c r="W163" i="8"/>
  <c r="W369" i="8"/>
  <c r="W293" i="8"/>
  <c r="W294" i="8"/>
  <c r="W295" i="8"/>
  <c r="W296" i="8"/>
  <c r="W297" i="8"/>
  <c r="W341" i="8"/>
  <c r="W342" i="8"/>
  <c r="W343" i="8"/>
  <c r="W370" i="8"/>
  <c r="W331" i="8"/>
  <c r="W332" i="8"/>
  <c r="W333" i="8"/>
  <c r="W334" i="8"/>
  <c r="W335" i="8"/>
  <c r="W336" i="8"/>
  <c r="W337" i="8"/>
  <c r="W371" i="8"/>
  <c r="W298" i="8"/>
  <c r="W299" i="8"/>
  <c r="W300" i="8"/>
  <c r="W301" i="8"/>
  <c r="W302" i="8"/>
  <c r="W303" i="8"/>
  <c r="W304" i="8"/>
  <c r="W305" i="8"/>
  <c r="W306" i="8"/>
  <c r="W307" i="8"/>
  <c r="W308" i="8"/>
  <c r="W309" i="8"/>
  <c r="W310" i="8"/>
  <c r="W311" i="8"/>
  <c r="W312" i="8"/>
  <c r="W313" i="8"/>
  <c r="W314" i="8"/>
  <c r="W315" i="8"/>
  <c r="W316" i="8"/>
  <c r="W317" i="8"/>
  <c r="W318" i="8"/>
  <c r="W359" i="8"/>
  <c r="W164" i="8"/>
  <c r="W165" i="8"/>
  <c r="W166" i="8"/>
  <c r="W167" i="8"/>
  <c r="W168" i="8"/>
  <c r="W169" i="8"/>
  <c r="W170" i="8"/>
  <c r="W171" i="8"/>
  <c r="W172" i="8"/>
  <c r="W173" i="8"/>
  <c r="W174" i="8"/>
  <c r="W175" i="8"/>
  <c r="W176" i="8"/>
  <c r="W177" i="8"/>
  <c r="W178" i="8"/>
  <c r="W179" i="8"/>
  <c r="W180" i="8"/>
  <c r="W181" i="8"/>
  <c r="W182" i="8"/>
  <c r="W183" i="8"/>
  <c r="W184" i="8"/>
  <c r="W185" i="8"/>
  <c r="W186" i="8"/>
  <c r="W187" i="8"/>
  <c r="W188" i="8"/>
  <c r="W189" i="8"/>
  <c r="W190" i="8"/>
  <c r="W191" i="8"/>
  <c r="W192" i="8"/>
  <c r="W193" i="8"/>
  <c r="W194" i="8"/>
  <c r="W195" i="8"/>
  <c r="W196" i="8"/>
  <c r="W197" i="8"/>
  <c r="W198" i="8"/>
  <c r="W199" i="8"/>
  <c r="W200" i="8"/>
  <c r="W201" i="8"/>
  <c r="W202" i="8"/>
  <c r="W203" i="8"/>
  <c r="W204" i="8"/>
  <c r="W205" i="8"/>
  <c r="W206" i="8"/>
  <c r="W207" i="8"/>
  <c r="W208" i="8"/>
  <c r="W209" i="8"/>
  <c r="W210" i="8"/>
  <c r="W211" i="8"/>
  <c r="W212" i="8"/>
  <c r="W213" i="8"/>
  <c r="W214" i="8"/>
  <c r="W215" i="8"/>
  <c r="W216" i="8"/>
  <c r="W217" i="8"/>
  <c r="W218" i="8"/>
  <c r="W219" i="8"/>
  <c r="W220" i="8"/>
  <c r="W221" i="8"/>
  <c r="W222" i="8"/>
  <c r="W223" i="8"/>
  <c r="W224" i="8"/>
  <c r="W225" i="8"/>
  <c r="W226" i="8"/>
  <c r="W227" i="8"/>
  <c r="W228" i="8"/>
  <c r="W229" i="8"/>
  <c r="W230" i="8"/>
  <c r="W231" i="8"/>
  <c r="W232" i="8"/>
  <c r="W233" i="8"/>
  <c r="W234" i="8"/>
  <c r="W235" i="8"/>
  <c r="W236" i="8"/>
  <c r="W237" i="8"/>
  <c r="W238" i="8"/>
  <c r="W239" i="8"/>
  <c r="W240" i="8"/>
  <c r="W241" i="8"/>
  <c r="W242" i="8"/>
  <c r="W243" i="8"/>
  <c r="W244" i="8"/>
  <c r="W245" i="8"/>
  <c r="W246" i="8"/>
  <c r="W247" i="8"/>
  <c r="W248" i="8"/>
  <c r="W249" i="8"/>
  <c r="W250" i="8"/>
  <c r="W251" i="8"/>
  <c r="W252" i="8"/>
  <c r="W253" i="8"/>
  <c r="W254" i="8"/>
  <c r="W255" i="8"/>
  <c r="W256" i="8"/>
  <c r="W257" i="8"/>
  <c r="W258" i="8"/>
  <c r="W259" i="8"/>
  <c r="W260" i="8"/>
  <c r="W261" i="8"/>
  <c r="W262" i="8"/>
  <c r="W263" i="8"/>
  <c r="W264" i="8"/>
  <c r="W265" i="8"/>
  <c r="W266" i="8"/>
  <c r="W267" i="8"/>
  <c r="W268" i="8"/>
  <c r="W269" i="8"/>
  <c r="W270" i="8"/>
  <c r="W271" i="8"/>
  <c r="W272" i="8"/>
  <c r="W273" i="8"/>
  <c r="W274" i="8"/>
  <c r="W275" i="8"/>
  <c r="W276" i="8"/>
  <c r="W277" i="8"/>
  <c r="W278" i="8"/>
  <c r="W279" i="8"/>
  <c r="W280" i="8"/>
  <c r="W281" i="8"/>
  <c r="W43" i="8"/>
  <c r="W65" i="8"/>
  <c r="W66" i="8"/>
  <c r="W67" i="8"/>
  <c r="W68" i="8"/>
  <c r="W69" i="8"/>
  <c r="W70" i="8"/>
  <c r="W71" i="8"/>
  <c r="W72" i="8"/>
  <c r="W73" i="8"/>
  <c r="W74" i="8"/>
  <c r="W113" i="8"/>
  <c r="W114" i="8"/>
  <c r="W115" i="8"/>
  <c r="W116" i="8"/>
  <c r="W117" i="8"/>
  <c r="W134" i="8"/>
  <c r="W135" i="8"/>
  <c r="W136" i="8"/>
  <c r="W137" i="8"/>
  <c r="W138" i="8"/>
  <c r="W139" i="8"/>
  <c r="W144" i="8"/>
  <c r="W145" i="8"/>
  <c r="W146" i="8"/>
  <c r="W147" i="8"/>
  <c r="W148" i="8"/>
  <c r="W149" i="8"/>
  <c r="W150" i="8"/>
  <c r="W151" i="8"/>
  <c r="W152" i="8"/>
  <c r="W153" i="8"/>
  <c r="W154" i="8"/>
  <c r="W372" i="8"/>
  <c r="W373" i="8"/>
  <c r="W374" i="8"/>
  <c r="W375" i="8"/>
  <c r="W376" i="8"/>
  <c r="W377" i="8"/>
  <c r="W378" i="8"/>
  <c r="W379" i="8"/>
  <c r="W380" i="8"/>
  <c r="W381" i="8"/>
  <c r="W382" i="8"/>
  <c r="W383" i="8"/>
  <c r="W384" i="8"/>
  <c r="W385" i="8"/>
  <c r="W82" i="8"/>
  <c r="W83" i="8"/>
  <c r="W84" i="8"/>
  <c r="W90" i="8"/>
  <c r="W91" i="8"/>
  <c r="W92" i="8"/>
  <c r="W93" i="8"/>
  <c r="W94" i="8"/>
  <c r="W95" i="8"/>
  <c r="W96" i="8"/>
  <c r="W97" i="8"/>
  <c r="W98" i="8"/>
  <c r="W126" i="8"/>
  <c r="W127" i="8"/>
  <c r="W128" i="8"/>
  <c r="W129" i="8"/>
  <c r="W130" i="8"/>
  <c r="W131" i="8"/>
  <c r="W132" i="8"/>
  <c r="W44" i="8"/>
  <c r="W75" i="8"/>
  <c r="W76" i="8"/>
  <c r="W122" i="8"/>
  <c r="W123" i="8"/>
  <c r="W124" i="8"/>
  <c r="W36" i="8"/>
  <c r="W37" i="8"/>
  <c r="W38" i="8"/>
  <c r="W40" i="8"/>
  <c r="W41" i="8"/>
  <c r="W42" i="8"/>
  <c r="W45" i="8"/>
  <c r="W46" i="8"/>
  <c r="W47" i="8"/>
  <c r="W48" i="8"/>
  <c r="W49" i="8"/>
  <c r="W50" i="8"/>
  <c r="W51" i="8"/>
  <c r="W52" i="8"/>
  <c r="W53" i="8"/>
  <c r="W54" i="8"/>
  <c r="W55" i="8"/>
  <c r="W56" i="8"/>
  <c r="W155" i="8"/>
  <c r="W35" i="8"/>
  <c r="W85" i="8"/>
  <c r="W86" i="8"/>
  <c r="W87" i="8"/>
  <c r="W88" i="8"/>
  <c r="W89" i="8"/>
  <c r="W3" i="8"/>
  <c r="W8" i="8"/>
  <c r="W78" i="8"/>
  <c r="W79" i="8"/>
  <c r="W80" i="8"/>
  <c r="W81" i="8"/>
  <c r="W112" i="8"/>
  <c r="W125" i="8"/>
  <c r="W133" i="8"/>
  <c r="W386" i="8"/>
  <c r="V32" i="8"/>
  <c r="V9" i="8"/>
  <c r="V10" i="8"/>
  <c r="V11" i="8"/>
  <c r="V12" i="8"/>
  <c r="V13" i="8"/>
  <c r="V14" i="8"/>
  <c r="V15" i="8"/>
  <c r="V16" i="8"/>
  <c r="V17" i="8"/>
  <c r="V18" i="8"/>
  <c r="V19" i="8"/>
  <c r="V20" i="8"/>
  <c r="V21" i="8"/>
  <c r="V22" i="8"/>
  <c r="V23" i="8"/>
  <c r="V24" i="8"/>
  <c r="V25" i="8"/>
  <c r="V26" i="8"/>
  <c r="V28" i="8"/>
  <c r="V29" i="8"/>
  <c r="V30" i="8"/>
  <c r="V77" i="8"/>
  <c r="V99" i="8"/>
  <c r="V100" i="8"/>
  <c r="V156" i="8"/>
  <c r="V157" i="8"/>
  <c r="V158" i="8"/>
  <c r="V159" i="8"/>
  <c r="V344" i="8"/>
  <c r="V345" i="8"/>
  <c r="V346" i="8"/>
  <c r="V282" i="8"/>
  <c r="V338" i="8"/>
  <c r="V347" i="8"/>
  <c r="V348" i="8"/>
  <c r="V31" i="8"/>
  <c r="AJ4" i="8"/>
  <c r="AC4" i="8"/>
  <c r="AD4" i="8" s="1"/>
  <c r="AC5" i="8"/>
  <c r="AD5" i="8" s="1"/>
  <c r="AC6" i="8"/>
  <c r="AD6" i="8" s="1"/>
  <c r="AC7" i="8"/>
  <c r="AD7" i="8" s="1"/>
  <c r="AC8" i="8"/>
  <c r="AD8" i="8" s="1"/>
  <c r="AC9" i="8"/>
  <c r="AD9" i="8" s="1"/>
  <c r="AC10" i="8"/>
  <c r="AD10" i="8" s="1"/>
  <c r="AC11" i="8"/>
  <c r="AD11" i="8" s="1"/>
  <c r="AC12" i="8"/>
  <c r="AD12" i="8" s="1"/>
  <c r="AC13" i="8"/>
  <c r="AD13" i="8" s="1"/>
  <c r="AC14" i="8"/>
  <c r="AD14" i="8" s="1"/>
  <c r="AC15" i="8"/>
  <c r="AD15" i="8" s="1"/>
  <c r="AC16" i="8"/>
  <c r="AD16" i="8" s="1"/>
  <c r="AC17" i="8"/>
  <c r="AD17" i="8" s="1"/>
  <c r="AC18" i="8"/>
  <c r="AD18" i="8" s="1"/>
  <c r="AC19" i="8"/>
  <c r="AD19" i="8" s="1"/>
  <c r="AC20" i="8"/>
  <c r="AD20" i="8" s="1"/>
  <c r="AC21" i="8"/>
  <c r="AD21" i="8" s="1"/>
  <c r="AC22" i="8"/>
  <c r="AD22" i="8" s="1"/>
  <c r="AC23" i="8"/>
  <c r="AD23" i="8" s="1"/>
  <c r="AC24" i="8"/>
  <c r="AD24" i="8" s="1"/>
  <c r="AC25" i="8"/>
  <c r="AD25" i="8" s="1"/>
  <c r="AC26" i="8"/>
  <c r="AD26" i="8" s="1"/>
  <c r="AC27" i="8"/>
  <c r="AD27" i="8" s="1"/>
  <c r="AC28" i="8"/>
  <c r="AD28" i="8" s="1"/>
  <c r="AC29" i="8"/>
  <c r="AD29" i="8" s="1"/>
  <c r="AC30" i="8"/>
  <c r="AD30" i="8" s="1"/>
  <c r="AC31" i="8"/>
  <c r="AD31" i="8" s="1"/>
  <c r="AC32" i="8"/>
  <c r="AD32" i="8" s="1"/>
  <c r="AC33" i="8"/>
  <c r="AD33" i="8" s="1"/>
  <c r="AC34" i="8"/>
  <c r="AD34" i="8" s="1"/>
  <c r="AC35" i="8"/>
  <c r="AD35" i="8" s="1"/>
  <c r="AC36" i="8"/>
  <c r="AD36" i="8" s="1"/>
  <c r="AC37" i="8"/>
  <c r="AD37" i="8" s="1"/>
  <c r="AC38" i="8"/>
  <c r="AD38" i="8" s="1"/>
  <c r="AC39" i="8"/>
  <c r="AD39" i="8" s="1"/>
  <c r="AC40" i="8"/>
  <c r="AD40" i="8" s="1"/>
  <c r="AD41" i="8"/>
  <c r="AC42" i="8"/>
  <c r="AD42" i="8" s="1"/>
  <c r="AC43" i="8"/>
  <c r="AD43" i="8" s="1"/>
  <c r="AC44" i="8"/>
  <c r="AD44" i="8" s="1"/>
  <c r="AC45" i="8"/>
  <c r="AD45" i="8" s="1"/>
  <c r="AC46" i="8"/>
  <c r="AD46" i="8" s="1"/>
  <c r="AC47" i="8"/>
  <c r="AD47" i="8" s="1"/>
  <c r="AC48" i="8"/>
  <c r="AD48" i="8" s="1"/>
  <c r="AC49" i="8"/>
  <c r="AD49" i="8" s="1"/>
  <c r="AC50" i="8"/>
  <c r="AD50" i="8" s="1"/>
  <c r="AC51" i="8"/>
  <c r="AD51" i="8" s="1"/>
  <c r="AC52" i="8"/>
  <c r="AD52" i="8" s="1"/>
  <c r="AC53" i="8"/>
  <c r="AD53" i="8" s="1"/>
  <c r="AC54" i="8"/>
  <c r="AD54" i="8" s="1"/>
  <c r="AC55" i="8"/>
  <c r="AD55" i="8" s="1"/>
  <c r="AC56" i="8"/>
  <c r="AD56" i="8" s="1"/>
  <c r="AC57" i="8"/>
  <c r="AD57" i="8" s="1"/>
  <c r="AC58" i="8"/>
  <c r="AD58" i="8" s="1"/>
  <c r="AC59" i="8"/>
  <c r="AD59" i="8" s="1"/>
  <c r="AC60" i="8"/>
  <c r="AD60" i="8" s="1"/>
  <c r="AC61" i="8"/>
  <c r="AD61" i="8" s="1"/>
  <c r="AC62" i="8"/>
  <c r="AD62" i="8" s="1"/>
  <c r="AC63" i="8"/>
  <c r="AD63" i="8" s="1"/>
  <c r="AC64" i="8"/>
  <c r="AD64" i="8" s="1"/>
  <c r="AC65" i="8"/>
  <c r="AD65" i="8" s="1"/>
  <c r="AC66" i="8"/>
  <c r="AD66" i="8" s="1"/>
  <c r="AC67" i="8"/>
  <c r="AD67" i="8" s="1"/>
  <c r="AC68" i="8"/>
  <c r="AD68" i="8" s="1"/>
  <c r="AC69" i="8"/>
  <c r="AD69" i="8" s="1"/>
  <c r="AC70" i="8"/>
  <c r="AD70" i="8" s="1"/>
  <c r="AC71" i="8"/>
  <c r="AD71" i="8" s="1"/>
  <c r="AC72" i="8"/>
  <c r="AD72" i="8" s="1"/>
  <c r="AC73" i="8"/>
  <c r="AD73" i="8" s="1"/>
  <c r="AC74" i="8"/>
  <c r="AD74" i="8" s="1"/>
  <c r="AC75" i="8"/>
  <c r="AD75" i="8" s="1"/>
  <c r="AC76" i="8"/>
  <c r="AD76" i="8" s="1"/>
  <c r="AC77" i="8"/>
  <c r="AD77" i="8" s="1"/>
  <c r="AC78" i="8"/>
  <c r="AD78" i="8" s="1"/>
  <c r="AC79" i="8"/>
  <c r="AD79" i="8" s="1"/>
  <c r="AC80" i="8"/>
  <c r="AD80" i="8" s="1"/>
  <c r="AC81" i="8"/>
  <c r="AD81" i="8" s="1"/>
  <c r="AC82" i="8"/>
  <c r="AD82" i="8" s="1"/>
  <c r="AC83" i="8"/>
  <c r="AD83" i="8" s="1"/>
  <c r="AC84" i="8"/>
  <c r="AD84" i="8" s="1"/>
  <c r="AC85" i="8"/>
  <c r="AD85" i="8" s="1"/>
  <c r="AC86" i="8"/>
  <c r="AD86" i="8" s="1"/>
  <c r="AC87" i="8"/>
  <c r="AD87" i="8" s="1"/>
  <c r="AC88" i="8"/>
  <c r="AD88" i="8" s="1"/>
  <c r="AC89" i="8"/>
  <c r="AD89" i="8" s="1"/>
  <c r="AC90" i="8"/>
  <c r="AD90" i="8" s="1"/>
  <c r="AC91" i="8"/>
  <c r="AD91" i="8" s="1"/>
  <c r="AC92" i="8"/>
  <c r="AD92" i="8" s="1"/>
  <c r="AC93" i="8"/>
  <c r="AD93" i="8" s="1"/>
  <c r="AC94" i="8"/>
  <c r="AD94" i="8" s="1"/>
  <c r="AC95" i="8"/>
  <c r="AD95" i="8" s="1"/>
  <c r="AC96" i="8"/>
  <c r="AD96" i="8" s="1"/>
  <c r="AC97" i="8"/>
  <c r="AD97" i="8" s="1"/>
  <c r="AC98" i="8"/>
  <c r="AD98" i="8" s="1"/>
  <c r="AC99" i="8"/>
  <c r="AD99" i="8" s="1"/>
  <c r="AC100" i="8"/>
  <c r="AD100" i="8" s="1"/>
  <c r="AC101" i="8"/>
  <c r="AD101" i="8" s="1"/>
  <c r="AC102" i="8"/>
  <c r="AD102" i="8" s="1"/>
  <c r="AC103" i="8"/>
  <c r="AD103" i="8" s="1"/>
  <c r="AC104" i="8"/>
  <c r="AD104" i="8" s="1"/>
  <c r="AC105" i="8"/>
  <c r="AD105" i="8" s="1"/>
  <c r="AC106" i="8"/>
  <c r="AD106" i="8" s="1"/>
  <c r="AC107" i="8"/>
  <c r="AD107" i="8" s="1"/>
  <c r="AC108" i="8"/>
  <c r="AD108" i="8" s="1"/>
  <c r="AC109" i="8"/>
  <c r="AD109" i="8" s="1"/>
  <c r="AC110" i="8"/>
  <c r="AD110" i="8" s="1"/>
  <c r="AC111" i="8"/>
  <c r="AD111" i="8" s="1"/>
  <c r="AC112" i="8"/>
  <c r="AD112" i="8" s="1"/>
  <c r="AC113" i="8"/>
  <c r="AD113" i="8" s="1"/>
  <c r="AC114" i="8"/>
  <c r="AD114" i="8" s="1"/>
  <c r="AC115" i="8"/>
  <c r="AD115" i="8" s="1"/>
  <c r="AC116" i="8"/>
  <c r="AD116" i="8" s="1"/>
  <c r="AC117" i="8"/>
  <c r="AD117" i="8" s="1"/>
  <c r="AC118" i="8"/>
  <c r="AD118" i="8" s="1"/>
  <c r="AC119" i="8"/>
  <c r="AD119" i="8" s="1"/>
  <c r="AC120" i="8"/>
  <c r="AD120" i="8" s="1"/>
  <c r="AC121" i="8"/>
  <c r="AD121" i="8" s="1"/>
  <c r="AC122" i="8"/>
  <c r="AD122" i="8" s="1"/>
  <c r="AC123" i="8"/>
  <c r="AD123" i="8" s="1"/>
  <c r="AC124" i="8"/>
  <c r="AD124" i="8" s="1"/>
  <c r="AC125" i="8"/>
  <c r="AD125" i="8" s="1"/>
  <c r="AC126" i="8"/>
  <c r="AD126" i="8" s="1"/>
  <c r="AC127" i="8"/>
  <c r="AD127" i="8" s="1"/>
  <c r="AC128" i="8"/>
  <c r="AD128" i="8" s="1"/>
  <c r="AC129" i="8"/>
  <c r="AD129" i="8" s="1"/>
  <c r="AC130" i="8"/>
  <c r="AD130" i="8" s="1"/>
  <c r="AC131" i="8"/>
  <c r="AD131" i="8" s="1"/>
  <c r="AC132" i="8"/>
  <c r="AD132" i="8" s="1"/>
  <c r="AC133" i="8"/>
  <c r="AD133" i="8" s="1"/>
  <c r="AC134" i="8"/>
  <c r="AD134" i="8" s="1"/>
  <c r="AC135" i="8"/>
  <c r="AD135" i="8" s="1"/>
  <c r="AC136" i="8"/>
  <c r="AD136" i="8" s="1"/>
  <c r="AC137" i="8"/>
  <c r="AD137" i="8" s="1"/>
  <c r="AC138" i="8"/>
  <c r="AD138" i="8" s="1"/>
  <c r="AC139" i="8"/>
  <c r="AD139" i="8" s="1"/>
  <c r="AC140" i="8"/>
  <c r="AD140" i="8" s="1"/>
  <c r="AC141" i="8"/>
  <c r="AD141" i="8" s="1"/>
  <c r="AC142" i="8"/>
  <c r="AD142" i="8" s="1"/>
  <c r="AC143" i="8"/>
  <c r="AD143" i="8" s="1"/>
  <c r="AC144" i="8"/>
  <c r="AD144" i="8" s="1"/>
  <c r="AC145" i="8"/>
  <c r="AD145" i="8" s="1"/>
  <c r="AC146" i="8"/>
  <c r="AD146" i="8" s="1"/>
  <c r="AC147" i="8"/>
  <c r="AD147" i="8" s="1"/>
  <c r="AC148" i="8"/>
  <c r="AD148" i="8" s="1"/>
  <c r="AC149" i="8"/>
  <c r="AD149" i="8" s="1"/>
  <c r="AC150" i="8"/>
  <c r="AD150" i="8" s="1"/>
  <c r="AC151" i="8"/>
  <c r="AD151" i="8" s="1"/>
  <c r="AC152" i="8"/>
  <c r="AD152" i="8" s="1"/>
  <c r="AC153" i="8"/>
  <c r="AD153" i="8" s="1"/>
  <c r="AC154" i="8"/>
  <c r="AD154" i="8" s="1"/>
  <c r="AC155" i="8"/>
  <c r="AD155" i="8" s="1"/>
  <c r="AC156" i="8"/>
  <c r="AD156" i="8" s="1"/>
  <c r="AC157" i="8"/>
  <c r="AD157" i="8" s="1"/>
  <c r="AC158" i="8"/>
  <c r="AD158" i="8" s="1"/>
  <c r="AC159" i="8"/>
  <c r="AD159" i="8" s="1"/>
  <c r="AC160" i="8"/>
  <c r="AD160" i="8" s="1"/>
  <c r="AC161" i="8"/>
  <c r="AD161" i="8" s="1"/>
  <c r="AC162" i="8"/>
  <c r="AD162" i="8" s="1"/>
  <c r="AC163" i="8"/>
  <c r="AD163" i="8" s="1"/>
  <c r="AC164" i="8"/>
  <c r="AD164" i="8" s="1"/>
  <c r="AC165" i="8"/>
  <c r="AD165" i="8" s="1"/>
  <c r="AC166" i="8"/>
  <c r="AD166" i="8" s="1"/>
  <c r="AC167" i="8"/>
  <c r="AD167" i="8" s="1"/>
  <c r="AC168" i="8"/>
  <c r="AD168" i="8" s="1"/>
  <c r="AC169" i="8"/>
  <c r="AD169" i="8" s="1"/>
  <c r="AC170" i="8"/>
  <c r="AD170" i="8" s="1"/>
  <c r="AC171" i="8"/>
  <c r="AD171" i="8" s="1"/>
  <c r="AC172" i="8"/>
  <c r="AD172" i="8" s="1"/>
  <c r="AC173" i="8"/>
  <c r="AD173" i="8" s="1"/>
  <c r="AC174" i="8"/>
  <c r="AD174" i="8" s="1"/>
  <c r="AC175" i="8"/>
  <c r="AD175" i="8" s="1"/>
  <c r="AC176" i="8"/>
  <c r="AD176" i="8" s="1"/>
  <c r="AC177" i="8"/>
  <c r="AD177" i="8" s="1"/>
  <c r="AC178" i="8"/>
  <c r="AD178" i="8" s="1"/>
  <c r="AC179" i="8"/>
  <c r="AD179" i="8" s="1"/>
  <c r="AC180" i="8"/>
  <c r="AD180" i="8" s="1"/>
  <c r="AC181" i="8"/>
  <c r="AD181" i="8" s="1"/>
  <c r="AC182" i="8"/>
  <c r="AD182" i="8" s="1"/>
  <c r="AC183" i="8"/>
  <c r="AD183" i="8" s="1"/>
  <c r="AC184" i="8"/>
  <c r="AD184" i="8" s="1"/>
  <c r="AC185" i="8"/>
  <c r="AD185" i="8" s="1"/>
  <c r="AC186" i="8"/>
  <c r="AD186" i="8" s="1"/>
  <c r="AC187" i="8"/>
  <c r="AD187" i="8" s="1"/>
  <c r="AC188" i="8"/>
  <c r="AD188" i="8" s="1"/>
  <c r="AC189" i="8"/>
  <c r="AD189" i="8" s="1"/>
  <c r="AC190" i="8"/>
  <c r="AD190" i="8" s="1"/>
  <c r="AC191" i="8"/>
  <c r="AD191" i="8" s="1"/>
  <c r="AC192" i="8"/>
  <c r="AD192" i="8" s="1"/>
  <c r="AC193" i="8"/>
  <c r="AD193" i="8" s="1"/>
  <c r="AC194" i="8"/>
  <c r="AD194" i="8" s="1"/>
  <c r="AC195" i="8"/>
  <c r="AD195" i="8" s="1"/>
  <c r="AC196" i="8"/>
  <c r="AD196" i="8" s="1"/>
  <c r="AC197" i="8"/>
  <c r="AD197" i="8" s="1"/>
  <c r="AC198" i="8"/>
  <c r="AD198" i="8" s="1"/>
  <c r="AC199" i="8"/>
  <c r="AD199" i="8" s="1"/>
  <c r="AC200" i="8"/>
  <c r="AD200" i="8" s="1"/>
  <c r="AC201" i="8"/>
  <c r="AD201" i="8" s="1"/>
  <c r="AC202" i="8"/>
  <c r="AD202" i="8" s="1"/>
  <c r="AC203" i="8"/>
  <c r="AD203" i="8" s="1"/>
  <c r="AC204" i="8"/>
  <c r="AD204" i="8" s="1"/>
  <c r="AC205" i="8"/>
  <c r="AD205" i="8" s="1"/>
  <c r="AC206" i="8"/>
  <c r="AD206" i="8" s="1"/>
  <c r="AC207" i="8"/>
  <c r="AD207" i="8" s="1"/>
  <c r="AC208" i="8"/>
  <c r="AD208" i="8" s="1"/>
  <c r="AC209" i="8"/>
  <c r="AD209" i="8" s="1"/>
  <c r="AC210" i="8"/>
  <c r="AD210" i="8" s="1"/>
  <c r="AC211" i="8"/>
  <c r="AD211" i="8" s="1"/>
  <c r="AC212" i="8"/>
  <c r="AD212" i="8" s="1"/>
  <c r="AC213" i="8"/>
  <c r="AD213" i="8" s="1"/>
  <c r="AC214" i="8"/>
  <c r="AD214" i="8" s="1"/>
  <c r="AC215" i="8"/>
  <c r="AD215" i="8" s="1"/>
  <c r="AC216" i="8"/>
  <c r="AD216" i="8" s="1"/>
  <c r="AC217" i="8"/>
  <c r="AD217" i="8" s="1"/>
  <c r="AC218" i="8"/>
  <c r="AD218" i="8" s="1"/>
  <c r="AC219" i="8"/>
  <c r="AD219" i="8" s="1"/>
  <c r="AC220" i="8"/>
  <c r="AD220" i="8" s="1"/>
  <c r="AC221" i="8"/>
  <c r="AD221" i="8" s="1"/>
  <c r="AC222" i="8"/>
  <c r="AD222" i="8" s="1"/>
  <c r="AC223" i="8"/>
  <c r="AD223" i="8" s="1"/>
  <c r="AC224" i="8"/>
  <c r="AD224" i="8" s="1"/>
  <c r="AC225" i="8"/>
  <c r="AD225" i="8" s="1"/>
  <c r="AC226" i="8"/>
  <c r="AD226" i="8" s="1"/>
  <c r="AC227" i="8"/>
  <c r="AD227" i="8" s="1"/>
  <c r="AC228" i="8"/>
  <c r="AD228" i="8" s="1"/>
  <c r="AC229" i="8"/>
  <c r="AD229" i="8" s="1"/>
  <c r="AC230" i="8"/>
  <c r="AD230" i="8" s="1"/>
  <c r="AC231" i="8"/>
  <c r="AD231" i="8" s="1"/>
  <c r="AC232" i="8"/>
  <c r="AD232" i="8" s="1"/>
  <c r="AC233" i="8"/>
  <c r="AD233" i="8" s="1"/>
  <c r="AC234" i="8"/>
  <c r="AD234" i="8" s="1"/>
  <c r="AC235" i="8"/>
  <c r="AD235" i="8" s="1"/>
  <c r="AC236" i="8"/>
  <c r="AD236" i="8" s="1"/>
  <c r="AC237" i="8"/>
  <c r="AD237" i="8" s="1"/>
  <c r="AC238" i="8"/>
  <c r="AD238" i="8" s="1"/>
  <c r="AC239" i="8"/>
  <c r="AD239" i="8" s="1"/>
  <c r="AC240" i="8"/>
  <c r="AD240" i="8" s="1"/>
  <c r="AC241" i="8"/>
  <c r="AD241" i="8" s="1"/>
  <c r="AC242" i="8"/>
  <c r="AD242" i="8" s="1"/>
  <c r="AC243" i="8"/>
  <c r="AD243" i="8" s="1"/>
  <c r="AC244" i="8"/>
  <c r="AD244" i="8" s="1"/>
  <c r="AC245" i="8"/>
  <c r="AD245" i="8" s="1"/>
  <c r="AC246" i="8"/>
  <c r="AD246" i="8" s="1"/>
  <c r="AC247" i="8"/>
  <c r="AD247" i="8" s="1"/>
  <c r="AC248" i="8"/>
  <c r="AD248" i="8" s="1"/>
  <c r="AC249" i="8"/>
  <c r="AD249" i="8" s="1"/>
  <c r="AC250" i="8"/>
  <c r="AD250" i="8" s="1"/>
  <c r="AC251" i="8"/>
  <c r="AD251" i="8" s="1"/>
  <c r="AC252" i="8"/>
  <c r="AD252" i="8" s="1"/>
  <c r="AC253" i="8"/>
  <c r="AD253" i="8" s="1"/>
  <c r="AC254" i="8"/>
  <c r="AD254" i="8" s="1"/>
  <c r="AC255" i="8"/>
  <c r="AD255" i="8" s="1"/>
  <c r="AC256" i="8"/>
  <c r="AD256" i="8" s="1"/>
  <c r="AC257" i="8"/>
  <c r="AD257" i="8" s="1"/>
  <c r="AC258" i="8"/>
  <c r="AD258" i="8" s="1"/>
  <c r="AC259" i="8"/>
  <c r="AD259" i="8" s="1"/>
  <c r="AC260" i="8"/>
  <c r="AD260" i="8" s="1"/>
  <c r="AC261" i="8"/>
  <c r="AD261" i="8" s="1"/>
  <c r="AC262" i="8"/>
  <c r="AD262" i="8" s="1"/>
  <c r="AC263" i="8"/>
  <c r="AD263" i="8" s="1"/>
  <c r="AC264" i="8"/>
  <c r="AD264" i="8" s="1"/>
  <c r="AC265" i="8"/>
  <c r="AD265" i="8" s="1"/>
  <c r="AC266" i="8"/>
  <c r="AD266" i="8" s="1"/>
  <c r="AC271" i="8"/>
  <c r="AD271" i="8" s="1"/>
  <c r="AC272" i="8"/>
  <c r="AD272" i="8" s="1"/>
  <c r="AC273" i="8"/>
  <c r="AD273" i="8" s="1"/>
  <c r="AC274" i="8"/>
  <c r="AD274" i="8" s="1"/>
  <c r="AC275" i="8"/>
  <c r="AD275" i="8" s="1"/>
  <c r="AC276" i="8"/>
  <c r="AD276" i="8" s="1"/>
  <c r="AC277" i="8"/>
  <c r="AD277" i="8" s="1"/>
  <c r="AC278" i="8"/>
  <c r="AD278" i="8" s="1"/>
  <c r="AC279" i="8"/>
  <c r="AD279" i="8" s="1"/>
  <c r="AC280" i="8"/>
  <c r="AD280" i="8" s="1"/>
  <c r="AC281" i="8"/>
  <c r="AD281" i="8" s="1"/>
  <c r="AC282" i="8"/>
  <c r="AD282" i="8" s="1"/>
  <c r="AC283" i="8"/>
  <c r="AD283" i="8" s="1"/>
  <c r="AC284" i="8"/>
  <c r="AD284" i="8" s="1"/>
  <c r="AC285" i="8"/>
  <c r="AD285" i="8" s="1"/>
  <c r="AC286" i="8"/>
  <c r="AD286" i="8" s="1"/>
  <c r="AC287" i="8"/>
  <c r="AD287" i="8" s="1"/>
  <c r="AC288" i="8"/>
  <c r="AD288" i="8" s="1"/>
  <c r="AC289" i="8"/>
  <c r="AD289" i="8" s="1"/>
  <c r="AC290" i="8"/>
  <c r="AD290" i="8" s="1"/>
  <c r="AC291" i="8"/>
  <c r="AD291" i="8" s="1"/>
  <c r="AC292" i="8"/>
  <c r="AD292" i="8" s="1"/>
  <c r="AC293" i="8"/>
  <c r="AD293" i="8" s="1"/>
  <c r="AC294" i="8"/>
  <c r="AD294" i="8" s="1"/>
  <c r="AC295" i="8"/>
  <c r="AD295" i="8" s="1"/>
  <c r="AC296" i="8"/>
  <c r="AD296" i="8" s="1"/>
  <c r="AC297" i="8"/>
  <c r="AD297" i="8" s="1"/>
  <c r="AC298" i="8"/>
  <c r="AD298" i="8" s="1"/>
  <c r="AC299" i="8"/>
  <c r="AD299" i="8" s="1"/>
  <c r="AC300" i="8"/>
  <c r="AD300" i="8" s="1"/>
  <c r="AC301" i="8"/>
  <c r="AD301" i="8" s="1"/>
  <c r="AC302" i="8"/>
  <c r="AD302" i="8" s="1"/>
  <c r="AC303" i="8"/>
  <c r="AD303" i="8" s="1"/>
  <c r="AC304" i="8"/>
  <c r="AD304" i="8" s="1"/>
  <c r="AC305" i="8"/>
  <c r="AD305" i="8" s="1"/>
  <c r="AC306" i="8"/>
  <c r="AD306" i="8" s="1"/>
  <c r="AC307" i="8"/>
  <c r="AD307" i="8" s="1"/>
  <c r="AC308" i="8"/>
  <c r="AD308" i="8" s="1"/>
  <c r="AC309" i="8"/>
  <c r="AD309" i="8" s="1"/>
  <c r="AC310" i="8"/>
  <c r="AD310" i="8" s="1"/>
  <c r="AC311" i="8"/>
  <c r="AD311" i="8" s="1"/>
  <c r="AC312" i="8"/>
  <c r="AD312" i="8" s="1"/>
  <c r="AC313" i="8"/>
  <c r="AD313" i="8" s="1"/>
  <c r="AC314" i="8"/>
  <c r="AD314" i="8" s="1"/>
  <c r="AC315" i="8"/>
  <c r="AD315" i="8" s="1"/>
  <c r="AC316" i="8"/>
  <c r="AD316" i="8" s="1"/>
  <c r="AC317" i="8"/>
  <c r="AD317" i="8" s="1"/>
  <c r="AC318" i="8"/>
  <c r="AD318" i="8" s="1"/>
  <c r="AC319" i="8"/>
  <c r="AD319" i="8" s="1"/>
  <c r="AC320" i="8"/>
  <c r="AD320" i="8" s="1"/>
  <c r="AC321" i="8"/>
  <c r="AD321" i="8" s="1"/>
  <c r="AC322" i="8"/>
  <c r="AD322" i="8" s="1"/>
  <c r="AC323" i="8"/>
  <c r="AD323" i="8" s="1"/>
  <c r="AC324" i="8"/>
  <c r="AD324" i="8" s="1"/>
  <c r="AC325" i="8"/>
  <c r="AD325" i="8" s="1"/>
  <c r="AC326" i="8"/>
  <c r="AD326" i="8" s="1"/>
  <c r="AC327" i="8"/>
  <c r="AD327" i="8" s="1"/>
  <c r="AC328" i="8"/>
  <c r="AD328" i="8" s="1"/>
  <c r="AC329" i="8"/>
  <c r="AD329" i="8" s="1"/>
  <c r="AC330" i="8"/>
  <c r="AD330" i="8" s="1"/>
  <c r="AC331" i="8"/>
  <c r="AD331" i="8" s="1"/>
  <c r="AC332" i="8"/>
  <c r="AD332" i="8" s="1"/>
  <c r="AC333" i="8"/>
  <c r="AD333" i="8" s="1"/>
  <c r="AC334" i="8"/>
  <c r="AD334" i="8" s="1"/>
  <c r="AC335" i="8"/>
  <c r="AD335" i="8" s="1"/>
  <c r="AC336" i="8"/>
  <c r="AD336" i="8" s="1"/>
  <c r="AC338" i="8"/>
  <c r="AD338" i="8" s="1"/>
  <c r="AC347" i="8"/>
  <c r="AD347" i="8" s="1"/>
  <c r="AC348" i="8"/>
  <c r="AD348" i="8" s="1"/>
  <c r="AC349" i="8"/>
  <c r="AD349" i="8" s="1"/>
  <c r="AC350" i="8"/>
  <c r="AD350" i="8" s="1"/>
  <c r="AC351" i="8"/>
  <c r="AD351" i="8" s="1"/>
  <c r="AC352" i="8"/>
  <c r="AD352" i="8" s="1"/>
  <c r="AC353" i="8"/>
  <c r="AD353" i="8" s="1"/>
  <c r="AC354" i="8"/>
  <c r="AD354" i="8" s="1"/>
  <c r="AC359" i="8"/>
  <c r="AD359" i="8" s="1"/>
  <c r="AC360" i="8"/>
  <c r="AD360" i="8" s="1"/>
  <c r="AC361" i="8"/>
  <c r="AD361" i="8" s="1"/>
  <c r="AC362" i="8"/>
  <c r="AD362" i="8" s="1"/>
  <c r="AC363" i="8"/>
  <c r="AD363" i="8" s="1"/>
  <c r="AC364" i="8"/>
  <c r="AD364" i="8" s="1"/>
  <c r="AC365" i="8"/>
  <c r="AD365" i="8" s="1"/>
  <c r="AC366" i="8"/>
  <c r="AD366" i="8" s="1"/>
  <c r="AC367" i="8"/>
  <c r="AD367" i="8" s="1"/>
  <c r="AC3" i="8"/>
  <c r="AD3" i="8" s="1"/>
  <c r="AJ6" i="8" l="1"/>
  <c r="AJ5" i="8"/>
  <c r="X167" i="8" l="1"/>
  <c r="X187" i="8"/>
  <c r="V162" i="8"/>
  <c r="V331" i="8"/>
  <c r="V163" i="8"/>
  <c r="V349" i="8"/>
  <c r="V350" i="8"/>
  <c r="V351" i="8"/>
  <c r="V176" i="8"/>
  <c r="X305" i="8"/>
  <c r="X186" i="8"/>
  <c r="W31" i="8" l="1"/>
  <c r="W169" i="1" l="1"/>
  <c r="X169" i="1"/>
  <c r="Y169" i="1"/>
  <c r="Z169" i="1"/>
  <c r="W170" i="1"/>
  <c r="X170" i="1"/>
  <c r="Y170" i="1"/>
  <c r="Z170" i="1"/>
  <c r="W171" i="1"/>
  <c r="X171" i="1"/>
  <c r="Y171" i="1"/>
  <c r="Z171" i="1"/>
  <c r="W172" i="1"/>
  <c r="X172" i="1"/>
  <c r="Y172" i="1"/>
  <c r="Z172" i="1"/>
  <c r="W173" i="1"/>
  <c r="X173" i="1"/>
  <c r="Y173" i="1"/>
  <c r="Z173" i="1"/>
  <c r="W174" i="1"/>
  <c r="X174" i="1"/>
  <c r="Y174" i="1"/>
  <c r="Z174" i="1"/>
  <c r="W175" i="1"/>
  <c r="X175" i="1"/>
  <c r="Y175" i="1"/>
  <c r="Z175" i="1"/>
  <c r="W176" i="1"/>
  <c r="X176" i="1"/>
  <c r="Y176" i="1"/>
  <c r="Z176" i="1"/>
  <c r="W177" i="1"/>
  <c r="X177" i="1"/>
  <c r="Y177" i="1"/>
  <c r="Z177" i="1"/>
  <c r="W178" i="1"/>
  <c r="X178" i="1"/>
  <c r="Y178" i="1"/>
  <c r="Z178" i="1"/>
  <c r="W179" i="1"/>
  <c r="X179" i="1"/>
  <c r="Y179" i="1"/>
  <c r="Z179" i="1"/>
  <c r="W180" i="1"/>
  <c r="X180" i="1"/>
  <c r="Y180" i="1"/>
  <c r="Z180" i="1"/>
  <c r="W181" i="1"/>
  <c r="X181" i="1"/>
  <c r="Y181" i="1"/>
  <c r="Z181" i="1"/>
  <c r="W182" i="1"/>
  <c r="X182" i="1"/>
  <c r="Y182" i="1"/>
  <c r="Z182" i="1"/>
  <c r="W183" i="1"/>
  <c r="X183" i="1"/>
  <c r="Y183" i="1"/>
  <c r="Z183" i="1"/>
  <c r="W184" i="1"/>
  <c r="X184" i="1"/>
  <c r="Y184" i="1"/>
  <c r="Z184" i="1"/>
  <c r="W185" i="1"/>
  <c r="X185" i="1"/>
  <c r="Y185" i="1"/>
  <c r="Z185" i="1"/>
  <c r="W186" i="1"/>
  <c r="X186" i="1"/>
  <c r="Y186" i="1"/>
  <c r="Z186" i="1"/>
  <c r="W187" i="1"/>
  <c r="X187" i="1"/>
  <c r="Y187" i="1"/>
  <c r="Z187" i="1"/>
  <c r="W188" i="1"/>
  <c r="X188" i="1"/>
  <c r="Y188" i="1"/>
  <c r="Z188" i="1"/>
  <c r="W189" i="1"/>
  <c r="X189" i="1"/>
  <c r="Y189" i="1"/>
  <c r="Z189" i="1"/>
  <c r="W190" i="1"/>
  <c r="X190" i="1"/>
  <c r="Y190" i="1"/>
  <c r="Z190" i="1"/>
  <c r="W191" i="1"/>
  <c r="X191" i="1"/>
  <c r="Y191" i="1"/>
  <c r="Z191" i="1"/>
  <c r="W192" i="1"/>
  <c r="X192" i="1"/>
  <c r="Y192" i="1"/>
  <c r="Z192" i="1"/>
  <c r="W193" i="1"/>
  <c r="X193" i="1"/>
  <c r="Y193" i="1"/>
  <c r="Z193" i="1"/>
  <c r="W194" i="1"/>
  <c r="X194" i="1"/>
  <c r="Y194" i="1"/>
  <c r="Z194" i="1"/>
  <c r="W195" i="1"/>
  <c r="X195" i="1"/>
  <c r="Y195" i="1"/>
  <c r="Z195" i="1"/>
  <c r="W196" i="1"/>
  <c r="X196" i="1"/>
  <c r="Y196" i="1"/>
  <c r="Z196" i="1"/>
  <c r="W197" i="1"/>
  <c r="X197" i="1"/>
  <c r="Y197" i="1"/>
  <c r="Z197" i="1"/>
  <c r="W198" i="1"/>
  <c r="X198" i="1"/>
  <c r="Y198" i="1"/>
  <c r="Z198" i="1"/>
  <c r="W199" i="1"/>
  <c r="X199" i="1"/>
  <c r="Y199" i="1"/>
  <c r="Z199" i="1"/>
  <c r="W200" i="1"/>
  <c r="X200" i="1"/>
  <c r="Y200" i="1"/>
  <c r="Z200" i="1"/>
  <c r="W201" i="1"/>
  <c r="X201" i="1"/>
  <c r="Y201" i="1"/>
  <c r="Z201" i="1"/>
  <c r="W202" i="1"/>
  <c r="X202" i="1"/>
  <c r="Y202" i="1"/>
  <c r="Z202" i="1"/>
  <c r="W203" i="1"/>
  <c r="X203" i="1"/>
  <c r="Y203" i="1"/>
  <c r="Z203" i="1"/>
  <c r="W204" i="1"/>
  <c r="X204" i="1"/>
  <c r="Y204" i="1"/>
  <c r="Z204" i="1"/>
  <c r="W205" i="1"/>
  <c r="X205" i="1"/>
  <c r="Y205" i="1"/>
  <c r="Z205" i="1"/>
  <c r="W206" i="1"/>
  <c r="X206" i="1"/>
  <c r="Y206" i="1"/>
  <c r="Z206" i="1"/>
  <c r="W207" i="1"/>
  <c r="X207" i="1"/>
  <c r="Y207" i="1"/>
  <c r="Z207" i="1"/>
  <c r="W208" i="1"/>
  <c r="X208" i="1"/>
  <c r="Y208" i="1"/>
  <c r="Z208" i="1"/>
  <c r="W209" i="1"/>
  <c r="X209" i="1"/>
  <c r="Y209" i="1"/>
  <c r="Z209" i="1"/>
  <c r="W210" i="1"/>
  <c r="X210" i="1"/>
  <c r="Y210" i="1"/>
  <c r="Z210" i="1"/>
  <c r="W211" i="1"/>
  <c r="X211" i="1"/>
  <c r="Y211" i="1"/>
  <c r="Z211" i="1"/>
  <c r="W212" i="1"/>
  <c r="X212" i="1"/>
  <c r="Y212" i="1"/>
  <c r="Z212" i="1"/>
  <c r="W213" i="1"/>
  <c r="X213" i="1"/>
  <c r="Y213" i="1"/>
  <c r="Z213" i="1"/>
  <c r="W214" i="1"/>
  <c r="X214" i="1"/>
  <c r="Y214" i="1"/>
  <c r="Z214" i="1"/>
  <c r="W215" i="1"/>
  <c r="X215" i="1"/>
  <c r="Y215" i="1"/>
  <c r="Z215" i="1"/>
  <c r="W216" i="1"/>
  <c r="X216" i="1"/>
  <c r="Y216" i="1"/>
  <c r="Z216" i="1"/>
  <c r="W217" i="1"/>
  <c r="X217" i="1"/>
  <c r="Y217" i="1"/>
  <c r="Z217" i="1"/>
  <c r="W218" i="1"/>
  <c r="X218" i="1"/>
  <c r="Y218" i="1"/>
  <c r="Z218" i="1"/>
  <c r="W219" i="1"/>
  <c r="X219" i="1"/>
  <c r="Y219" i="1"/>
  <c r="Z219" i="1"/>
  <c r="W220" i="1"/>
  <c r="X220" i="1"/>
  <c r="Y220" i="1"/>
  <c r="Z220" i="1"/>
  <c r="W221" i="1"/>
  <c r="X221" i="1"/>
  <c r="Y221" i="1"/>
  <c r="Z221" i="1"/>
  <c r="W222" i="1"/>
  <c r="X222" i="1"/>
  <c r="Y222" i="1"/>
  <c r="Z222" i="1"/>
  <c r="W223" i="1"/>
  <c r="X223" i="1"/>
  <c r="Y223" i="1"/>
  <c r="Z223" i="1"/>
  <c r="W224" i="1"/>
  <c r="X224" i="1"/>
  <c r="Y224" i="1"/>
  <c r="Z224" i="1"/>
  <c r="W225" i="1"/>
  <c r="X225" i="1"/>
  <c r="Y225" i="1"/>
  <c r="Z225" i="1"/>
  <c r="W226" i="1"/>
  <c r="X226" i="1"/>
  <c r="Y226" i="1"/>
  <c r="Z226" i="1"/>
  <c r="W227" i="1"/>
  <c r="X227" i="1"/>
  <c r="Y227" i="1"/>
  <c r="Z227" i="1"/>
  <c r="W228" i="1"/>
  <c r="X228" i="1"/>
  <c r="Y228" i="1"/>
  <c r="Z228" i="1"/>
  <c r="W229" i="1"/>
  <c r="X229" i="1"/>
  <c r="Y229" i="1"/>
  <c r="Z229" i="1"/>
  <c r="W230" i="1"/>
  <c r="X230" i="1"/>
  <c r="Y230" i="1"/>
  <c r="Z230" i="1"/>
  <c r="W231" i="1"/>
  <c r="X231" i="1"/>
  <c r="Y231" i="1"/>
  <c r="Z231" i="1"/>
  <c r="W232" i="1"/>
  <c r="X232" i="1"/>
  <c r="Y232" i="1"/>
  <c r="Z232" i="1"/>
  <c r="W233" i="1"/>
  <c r="X233" i="1"/>
  <c r="Y233" i="1"/>
  <c r="Z233" i="1"/>
  <c r="W234" i="1"/>
  <c r="X234" i="1"/>
  <c r="Y234" i="1"/>
  <c r="Z234" i="1"/>
  <c r="W235" i="1"/>
  <c r="X235" i="1"/>
  <c r="Y235" i="1"/>
  <c r="Z235" i="1"/>
  <c r="W236" i="1"/>
  <c r="X236" i="1"/>
  <c r="Y236" i="1"/>
  <c r="Z236" i="1"/>
  <c r="W237" i="1"/>
  <c r="X237" i="1"/>
  <c r="Y237" i="1"/>
  <c r="Z237" i="1"/>
  <c r="W238" i="1"/>
  <c r="X238" i="1"/>
  <c r="Y238" i="1"/>
  <c r="Z238" i="1"/>
  <c r="W239" i="1"/>
  <c r="X239" i="1"/>
  <c r="Y239" i="1"/>
  <c r="Z239" i="1"/>
  <c r="W240" i="1"/>
  <c r="X240" i="1"/>
  <c r="Y240" i="1"/>
  <c r="Z240" i="1"/>
  <c r="W241" i="1"/>
  <c r="X241" i="1"/>
  <c r="Y241" i="1"/>
  <c r="Z241" i="1"/>
  <c r="W242" i="1"/>
  <c r="X242" i="1"/>
  <c r="Y242" i="1"/>
  <c r="Z242" i="1"/>
  <c r="W243" i="1"/>
  <c r="X243" i="1"/>
  <c r="Y243" i="1"/>
  <c r="Z243" i="1"/>
  <c r="W244" i="1"/>
  <c r="X244" i="1"/>
  <c r="Y244" i="1"/>
  <c r="Z244" i="1"/>
  <c r="W245" i="1"/>
  <c r="X245" i="1"/>
  <c r="Y245" i="1"/>
  <c r="Z245" i="1"/>
  <c r="W246" i="1"/>
  <c r="X246" i="1"/>
  <c r="Y246" i="1"/>
  <c r="Z246" i="1"/>
  <c r="W247" i="1"/>
  <c r="X247" i="1"/>
  <c r="Y247" i="1"/>
  <c r="Z247" i="1"/>
  <c r="W248" i="1"/>
  <c r="X248" i="1"/>
  <c r="Y248" i="1"/>
  <c r="Z248" i="1"/>
  <c r="W249" i="1"/>
  <c r="X249" i="1"/>
  <c r="Y249" i="1"/>
  <c r="Z249" i="1"/>
  <c r="W250" i="1"/>
  <c r="X250" i="1"/>
  <c r="Y250" i="1"/>
  <c r="Z250" i="1"/>
  <c r="W251" i="1"/>
  <c r="X251" i="1"/>
  <c r="Y251" i="1"/>
  <c r="Z251" i="1"/>
  <c r="W252" i="1"/>
  <c r="X252" i="1"/>
  <c r="Y252" i="1"/>
  <c r="Z252" i="1"/>
  <c r="W253" i="1"/>
  <c r="X253" i="1"/>
  <c r="Y253" i="1"/>
  <c r="Z253" i="1"/>
  <c r="W254" i="1"/>
  <c r="X254" i="1"/>
  <c r="Y254" i="1"/>
  <c r="Z254" i="1"/>
  <c r="W255" i="1"/>
  <c r="X255" i="1"/>
  <c r="Y255" i="1"/>
  <c r="Z255" i="1"/>
  <c r="W256" i="1"/>
  <c r="X256" i="1"/>
  <c r="Y256" i="1"/>
  <c r="Z256" i="1"/>
  <c r="W257" i="1"/>
  <c r="X257" i="1"/>
  <c r="Y257" i="1"/>
  <c r="Z257" i="1"/>
  <c r="W166" i="1"/>
  <c r="X166" i="1"/>
  <c r="Y166" i="1"/>
  <c r="Z166" i="1"/>
  <c r="W167" i="1"/>
  <c r="X167" i="1"/>
  <c r="Y167" i="1"/>
  <c r="Z167" i="1"/>
  <c r="W168" i="1"/>
  <c r="X168" i="1"/>
  <c r="Y168" i="1"/>
  <c r="Z168" i="1"/>
  <c r="W152" i="1"/>
  <c r="X152" i="1"/>
  <c r="Y152" i="1"/>
  <c r="Z152" i="1"/>
  <c r="W153" i="1"/>
  <c r="X153" i="1"/>
  <c r="Y153" i="1"/>
  <c r="Z153" i="1"/>
  <c r="W154" i="1"/>
  <c r="X154" i="1"/>
  <c r="Y154" i="1"/>
  <c r="Z154" i="1"/>
  <c r="W155" i="1"/>
  <c r="X155" i="1"/>
  <c r="Y155" i="1"/>
  <c r="Z155" i="1"/>
  <c r="W156" i="1"/>
  <c r="X156" i="1"/>
  <c r="Y156" i="1"/>
  <c r="Z156" i="1"/>
  <c r="W157" i="1"/>
  <c r="X157" i="1"/>
  <c r="Y157" i="1"/>
  <c r="Z157" i="1"/>
  <c r="W158" i="1"/>
  <c r="X158" i="1"/>
  <c r="Y158" i="1"/>
  <c r="Z158" i="1"/>
  <c r="W159" i="1"/>
  <c r="X159" i="1"/>
  <c r="Y159" i="1"/>
  <c r="Z159" i="1"/>
  <c r="W160" i="1"/>
  <c r="X160" i="1"/>
  <c r="Y160" i="1"/>
  <c r="Z160" i="1"/>
  <c r="W161" i="1"/>
  <c r="X161" i="1"/>
  <c r="Y161" i="1"/>
  <c r="Z161" i="1"/>
  <c r="W162" i="1"/>
  <c r="X162" i="1"/>
  <c r="Y162" i="1"/>
  <c r="Z162" i="1"/>
  <c r="W163" i="1"/>
  <c r="X163" i="1"/>
  <c r="Y163" i="1"/>
  <c r="Z163" i="1"/>
  <c r="W164" i="1"/>
  <c r="Y164" i="1"/>
  <c r="Z164" i="1"/>
  <c r="W165" i="1"/>
  <c r="X165" i="1"/>
  <c r="X164" i="1"/>
  <c r="Z165" i="1" l="1"/>
  <c r="Y165" i="1"/>
  <c r="W94" i="1" l="1"/>
  <c r="X94" i="1"/>
  <c r="Y94" i="1"/>
  <c r="Z94" i="1"/>
  <c r="Z93" i="1"/>
  <c r="Y93" i="1"/>
  <c r="X93" i="1"/>
  <c r="W93" i="1"/>
  <c r="W92" i="1"/>
  <c r="X92" i="1"/>
  <c r="Y92" i="1"/>
  <c r="Z92" i="1"/>
  <c r="W91" i="1"/>
  <c r="X91" i="1"/>
  <c r="Y91" i="1"/>
  <c r="Z91" i="1"/>
  <c r="W90" i="1"/>
  <c r="X90" i="1"/>
  <c r="Y90" i="1"/>
  <c r="Z90" i="1"/>
  <c r="W89" i="1"/>
  <c r="Y89" i="1"/>
  <c r="Z89" i="1"/>
  <c r="Z86" i="1"/>
  <c r="Y86" i="1"/>
  <c r="X86" i="1"/>
  <c r="W86" i="1"/>
  <c r="Z81" i="1"/>
  <c r="Y81" i="1"/>
  <c r="X81" i="1"/>
  <c r="W81" i="1"/>
  <c r="Z72" i="1"/>
  <c r="Y72" i="1"/>
  <c r="X72" i="1"/>
  <c r="W72" i="1"/>
  <c r="Z71" i="1"/>
  <c r="Y71" i="1"/>
  <c r="X71" i="1"/>
  <c r="W71" i="1"/>
  <c r="Z88" i="1"/>
  <c r="Y88" i="1"/>
  <c r="X88" i="1"/>
  <c r="W88" i="1"/>
  <c r="Z84" i="1"/>
  <c r="Y84" i="1"/>
  <c r="X84" i="1"/>
  <c r="W84" i="1"/>
  <c r="Z83" i="1"/>
  <c r="Y83" i="1"/>
  <c r="X83" i="1"/>
  <c r="W83" i="1"/>
  <c r="Z62" i="1"/>
  <c r="Z63" i="1"/>
  <c r="Z64" i="1"/>
  <c r="Z65" i="1"/>
  <c r="Z66" i="1"/>
  <c r="Z67" i="1"/>
  <c r="Z68" i="1"/>
  <c r="Z69" i="1"/>
  <c r="Z70" i="1"/>
  <c r="Z73" i="1"/>
  <c r="Z74" i="1"/>
  <c r="Z75" i="1"/>
  <c r="Z76" i="1"/>
  <c r="Z77" i="1"/>
  <c r="Z78" i="1"/>
  <c r="Z79" i="1"/>
  <c r="Z80" i="1"/>
  <c r="Z82" i="1"/>
  <c r="Z85" i="1"/>
  <c r="Z87" i="1"/>
  <c r="Y62" i="1"/>
  <c r="Y63" i="1"/>
  <c r="Y64" i="1"/>
  <c r="Y65" i="1"/>
  <c r="Y66" i="1"/>
  <c r="Y67" i="1"/>
  <c r="Y68" i="1"/>
  <c r="Y69" i="1"/>
  <c r="Y70" i="1"/>
  <c r="Y73" i="1"/>
  <c r="Y74" i="1"/>
  <c r="Y75" i="1"/>
  <c r="Y76" i="1"/>
  <c r="Y77" i="1"/>
  <c r="Y78" i="1"/>
  <c r="Y79" i="1"/>
  <c r="Y80" i="1"/>
  <c r="Y82" i="1"/>
  <c r="Y85" i="1"/>
  <c r="Y87" i="1"/>
  <c r="X62" i="1"/>
  <c r="X63" i="1"/>
  <c r="X64" i="1"/>
  <c r="X65" i="1"/>
  <c r="X66" i="1"/>
  <c r="X67" i="1"/>
  <c r="X68" i="1"/>
  <c r="X69" i="1"/>
  <c r="X70" i="1"/>
  <c r="X73" i="1"/>
  <c r="X74" i="1"/>
  <c r="X75" i="1"/>
  <c r="X76" i="1"/>
  <c r="X77" i="1"/>
  <c r="X78" i="1"/>
  <c r="X79" i="1"/>
  <c r="X80" i="1"/>
  <c r="X82" i="1"/>
  <c r="X85" i="1"/>
  <c r="X87" i="1"/>
  <c r="W62" i="1"/>
  <c r="W63" i="1"/>
  <c r="W64" i="1"/>
  <c r="W65" i="1"/>
  <c r="W66" i="1"/>
  <c r="W67" i="1"/>
  <c r="W68" i="1"/>
  <c r="W69" i="1"/>
  <c r="W70" i="1"/>
  <c r="W73" i="1"/>
  <c r="W74" i="1"/>
  <c r="W75" i="1"/>
  <c r="W76" i="1"/>
  <c r="W77" i="1"/>
  <c r="W78" i="1"/>
  <c r="W79" i="1"/>
  <c r="W80" i="1"/>
  <c r="W82" i="1"/>
  <c r="W85" i="1"/>
  <c r="W87" i="1"/>
  <c r="Z4" i="1" l="1"/>
  <c r="Z5" i="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Y4" i="1"/>
  <c r="Y5" i="1"/>
  <c r="Y6" i="1"/>
  <c r="Y7" i="1"/>
  <c r="Y8" i="1"/>
  <c r="Y9" i="1"/>
  <c r="Y10" i="1"/>
  <c r="Y11" i="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4" i="1"/>
  <c r="X5" i="1"/>
  <c r="X6" i="1"/>
  <c r="X7" i="1"/>
  <c r="X8" i="1"/>
  <c r="X9" i="1"/>
  <c r="X10" i="1"/>
  <c r="X11" i="1"/>
  <c r="X12" i="1"/>
  <c r="X13" i="1"/>
  <c r="X14" i="1"/>
  <c r="X15" i="1"/>
  <c r="X16" i="1"/>
  <c r="X17" i="1"/>
  <c r="X18" i="1"/>
  <c r="X19" i="1"/>
  <c r="X20" i="1"/>
  <c r="X21" i="1"/>
  <c r="X22" i="1"/>
  <c r="X23" i="1"/>
  <c r="X24" i="1"/>
  <c r="X25" i="1"/>
  <c r="X26" i="1"/>
  <c r="X27" i="1"/>
  <c r="X28" i="1"/>
  <c r="X29" i="1"/>
  <c r="X30" i="1"/>
  <c r="X31" i="1"/>
  <c r="W32" i="1"/>
  <c r="W33" i="1"/>
  <c r="W34" i="1"/>
  <c r="W35" i="1"/>
  <c r="W36" i="1"/>
  <c r="W37" i="1"/>
  <c r="W38" i="1"/>
  <c r="W39" i="1"/>
  <c r="W40" i="1"/>
  <c r="W41" i="1"/>
  <c r="W42" i="1"/>
  <c r="W43" i="1"/>
  <c r="W44" i="1"/>
  <c r="W46" i="1"/>
  <c r="W47" i="1"/>
  <c r="W48" i="1"/>
  <c r="W49" i="1"/>
  <c r="W50" i="1"/>
  <c r="W51" i="1"/>
  <c r="W52" i="1"/>
  <c r="W53" i="1"/>
  <c r="W54" i="1"/>
  <c r="W55" i="1"/>
  <c r="W56" i="1"/>
  <c r="W57" i="1"/>
  <c r="W58" i="1"/>
  <c r="W59" i="1"/>
  <c r="W60" i="1"/>
  <c r="W61" i="1"/>
  <c r="W4" i="1"/>
  <c r="W5" i="1"/>
  <c r="W6" i="1"/>
  <c r="W7" i="1"/>
  <c r="W8" i="1"/>
  <c r="W9" i="1"/>
  <c r="W10" i="1"/>
  <c r="W11" i="1"/>
  <c r="W12" i="1"/>
  <c r="W13" i="1"/>
  <c r="W14" i="1"/>
  <c r="W15" i="1"/>
  <c r="W16" i="1"/>
  <c r="W17" i="1"/>
  <c r="W18" i="1"/>
  <c r="W19" i="1"/>
  <c r="W20" i="1"/>
  <c r="W21" i="1"/>
  <c r="W22" i="1"/>
  <c r="W23" i="1"/>
  <c r="W24" i="1"/>
  <c r="W25" i="1"/>
  <c r="W26" i="1"/>
  <c r="W27" i="1"/>
  <c r="W28" i="1"/>
  <c r="W29" i="1"/>
  <c r="W30" i="1"/>
  <c r="W31" i="1"/>
  <c r="W3" i="1"/>
  <c r="Z3" i="1"/>
  <c r="Y3" i="1"/>
  <c r="X3" i="1"/>
  <c r="X108" i="1" l="1"/>
  <c r="W108" i="1"/>
  <c r="Y108" i="1"/>
  <c r="Z108" i="1"/>
  <c r="Y131" i="1"/>
  <c r="X131" i="1"/>
  <c r="Z131" i="1"/>
  <c r="W131" i="1"/>
  <c r="W134" i="1"/>
  <c r="X134" i="1"/>
  <c r="Y134" i="1"/>
  <c r="Z134" i="1"/>
  <c r="Y133" i="1"/>
  <c r="Z133" i="1"/>
  <c r="W133" i="1"/>
  <c r="X133" i="1"/>
  <c r="W132" i="1"/>
  <c r="X132" i="1"/>
  <c r="Y132" i="1"/>
  <c r="Z132" i="1"/>
  <c r="X150" i="1"/>
  <c r="W150" i="1"/>
  <c r="Y150" i="1"/>
  <c r="Z150" i="1"/>
  <c r="W110" i="1"/>
  <c r="X110" i="1"/>
  <c r="Y110" i="1"/>
  <c r="Z110" i="1"/>
  <c r="W122" i="1"/>
  <c r="X122" i="1"/>
  <c r="Y122" i="1"/>
  <c r="Z122" i="1"/>
  <c r="Y117" i="1"/>
  <c r="Z117" i="1"/>
  <c r="W117" i="1"/>
  <c r="X117" i="1"/>
  <c r="W124" i="1"/>
  <c r="X124" i="1"/>
  <c r="Y124" i="1"/>
  <c r="Z124" i="1"/>
  <c r="Y95" i="1"/>
  <c r="Z95" i="1"/>
  <c r="W95" i="1"/>
  <c r="X95" i="1"/>
  <c r="X96" i="1"/>
  <c r="W96" i="1"/>
  <c r="Y96" i="1"/>
  <c r="Z96" i="1"/>
  <c r="X138" i="1"/>
  <c r="W138" i="1"/>
  <c r="Y138" i="1"/>
  <c r="Z138" i="1"/>
  <c r="W126" i="1"/>
  <c r="X126" i="1"/>
  <c r="Y126" i="1"/>
  <c r="Z126" i="1"/>
  <c r="Y145" i="1"/>
  <c r="Z145" i="1"/>
  <c r="W145" i="1"/>
  <c r="X145" i="1"/>
  <c r="Y129" i="1"/>
  <c r="Z129" i="1"/>
  <c r="W129" i="1"/>
  <c r="X129" i="1"/>
  <c r="X100" i="1"/>
  <c r="W100" i="1"/>
  <c r="Y100" i="1"/>
  <c r="Z100" i="1"/>
  <c r="Y123" i="1"/>
  <c r="Z123" i="1"/>
  <c r="X123" i="1"/>
  <c r="W123" i="1"/>
  <c r="Y141" i="1"/>
  <c r="X141" i="1"/>
  <c r="Z141" i="1"/>
  <c r="W141" i="1"/>
  <c r="W148" i="1"/>
  <c r="X148" i="1"/>
  <c r="Y148" i="1"/>
  <c r="Z148" i="1"/>
  <c r="Y103" i="1"/>
  <c r="Z103" i="1"/>
  <c r="X103" i="1"/>
  <c r="W103" i="1"/>
  <c r="W104" i="1"/>
  <c r="X104" i="1"/>
  <c r="Y104" i="1"/>
  <c r="Z104" i="1"/>
  <c r="Y115" i="1"/>
  <c r="Z115" i="1"/>
  <c r="W115" i="1"/>
  <c r="X115" i="1"/>
  <c r="W142" i="1"/>
  <c r="X142" i="1"/>
  <c r="Y142" i="1"/>
  <c r="Z142" i="1"/>
  <c r="W98" i="1"/>
  <c r="X98" i="1"/>
  <c r="Y98" i="1"/>
  <c r="Z98" i="1"/>
  <c r="X106" i="1"/>
  <c r="W106" i="1"/>
  <c r="Y106" i="1"/>
  <c r="Z106" i="1"/>
  <c r="Y111" i="1"/>
  <c r="X111" i="1"/>
  <c r="Z111" i="1"/>
  <c r="W111" i="1"/>
  <c r="W112" i="1"/>
  <c r="X112" i="1"/>
  <c r="Y112" i="1"/>
  <c r="Z112" i="1"/>
  <c r="Y139" i="1"/>
  <c r="Z139" i="1"/>
  <c r="W139" i="1"/>
  <c r="X139" i="1"/>
  <c r="Y97" i="1"/>
  <c r="Z97" i="1"/>
  <c r="W97" i="1"/>
  <c r="X97" i="1"/>
  <c r="Y137" i="1"/>
  <c r="Z137" i="1"/>
  <c r="W137" i="1"/>
  <c r="X137" i="1"/>
  <c r="W130" i="1"/>
  <c r="X130" i="1"/>
  <c r="Y130" i="1"/>
  <c r="Z130" i="1"/>
  <c r="X114" i="1"/>
  <c r="W114" i="1"/>
  <c r="Y114" i="1"/>
  <c r="Z114" i="1"/>
  <c r="Y125" i="1"/>
  <c r="W125" i="1"/>
  <c r="Z125" i="1"/>
  <c r="X125" i="1"/>
  <c r="Y119" i="1"/>
  <c r="Z119" i="1"/>
  <c r="W119" i="1"/>
  <c r="X119" i="1"/>
  <c r="X120" i="1"/>
  <c r="W120" i="1"/>
  <c r="Y120" i="1"/>
  <c r="Z120" i="1"/>
  <c r="W116" i="1"/>
  <c r="X116" i="1"/>
  <c r="Y116" i="1"/>
  <c r="Z116" i="1"/>
  <c r="Y105" i="1"/>
  <c r="Z105" i="1"/>
  <c r="W105" i="1"/>
  <c r="X105" i="1"/>
  <c r="Y143" i="1"/>
  <c r="Z143" i="1"/>
  <c r="W143" i="1"/>
  <c r="X143" i="1"/>
  <c r="Y149" i="1"/>
  <c r="Z149" i="1"/>
  <c r="X149" i="1"/>
  <c r="W149" i="1"/>
  <c r="Y99" i="1"/>
  <c r="Z99" i="1"/>
  <c r="W99" i="1"/>
  <c r="X99" i="1"/>
  <c r="W146" i="1"/>
  <c r="X146" i="1"/>
  <c r="Y146" i="1"/>
  <c r="Z146" i="1"/>
  <c r="W102" i="1"/>
  <c r="X102" i="1"/>
  <c r="Y102" i="1"/>
  <c r="Z102" i="1"/>
  <c r="Y127" i="1"/>
  <c r="Z127" i="1"/>
  <c r="W127" i="1"/>
  <c r="X127" i="1"/>
  <c r="W128" i="1"/>
  <c r="X128" i="1"/>
  <c r="Y128" i="1"/>
  <c r="Z128" i="1"/>
  <c r="X140" i="1"/>
  <c r="W140" i="1"/>
  <c r="Y140" i="1"/>
  <c r="Z140" i="1"/>
  <c r="Y113" i="1"/>
  <c r="W113" i="1"/>
  <c r="Z113" i="1"/>
  <c r="X113" i="1"/>
  <c r="X144" i="1"/>
  <c r="W144" i="1"/>
  <c r="Y144" i="1"/>
  <c r="Z144" i="1"/>
  <c r="Y151" i="1"/>
  <c r="Z151" i="1"/>
  <c r="W151" i="1"/>
  <c r="X151" i="1"/>
  <c r="Y109" i="1"/>
  <c r="Z109" i="1"/>
  <c r="W109" i="1"/>
  <c r="X109" i="1"/>
  <c r="Y147" i="1"/>
  <c r="Z147" i="1"/>
  <c r="X147" i="1"/>
  <c r="W147" i="1"/>
  <c r="Y107" i="1"/>
  <c r="Z107" i="1"/>
  <c r="W107" i="1"/>
  <c r="X107" i="1"/>
  <c r="W118" i="1"/>
  <c r="X118" i="1"/>
  <c r="Y118" i="1"/>
  <c r="Z118" i="1"/>
  <c r="Y135" i="1"/>
  <c r="Z135" i="1"/>
  <c r="W135" i="1"/>
  <c r="X135" i="1"/>
  <c r="W136" i="1"/>
  <c r="X136" i="1"/>
  <c r="Y136" i="1"/>
  <c r="Z136" i="1"/>
  <c r="Y101" i="1"/>
  <c r="X101" i="1"/>
  <c r="Z101" i="1"/>
  <c r="W101" i="1"/>
  <c r="Y121" i="1"/>
  <c r="X121" i="1"/>
  <c r="Z121" i="1"/>
  <c r="W121" i="1"/>
  <c r="AH3" i="17"/>
  <c r="AI3" i="17" s="1"/>
  <c r="AP7" i="17" s="1"/>
  <c r="AO6" i="17"/>
  <c r="W117" i="17" s="1"/>
  <c r="AJ3" i="17"/>
  <c r="AK3" i="17" s="1"/>
  <c r="AP6" i="17"/>
  <c r="AG3" i="17"/>
  <c r="AO7" i="17" s="1"/>
  <c r="S107" i="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Emily Webber</author>
  </authors>
  <commentList>
    <comment ref="R2" authorId="0" shapeId="0" xr:uid="{7E674036-93F4-47BB-8375-DB95082E3228}">
      <text>
        <r>
          <rPr>
            <b/>
            <sz val="9"/>
            <color indexed="81"/>
            <rFont val="Tahoma"/>
            <family val="2"/>
          </rPr>
          <t>Emily Webber:</t>
        </r>
        <r>
          <rPr>
            <sz val="9"/>
            <color indexed="81"/>
            <rFont val="Tahoma"/>
            <family val="2"/>
          </rPr>
          <t xml:space="preserve">
Recommended by ACC to characterize long term central tendency air concentrations. </t>
        </r>
      </text>
    </comment>
    <comment ref="T2" authorId="0" shapeId="0" xr:uid="{2702F593-8ACA-449E-84F7-78204449FE75}">
      <text>
        <r>
          <rPr>
            <b/>
            <sz val="9"/>
            <color indexed="81"/>
            <rFont val="Tahoma"/>
            <family val="2"/>
          </rPr>
          <t>Emily Webber:</t>
        </r>
        <r>
          <rPr>
            <sz val="9"/>
            <color indexed="81"/>
            <rFont val="Tahoma"/>
            <family val="2"/>
          </rPr>
          <t xml:space="preserve">
Recommended by ACC to characterize long-term upper bound air concentrations.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Sean Layton</author>
  </authors>
  <commentList>
    <comment ref="O1" authorId="0" shapeId="0" xr:uid="{EC132C0B-6391-4423-95C1-87209CC99627}">
      <text>
        <r>
          <rPr>
            <b/>
            <sz val="9"/>
            <color indexed="81"/>
            <rFont val="Tahoma"/>
            <family val="2"/>
          </rPr>
          <t>Sean Layton:</t>
        </r>
        <r>
          <rPr>
            <sz val="9"/>
            <color indexed="81"/>
            <rFont val="Tahoma"/>
            <family val="2"/>
          </rPr>
          <t xml:space="preserve">
Discrete values preferred. Only provided statistics if discrete values not available.</t>
        </r>
      </text>
    </comment>
    <comment ref="B2" authorId="0" shapeId="0" xr:uid="{68111E03-E2F0-40C9-89D3-5E11DD04291B}">
      <text>
        <r>
          <rPr>
            <b/>
            <sz val="9"/>
            <color indexed="81"/>
            <rFont val="Tahoma"/>
            <family val="2"/>
          </rPr>
          <t>Sean Layton:</t>
        </r>
        <r>
          <rPr>
            <sz val="9"/>
            <color indexed="81"/>
            <rFont val="Tahoma"/>
            <family val="2"/>
          </rPr>
          <t xml:space="preserve">
Data source is source data is extracted from. If data source referenced another study, info for that reference is provided in the "ERG Notes" column.</t>
        </r>
      </text>
    </comment>
    <comment ref="H2" authorId="0" shapeId="0" xr:uid="{B886FCCA-409B-4642-9EE3-3D7A1F19A3F6}">
      <text>
        <r>
          <rPr>
            <b/>
            <sz val="9"/>
            <color indexed="81"/>
            <rFont val="Tahoma"/>
            <family val="2"/>
          </rPr>
          <t>Sean Layton:</t>
        </r>
        <r>
          <rPr>
            <sz val="9"/>
            <color indexed="81"/>
            <rFont val="Tahoma"/>
            <family val="2"/>
          </rPr>
          <t xml:space="preserve">
W = Worker
ONU = Occ. Non-User</t>
        </r>
      </text>
    </comment>
    <comment ref="I2" authorId="0" shapeId="0" xr:uid="{B4614291-A1D6-4EEB-8B28-DA634F4A1C37}">
      <text>
        <r>
          <rPr>
            <b/>
            <sz val="9"/>
            <color indexed="81"/>
            <rFont val="Tahoma"/>
            <family val="2"/>
          </rPr>
          <t>Sean Layton:</t>
        </r>
        <r>
          <rPr>
            <sz val="9"/>
            <color indexed="81"/>
            <rFont val="Tahoma"/>
            <family val="2"/>
          </rPr>
          <t xml:space="preserve">
TWA=8-hr TWA unless otherwise noted</t>
        </r>
      </text>
    </comment>
    <comment ref="M2" authorId="0" shapeId="0" xr:uid="{C2143899-C3D2-47B5-B2C7-6F42FCA0AC11}">
      <text>
        <r>
          <rPr>
            <b/>
            <sz val="9"/>
            <color indexed="81"/>
            <rFont val="Tahoma"/>
            <family val="2"/>
          </rPr>
          <t>Sean Layton:</t>
        </r>
        <r>
          <rPr>
            <sz val="9"/>
            <color indexed="81"/>
            <rFont val="Tahoma"/>
            <family val="2"/>
          </rPr>
          <t xml:space="preserve">
"1" if discrete value, if discrete values not provided total number of samples from study</t>
        </r>
      </text>
    </comment>
    <comment ref="Q2" authorId="0" shapeId="0" xr:uid="{58136874-3F6D-4D47-8E7F-77AF2ED47E9F}">
      <text>
        <r>
          <rPr>
            <b/>
            <sz val="9"/>
            <color indexed="81"/>
            <rFont val="Tahoma"/>
            <family val="2"/>
          </rPr>
          <t>Sean Layton:</t>
        </r>
        <r>
          <rPr>
            <sz val="9"/>
            <color indexed="81"/>
            <rFont val="Tahoma"/>
            <family val="2"/>
          </rPr>
          <t xml:space="preserve">
If study does not clarify arithmetic mean vs geometric mean, assumed arithmetic</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Sean Layton</author>
  </authors>
  <commentList>
    <comment ref="B1" authorId="0" shapeId="0" xr:uid="{4DA32630-DAA8-4E48-8420-44C33B4D74CE}">
      <text>
        <r>
          <rPr>
            <b/>
            <sz val="9"/>
            <color indexed="81"/>
            <rFont val="Tahoma"/>
            <family val="2"/>
          </rPr>
          <t>Sean Layton:</t>
        </r>
        <r>
          <rPr>
            <sz val="9"/>
            <color indexed="81"/>
            <rFont val="Tahoma"/>
            <family val="2"/>
          </rPr>
          <t xml:space="preserve">
Data source is source data is extracted from. If data source referenced another study, info for that reference is provided in the "ERG Notes" column.</t>
        </r>
      </text>
    </comment>
    <comment ref="H1" authorId="0" shapeId="0" xr:uid="{F88ED81B-2394-4B31-AD75-B870D02C27A4}">
      <text>
        <r>
          <rPr>
            <b/>
            <sz val="9"/>
            <color indexed="81"/>
            <rFont val="Tahoma"/>
            <family val="2"/>
          </rPr>
          <t>Sean Layton:</t>
        </r>
        <r>
          <rPr>
            <sz val="9"/>
            <color indexed="81"/>
            <rFont val="Tahoma"/>
            <family val="2"/>
          </rPr>
          <t xml:space="preserve">
W = Worker
ONU = Occ. Non-User</t>
        </r>
      </text>
    </comment>
    <comment ref="I1" authorId="0" shapeId="0" xr:uid="{5ACCA858-A660-43A6-8A15-532573302605}">
      <text>
        <r>
          <rPr>
            <b/>
            <sz val="9"/>
            <color indexed="81"/>
            <rFont val="Tahoma"/>
            <family val="2"/>
          </rPr>
          <t>Sean Layton:</t>
        </r>
        <r>
          <rPr>
            <sz val="9"/>
            <color indexed="81"/>
            <rFont val="Tahoma"/>
            <family val="2"/>
          </rPr>
          <t xml:space="preserve">
TWA=8-hr TWA unless otherwise noted</t>
        </r>
      </text>
    </comment>
    <comment ref="M1" authorId="0" shapeId="0" xr:uid="{9C509235-C67D-4F1F-A40C-00A62995A36F}">
      <text>
        <r>
          <rPr>
            <b/>
            <sz val="9"/>
            <color indexed="81"/>
            <rFont val="Tahoma"/>
            <family val="2"/>
          </rPr>
          <t>Sean Layton:</t>
        </r>
        <r>
          <rPr>
            <sz val="9"/>
            <color indexed="81"/>
            <rFont val="Tahoma"/>
            <family val="2"/>
          </rPr>
          <t xml:space="preserve">
"1" if discrete value, if discrete values not provided total number of samples from study</t>
        </r>
      </text>
    </comment>
    <comment ref="N1" authorId="0" shapeId="0" xr:uid="{15289C72-BCAC-46DF-8D65-C2B814692C41}">
      <text>
        <r>
          <rPr>
            <b/>
            <sz val="9"/>
            <color indexed="81"/>
            <rFont val="Tahoma"/>
            <family val="2"/>
          </rPr>
          <t>Sean Layton:</t>
        </r>
        <r>
          <rPr>
            <sz val="9"/>
            <color indexed="81"/>
            <rFont val="Tahoma"/>
            <family val="2"/>
          </rPr>
          <t xml:space="preserve">
Discrete values preferred. Only provided statistics if discrete values not available. </t>
        </r>
      </text>
    </comment>
    <comment ref="P2" authorId="0" shapeId="0" xr:uid="{2BB03CAD-5DD7-4DEE-AF3F-C63B73A31E39}">
      <text>
        <r>
          <rPr>
            <b/>
            <sz val="9"/>
            <color indexed="81"/>
            <rFont val="Tahoma"/>
            <family val="2"/>
          </rPr>
          <t>Sean Layton:</t>
        </r>
        <r>
          <rPr>
            <sz val="9"/>
            <color indexed="81"/>
            <rFont val="Tahoma"/>
            <family val="2"/>
          </rPr>
          <t xml:space="preserve">
If study does not clarify arithmetic mean vs geometric mean, assumed arithmetic</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Sean Layton</author>
  </authors>
  <commentList>
    <comment ref="O1" authorId="0" shapeId="0" xr:uid="{656E84A3-4FCA-4A3E-81C3-FA152CF18C31}">
      <text>
        <r>
          <rPr>
            <b/>
            <sz val="9"/>
            <color indexed="81"/>
            <rFont val="Tahoma"/>
            <family val="2"/>
          </rPr>
          <t>Sean Layton:</t>
        </r>
        <r>
          <rPr>
            <sz val="9"/>
            <color indexed="81"/>
            <rFont val="Tahoma"/>
            <family val="2"/>
          </rPr>
          <t xml:space="preserve">
Discrete values preferred. Only provided statistics if discrete values not available.</t>
        </r>
      </text>
    </comment>
    <comment ref="B2" authorId="0" shapeId="0" xr:uid="{EB09E9D8-9EBE-4002-9124-498E46F25818}">
      <text>
        <r>
          <rPr>
            <b/>
            <sz val="9"/>
            <color indexed="81"/>
            <rFont val="Tahoma"/>
            <family val="2"/>
          </rPr>
          <t>Sean Layton:</t>
        </r>
        <r>
          <rPr>
            <sz val="9"/>
            <color indexed="81"/>
            <rFont val="Tahoma"/>
            <family val="2"/>
          </rPr>
          <t xml:space="preserve">
Data source is source data is extracted from. If data source referenced another study, info for that reference is provided in the "ERG Notes" column.</t>
        </r>
      </text>
    </comment>
    <comment ref="H2" authorId="0" shapeId="0" xr:uid="{95AE3543-413A-4E18-8468-E8A9B180FDF5}">
      <text>
        <r>
          <rPr>
            <b/>
            <sz val="9"/>
            <color indexed="81"/>
            <rFont val="Tahoma"/>
            <family val="2"/>
          </rPr>
          <t>Sean Layton:</t>
        </r>
        <r>
          <rPr>
            <sz val="9"/>
            <color indexed="81"/>
            <rFont val="Tahoma"/>
            <family val="2"/>
          </rPr>
          <t xml:space="preserve">
W = Worker
ONU = Occ. Non-User</t>
        </r>
      </text>
    </comment>
    <comment ref="I2" authorId="0" shapeId="0" xr:uid="{F3688B7B-6DE1-420B-87AA-963BA21F307E}">
      <text>
        <r>
          <rPr>
            <b/>
            <sz val="9"/>
            <color indexed="81"/>
            <rFont val="Tahoma"/>
            <family val="2"/>
          </rPr>
          <t>Sean Layton:</t>
        </r>
        <r>
          <rPr>
            <sz val="9"/>
            <color indexed="81"/>
            <rFont val="Tahoma"/>
            <family val="2"/>
          </rPr>
          <t xml:space="preserve">
TWA=8-hr TWA unless otherwise noted</t>
        </r>
      </text>
    </comment>
    <comment ref="M2" authorId="0" shapeId="0" xr:uid="{FA0D20EE-2031-4192-8B17-5670CB3AFD3D}">
      <text>
        <r>
          <rPr>
            <b/>
            <sz val="9"/>
            <color indexed="81"/>
            <rFont val="Tahoma"/>
            <family val="2"/>
          </rPr>
          <t>Sean Layton:</t>
        </r>
        <r>
          <rPr>
            <sz val="9"/>
            <color indexed="81"/>
            <rFont val="Tahoma"/>
            <family val="2"/>
          </rPr>
          <t xml:space="preserve">
"1" if discrete value, if discrete values not provided total number of samples from study</t>
        </r>
      </text>
    </comment>
    <comment ref="Q2" authorId="0" shapeId="0" xr:uid="{52135773-1D52-49B6-BC66-A6F444D51C68}">
      <text>
        <r>
          <rPr>
            <b/>
            <sz val="9"/>
            <color indexed="81"/>
            <rFont val="Tahoma"/>
            <family val="2"/>
          </rPr>
          <t>Sean Layton:</t>
        </r>
        <r>
          <rPr>
            <sz val="9"/>
            <color indexed="81"/>
            <rFont val="Tahoma"/>
            <family val="2"/>
          </rPr>
          <t xml:space="preserve">
If study does not clarify arithmetic mean vs geometric mean, assumed arithmetic</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Sean Layton</author>
  </authors>
  <commentList>
    <comment ref="N1" authorId="0" shapeId="0" xr:uid="{5C2D7AB8-1266-4618-880F-A9A26E10BAE2}">
      <text>
        <r>
          <rPr>
            <b/>
            <sz val="9"/>
            <color indexed="81"/>
            <rFont val="Tahoma"/>
            <family val="2"/>
          </rPr>
          <t>Sean Layton:</t>
        </r>
        <r>
          <rPr>
            <sz val="9"/>
            <color indexed="81"/>
            <rFont val="Tahoma"/>
            <family val="2"/>
          </rPr>
          <t xml:space="preserve">
Discrete values preferred. Only provided statistics if discrete values not available.</t>
        </r>
      </text>
    </comment>
    <comment ref="B2" authorId="0" shapeId="0" xr:uid="{BC11D064-FC7E-4FF1-8AE5-831AF7A6805A}">
      <text>
        <r>
          <rPr>
            <b/>
            <sz val="9"/>
            <color indexed="81"/>
            <rFont val="Tahoma"/>
            <family val="2"/>
          </rPr>
          <t>Sean Layton:</t>
        </r>
        <r>
          <rPr>
            <sz val="9"/>
            <color indexed="81"/>
            <rFont val="Tahoma"/>
            <family val="2"/>
          </rPr>
          <t xml:space="preserve">
Data source is source data is extracted from. If data source referenced another study, info for that reference is provided in the "ERG Notes" column.</t>
        </r>
      </text>
    </comment>
    <comment ref="H2" authorId="0" shapeId="0" xr:uid="{8161ABA2-A09B-49A2-A309-457F261EBA10}">
      <text>
        <r>
          <rPr>
            <b/>
            <sz val="9"/>
            <color indexed="81"/>
            <rFont val="Tahoma"/>
            <family val="2"/>
          </rPr>
          <t>Sean Layton:</t>
        </r>
        <r>
          <rPr>
            <sz val="9"/>
            <color indexed="81"/>
            <rFont val="Tahoma"/>
            <family val="2"/>
          </rPr>
          <t xml:space="preserve">
W = Worker
ONU = Occ. Non-User</t>
        </r>
      </text>
    </comment>
    <comment ref="I2" authorId="0" shapeId="0" xr:uid="{187B757C-6EC7-45F4-B5F4-6EC5A058136C}">
      <text>
        <r>
          <rPr>
            <b/>
            <sz val="9"/>
            <color indexed="81"/>
            <rFont val="Tahoma"/>
            <family val="2"/>
          </rPr>
          <t>Sean Layton:</t>
        </r>
        <r>
          <rPr>
            <sz val="9"/>
            <color indexed="81"/>
            <rFont val="Tahoma"/>
            <family val="2"/>
          </rPr>
          <t xml:space="preserve">
TWA=8-hr TWA unless otherwise noted</t>
        </r>
      </text>
    </comment>
    <comment ref="M2" authorId="0" shapeId="0" xr:uid="{0E771B4B-B02E-4F88-A56A-1B0837E19544}">
      <text>
        <r>
          <rPr>
            <b/>
            <sz val="9"/>
            <color indexed="81"/>
            <rFont val="Tahoma"/>
            <family val="2"/>
          </rPr>
          <t>Sean Layton:</t>
        </r>
        <r>
          <rPr>
            <sz val="9"/>
            <color indexed="81"/>
            <rFont val="Tahoma"/>
            <family val="2"/>
          </rPr>
          <t xml:space="preserve">
"1" if discrete value, if discrete values not provided total number of samples from study</t>
        </r>
      </text>
    </comment>
    <comment ref="P2" authorId="0" shapeId="0" xr:uid="{26DA9DCD-EA00-4DD7-837B-73823699B216}">
      <text>
        <r>
          <rPr>
            <b/>
            <sz val="9"/>
            <color indexed="81"/>
            <rFont val="Tahoma"/>
            <family val="2"/>
          </rPr>
          <t>Sean Layton:</t>
        </r>
        <r>
          <rPr>
            <sz val="9"/>
            <color indexed="81"/>
            <rFont val="Tahoma"/>
            <family val="2"/>
          </rPr>
          <t xml:space="preserve">
If study does not clarify arithmetic mean vs geometric mean, assumed arithmetic</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Sean Layton</author>
  </authors>
  <commentList>
    <comment ref="O1" authorId="0" shapeId="0" xr:uid="{ED0E0707-F7C2-478B-9F04-6E875AF149AF}">
      <text>
        <r>
          <rPr>
            <b/>
            <sz val="9"/>
            <color indexed="81"/>
            <rFont val="Tahoma"/>
            <family val="2"/>
          </rPr>
          <t>Sean Layton:</t>
        </r>
        <r>
          <rPr>
            <sz val="9"/>
            <color indexed="81"/>
            <rFont val="Tahoma"/>
            <family val="2"/>
          </rPr>
          <t xml:space="preserve">
Discrete values preferred. Only provided statistics if discrete values not available.</t>
        </r>
      </text>
    </comment>
    <comment ref="Q2" authorId="0" shapeId="0" xr:uid="{720421A0-DE7B-4BCA-BF7B-E08D44F270EC}">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Sean Layton</author>
  </authors>
  <commentList>
    <comment ref="B1" authorId="0" shapeId="0" xr:uid="{100D8F35-660B-468A-A309-CE9149E4A805}">
      <text>
        <r>
          <rPr>
            <b/>
            <sz val="9"/>
            <color indexed="81"/>
            <rFont val="Tahoma"/>
            <family val="2"/>
          </rPr>
          <t>Sean Layton:</t>
        </r>
        <r>
          <rPr>
            <sz val="9"/>
            <color indexed="81"/>
            <rFont val="Tahoma"/>
            <family val="2"/>
          </rPr>
          <t xml:space="preserve">
Data source is source data is extracted from. If data source referenced another study, info for that reference is provided in the "ERG Notes" column.</t>
        </r>
      </text>
    </comment>
    <comment ref="H1" authorId="0" shapeId="0" xr:uid="{1D888268-5CD2-40FE-A367-683335923206}">
      <text>
        <r>
          <rPr>
            <b/>
            <sz val="9"/>
            <color indexed="81"/>
            <rFont val="Tahoma"/>
            <family val="2"/>
          </rPr>
          <t>Sean Layton:</t>
        </r>
        <r>
          <rPr>
            <sz val="9"/>
            <color indexed="81"/>
            <rFont val="Tahoma"/>
            <family val="2"/>
          </rPr>
          <t xml:space="preserve">
W = Worker
ONU = Occ. Non-User</t>
        </r>
      </text>
    </comment>
    <comment ref="I1" authorId="0" shapeId="0" xr:uid="{3EBB5A97-4B44-4C36-A4CC-D86A71CBE116}">
      <text>
        <r>
          <rPr>
            <b/>
            <sz val="9"/>
            <color indexed="81"/>
            <rFont val="Tahoma"/>
            <family val="2"/>
          </rPr>
          <t>Sean Layton:</t>
        </r>
        <r>
          <rPr>
            <sz val="9"/>
            <color indexed="81"/>
            <rFont val="Tahoma"/>
            <family val="2"/>
          </rPr>
          <t xml:space="preserve">
TWA=8-hr TWA unless otherwise noted</t>
        </r>
      </text>
    </comment>
    <comment ref="M1" authorId="0" shapeId="0" xr:uid="{372A0B08-1228-48DE-91A7-AEF9BCB36415}">
      <text>
        <r>
          <rPr>
            <b/>
            <sz val="9"/>
            <color indexed="81"/>
            <rFont val="Tahoma"/>
            <family val="2"/>
          </rPr>
          <t>Sean Layton:</t>
        </r>
        <r>
          <rPr>
            <sz val="9"/>
            <color indexed="81"/>
            <rFont val="Tahoma"/>
            <family val="2"/>
          </rPr>
          <t xml:space="preserve">
"1" if discrete value, if discrete values not provided total number of samples from study</t>
        </r>
      </text>
    </comment>
    <comment ref="O1" authorId="0" shapeId="0" xr:uid="{A6F3273A-558A-4C0E-B148-CE6BC5FEA113}">
      <text>
        <r>
          <rPr>
            <b/>
            <sz val="9"/>
            <color indexed="81"/>
            <rFont val="Tahoma"/>
            <family val="2"/>
          </rPr>
          <t>Sean Layton:</t>
        </r>
        <r>
          <rPr>
            <sz val="9"/>
            <color indexed="81"/>
            <rFont val="Tahoma"/>
            <family val="2"/>
          </rPr>
          <t xml:space="preserve">
Discrete values preferred. Only provided statistics if discrete values not available. </t>
        </r>
      </text>
    </comment>
    <comment ref="Q2" authorId="0" shapeId="0" xr:uid="{98188ED0-8789-4EC5-9EDB-914BC0C1DB69}">
      <text>
        <r>
          <rPr>
            <b/>
            <sz val="9"/>
            <color indexed="81"/>
            <rFont val="Tahoma"/>
            <family val="2"/>
          </rPr>
          <t>Sean Layton:</t>
        </r>
        <r>
          <rPr>
            <sz val="9"/>
            <color indexed="81"/>
            <rFont val="Tahoma"/>
            <family val="2"/>
          </rPr>
          <t xml:space="preserve">
If study does not clarify arithmetic mean vs geometric mean, assumed arithmetic</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Sean Layton</author>
  </authors>
  <commentList>
    <comment ref="B1" authorId="0" shapeId="0" xr:uid="{F921BAB3-7BF5-4F45-9CD2-1B73EEB56860}">
      <text>
        <r>
          <rPr>
            <b/>
            <sz val="9"/>
            <color indexed="81"/>
            <rFont val="Tahoma"/>
            <family val="2"/>
          </rPr>
          <t>Sean Layton:</t>
        </r>
        <r>
          <rPr>
            <sz val="9"/>
            <color indexed="81"/>
            <rFont val="Tahoma"/>
            <family val="2"/>
          </rPr>
          <t xml:space="preserve">
Data source is source data is extracted from. If data source referenced another study, info for that reference is provided in the "ERG Notes" column.</t>
        </r>
      </text>
    </comment>
    <comment ref="H1" authorId="0" shapeId="0" xr:uid="{682895A9-5BE5-4249-BA33-9C422A778AAB}">
      <text>
        <r>
          <rPr>
            <b/>
            <sz val="9"/>
            <color indexed="81"/>
            <rFont val="Tahoma"/>
            <family val="2"/>
          </rPr>
          <t>Sean Layton:</t>
        </r>
        <r>
          <rPr>
            <sz val="9"/>
            <color indexed="81"/>
            <rFont val="Tahoma"/>
            <family val="2"/>
          </rPr>
          <t xml:space="preserve">
W = Worker
ONU = Occ. Non-User</t>
        </r>
      </text>
    </comment>
    <comment ref="I1" authorId="0" shapeId="0" xr:uid="{ED1E73A6-C9D9-4577-BC31-8AB951057E2E}">
      <text>
        <r>
          <rPr>
            <b/>
            <sz val="9"/>
            <color indexed="81"/>
            <rFont val="Tahoma"/>
            <family val="2"/>
          </rPr>
          <t>Sean Layton:</t>
        </r>
        <r>
          <rPr>
            <sz val="9"/>
            <color indexed="81"/>
            <rFont val="Tahoma"/>
            <family val="2"/>
          </rPr>
          <t xml:space="preserve">
TWA=8-hr TWA unless otherwise noted in "ERG notes"</t>
        </r>
      </text>
    </comment>
    <comment ref="M1" authorId="0" shapeId="0" xr:uid="{428CF4C0-C061-4641-B29A-0C116399BE2D}">
      <text>
        <r>
          <rPr>
            <b/>
            <sz val="9"/>
            <color indexed="81"/>
            <rFont val="Tahoma"/>
            <family val="2"/>
          </rPr>
          <t>Sean Layton:</t>
        </r>
        <r>
          <rPr>
            <sz val="9"/>
            <color indexed="81"/>
            <rFont val="Tahoma"/>
            <family val="2"/>
          </rPr>
          <t xml:space="preserve">
"1" if discrete value, if discrete values not provided total number of samples from study</t>
        </r>
      </text>
    </comment>
    <comment ref="N1" authorId="0" shapeId="0" xr:uid="{99A80020-57D2-48CD-88DF-F4079F91431E}">
      <text>
        <r>
          <rPr>
            <b/>
            <sz val="9"/>
            <color indexed="81"/>
            <rFont val="Tahoma"/>
            <family val="2"/>
          </rPr>
          <t>Sean Layton:</t>
        </r>
        <r>
          <rPr>
            <sz val="9"/>
            <color indexed="81"/>
            <rFont val="Tahoma"/>
            <family val="2"/>
          </rPr>
          <t xml:space="preserve">
Discrete values preferred. Only provided statistics if discrete values not available. </t>
        </r>
      </text>
    </comment>
    <comment ref="P2" authorId="0" shapeId="0" xr:uid="{EDF5CAE0-1DA9-453A-A450-910C579C4F01}">
      <text>
        <r>
          <rPr>
            <b/>
            <sz val="9"/>
            <color indexed="81"/>
            <rFont val="Tahoma"/>
            <family val="2"/>
          </rPr>
          <t>Sean Layton:</t>
        </r>
        <r>
          <rPr>
            <sz val="9"/>
            <color indexed="81"/>
            <rFont val="Tahoma"/>
            <family val="2"/>
          </rPr>
          <t xml:space="preserve">
If study does not clarify arithmetic mean vs geometric mean, assumed arithmetic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<sst xmlns="http://schemas.openxmlformats.org/spreadsheetml/2006/main" count="53850" uniqueCount="1420">
  <si>
    <t>Inhalation Monitoring Data Summary</t>
  </si>
  <si>
    <t>CASRN 106-99-0</t>
  </si>
  <si>
    <t>December 2025</t>
  </si>
  <si>
    <r>
      <rPr>
        <b/>
        <u/>
        <sz val="11"/>
        <color theme="1"/>
        <rFont val="Calibri"/>
        <family val="2"/>
        <scheme val="minor"/>
      </rPr>
      <t>General Notes</t>
    </r>
    <r>
      <rPr>
        <b/>
        <sz val="11"/>
        <color theme="1"/>
        <rFont val="Calibri"/>
        <family val="2"/>
        <scheme val="minor"/>
      </rPr>
      <t xml:space="preserve">
Orange Tabs indicate the presence of information that was directly included in the risk evaluation to estimate occupational exposures in the 1,3-butadiene risk evaluation. Tabs NOT colored orange DO NOT contain information used directly as occupational exposure estimates. 
Blue Tabs indicate they are a direct submission from the American Chemistry Council (more information in the relevant tabs below). The information from these tabs was used to calculate exposures in the risk evaluation. </t>
    </r>
    <r>
      <rPr>
        <sz val="11"/>
        <color theme="1"/>
        <rFont val="Calibri"/>
        <family val="2"/>
        <scheme val="minor"/>
      </rPr>
      <t xml:space="preserve">
This files is a summary of all the monitoring data obtained by EPA through systematic review, public comments, industry submissions, and data from the OSHA and NIOSH databases. Although this database contained all the information gathered about 1,3-butadiene inhalation exposure, as stated above not all of the data in this spreadsheet were used in to calculate occupational exposures for the risk evaluation. 
Along with information directly from sources, this spreadsheet also contains the methods and calculations used to estimate exposure. 
</t>
    </r>
  </si>
  <si>
    <t>Tab Title</t>
  </si>
  <si>
    <t>Description of Tab</t>
  </si>
  <si>
    <t>FinalSummary</t>
  </si>
  <si>
    <t>This tab contains the table that displays all the occupational exposures used for each OES, and the calculations for the acute, intermediate, and chronic exposures</t>
  </si>
  <si>
    <t>Exposure Table for RE</t>
  </si>
  <si>
    <t>This tab is a static copy of the values from the FinalSummary tab, rearranged to be better pasted into the risk evaluation document</t>
  </si>
  <si>
    <t>ACC Manu_Proc MLE</t>
  </si>
  <si>
    <r>
      <t xml:space="preserve">This tab shows the Maximum Likelihood Estimation results that were used to calculate the exposures for some SEGs within the Manufacturing and Processing as a Reactant OESs. The dataset used to calculate these results were submitted to EPA by ACC. The report itself, titled </t>
    </r>
    <r>
      <rPr>
        <i/>
        <sz val="11"/>
        <rFont val="Calibri"/>
        <family val="2"/>
        <scheme val="minor"/>
      </rPr>
      <t>Analysis of 1,3-Butadiene Industrial Hygiene Data</t>
    </r>
    <r>
      <rPr>
        <sz val="11"/>
        <color theme="1"/>
        <rFont val="Calibri"/>
        <family val="2"/>
        <scheme val="minor"/>
      </rPr>
      <t>, can be reviewed here</t>
    </r>
    <r>
      <rPr>
        <sz val="11"/>
        <rFont val="Calibri"/>
        <family val="2"/>
        <scheme val="minor"/>
      </rPr>
      <t>: EPA-HQ-OPPT-2024-0425-0076</t>
    </r>
    <r>
      <rPr>
        <sz val="11"/>
        <color theme="1"/>
        <rFont val="Calibri"/>
        <family val="2"/>
        <scheme val="minor"/>
      </rPr>
      <t>. The raw data is presented in the "ACC Raw Full Shift" tab. MLE could only be used on datasets with five or more detected points; for those SEGs without detected points, a substitution method (located in the next tab) was used. 
The values used in the assessment are highlighted in yellow, within the columns outlined by a black box.</t>
    </r>
  </si>
  <si>
    <t>ACC Manu_Proc Sub</t>
  </si>
  <si>
    <r>
      <t xml:space="preserve">This tab shows the results of the substitution method that was used to calculate the exposures for some SEGs within the Manufacturing and Processing as a Reactant OESs in cases when there was not enough detected data points (less than 5) in the SEG to use MLE (described above). The dataset used to calculate these results were submitted to EPA by ACC. The report itself, titled </t>
    </r>
    <r>
      <rPr>
        <sz val="11"/>
        <color rgb="FFFF0000"/>
        <rFont val="Calibri"/>
        <family val="2"/>
        <scheme val="minor"/>
      </rPr>
      <t xml:space="preserve"> </t>
    </r>
    <r>
      <rPr>
        <i/>
        <sz val="11"/>
        <rFont val="Calibri"/>
        <family val="2"/>
        <scheme val="minor"/>
      </rPr>
      <t>Analysis of 1,3-Butadiene Industrial Hygiene Data</t>
    </r>
    <r>
      <rPr>
        <sz val="11"/>
        <color theme="1"/>
        <rFont val="Calibri"/>
        <family val="2"/>
        <scheme val="minor"/>
      </rPr>
      <t xml:space="preserve">, can be reviewed here: </t>
    </r>
    <r>
      <rPr>
        <sz val="11"/>
        <rFont val="Calibri"/>
        <family val="2"/>
        <scheme val="minor"/>
      </rPr>
      <t>EPA-HQ-OPPT-2024-0425-0076</t>
    </r>
    <r>
      <rPr>
        <sz val="11"/>
        <color theme="1"/>
        <rFont val="Calibri"/>
        <family val="2"/>
        <scheme val="minor"/>
      </rPr>
      <t>. The raw data is presented in the "ACC Raw Full Shift" tab.
The values used in the assessment are highlighted in yellow, within the columns outlined by a black box.</t>
    </r>
  </si>
  <si>
    <t>ACC-All task length</t>
  </si>
  <si>
    <r>
      <t xml:space="preserve">This tab describes and shows how the task-length data provided by ACC in the report  </t>
    </r>
    <r>
      <rPr>
        <i/>
        <sz val="11"/>
        <color theme="1"/>
        <rFont val="Calibri"/>
        <family val="2"/>
        <scheme val="minor"/>
      </rPr>
      <t>Analysis of 1,3-Butadiene Industrial Hygiene Data</t>
    </r>
    <r>
      <rPr>
        <sz val="11"/>
        <color theme="1"/>
        <rFont val="Calibri"/>
        <family val="2"/>
        <scheme val="minor"/>
      </rPr>
      <t xml:space="preserve"> (EPA-HQ-OPPT-2024-0425-0076) is used to calculate exposure estimates for the Repackaging, Waste handling, and Recycling OESs. The raw data is presented in the "ACC Raw Short Term" tab.
All data used in the assessment is indicated with yellow highlights, within columns outlined by a black box. </t>
    </r>
  </si>
  <si>
    <t>SR-Polymerization</t>
  </si>
  <si>
    <t xml:space="preserve">This tab includes only studies that met the following criteria, and were used to calculate the exposures for the Plastics and Rubber Polymerization OES:
1)  relevant to 1,3-butadiene polymerization, 
2) newer than the most recent change in the 1,3-butadiene PEL, 
3) Received a high or medium rating in systematic review, were included in this tab
</t>
  </si>
  <si>
    <t>SR - CompConvSummary</t>
  </si>
  <si>
    <t>This tab shows the Maximum Likelihood Estimation results that were used to calculate the exposures for the Plastics and rubber compounding and Plastics and rubber converting OESs. The dataset used to calculate these results are shown in the two following tabs (SR-Compounding and SR-Converting). MLE was used in these scenarios because there was a high number of non-detect samples in the datasets but enough detected samples to use MLE to calculate statistics such as 50th percentile and high-end. 
The values used in the assessment are highlighted in yellow, within the columns outlined by a black box.</t>
  </si>
  <si>
    <t>SR-Paint, Coat, Adhes, Seal</t>
  </si>
  <si>
    <t>This tab is a summary of the data found in SR relevant to the paints, coatings, adhesives, and sealants uses of 1,3-butadiene. To the right of the data summary is a table displaying the LOD and LOD/2, which are the values used in the risk evaluation. Values used in the risk evaluation are indicated with yellow coloring and a thick black outline</t>
  </si>
  <si>
    <t>SR-Manufacturing</t>
  </si>
  <si>
    <t>This tab is a summary of systematic review data EPA found relevant to Manufacturing OES. Due to the presence of highly rated industry submitted data, EPA did not use ANY data within this tab to estimate exposures.</t>
  </si>
  <si>
    <t>SR-Process - Reactant</t>
  </si>
  <si>
    <t xml:space="preserve">This tab is a summary of systematic review data EPA found relevant to the Processing as a Reactant OES. Due to the presence of highly rated industry submitted data, EPA did not use ANY data within this tab to estimate exposures.
Note that this tab includes information that is relevant to EPA's Processing as a Reactant OES (which includes only when 1,3-butadiene is reacted to make an intermediate product) and the Plastics and Rubber Polymerization OES (when 1,3-butadiene is used directly to create polybutadiene, styrene-butadiene rubber (SBR), or direct polymerization processes) </t>
  </si>
  <si>
    <t>SR-Processing - Incorp.</t>
  </si>
  <si>
    <t>This tab is a summary of systematic review data EPA found relevant to the Processing- Incorporation into Formulation, Mixture, or Reaction Product OES. Due to the presence of highly rated industry submitted data, EPA did not use ANY data within this tab to estimate exposures.</t>
  </si>
  <si>
    <t>SR-Compounding</t>
  </si>
  <si>
    <t xml:space="preserve">This tab contains the dataset that went into the exposure results for compounding shown in the "SR-CompConvSummary" tab. </t>
  </si>
  <si>
    <t>SR-Converting</t>
  </si>
  <si>
    <t xml:space="preserve">This tab contains the dataset that went into the exposures results for converting shown in the "SR-CompConvSummary" tab. </t>
  </si>
  <si>
    <t>SR-Waste Handling</t>
  </si>
  <si>
    <t>This tab is a summary of systematic review data EPA found relevant to the waste handling, treatment, and disposal OES. Due to the presence of higher rated industry submitted data, EPA did not use ANY data within this tab to estimate exposures.</t>
  </si>
  <si>
    <t>ACC Raw Full Shift</t>
  </si>
  <si>
    <r>
      <t xml:space="preserve">This tab contains the direct submission of raw full-shift data provided to EPA by ACC. More information about this submission can be found here: </t>
    </r>
    <r>
      <rPr>
        <sz val="11"/>
        <color rgb="FFFF0000"/>
        <rFont val="Calibri"/>
        <family val="2"/>
        <scheme val="minor"/>
      </rPr>
      <t>[docket]</t>
    </r>
    <r>
      <rPr>
        <sz val="11"/>
        <color theme="1"/>
        <rFont val="Calibri"/>
        <family val="2"/>
        <scheme val="minor"/>
      </rPr>
      <t>. The "measured concentration" column is used to calculate statistics presented in "ACC Manu_proc MLE" and "ACC Manu_proc Sub".
DL means detection limit, and when a sample is indicated as below the DL, the value in "measured concentration (ppm)" column is the limit of detection.</t>
    </r>
  </si>
  <si>
    <t>ACC Raw Short-Term</t>
  </si>
  <si>
    <r>
      <t xml:space="preserve">This tab contains the direct submission of raw full-shift data provided to EPA by ACC. More information about this submission can be found here: </t>
    </r>
    <r>
      <rPr>
        <sz val="11"/>
        <color rgb="FFFF0000"/>
        <rFont val="Calibri"/>
        <family val="2"/>
        <scheme val="minor"/>
      </rPr>
      <t>[docket]</t>
    </r>
    <r>
      <rPr>
        <sz val="11"/>
        <color theme="1"/>
        <rFont val="Calibri"/>
        <family val="2"/>
        <scheme val="minor"/>
      </rPr>
      <t>.  The "measured concentration" column is used to calculate statistics presented in "ACC All task length".
DL means detection limit, and when a sample is indicated as below the DL, the value in "measured concentration (ppm)" column is the limit of detection.</t>
    </r>
  </si>
  <si>
    <t>Constants</t>
  </si>
  <si>
    <t>This tab shows the constants used to calculate the acute, intermediate, chronic (noncancer) and chronic (cancer) exposures that are displayed in the "FinalSummary" tab</t>
  </si>
  <si>
    <t>Summary of Exposure Levels</t>
  </si>
  <si>
    <t>Source</t>
  </si>
  <si>
    <t>Condition of Use</t>
  </si>
  <si>
    <t>Category</t>
  </si>
  <si>
    <t>Exposure Frequency 
(day/yr)</t>
  </si>
  <si>
    <t>TWA Exposures</t>
  </si>
  <si>
    <t>Short-term Exposures</t>
  </si>
  <si>
    <t>Acute, Non-Cancer Exposures</t>
  </si>
  <si>
    <t>Intermediate, Non-Cancer Exposures</t>
  </si>
  <si>
    <t>Chronic, Non-Cancer Exposures</t>
  </si>
  <si>
    <t>Chronic, Cancer Exposures</t>
  </si>
  <si>
    <t>TWA Data Points</t>
  </si>
  <si>
    <t>STEL Data Points</t>
  </si>
  <si>
    <t>Sources</t>
  </si>
  <si>
    <r>
      <t>C</t>
    </r>
    <r>
      <rPr>
        <b/>
        <vertAlign val="subscript"/>
        <sz val="10"/>
        <rFont val="Calibri"/>
        <family val="2"/>
        <scheme val="minor"/>
      </rPr>
      <t>1,3-BD, 8- or 12-hr TWA</t>
    </r>
    <r>
      <rPr>
        <b/>
        <sz val="10"/>
        <rFont val="Calibri"/>
        <family val="2"/>
        <scheme val="minor"/>
      </rPr>
      <t xml:space="preserve"> (ppm)</t>
    </r>
  </si>
  <si>
    <r>
      <t>C</t>
    </r>
    <r>
      <rPr>
        <b/>
        <vertAlign val="subscript"/>
        <sz val="10"/>
        <rFont val="Calibri"/>
        <family val="2"/>
        <scheme val="minor"/>
      </rPr>
      <t xml:space="preserve">1,3-BD, 15-min TWA </t>
    </r>
    <r>
      <rPr>
        <b/>
        <sz val="10"/>
        <rFont val="Calibri"/>
        <family val="2"/>
        <scheme val="minor"/>
      </rPr>
      <t>(ppm)</t>
    </r>
  </si>
  <si>
    <r>
      <t>AC</t>
    </r>
    <r>
      <rPr>
        <b/>
        <vertAlign val="subscript"/>
        <sz val="10"/>
        <rFont val="Calibri"/>
        <family val="2"/>
        <scheme val="minor"/>
      </rPr>
      <t>1,3-BD, 8- or 12-hr TWA</t>
    </r>
    <r>
      <rPr>
        <b/>
        <sz val="10"/>
        <rFont val="Calibri"/>
        <family val="2"/>
        <scheme val="minor"/>
      </rPr>
      <t xml:space="preserve"> (ppm)</t>
    </r>
  </si>
  <si>
    <r>
      <t>ADC</t>
    </r>
    <r>
      <rPr>
        <b/>
        <vertAlign val="subscript"/>
        <sz val="10"/>
        <rFont val="Calibri"/>
        <family val="2"/>
        <scheme val="minor"/>
      </rPr>
      <t>1,3-BD, 24-hr TWA</t>
    </r>
    <r>
      <rPr>
        <b/>
        <sz val="10"/>
        <rFont val="Calibri"/>
        <family val="2"/>
        <scheme val="minor"/>
      </rPr>
      <t xml:space="preserve"> (ppm)</t>
    </r>
  </si>
  <si>
    <r>
      <t>LADC</t>
    </r>
    <r>
      <rPr>
        <b/>
        <vertAlign val="subscript"/>
        <sz val="10"/>
        <rFont val="Calibri"/>
        <family val="2"/>
        <scheme val="minor"/>
      </rPr>
      <t>1,3-BD, 24-hr TWA</t>
    </r>
    <r>
      <rPr>
        <b/>
        <sz val="10"/>
        <rFont val="Calibri"/>
        <family val="2"/>
        <scheme val="minor"/>
      </rPr>
      <t xml:space="preserve"> (ppm)</t>
    </r>
  </si>
  <si>
    <t>High-End</t>
  </si>
  <si>
    <t>Central Tendency</t>
  </si>
  <si>
    <t>ACC IH</t>
  </si>
  <si>
    <t>Manufacturing - 8-hr</t>
  </si>
  <si>
    <t>Worker - Infrastructure/Distribution Operations</t>
  </si>
  <si>
    <t>N/A</t>
  </si>
  <si>
    <t>ACC data: using maximum likelihood estimation (MLE) to estimate non-detects</t>
  </si>
  <si>
    <t>Worker - Infrastructure/Distribution Operations - Nonroutine</t>
  </si>
  <si>
    <t>ACC data: using substitution method to estimate non-detects (due to low number of samples above the method detection limit)</t>
  </si>
  <si>
    <t>Worker - Instrument and Electrical</t>
  </si>
  <si>
    <t>ACC data: using MLE to estimate non-detects</t>
  </si>
  <si>
    <t>Worker - Instrument and Electrical - Nonroutine</t>
  </si>
  <si>
    <t>Worker - Instrument and Electrical - Turnaround</t>
  </si>
  <si>
    <t>Worker - Laboratory Technician</t>
  </si>
  <si>
    <t>Worker - Machinery &amp; Specialists Mechanical Group</t>
  </si>
  <si>
    <t>Worker - Machinery &amp; Specialists Mechanical Group - Turnaround</t>
  </si>
  <si>
    <t>Worker - Maintenance</t>
  </si>
  <si>
    <t>Worker - Maintenance - Nonroutine/Other</t>
  </si>
  <si>
    <t>Worker - Maintenance - Turnaround</t>
  </si>
  <si>
    <t>Worker - Operations Onsite</t>
  </si>
  <si>
    <t>Worker - Operations Onsite - Nonroutine/Other</t>
  </si>
  <si>
    <t>Worker - Operations Onsite - Turnaround</t>
  </si>
  <si>
    <t xml:space="preserve">Worker - Safety and Health Engineering </t>
  </si>
  <si>
    <t>Occupational Non-User</t>
  </si>
  <si>
    <t>Manufacturing - 12-hr</t>
  </si>
  <si>
    <t>Repackaging (full-shift assumption)</t>
  </si>
  <si>
    <t>Worker</t>
  </si>
  <si>
    <t xml:space="preserve">ACC data: Used task-length unloading data greater than 15 minutes from manufacturing/processing as analogous for repackaging. In this estimate, the task-length exposure is assumed to occur for the entire 8-hour shift </t>
  </si>
  <si>
    <t>ONU</t>
  </si>
  <si>
    <t xml:space="preserve">ONU data not available; used the central tendency from worker estimates. </t>
  </si>
  <si>
    <t>Repackaging (task-length assumption)</t>
  </si>
  <si>
    <t>ACC data: Used task-length unloading data greater than 15 minutes from manufacturing/processing as analogous for repackaging. In this estimate, the task-length exposure is assumed to occur only once per day, and 0 exposure is assumed for the remainder of the 8-hour shift</t>
  </si>
  <si>
    <t>Processing as a Reactant - 8-hr</t>
  </si>
  <si>
    <t>Processing as a reactant - 12-hr</t>
  </si>
  <si>
    <t>Processing - Polymerization</t>
  </si>
  <si>
    <t>CT exposures from weighted means of multiple sources, HE from the 95th percentile of max values from multiple sources</t>
  </si>
  <si>
    <t>CT exposures from weighted means from multiple sources, HE from the 95th percentile of max values from multiple sources</t>
  </si>
  <si>
    <t>Processing - Incorporation into Formulation - 8-hr</t>
  </si>
  <si>
    <t>Processing - Incorporation into Formulation - 12-hr</t>
  </si>
  <si>
    <t>Systematic Review</t>
  </si>
  <si>
    <t>Plastics and Rubber Compounding</t>
  </si>
  <si>
    <t>Multiple sources: using MLE to estimate non-detects</t>
  </si>
  <si>
    <t>Plastics and Rubber Compounding - 12-hr</t>
  </si>
  <si>
    <t>Multiple sources: using MLE to estimate non-detects. Same dataset as 12 hour converting</t>
  </si>
  <si>
    <t>Plastics and Rubber Converting</t>
  </si>
  <si>
    <t>Plastics and Rubber Converting - 12-hr</t>
  </si>
  <si>
    <t>Multiple sources: using MLE to estimate non-detects. Same dataset as 12 hour Compounding</t>
  </si>
  <si>
    <t>Use of Laboratory Chemicals</t>
  </si>
  <si>
    <t>ACC data: Used full-shift data from lab technicians from manufacturing/processing as analogous for commercial use of laboratory chemicals.</t>
  </si>
  <si>
    <t>Use of Laboratory Chemicals - 12-hr</t>
  </si>
  <si>
    <t>Use of Laboratory Chemicals - 12 hr</t>
  </si>
  <si>
    <t>Application of Paints, Coatings, Adhesives, and Sealants</t>
  </si>
  <si>
    <t xml:space="preserve">All values were below the LOD. Used LOD for the HE and LOD/2 for CT. </t>
  </si>
  <si>
    <t>Recycling (full-shift assumption)</t>
  </si>
  <si>
    <t>ACC data: Used task-length waste handling data greater than 15 minutes from manufacturing/processing as analogous for recycling and waste handling. In this estimate, the task-length exposure is assumed to occur for the entire 8-hour shift. Due to the low number of samples above the method detection limit, a substitution method was used for non-detect samples</t>
  </si>
  <si>
    <t>Recycling (task-length assumption)</t>
  </si>
  <si>
    <t>ACC data: Used task-length waste handling data greater than 15 minutes from manufacturing/processing as analogous for recycling and waste handling. In this estimate, the task-length exposure is assumed to occur only once per day, and 0 exposure is assumed for the remainder of the 8-hour shift. Due to the low number of samples above the method detection limit, a substitution method was used for non-detect samples</t>
  </si>
  <si>
    <t>Waste Handling, Treatment, and Disposal (full-shift assumption)</t>
  </si>
  <si>
    <t>Waste Handling, Treatment, and Disposal (task-length assumption)</t>
  </si>
  <si>
    <t>Number of Detected Samples</t>
  </si>
  <si>
    <t>ToxStrategies (2021) data for manufacturing and processing facilities</t>
  </si>
  <si>
    <t>Used task-length data from loading/unloading during manufacturing and processing from ToxStrategies (2021) as analogous. ONU data not available; used the central tendency from worker estimates</t>
  </si>
  <si>
    <t>unknown</t>
  </si>
  <si>
    <t>Based on summary statistics from 11 occupational monitoring studies</t>
  </si>
  <si>
    <t>Used ToxStrategies (2021) data for manufacturing and processing facilities as analogous</t>
  </si>
  <si>
    <t>Based on OSHA data and discrete data from two monitoring studies.</t>
  </si>
  <si>
    <t>Used full-shift laboratory technician data during manufacturing and processing from ToxStrategies (2021) as analogous.</t>
  </si>
  <si>
    <t>Based on NIOSH/OSHA data. All values were below the LOD. Used LOD for the HE and LOD/2 for CT. ONU data not available; used the central tendency from worker estimates.</t>
  </si>
  <si>
    <t>Used task-length data from waste handling during manufacturing and processing from ToxStrategies (2021) as analogous. ONU data not available; used the central tendency from worker estimates</t>
  </si>
  <si>
    <t>Category (data dictionary in lower right)</t>
  </si>
  <si>
    <t>N Samples</t>
  </si>
  <si>
    <t>N Detects</t>
  </si>
  <si>
    <t>mu_MLE</t>
  </si>
  <si>
    <t>sigma _MLE</t>
  </si>
  <si>
    <t>mean _MLE</t>
  </si>
  <si>
    <t>LCL_mean_MLE</t>
  </si>
  <si>
    <t>UCL_mean_MLE</t>
  </si>
  <si>
    <t>mean_ MVUE</t>
  </si>
  <si>
    <t>LCL_mean_MVUE</t>
  </si>
  <si>
    <t>UCL_mean_MVUE</t>
  </si>
  <si>
    <t>P50_MLE</t>
  </si>
  <si>
    <t>LCL_P50_MLE</t>
  </si>
  <si>
    <t>UCL_P50_MLE</t>
  </si>
  <si>
    <t>P90_MLE</t>
  </si>
  <si>
    <t>LCL_P90_MLE</t>
  </si>
  <si>
    <t>UCL_P90_MLE</t>
  </si>
  <si>
    <t>P95_MLE</t>
  </si>
  <si>
    <t>LCL_P95_MLE</t>
  </si>
  <si>
    <t>UCL_P95_MLE</t>
  </si>
  <si>
    <t>mean_KM</t>
  </si>
  <si>
    <t>SD_KM</t>
  </si>
  <si>
    <t>P50_KM</t>
  </si>
  <si>
    <t>P90_KM</t>
  </si>
  <si>
    <t>P95_KM</t>
  </si>
  <si>
    <t>UCL_mean_KM</t>
  </si>
  <si>
    <t>LCL_mean_KM</t>
  </si>
  <si>
    <t>P50_sub</t>
  </si>
  <si>
    <t>P90_sub</t>
  </si>
  <si>
    <t>P95_sub</t>
  </si>
  <si>
    <t>Worker - Infrastructure/Distribution Operations - Nonroutine/Other</t>
  </si>
  <si>
    <t>NA</t>
  </si>
  <si>
    <t>Worker - Missing Job Group</t>
  </si>
  <si>
    <t>Occupational Non-user</t>
  </si>
  <si>
    <t>Worker - Operations onsite - Turnaround</t>
  </si>
  <si>
    <t>All Routine</t>
  </si>
  <si>
    <t>All Nonroutine</t>
  </si>
  <si>
    <t>All Turnaround</t>
  </si>
  <si>
    <t>Variable(s)</t>
  </si>
  <si>
    <t>Definition</t>
  </si>
  <si>
    <t>Job Group/Operation Type</t>
  </si>
  <si>
    <t>Number of samples</t>
  </si>
  <si>
    <t>Number of uncensored values</t>
  </si>
  <si>
    <t>mu_MLE, sigma_MLE</t>
  </si>
  <si>
    <t>Mean and standard deviation of lognormal fit using maximum likelihood (ML) estimation; parameters on natural log-scale</t>
  </si>
  <si>
    <t>mean_MLE, LCL_mean_MLE, UCL_mean_MLE</t>
  </si>
  <si>
    <t>Arithmetic mean and its upper and lower 95% confidence intervals estimated using maximum likelihood estimator (MLE)</t>
  </si>
  <si>
    <t>mean_MVUE, LCL_mean_MVUE, UCL_mean_MVUE</t>
  </si>
  <si>
    <t>Arithmetic mean and its upper and lower 95% confidence intervals estimated using minimum variance unbiased estimator (MVUE). This is the preferred estimator for the arithmetic mean.</t>
  </si>
  <si>
    <t>P50_MLE, LCL_P50_MLE, UCL_P50_MLE</t>
  </si>
  <si>
    <t>50th percentile estimate and its 95% CIs estimated using ML estimation</t>
  </si>
  <si>
    <t>P90_MLE, LCL_P90_MLE, UCL_P90_MLE</t>
  </si>
  <si>
    <t>90th percentile estimate and its 95% CIs estimated using ML estimation</t>
  </si>
  <si>
    <t>P95_MLE, LCL_P95_MLE, UCL_P95_MLE</t>
  </si>
  <si>
    <t>95th percentile estimate and its 95% CIs estimated using ML estimation</t>
  </si>
  <si>
    <t>mean_KM, UCL_mean_KM, LCL_mean_KM</t>
  </si>
  <si>
    <t>Mean and its upper and lower 95% confidence intervals estimated using Kaplan-Meier (KM)</t>
  </si>
  <si>
    <t xml:space="preserve">Standard deviation estimated using KM (provided for comparison to ToxStrategies results) </t>
  </si>
  <si>
    <t>P50_KM, P90_KM, P95_KM</t>
  </si>
  <si>
    <t>Quantiles estimated with KM</t>
  </si>
  <si>
    <t>P50_sub, P90_sub, P95_sub</t>
  </si>
  <si>
    <t>Quantiles estimated with simple substitution</t>
  </si>
  <si>
    <t>Life Cycle Stage</t>
  </si>
  <si>
    <t>Worker Job/ Task Group</t>
  </si>
  <si>
    <t>Worker / Task Activity Description</t>
  </si>
  <si>
    <t>Exposure Controls for Task</t>
  </si>
  <si>
    <t>Number of Samples</t>
  </si>
  <si>
    <t>% Non-Detects</t>
  </si>
  <si>
    <t>Type of Sampling</t>
  </si>
  <si>
    <t>Analytic Method</t>
  </si>
  <si>
    <t>Sampling Duration (min)</t>
  </si>
  <si>
    <t>Exposure Concentration (ppm)</t>
  </si>
  <si>
    <t>Exposure Concentrations with Non-Detect Analysis</t>
  </si>
  <si>
    <t>Comments</t>
  </si>
  <si>
    <t>Reference page</t>
  </si>
  <si>
    <t>Subcategory of Use</t>
  </si>
  <si>
    <t>Basis</t>
  </si>
  <si>
    <t>Sampling Date</t>
  </si>
  <si>
    <t>Physical Form</t>
  </si>
  <si>
    <t>Number of Workers</t>
  </si>
  <si>
    <t>Type of Measurement/ Method</t>
  </si>
  <si>
    <t>Min</t>
  </si>
  <si>
    <t>Max</t>
  </si>
  <si>
    <t>Mean</t>
  </si>
  <si>
    <t>95th Percentile</t>
  </si>
  <si>
    <t>95th Percentile UCL</t>
  </si>
  <si>
    <t>95th percentile</t>
  </si>
  <si>
    <t>50th percentile</t>
  </si>
  <si>
    <t>Manufacturing and Processing as a Reactant</t>
  </si>
  <si>
    <t>Infrastructure/Distribution Operations</t>
  </si>
  <si>
    <t>Workers in the Infrastructure/Distribution Operations job group are responsible for the
infrastructure systems required to run the manufacturing and processing facilities including
power utilities, water supply, wastewater treatment, as well as distribution of incoming raw
materials or outgoing products.</t>
  </si>
  <si>
    <t>Personal</t>
  </si>
  <si>
    <t>NIOSH 1024 and OSHA 56</t>
  </si>
  <si>
    <t>The sampling durations of this dataset ranged from as low as 4 hours to greater than 12 hours.</t>
  </si>
  <si>
    <t>676 full-shift personal samples (workers and ONUs). 
All full-shift personal air concentrations were used as-is in the analysis and were not transformed into 8-hr TWA concentrations because the member companies indicated that the data were representative of full-shift exposures.</t>
  </si>
  <si>
    <t xml:space="preserve">
Page 11 of PDF. Table ES-1. Summary of Full-Shift Air Concentrations during Routine Operations. ND analysis (columns U &amp; V) from pages 106 (full-shift) and 110 (short-term)</t>
  </si>
  <si>
    <t>Unplanned maintenance, process upsets</t>
  </si>
  <si>
    <t>3 samples</t>
  </si>
  <si>
    <t>Instrument and Electrical</t>
  </si>
  <si>
    <t>Workers in the Instrument and Electrical job group are responsible for the set up and maintenance of various electrical equipment including analyzers and various instruments throughout the facility.</t>
  </si>
  <si>
    <t>Unplanned maintenance, process upsets (exposure frequency = 2-4 weeks/5 yr)</t>
  </si>
  <si>
    <t>Planned maintenance shutdowns of units</t>
  </si>
  <si>
    <t>Laboratory Technician</t>
  </si>
  <si>
    <t>Workers in the Laboratory Technician job group are responsible for sample collection and chemical analysis of process and product samples for the facility and conduct their work in laboratories.</t>
  </si>
  <si>
    <t>Laboratory Technician - Nonroutine</t>
  </si>
  <si>
    <t>Machinery and Specialists Group</t>
  </si>
  <si>
    <t>Workers in the Machinery &amp; Specialists Mechanical job group are skilled workers such as millwrights, boilermakers, pipefitters and welders who work throughout the manufacturing and processing facilities. In general, these workers perform activities in equipment that has been cleared and cleaned, especially because of the hazards associated with the heat/sparks generated during hot work such as welding and grinding.</t>
  </si>
  <si>
    <t>Maintenance</t>
  </si>
  <si>
    <t>Workers in the Maintenance job group are responsible for a variety of preventative maintenance activities on process equipment, as well as addressing malfunctions. Some of the tasks performed by workers in this job group include connecting and disconnecting lines, and draining, clearing and venting equipment.</t>
  </si>
  <si>
    <t>Maintenance - Turnaround</t>
  </si>
  <si>
    <t>Operations Onsite</t>
  </si>
  <si>
    <t>Workers in the Operations Onsite job group are responsible for operations of manufacturing and processing equipment throughout the facilities. These workers may be indoors inside of control rooms where they monitor chemical feeds, process temperatures, vessel pressure, etc. or outdoors where the process equipment is located to where they may collect process samples, drain/vent/clear process equipment and prepare it for maintenance. Additionally, workers in this job group may also assist the IH team in conducting air monitoring to establish the restricted areas.</t>
  </si>
  <si>
    <t>Operations Onsite - Turnaround</t>
  </si>
  <si>
    <t>Safety Health  and Engineering</t>
  </si>
  <si>
    <t>Workers in the Safety, Health and Environment (SHE) job group are responsible for assuring safety, health and environmental protection protocols are being followed in all areas of the facility. Workers in this job group may include industrial hygienists who conduct exposure assessments of workers in the various job groups, LDAR technicians, environmental engineers and safety technicians. The SHE workers may be indoors inside of offices or in various control rooms or outdoors where the process equipment is located to monitor other workers or processes.</t>
  </si>
  <si>
    <t>Missing Job Group Designation</t>
  </si>
  <si>
    <t>Workers in the Occupational Non-Users (ONU) job group are supervisory personnel. associated with all of the worker job groups. In the Manufacturing and Processing as a Reactant conditions of use, administrative type employees (e.g. accountants, salespersons, etc.) do not access the operational parts of a facility.</t>
  </si>
  <si>
    <t>Unloading and Loading</t>
  </si>
  <si>
    <t>This task is associated with the unloading and loading of product which involves opening of storage vessels, hose connections to truck tankers, rail cars or cargo vessels and pumping of pressurized liquid 1,3-BD. Workers in the job group Infrastructure/ Transportation operations perform this task.</t>
  </si>
  <si>
    <t>The exposure controls implemented for this task include: vapor recovery systems to capture 1,3-BD vapors at connection points, chemical protective gloves, suits and boots to prevent dermal contact, and respirators.</t>
  </si>
  <si>
    <t>&lt;=15</t>
  </si>
  <si>
    <t>1,051 short term and task level samples (workers).</t>
  </si>
  <si>
    <t>Page 12 of PDF. Table ES-2. Summary of Short-Term Air Concentrations during Routine Operations. ND analysis (columns U &amp; V) from pages 106 (full-shift) and 110 (short-term)</t>
  </si>
  <si>
    <t>15 - 239</t>
  </si>
  <si>
    <t>Handling Waste</t>
  </si>
  <si>
    <t>This task is associated with potential contact of facility waste streams containing 1,3-BD including disposing of analytical samples, loading of recycled oil, operations conducted at the onsite waste-water treatment plant.</t>
  </si>
  <si>
    <t>The exposure controls implemented for this task include: chemical protective gloves, suits and boots to prevent dermal contact, and respirators.</t>
  </si>
  <si>
    <t>Cleaning and Maintaining Equipment</t>
  </si>
  <si>
    <t>This task involves disassembly and re-assembly of process equipment (e.g. valves, pumps, and analyzers), tank cleaning, line purging, filter removal and cleaning, etc. Workers in the job groups Onsite Operations and Maintenance may perform this task.</t>
  </si>
  <si>
    <t>The exposure controls implemented for this task include: clearing lines and equipment prior to opening, chemical protective gloves, suits and boots to prevent dermal contact, and respirators.</t>
  </si>
  <si>
    <t>Sample Collection and Analysis</t>
  </si>
  <si>
    <t>This task involves collection of process stream samples and analysis for 1,3-BD. For gaseous samples, workers connect pressurized cylinders that have ports to allow the sample to flow in and also to allow excess gas to vent to safe location. Workers in many job groups may perform this task although most of the air samples are associated with workers in the Laboratory Technician and Onsite Operations job groups.</t>
  </si>
  <si>
    <t>The exposure controls implemented for this task include: chemical protective gloves, suits and boots to prevent dermal contact, enclosed sample boxes, pressurized sample containers, laboratory ventilation cabinets, and respirators.</t>
  </si>
  <si>
    <t>Other Tasks</t>
  </si>
  <si>
    <t>Most of the short-term or task samples were assignable to one of the four task categories described above. However, some samples were collected on workers that performed a variety of miscellaneous tasks that do not fall into the other categories identified by EPA. The tasks included air monitoring with direct reading instruments for VOCs during various maintenance activities (typically by EHS personnel) and routine visual inspections of operating areas.</t>
  </si>
  <si>
    <t>Duration_Range</t>
  </si>
  <si>
    <t>sigma_MLE</t>
  </si>
  <si>
    <t>mean_MLE</t>
  </si>
  <si>
    <t>mean_qMVUE</t>
  </si>
  <si>
    <t>LCL_mean_qMVUE</t>
  </si>
  <si>
    <t>UCL_mean_qMVUE</t>
  </si>
  <si>
    <t>Cleaning and maintaining equipment - Other</t>
  </si>
  <si>
    <t>Performing other work activities in or near areas where 1,3-butadiene is used - Other</t>
  </si>
  <si>
    <t>Sampling chemicals, formulations, or products containing 1,3-butadiene for quality control - Other</t>
  </si>
  <si>
    <t>Cleaning and maintaining equipment - Routine</t>
  </si>
  <si>
    <t>Performing other work activities in or near areas where 1,3-butadiene is used - Routine</t>
  </si>
  <si>
    <t>Sampling chemicals, formulations, or products containing 1,3-butadiene for quality control - Routine</t>
  </si>
  <si>
    <t>Unloading and transferring 1,3-butadiene to and from storage containers to process vessels - Routine</t>
  </si>
  <si>
    <t>&gt;15</t>
  </si>
  <si>
    <t>Unloading and transferring 1,3-butadiene to and from storage containers to process vessels - Other</t>
  </si>
  <si>
    <t xml:space="preserve"> Sampling chemicals, formulations, or products containing 1,3-butadiene for quality control - Routine</t>
  </si>
  <si>
    <t>Handling, transporting and disposing of waste containing 1,3-butadiene - Routine</t>
  </si>
  <si>
    <t>Cleaning and maintaining equipment - Turnaround</t>
  </si>
  <si>
    <t>All Other</t>
  </si>
  <si>
    <t>The below is an analysis done only on the "Unloading…" task from the ACC data, where exposure is assumed only to be the length of the sample, and the rest of the day assumed to be 0 exposure  This is to find a lower bound of exposure for unloading activities. 
The assumed upper bound of exposure can be found in the table above, in the row highlighted yellow, within the column indicated with a black box (this is assuming that the exposures occuring at task-length will occur the entire 8-hour shift)</t>
  </si>
  <si>
    <t>Ns</t>
  </si>
  <si>
    <t>Nd</t>
  </si>
  <si>
    <t>Unloading and transferring 1,3-butadiene to and from storage containers to process vessels</t>
  </si>
  <si>
    <t>The below is the dataset from ACC for the short term task of handling waste, when the sampling duration is greater than 15 minutes. Substitution method was used for the non-detects in this table because there were not enough detects to perform MLE. The last column, 8-hr TWA, assumes exposure only occurs for the length of the sample, and the rest of the day is assumed to be 0. This column is used to calculate 50th and 95th percentile for central tendency and high end respectively. These calculations are to determine a lower bound of exposure for waste handling activities.</t>
  </si>
  <si>
    <t>Task Name</t>
  </si>
  <si>
    <t>Type</t>
  </si>
  <si>
    <t>Duration (min)</t>
  </si>
  <si>
    <t>Raw or LOD, ppm</t>
  </si>
  <si>
    <t xml:space="preserve">&lt;Detection Limit </t>
  </si>
  <si>
    <t>ppm, using substitution method</t>
  </si>
  <si>
    <t>8-hr TWA</t>
  </si>
  <si>
    <t xml:space="preserve">Statistics </t>
  </si>
  <si>
    <t>Handling, transporting and disposing of waste containing 1,3-butadiene</t>
  </si>
  <si>
    <t>Routine</t>
  </si>
  <si>
    <t>No</t>
  </si>
  <si>
    <t>Yes</t>
  </si>
  <si>
    <t>Number of TWA Data Points</t>
  </si>
  <si>
    <t>static copy</t>
  </si>
  <si>
    <t>CT (weighted average):</t>
  </si>
  <si>
    <t>ppm</t>
  </si>
  <si>
    <t>ppm=mg/m3 x 24.45/MW</t>
  </si>
  <si>
    <t>HE:</t>
  </si>
  <si>
    <t>*note that ONU HE pulls from a table value, filtering/reorganizing the table will change this value. For reference it is 0.099 ppm</t>
  </si>
  <si>
    <t>1,3-BD Airborne Concentration (ppm)</t>
  </si>
  <si>
    <t>Non-Detect Analysis</t>
  </si>
  <si>
    <t>HERO ID</t>
  </si>
  <si>
    <t>SR Rating</t>
  </si>
  <si>
    <t>EPA Notes</t>
  </si>
  <si>
    <t>ERG Notes</t>
  </si>
  <si>
    <t>Author</t>
  </si>
  <si>
    <t>Year</t>
  </si>
  <si>
    <t>Country</t>
  </si>
  <si>
    <t>Process Description</t>
  </si>
  <si>
    <t>Engineering Controls and PPE Described</t>
  </si>
  <si>
    <t>Worker Job Description or area description(as described in study)</t>
  </si>
  <si>
    <t>Worker Classification (W or ONU)</t>
  </si>
  <si>
    <t>Measurement Type (TWA or Short-term)</t>
  </si>
  <si>
    <t>Sample Type (PBZ or Area)</t>
  </si>
  <si>
    <t>Sample Date (if known)</t>
  </si>
  <si>
    <t>Sample Duration (min)</t>
  </si>
  <si>
    <t>Number of Data Points</t>
  </si>
  <si>
    <t>Sample volume (OSHA)</t>
  </si>
  <si>
    <t>Min.</t>
  </si>
  <si>
    <t>Max.</t>
  </si>
  <si>
    <t>Arithmetic Mean</t>
  </si>
  <si>
    <t>Standard Deviation</t>
  </si>
  <si>
    <t>Geometric Mean</t>
  </si>
  <si>
    <t>Geometric Standard Deviation</t>
  </si>
  <si>
    <t>Median</t>
  </si>
  <si>
    <t>Discrete Value</t>
  </si>
  <si>
    <t>Worker Max Value (for HE)</t>
  </si>
  <si>
    <t>ONU Max Value (for HE)</t>
  </si>
  <si>
    <t>Data location in Document</t>
  </si>
  <si>
    <t>Non-Detect?</t>
  </si>
  <si>
    <t>8-hr W Detects</t>
  </si>
  <si>
    <t>Ln(8-hr)</t>
  </si>
  <si>
    <t>Short-term W Detects</t>
  </si>
  <si>
    <t>Ln(Short-term)</t>
  </si>
  <si>
    <t>TWA</t>
  </si>
  <si>
    <t>Short-term</t>
  </si>
  <si>
    <t>Medium</t>
  </si>
  <si>
    <t xml:space="preserve">polymerization included </t>
  </si>
  <si>
    <t>Include.</t>
  </si>
  <si>
    <t>Abdel-Rahman, SZ; Ammenheuser, MM; Ward, JB</t>
  </si>
  <si>
    <t xml:space="preserve">U.S. </t>
  </si>
  <si>
    <t>SBR plant</t>
  </si>
  <si>
    <t>Not described</t>
  </si>
  <si>
    <t>Reactor, recovery, tank farm, laboratory, polymerization areas</t>
  </si>
  <si>
    <t>W</t>
  </si>
  <si>
    <t>PBZ</t>
  </si>
  <si>
    <t>Table 1</t>
  </si>
  <si>
    <t xml:space="preserve">All values converted from ppb. </t>
  </si>
  <si>
    <t>Total NDs</t>
  </si>
  <si>
    <t>Include. Maybe use for ONU value.</t>
  </si>
  <si>
    <t>High</t>
  </si>
  <si>
    <t>has polymerization</t>
  </si>
  <si>
    <t>Albertini et al.</t>
  </si>
  <si>
    <t>Czech Republic</t>
  </si>
  <si>
    <t>Polymerization facility</t>
  </si>
  <si>
    <t>Polymerization workers</t>
  </si>
  <si>
    <t>Table 11</t>
  </si>
  <si>
    <t>All values were converted from mg/m3. OR just use Table 10 data (319 data points, mean 1.760 mg/m3 (0.7955 ppm)</t>
  </si>
  <si>
    <t>All values were converted from mg/m3</t>
  </si>
  <si>
    <t>unsure relevance</t>
  </si>
  <si>
    <t xml:space="preserve">Include. </t>
  </si>
  <si>
    <t xml:space="preserve">Polymerization </t>
  </si>
  <si>
    <t>p. 9, Table 2</t>
  </si>
  <si>
    <t>Female exposed workers. All values converted from mg/m3</t>
  </si>
  <si>
    <t>Table 2</t>
  </si>
  <si>
    <t>Male exposed workers. All values converted from mg/m3</t>
  </si>
  <si>
    <t xml:space="preserve">No details in SR </t>
  </si>
  <si>
    <t>p. 9, Table 3</t>
  </si>
  <si>
    <t>Female control group (ONUs). All values converted from mg/m3.</t>
  </si>
  <si>
    <t>Male control group (ONUs). All values converted from mg/m3.</t>
  </si>
  <si>
    <t>Ammenheuser et al.</t>
  </si>
  <si>
    <t>U.S</t>
  </si>
  <si>
    <t>Styrene-butadiene rubber plant</t>
  </si>
  <si>
    <t>Reactor, recovery, tank farm, laboratory area</t>
  </si>
  <si>
    <r>
      <t xml:space="preserve">Note: mean datapoint excluded 2 "unusually high" values of 20.8 and 23.0 ppm. If included, the mean BD exposure is 3.18 </t>
    </r>
    <r>
      <rPr>
        <sz val="10"/>
        <rFont val="Aptos Narrow"/>
        <family val="2"/>
      </rPr>
      <t>±</t>
    </r>
    <r>
      <rPr>
        <sz val="9"/>
        <rFont val="Calibri"/>
        <family val="2"/>
      </rPr>
      <t xml:space="preserve"> 1.23 ppm (median 0.52 ppm)</t>
    </r>
    <r>
      <rPr>
        <sz val="10"/>
        <rFont val="Calibri"/>
        <family val="2"/>
        <scheme val="minor"/>
      </rPr>
      <t>. Excluded high data points as study states that these points are unlikely to represent day to day exposures or be representative of the study population as a whole.</t>
    </r>
  </si>
  <si>
    <t>Include. Determine how to combine with high exposure areas (previous data point). Maybe use for ONU value as with other sets with these activities.</t>
  </si>
  <si>
    <t>Blending, coagulation, balancing, shipping, control room, utility area</t>
  </si>
  <si>
    <t>Values below detection limit set to 0.125, which is half the detection limit. Median for ONUs is this value.</t>
  </si>
  <si>
    <t>Production of monomer and polymer, hopefully can differentiate</t>
  </si>
  <si>
    <t>Anttinen-Klemetti et al.</t>
  </si>
  <si>
    <t>Finland</t>
  </si>
  <si>
    <t>Manufacturing of SB latex</t>
  </si>
  <si>
    <t>Operator</t>
  </si>
  <si>
    <t>p. 3 Table 1</t>
  </si>
  <si>
    <t>Production of monomer and polymer</t>
  </si>
  <si>
    <t>might not be polymerization</t>
  </si>
  <si>
    <t>Include. Appears site is polymer-geared.</t>
  </si>
  <si>
    <t xml:space="preserve">Carrieri et al. </t>
  </si>
  <si>
    <t>Italy</t>
  </si>
  <si>
    <t>Chemical plant where BD was used</t>
  </si>
  <si>
    <t>Production unit (exposed group)</t>
  </si>
  <si>
    <t>&lt;0.00452011033136383</t>
  </si>
  <si>
    <t>Table 3; pg 5 of 7</t>
  </si>
  <si>
    <t>ND</t>
  </si>
  <si>
    <t xml:space="preserve">All values were converted from mg/m3 to ppm. 
Median and Min were reported as &lt;0.010 mg/m3. 
Active sampling measurements yielded non-detectable values in 20 of the exposed subjects. </t>
  </si>
  <si>
    <t>possibly able to isolate polymerization?</t>
  </si>
  <si>
    <t>Include. Study indicates workers sampled were BD-exposed workers, from the polybutadiene rubber workshop of a rubber factory.</t>
  </si>
  <si>
    <t>Cheng et al.</t>
  </si>
  <si>
    <t>China</t>
  </si>
  <si>
    <t>Polybutadiene rubber workshop of a rubber factory. The workshop is engaged in two major procedures, including pretreatment procedures (measurement of quantities, polymerization, condensation, recycle, synthetic rubber tank unit) and after treatment procedures (drying, pressing, package unit, and control office).</t>
  </si>
  <si>
    <t>Pretreatment or after treatment procedures</t>
  </si>
  <si>
    <t>p. 3</t>
  </si>
  <si>
    <t>SR says occ exp is not focus of paper, worth checking though</t>
  </si>
  <si>
    <t>Include</t>
  </si>
  <si>
    <t>Ma, H et al.</t>
  </si>
  <si>
    <t>Styrene-butadiene polymer plant</t>
  </si>
  <si>
    <t/>
  </si>
  <si>
    <t>seems relevant</t>
  </si>
  <si>
    <t>Van Sittert, NJ</t>
  </si>
  <si>
    <t>SBR manufacturing plant</t>
  </si>
  <si>
    <t>Seems relevant, possible ONUs as well</t>
  </si>
  <si>
    <t>Ward et al.</t>
  </si>
  <si>
    <t>Tank farm</t>
  </si>
  <si>
    <t>NOTE: page 4 of the pdf states workers wore air samplers so I believe all data for this reference should be classified as PBZ not area samples.</t>
  </si>
  <si>
    <t>Reactor</t>
  </si>
  <si>
    <t>Where below the DL, half of the 0.002 ppm DL used in calculating BD exposure for these samples (3 samples).</t>
  </si>
  <si>
    <t>Recovery</t>
  </si>
  <si>
    <t>Laboratory</t>
  </si>
  <si>
    <t>Blending</t>
  </si>
  <si>
    <t>Include. Potential use for ONU value.</t>
  </si>
  <si>
    <t>Low areas - coagulation, bailing, packaging, water plant, shipping, warehouse, and control room</t>
  </si>
  <si>
    <t>Where below the DL, half of the 0.002 ppm DL used in calculating BD exposure for these samples (19 samples).</t>
  </si>
  <si>
    <t>Wickliffe et al.</t>
  </si>
  <si>
    <t>Facility manufactures polymerized polybutadiene rubber, as well as styrene-butadiene di-block and tri-block copolymers</t>
  </si>
  <si>
    <t>Workers were employed in a variety of areas in the plant, including production areas and recovery areas</t>
  </si>
  <si>
    <t>All values were converted from ppb</t>
  </si>
  <si>
    <t>Compounding - 12 Hour</t>
  </si>
  <si>
    <t>Converting - 12 Hour</t>
  </si>
  <si>
    <t>Compounding - 8 Hour</t>
  </si>
  <si>
    <t>Converting - 8 Hour</t>
  </si>
  <si>
    <t>Compounding - All Concentrations</t>
  </si>
  <si>
    <t>Converting - All Concentrations</t>
  </si>
  <si>
    <t>Air Volume (OSHA)</t>
  </si>
  <si>
    <t>1,3-BD 8-hr TWA Concentration (ppm)</t>
  </si>
  <si>
    <t>1,3-BD 15-min TWA Concentration (ppm)</t>
  </si>
  <si>
    <t>Discrete Value - Worker</t>
  </si>
  <si>
    <t>Discrete Value - Occupational Non-user</t>
  </si>
  <si>
    <t>OSHA CEHD</t>
  </si>
  <si>
    <t>MEADWESTVACO</t>
  </si>
  <si>
    <t>Inspection #: 310746581</t>
  </si>
  <si>
    <t>Limit of detection for OSHA 56 method</t>
  </si>
  <si>
    <r>
      <t>ug/m</t>
    </r>
    <r>
      <rPr>
        <vertAlign val="superscript"/>
        <sz val="10"/>
        <color theme="1"/>
        <rFont val="Calibri"/>
        <family val="2"/>
        <scheme val="minor"/>
      </rPr>
      <t>3</t>
    </r>
  </si>
  <si>
    <r>
      <t>mg/m</t>
    </r>
    <r>
      <rPr>
        <vertAlign val="superscript"/>
        <sz val="10"/>
        <color theme="1"/>
        <rFont val="Calibri"/>
        <family val="2"/>
        <scheme val="minor"/>
      </rPr>
      <t>3</t>
    </r>
  </si>
  <si>
    <t>LOD/2</t>
  </si>
  <si>
    <t>NATIONAL SIGN SYSTEMS</t>
  </si>
  <si>
    <t>Inspection #: 121903793</t>
  </si>
  <si>
    <t>CARLSON CONSTRUCTION</t>
  </si>
  <si>
    <t>Inspection #: 1159214</t>
  </si>
  <si>
    <t>MILWAUKEE INSTITUTE OF ART &amp; DESIGN</t>
  </si>
  <si>
    <t>Inspection #: 313525693 &amp; 313525545</t>
  </si>
  <si>
    <t>CARPET NETWORK</t>
  </si>
  <si>
    <t>Inspection #: 311904155</t>
  </si>
  <si>
    <t>Heikkilä et al</t>
  </si>
  <si>
    <t>Asphalt emulsion application during road paving</t>
  </si>
  <si>
    <t>Paving machine operator, screed operator, rakerman, roller driver, technicians, traffic controllers, adhesive sprayer, surface dressing worker, mastic paver, heating machine operator, foreman, lorry driver</t>
  </si>
  <si>
    <t>30 to 240</t>
  </si>
  <si>
    <t xml:space="preserve">Concentrations were below the detection limit of 0.045 ppm. Assessing LOD as the high-end and LOD/2 as the central tendency. </t>
  </si>
  <si>
    <t>Scarselli, et al.</t>
  </si>
  <si>
    <t>Construction</t>
  </si>
  <si>
    <t>Engineering Controls or PPE Described</t>
  </si>
  <si>
    <t>Worker Job Description (as described in study)</t>
  </si>
  <si>
    <t>Himmelstein et al.</t>
  </si>
  <si>
    <t>U.S.</t>
  </si>
  <si>
    <t>1,3-butadiene monomer production</t>
  </si>
  <si>
    <t>Table 3</t>
  </si>
  <si>
    <t>Process Control</t>
  </si>
  <si>
    <t>ND= nondetectable or below LOD</t>
  </si>
  <si>
    <t>Total PBZ data points</t>
  </si>
  <si>
    <t>Storage</t>
  </si>
  <si>
    <t>% ND</t>
  </si>
  <si>
    <t>Loading</t>
  </si>
  <si>
    <t>Geo STD</t>
  </si>
  <si>
    <t>Santos-Burgoa et al.</t>
  </si>
  <si>
    <t>Not the primary source</t>
  </si>
  <si>
    <t>Albertini, et al.</t>
  </si>
  <si>
    <t>Prague</t>
  </si>
  <si>
    <t>Monomer production - control room, additive preparation, extraction, distillation</t>
  </si>
  <si>
    <t>Operator, pipe fitter, shift foreman, rotating relief worker</t>
  </si>
  <si>
    <t>p.44-45 pf PDF, Table 11</t>
  </si>
  <si>
    <t xml:space="preserve">All values were converted from mg/m3 using the conversion factor listed in the Constants tab. </t>
  </si>
  <si>
    <t>Production</t>
  </si>
  <si>
    <t xml:space="preserve">Chan et al. </t>
  </si>
  <si>
    <t>Taiwan</t>
  </si>
  <si>
    <t xml:space="preserve">Petrochemical complex - consortium of oil refineries and chemical processing factories. </t>
  </si>
  <si>
    <t>On-site workers</t>
  </si>
  <si>
    <t>Short-term; hourly</t>
  </si>
  <si>
    <t>Area</t>
  </si>
  <si>
    <t>1997 - 1999</t>
  </si>
  <si>
    <t>Table 2; pg 5 of 8</t>
  </si>
  <si>
    <t xml:space="preserve">Converted ppb to ppm. 
Low Estimate - '0' replaced measurements less than LOD as low estimate. (15.2% of measurements were greater than LOD). </t>
  </si>
  <si>
    <t>Converted ppb to ppm. 
High Estimate - 'LOD/sqrt2' replaced measurements less than LOD as high estimate. (15.2% of measurements were greater than LOD).</t>
  </si>
  <si>
    <t>Heseltine et al.</t>
  </si>
  <si>
    <t>Monomer industry</t>
  </si>
  <si>
    <t>p. 2</t>
  </si>
  <si>
    <t>Ogawa et al.</t>
  </si>
  <si>
    <t>1,3-butadiene production</t>
  </si>
  <si>
    <t>Table 4</t>
  </si>
  <si>
    <t>Not the primary source. All values converted from mg/m3</t>
  </si>
  <si>
    <t>Maintenance and laboratory workers</t>
  </si>
  <si>
    <t>Production unit workers</t>
  </si>
  <si>
    <t>Sram &amp; Binkova</t>
  </si>
  <si>
    <t>Butadiene monomer production unit</t>
  </si>
  <si>
    <t>p. 4</t>
  </si>
  <si>
    <t>All values were converted from mg/m3.</t>
  </si>
  <si>
    <t>The Netherlands</t>
  </si>
  <si>
    <t>Butadiene monomer production</t>
  </si>
  <si>
    <t>Loading of BD in trucks</t>
  </si>
  <si>
    <t>Loading of BD in ships</t>
  </si>
  <si>
    <t>BD monomer plant workers</t>
  </si>
  <si>
    <t>Fustinoni, et al.</t>
  </si>
  <si>
    <t>1,3-butadiene production and polymerization at a petrochemical plant</t>
  </si>
  <si>
    <t>All values converted from ug/m3</t>
  </si>
  <si>
    <t>Begemann et al.</t>
  </si>
  <si>
    <t>All values were converted from ug/m3</t>
  </si>
  <si>
    <t>Xiang et al.</t>
  </si>
  <si>
    <t>BD production worker</t>
  </si>
  <si>
    <t>BD production workshop</t>
  </si>
  <si>
    <t>Sram et al.</t>
  </si>
  <si>
    <t>BD monomer production unit at a petrochemical company</t>
  </si>
  <si>
    <t>All data was converted from mg/m3</t>
  </si>
  <si>
    <t>Production of 1,3-butadiene via extractive distillation and rectification of the oil C4 fraction; BD copolymerization to produce cis-polybutadiene; styrene-BD polymerization to produce rubber</t>
  </si>
  <si>
    <t>BD-exposed workers</t>
  </si>
  <si>
    <t>Tsai, SP; Wendt, JK; Ransdell, JD</t>
  </si>
  <si>
    <t>Shell Oil Deer Park Refinery - 1,3-butadiene monomer production</t>
  </si>
  <si>
    <t>Operations</t>
  </si>
  <si>
    <t>1979-1992</t>
  </si>
  <si>
    <t>Table 5</t>
  </si>
  <si>
    <t>Shipping</t>
  </si>
  <si>
    <t xml:space="preserve">Maintenance technician </t>
  </si>
  <si>
    <t>1993-1998</t>
  </si>
  <si>
    <t>Shippings</t>
  </si>
  <si>
    <t>Hallberg, et al.</t>
  </si>
  <si>
    <t>Butadiene production plant in Texas</t>
  </si>
  <si>
    <t>Tates et al.</t>
  </si>
  <si>
    <t>Butadiene production plant</t>
  </si>
  <si>
    <t>Mutant frequencies</t>
  </si>
  <si>
    <t>Cloning efficiency</t>
  </si>
  <si>
    <t>Lovreglio, et al.</t>
  </si>
  <si>
    <t>Butadiene production at a petrochemical facility</t>
  </si>
  <si>
    <t>Petrochemical plant workers</t>
  </si>
  <si>
    <t>p. 3, Table 1</t>
  </si>
  <si>
    <t xml:space="preserve">All values were converted from ug/m3. </t>
  </si>
  <si>
    <t>Sorsa et al.</t>
  </si>
  <si>
    <t>Portugal</t>
  </si>
  <si>
    <t>1,3-butadiene production in a large petrochemical plant</t>
  </si>
  <si>
    <t>Legator et al.</t>
  </si>
  <si>
    <t>France</t>
  </si>
  <si>
    <t>p. 5</t>
  </si>
  <si>
    <t>Osterman-Golkar et al.</t>
  </si>
  <si>
    <t>Butadiene production</t>
  </si>
  <si>
    <t>Bomb voiding and sampling</t>
  </si>
  <si>
    <t>Maintenance and laboratory work</t>
  </si>
  <si>
    <t>Area samples taken at location of plant perimeter</t>
  </si>
  <si>
    <t>1,3-butadiene production plant</t>
  </si>
  <si>
    <t>Production area</t>
  </si>
  <si>
    <t>Central Control Area</t>
  </si>
  <si>
    <t>High exposure area</t>
  </si>
  <si>
    <t>Medium exposure area</t>
  </si>
  <si>
    <t>Low exposure area</t>
  </si>
  <si>
    <t>Tsai et al.</t>
  </si>
  <si>
    <t>Butadiene production at a petrochemical plant (Shell Oil Company, Deer Park Texas)</t>
  </si>
  <si>
    <t>Not Described</t>
  </si>
  <si>
    <t>1979-1996</t>
  </si>
  <si>
    <t xml:space="preserve">Table 4 </t>
  </si>
  <si>
    <t xml:space="preserve">Does not distinguish between workers and ONUs. </t>
  </si>
  <si>
    <t>Butadiene production at a petrochemical plant (Shell Oil Company, Norco Manufacturing Complex)</t>
  </si>
  <si>
    <t>1997-2003</t>
  </si>
  <si>
    <t>Begemann, P; Sram, RJ; Neumann, HG</t>
  </si>
  <si>
    <t>Butadiene monomer production unit at a petrochemical plant</t>
  </si>
  <si>
    <t>Chang, et al.</t>
  </si>
  <si>
    <t>All values were converted from ppb. Samples taken by thermal desorption tubes</t>
  </si>
  <si>
    <t>All values were converted from ppb. Samples taken by steel canisters</t>
  </si>
  <si>
    <t>Chang et al.</t>
  </si>
  <si>
    <t>Butadiene processing or production at a petrochemical facility</t>
  </si>
  <si>
    <t xml:space="preserve">Almerud et al. </t>
  </si>
  <si>
    <t>Sweden</t>
  </si>
  <si>
    <t>Petroleum refinery</t>
  </si>
  <si>
    <t xml:space="preserve">Use of personal protective equipment was reported to be very low. </t>
  </si>
  <si>
    <t>Refinery 1: refinery process technician</t>
  </si>
  <si>
    <t>2009 - 2011</t>
  </si>
  <si>
    <t>480 - 720</t>
  </si>
  <si>
    <t>Table 3; pg 7 of 12</t>
  </si>
  <si>
    <t>Converted from ug/m3 to ppm. 
The category of outdoor process technicians includes process area technicians and habour and tank park technicians.</t>
  </si>
  <si>
    <t>Refinery 1: outdoor process technician</t>
  </si>
  <si>
    <t xml:space="preserve">Refinery 1: process area technician </t>
  </si>
  <si>
    <t>Refinery 1: harbour and tank park technician</t>
  </si>
  <si>
    <t>Refinery 1: indoor process technicians</t>
  </si>
  <si>
    <t>Refinery 2: outdoor process technicians</t>
  </si>
  <si>
    <t xml:space="preserve">Converted from ug/m3 to ppm. 
Outdoor process technicians includes process area and tank park technicians. </t>
  </si>
  <si>
    <t>Refinery 2: process area technicians</t>
  </si>
  <si>
    <t>Refinery 2: tank park technicians</t>
  </si>
  <si>
    <t>Refinery 2: railroad terminal workers performing loading of liquified petroleum gas (LPG) on to railroad tank cars</t>
  </si>
  <si>
    <t>Neumann et al.</t>
  </si>
  <si>
    <t>1,3-butadiene manufacturing unit</t>
  </si>
  <si>
    <t>Production area workers</t>
  </si>
  <si>
    <t>Xiang, et al.</t>
  </si>
  <si>
    <t>Butadiene production at a petrochemical plant</t>
  </si>
  <si>
    <t>PDF p. 3</t>
  </si>
  <si>
    <t>PDF p. 4</t>
  </si>
  <si>
    <t>European Chemicals Bureau (ECB)</t>
  </si>
  <si>
    <t>Europe (not specified)</t>
  </si>
  <si>
    <t>1,3-butadiene manufacture</t>
  </si>
  <si>
    <t>Table 4.2, PDF p. 74</t>
  </si>
  <si>
    <t>UK</t>
  </si>
  <si>
    <t>1988 - 1993</t>
  </si>
  <si>
    <t>300 - 480</t>
  </si>
  <si>
    <t>Table 4.6, PDF p. 76</t>
  </si>
  <si>
    <t>1990 - 1994</t>
  </si>
  <si>
    <t>National Toxicology Program (NTP)</t>
  </si>
  <si>
    <t xml:space="preserve">1,3-butadiene production unit in a Swedish petrochemical plant. </t>
  </si>
  <si>
    <t>Workers handling 1,3-butadiene containers</t>
  </si>
  <si>
    <t xml:space="preserve">Both </t>
  </si>
  <si>
    <t>pg 11 of 143</t>
  </si>
  <si>
    <t>Cited Osterman-Golkar et al. (1996)</t>
  </si>
  <si>
    <t>Oil refinery and chemical plant (Shell Norco Refinery and Belpre Chemical Plant)</t>
  </si>
  <si>
    <t>Refinery and chemical plant workers</t>
  </si>
  <si>
    <t>pg 12 of 143</t>
  </si>
  <si>
    <t xml:space="preserve">Passive dosimeter for sampling workplace personal air. 
Cited Yao et al. </t>
  </si>
  <si>
    <t xml:space="preserve">Traditional NIOSH method sampling with SKC charcoal glass tubes. </t>
  </si>
  <si>
    <t>NTP</t>
  </si>
  <si>
    <t>Hayes et al.</t>
  </si>
  <si>
    <t>Purification of butadiene from an initial hydrocarbon stream</t>
  </si>
  <si>
    <t>Enclosed process</t>
  </si>
  <si>
    <t>Recovery operator</t>
  </si>
  <si>
    <t>Pump repair and related operations</t>
  </si>
  <si>
    <t>1,3-butadiene production or polymerization plant</t>
  </si>
  <si>
    <t>p. 1</t>
  </si>
  <si>
    <t>Lynch, J</t>
  </si>
  <si>
    <t>Dry connectors used on hoses for transfer operations, double mechanical pump seals</t>
  </si>
  <si>
    <t>Bulgaria</t>
  </si>
  <si>
    <t>Loading and unloading of transportation vehicles, repairing faults in process line</t>
  </si>
  <si>
    <t>Albertini, RJ</t>
  </si>
  <si>
    <t>Monomer production</t>
  </si>
  <si>
    <t>Monomer production workers</t>
  </si>
  <si>
    <t>Fajen JM; Lunsford, RA; Roberts, DR</t>
  </si>
  <si>
    <t>Laboratory technician</t>
  </si>
  <si>
    <t>Laboratory technician - bomb voiding</t>
  </si>
  <si>
    <t>Process technician - control room</t>
  </si>
  <si>
    <t>Process technician - loading area</t>
  </si>
  <si>
    <t>Process technician - production</t>
  </si>
  <si>
    <t>Process technician - storage area</t>
  </si>
  <si>
    <t>Bomb sampling</t>
  </si>
  <si>
    <t>Bomb voiding</t>
  </si>
  <si>
    <t xml:space="preserve">Maintenance </t>
  </si>
  <si>
    <t>Process</t>
  </si>
  <si>
    <t>Railcar, loading</t>
  </si>
  <si>
    <t>Semi-trailer, loading</t>
  </si>
  <si>
    <t>Tank Farm</t>
  </si>
  <si>
    <t>Perimeter</t>
  </si>
  <si>
    <t>Fajen et al.</t>
  </si>
  <si>
    <t>Leak prevention, QC samples (full details on pp. 2-3)</t>
  </si>
  <si>
    <t>Laboratory technicians voiding sample cylinders</t>
  </si>
  <si>
    <t>PDF p. 5</t>
  </si>
  <si>
    <t>Process technicians loading or unloading tank trucks</t>
  </si>
  <si>
    <t>Process technicians loading or unloading rail cars</t>
  </si>
  <si>
    <t>Rail car terminals</t>
  </si>
  <si>
    <t>Tank storage farms</t>
  </si>
  <si>
    <t>Peterkova, L; Peltonen, K; Sram, R</t>
  </si>
  <si>
    <t>1,3-Butadiene production</t>
  </si>
  <si>
    <t>Ward, et al.</t>
  </si>
  <si>
    <t>1,3-Butadiene production - North unit</t>
  </si>
  <si>
    <t>p. 4 in PDF, Table 2</t>
  </si>
  <si>
    <t>1,3-Butadiene production - South unit</t>
  </si>
  <si>
    <t>1,3-Butadiene production - Central control</t>
  </si>
  <si>
    <t>p. 4 in PDF</t>
  </si>
  <si>
    <t xml:space="preserve">Sathiakumar et al. </t>
  </si>
  <si>
    <t>Synthetic rubber industry</t>
  </si>
  <si>
    <t xml:space="preserve">Unspecified exposure controls </t>
  </si>
  <si>
    <t>Butadiene production, butadiene extraction, compressor house</t>
  </si>
  <si>
    <t>1982 - 1991</t>
  </si>
  <si>
    <t>Krishnan, et al.</t>
  </si>
  <si>
    <t>Olefin units - Recovery of 1,3-butadiene from ethylene coproduct stream</t>
  </si>
  <si>
    <t>Process flow-leak prevention using seals (full details on page 41 of PDF)</t>
  </si>
  <si>
    <t>Laboratory - wet</t>
  </si>
  <si>
    <t>Table B-2; Appendix B</t>
  </si>
  <si>
    <t>Production of 1,3-butadiene by the dehydrogenation of butane and butylene feedstocks</t>
  </si>
  <si>
    <t>Process technician - Instrumentation</t>
  </si>
  <si>
    <t>Table B-3; Appendix B</t>
  </si>
  <si>
    <t>Sample volume = 18.85 L, LOD = 3 ug/sample</t>
  </si>
  <si>
    <t>Sample volume = 21.51, LOD = 3 ug/sample</t>
  </si>
  <si>
    <t>Large refinery/chemical complex - 1,3-butadiene produced as a C4 ethylene coproduct</t>
  </si>
  <si>
    <t>Process technician - process area</t>
  </si>
  <si>
    <t>Table B-5; Appendix B</t>
  </si>
  <si>
    <t>Below limit of detection (2ug/sample)</t>
  </si>
  <si>
    <t>Process technician/loading area - rail car</t>
  </si>
  <si>
    <t>Process technician/loading area - tank truck</t>
  </si>
  <si>
    <t>Sample volume = 21.1, LOD = 5 ug/sample</t>
  </si>
  <si>
    <t>Process technician - maintenance</t>
  </si>
  <si>
    <t>Laboratory technician - dry</t>
  </si>
  <si>
    <t>Laboratory technician - wet</t>
  </si>
  <si>
    <t>Sample volume = 9.5 L, LOD = 5 ug/sample</t>
  </si>
  <si>
    <t>Process/pump alley</t>
  </si>
  <si>
    <t>Table B-6; Appendix B</t>
  </si>
  <si>
    <t>Laboratory - dry</t>
  </si>
  <si>
    <t>Sample volume = 24, LOD = 5 ug/sample</t>
  </si>
  <si>
    <t>Sample volume = 25.1, LOD = 5 ug/sample</t>
  </si>
  <si>
    <t>Process/loading area - tank truck</t>
  </si>
  <si>
    <t>Process/loading area - rail car</t>
  </si>
  <si>
    <t>Sample volume = 22.6 L, LOD = 5 ug/sample</t>
  </si>
  <si>
    <t>Background/ambient air</t>
  </si>
  <si>
    <t>Sample volume = 14.9, LOD = 5 ug/sample</t>
  </si>
  <si>
    <t>sample volume = 17.8, LOD = 5 ug/sample</t>
  </si>
  <si>
    <t>sample volume = 20.5 L, LOD = 5 ug/sample</t>
  </si>
  <si>
    <t>Sample volume = 20.9 L, LOD = 5 ug/sample</t>
  </si>
  <si>
    <t>Sample volume = 20.4 L, LOD = 5 ug/sample</t>
  </si>
  <si>
    <t>Sample volume = 19.4 L, LOD = 5 ug/sample</t>
  </si>
  <si>
    <t>1,3-butadiene production by C4 ethylene coproduct</t>
  </si>
  <si>
    <t>Process technician/process area (control B operator)</t>
  </si>
  <si>
    <t>Table B-7; Appendix B</t>
  </si>
  <si>
    <t>Process technician/process area (control B operator) - bomb sampling</t>
  </si>
  <si>
    <t>Process technician/loading area (control c - loading operator)</t>
  </si>
  <si>
    <t>Process technician/control room (control A operator)</t>
  </si>
  <si>
    <t>Laboratory technician - supervisor</t>
  </si>
  <si>
    <t>Process area/pump alley</t>
  </si>
  <si>
    <t>Table B-8; Appendix B</t>
  </si>
  <si>
    <t>Process area/rail car loading</t>
  </si>
  <si>
    <t>Process area/rail car unloading</t>
  </si>
  <si>
    <t>Background ambient air</t>
  </si>
  <si>
    <t>Process technician/process area</t>
  </si>
  <si>
    <t>Table B-1; Appendix B</t>
  </si>
  <si>
    <t>Process/railcar loading</t>
  </si>
  <si>
    <t>Storage area/tank farm</t>
  </si>
  <si>
    <t>Pump leaked 1,3-butadiene</t>
  </si>
  <si>
    <t>Laboratory technician - chromatograph</t>
  </si>
  <si>
    <t>Laboratory technician - cylinder voiding</t>
  </si>
  <si>
    <t>According to study, this abnormally high exposure was due to poor work practices at one plant and is not typical of cylinder voiding activities observed in the industry.</t>
  </si>
  <si>
    <t>Laboratory technician - Cylinder sampling</t>
  </si>
  <si>
    <t>Sample volume = 2.03 L, LOD = 3 ug/sample</t>
  </si>
  <si>
    <t>Table B-4; Appendix B</t>
  </si>
  <si>
    <t>Process/control room</t>
  </si>
  <si>
    <t>Laboratory - wet chemical</t>
  </si>
  <si>
    <t>Laboratory - chromatograph</t>
  </si>
  <si>
    <t>Laboratory -  chromatograph</t>
  </si>
  <si>
    <t>Laboratory - cylinder voiding</t>
  </si>
  <si>
    <t>Laboratory - Cylinder voiding</t>
  </si>
  <si>
    <t>Process technician - rover/operator</t>
  </si>
  <si>
    <t>Sample volume = 24.96 L, LOD = 3 ug/sample</t>
  </si>
  <si>
    <t>Laboratory technician - wet chemical</t>
  </si>
  <si>
    <t>Short-term samples not time-weighted</t>
  </si>
  <si>
    <t>Process technician/loading area</t>
  </si>
  <si>
    <t>Process technician/control room</t>
  </si>
  <si>
    <t>Sample volume = 24.1 L, LOD = 1 ug/sample</t>
  </si>
  <si>
    <t>Sample volume = 20.7 L, LOD = 1 ug/sample</t>
  </si>
  <si>
    <t>Sample volume = 21.8 L, LOD = 1 ug/sample</t>
  </si>
  <si>
    <t>Lab analyst - wet</t>
  </si>
  <si>
    <t>Lab analyst - GC</t>
  </si>
  <si>
    <t>Non-production area</t>
  </si>
  <si>
    <t>pdf page 13</t>
  </si>
  <si>
    <t>Fajen, J; Ungers, L; Roberts, D</t>
  </si>
  <si>
    <t>Rail car process technician</t>
  </si>
  <si>
    <t xml:space="preserve">Full text not available. Only abstract was provided. </t>
  </si>
  <si>
    <t>Tank truck process technician</t>
  </si>
  <si>
    <t>Tank farm process technician</t>
  </si>
  <si>
    <t>Pump alley technician</t>
  </si>
  <si>
    <t>Control room technician</t>
  </si>
  <si>
    <t>Maintenance worker</t>
  </si>
  <si>
    <t>Laboratory analysis technician</t>
  </si>
  <si>
    <t>Laboratory cylinder voiding technician</t>
  </si>
  <si>
    <t>Shell Oil Company</t>
  </si>
  <si>
    <t>Petroleum Refinery</t>
  </si>
  <si>
    <t>Inspection #: 315722371</t>
  </si>
  <si>
    <t xml:space="preserve">Boysen et al. </t>
  </si>
  <si>
    <t>Butadiene polymer production</t>
  </si>
  <si>
    <t>BD polymer production workers</t>
  </si>
  <si>
    <t>PBZ and Area</t>
  </si>
  <si>
    <t>Table 1; pg 3 of 11</t>
  </si>
  <si>
    <t xml:space="preserve">Source lists that "BD exposures were determined by personal monitoring tubes for 8-h work shifts on 10 separate occasions over a 4-month interval for each study subject. Ambient air samples were also analyzed for BD concentrations." However, the data does not separate exposures from personal monitoring and ambient air samples. </t>
  </si>
  <si>
    <t xml:space="preserve">Converted mg/m3 to ppm. 
Median and Min were reported as &lt;0.010 mg/m3. 
Active sampling measurements yielded non-detectable values in 20 of the exposed subjects. </t>
  </si>
  <si>
    <t>&lt;0.0000408627948154041</t>
  </si>
  <si>
    <t xml:space="preserve">Converted mg/m3 to ppm. 
Minimum value reported &lt;0.0002 mg/mg3.
With diffusive sampling, only one non-detectable value was found in the exposed group.  </t>
  </si>
  <si>
    <t>Polymer industry</t>
  </si>
  <si>
    <t>laboratory technician, tank farm operator, front end [reaction], maintenance technician, back end [finishing]</t>
  </si>
  <si>
    <t>&lt;0.005</t>
  </si>
  <si>
    <t>pgs 11-12 of 143</t>
  </si>
  <si>
    <t xml:space="preserve">NIOSH study
Full-shift samples, time not defined. 
Cited Fajen et. al 1993. </t>
  </si>
  <si>
    <t>NIOSH study</t>
  </si>
  <si>
    <t>NIOSH study
Full-shift samples, time not defined</t>
  </si>
  <si>
    <t xml:space="preserve">Albertini et al. </t>
  </si>
  <si>
    <t>Control</t>
  </si>
  <si>
    <t>pg 1 of 2</t>
  </si>
  <si>
    <t xml:space="preserve">Initial study; does not specify type of workers in control group. </t>
  </si>
  <si>
    <t>Polymerization workers (male)</t>
  </si>
  <si>
    <t>Initial study</t>
  </si>
  <si>
    <t>Polymerization workers (female)</t>
  </si>
  <si>
    <t>Second study comparing males and females</t>
  </si>
  <si>
    <t>Control (female)</t>
  </si>
  <si>
    <t xml:space="preserve">Second study comparing males and females; does not specify type of workers in control group. </t>
  </si>
  <si>
    <t>Control (male)</t>
  </si>
  <si>
    <t xml:space="preserve">Scarselli et al. </t>
  </si>
  <si>
    <t>Mechanical engineers</t>
  </si>
  <si>
    <t>Unknown</t>
  </si>
  <si>
    <t>pg 5 of 11</t>
  </si>
  <si>
    <t>Converted mg/m3 to ppm</t>
  </si>
  <si>
    <t>Research and development managers</t>
  </si>
  <si>
    <t>Chemists</t>
  </si>
  <si>
    <t>Electrical engineers</t>
  </si>
  <si>
    <t>Chemical engineers</t>
  </si>
  <si>
    <t>Chemical and physical science technicians</t>
  </si>
  <si>
    <t>Electrical engineering technicians</t>
  </si>
  <si>
    <t>Mechanical engineering technicians</t>
  </si>
  <si>
    <t>Physical and engineering science technicians</t>
  </si>
  <si>
    <t>Petroleum and natural gas refineries</t>
  </si>
  <si>
    <t>Petroleum and natural gas refining plant operators</t>
  </si>
  <si>
    <t>Manufacture of coke, refined petroleum products</t>
  </si>
  <si>
    <t>Coke and refined petroleum workers</t>
  </si>
  <si>
    <t>Chemical processing plants</t>
  </si>
  <si>
    <t>Chemical processing plant operators</t>
  </si>
  <si>
    <t>Manufacture of chemicals and chemical products</t>
  </si>
  <si>
    <t>DHHS (National Institute for Occupational Safety and Health(NIOSH))</t>
  </si>
  <si>
    <t>Styrene-butadiene rubber (SBR) production facility</t>
  </si>
  <si>
    <t>SBR production workers - white males</t>
  </si>
  <si>
    <t>pg 11 of 22</t>
  </si>
  <si>
    <t xml:space="preserve">Combined cohort of the study consisted of 2,756 white males who had an average length of employment of approximately 10 years. </t>
  </si>
  <si>
    <t>DHHS (NIOSH)</t>
  </si>
  <si>
    <t>Albertini</t>
  </si>
  <si>
    <t>Styrene-butadiene facility</t>
  </si>
  <si>
    <t>Styrene-butadiene workers</t>
  </si>
  <si>
    <t xml:space="preserve">Source was unavailable for HERO download. Added data to monitoring summary sheet based on DEE. </t>
  </si>
  <si>
    <t>1,3-butadiene polymer production</t>
  </si>
  <si>
    <t>Table 1; pg 2 of 13</t>
  </si>
  <si>
    <t>Penn &amp; Snyder</t>
  </si>
  <si>
    <t>Styrene-BD copolymer manufacturing facility</t>
  </si>
  <si>
    <t>Styrene-butadiene copolymer workers</t>
  </si>
  <si>
    <t>pg 2 of 9</t>
  </si>
  <si>
    <t xml:space="preserve">Cited another study (Anttinen-Klemetti et al. 2006)
Only 21/885 air samples of BD exceeded 1 ppm and nearly three-fourth of the 885 were below 0.01ppm, the limit of quantification of personal monitors used. </t>
  </si>
  <si>
    <t xml:space="preserve">Lovreglio et al. </t>
  </si>
  <si>
    <t>Butadiene production or polymerization</t>
  </si>
  <si>
    <t>Production or polymerization workers</t>
  </si>
  <si>
    <t xml:space="preserve">Converted ug/m3 to ppm. </t>
  </si>
  <si>
    <t>Lovreglio et al.</t>
  </si>
  <si>
    <t>Petrochemical plant where butadiene is polymerized for the production of different synthetic plastics and rubbers</t>
  </si>
  <si>
    <t>All values were converted from ug/m3. Monitoring data does not distinguish between manufacturing and polymerization workers</t>
  </si>
  <si>
    <t>NIOSH</t>
  </si>
  <si>
    <t xml:space="preserve">The styrene and butadiene are first polymerized in the "Polymerization Unit". Next, unreacted monomers are recovered in the "Recovery Unit". Finally, in the "Process Unit", the polymer is separated from the latex and dried. </t>
  </si>
  <si>
    <t>Reactor operator</t>
  </si>
  <si>
    <t>Table III-2 (Appendix III)</t>
  </si>
  <si>
    <t>""</t>
  </si>
  <si>
    <t>Tank farm operator</t>
  </si>
  <si>
    <t>Float aid operator</t>
  </si>
  <si>
    <t>Pipefitter</t>
  </si>
  <si>
    <t>Instrument repair</t>
  </si>
  <si>
    <t>Mechanic</t>
  </si>
  <si>
    <t>Utility operator</t>
  </si>
  <si>
    <t>Coag. Operator</t>
  </si>
  <si>
    <t>Operator helper</t>
  </si>
  <si>
    <t>Baler operator</t>
  </si>
  <si>
    <t>Head/blend operator</t>
  </si>
  <si>
    <t>Recovery operator/head operator</t>
  </si>
  <si>
    <t>Recovery operator/Maintenance head operator</t>
  </si>
  <si>
    <t>Dryer operator</t>
  </si>
  <si>
    <t>Head operator</t>
  </si>
  <si>
    <t>Reactor operator/reactor head operator</t>
  </si>
  <si>
    <t>Reactor operator/Maintenance operator</t>
  </si>
  <si>
    <t>Maintenance operator</t>
  </si>
  <si>
    <t>Tank farm operator/Maintenance head operator</t>
  </si>
  <si>
    <t>"A" operator</t>
  </si>
  <si>
    <t>Operator helper/G-H line helper</t>
  </si>
  <si>
    <t>Baler/dryer operator</t>
  </si>
  <si>
    <t>Blend operator</t>
  </si>
  <si>
    <t>Utility/coag. Operator</t>
  </si>
  <si>
    <t>Lab foreman</t>
  </si>
  <si>
    <t>Compounder</t>
  </si>
  <si>
    <t xml:space="preserve">Finished product chem. </t>
  </si>
  <si>
    <t>Shift tester</t>
  </si>
  <si>
    <t>Tester/tester in training</t>
  </si>
  <si>
    <t>Fustinoni et al.</t>
  </si>
  <si>
    <t>BD production and polymerization</t>
  </si>
  <si>
    <t>All values were converted from ug/m3. Monitoring data does not distinguish between production and polymerization workers</t>
  </si>
  <si>
    <t>BD production and polymerization. BD is polymerized by addition to other monomers (styrene, acrylonitrile, and isoprene)</t>
  </si>
  <si>
    <t>Production processes were enclosed</t>
  </si>
  <si>
    <t>BD monomer production, BD copolymerization to produce cis-polybutadiene, and styrene-BD polymerization to product rubber workers</t>
  </si>
  <si>
    <t xml:space="preserve">Low areas - coagulation, </t>
  </si>
  <si>
    <t>Blending, baling, packaging, coagulation, and water plant</t>
  </si>
  <si>
    <t>Meinhardt et al.</t>
  </si>
  <si>
    <t>Styrene/butadiene rubber plant</t>
  </si>
  <si>
    <t xml:space="preserve">Full text not available. All information was extracted from abstract. </t>
  </si>
  <si>
    <t>Europe</t>
  </si>
  <si>
    <t>Butadiene use - Manufacture of various butadiene rubbers</t>
  </si>
  <si>
    <t>Reactor operators</t>
  </si>
  <si>
    <t>p. 77, Table 4.7</t>
  </si>
  <si>
    <t>Finishing/packing operators</t>
  </si>
  <si>
    <t>Ancillary workers</t>
  </si>
  <si>
    <t>Laboratory workers</t>
  </si>
  <si>
    <t>Use of butadiene to produce SBR for tires and tire products and styrene-butadiene latex for use in carpet backing and paper coating</t>
  </si>
  <si>
    <t>Enclosed system</t>
  </si>
  <si>
    <t>Reaction area (SBR)</t>
  </si>
  <si>
    <t>p. 79, Table 4.9</t>
  </si>
  <si>
    <t>Recovery area (SBR)</t>
  </si>
  <si>
    <t>Storage (butadiene)</t>
  </si>
  <si>
    <t>Latex plant - reaction and recovery</t>
  </si>
  <si>
    <t>Tanker loading of latex</t>
  </si>
  <si>
    <t>Polymer plant</t>
  </si>
  <si>
    <t>p. 6, Table 4</t>
  </si>
  <si>
    <t>Front end (reaction)</t>
  </si>
  <si>
    <t>Back end (finishing)</t>
  </si>
  <si>
    <t>Other</t>
  </si>
  <si>
    <t>Quality control sampling</t>
  </si>
  <si>
    <t>p. 6, Table 5</t>
  </si>
  <si>
    <t>Barge</t>
  </si>
  <si>
    <t>p. 7, Table 6</t>
  </si>
  <si>
    <t>Process technician in unloading</t>
  </si>
  <si>
    <t>p. 6</t>
  </si>
  <si>
    <t>Purification</t>
  </si>
  <si>
    <t>Polymerization or reaction</t>
  </si>
  <si>
    <t>Maintenance technician</t>
  </si>
  <si>
    <t>Unloading, tank farm, purification, polymerization or reaction, solution/coagulation, crumbing/drying, packaging, lab, control room, perimeter</t>
  </si>
  <si>
    <t>Checkoway, H; Williams, TM</t>
  </si>
  <si>
    <t>Production of styrene-butadiene rubber</t>
  </si>
  <si>
    <t>Reactor and recovery</t>
  </si>
  <si>
    <t>Solution</t>
  </si>
  <si>
    <t>Shipping and receiving</t>
  </si>
  <si>
    <t>Storeroom</t>
  </si>
  <si>
    <t>Factory service</t>
  </si>
  <si>
    <t>Guirguus, SS: Cohen, MB; Rajhans, GS</t>
  </si>
  <si>
    <t>Canada</t>
  </si>
  <si>
    <t>ABS production</t>
  </si>
  <si>
    <t>Reactors</t>
  </si>
  <si>
    <t>p. 4, Table 3</t>
  </si>
  <si>
    <t>Sample taking</t>
  </si>
  <si>
    <t>International Agency for Research on Cancer (IARC)</t>
  </si>
  <si>
    <t>SBR Manufacture</t>
  </si>
  <si>
    <t>Polymerization</t>
  </si>
  <si>
    <t>Supervisory</t>
  </si>
  <si>
    <t>General Production</t>
  </si>
  <si>
    <t>Workplace environment</t>
  </si>
  <si>
    <t>Miscellaneous</t>
  </si>
  <si>
    <t>Data is separated by male and female workers. All values converted from mg/m3</t>
  </si>
  <si>
    <t>Tan et al.</t>
  </si>
  <si>
    <t>Polybutadiene Latex Plant</t>
  </si>
  <si>
    <t>Operation</t>
  </si>
  <si>
    <t>Vibrating screen</t>
  </si>
  <si>
    <t>Polybutadiene rubber production facility</t>
  </si>
  <si>
    <t>BD operations</t>
  </si>
  <si>
    <t>DMF analysts</t>
  </si>
  <si>
    <t>Polymerization analysts</t>
  </si>
  <si>
    <t>Recovery operators</t>
  </si>
  <si>
    <t>Polymer workers</t>
  </si>
  <si>
    <t xml:space="preserve">Not the primary source. </t>
  </si>
  <si>
    <t>Reactor/recovery</t>
  </si>
  <si>
    <t>Finishing</t>
  </si>
  <si>
    <t>Laboratories</t>
  </si>
  <si>
    <t>DMF process analyst</t>
  </si>
  <si>
    <t>Polymer process analyst</t>
  </si>
  <si>
    <t>Recovery operator - routine tasks</t>
  </si>
  <si>
    <t>Recovery operator - pump repairs</t>
  </si>
  <si>
    <t>Au, WW</t>
  </si>
  <si>
    <t>Fajen, J</t>
  </si>
  <si>
    <t>Styrene-butadiene rubber, nitrile-butadiene rubber, adiponitrile, and polybutadiene rubber of neoprene manufacturing</t>
  </si>
  <si>
    <t>Full text not available. Abstract only provided</t>
  </si>
  <si>
    <t>BD monomer production, BD polymerization, and copolymerization</t>
  </si>
  <si>
    <t xml:space="preserve">All values were converted from ug/m3. Study does not distinguish between monomer production and polymerization data. </t>
  </si>
  <si>
    <t>ARCO Chemical Company (ARCO)</t>
  </si>
  <si>
    <t>Processing of ARCO</t>
  </si>
  <si>
    <t>p. 7</t>
  </si>
  <si>
    <t>Simonds, MA</t>
  </si>
  <si>
    <t>Filter process building adjacent to an acrylonitrile, 1,3-butadiene, and styrene (ABS) polymer process building</t>
  </si>
  <si>
    <t>Respirators</t>
  </si>
  <si>
    <t>IARC</t>
  </si>
  <si>
    <t>Styrene-butadiene monitoring data</t>
  </si>
  <si>
    <t>Converted from mg/m3</t>
  </si>
  <si>
    <t>Meinhardt, TJ; Young, RJ; Hartle, RW</t>
  </si>
  <si>
    <t>Technical services personnel</t>
  </si>
  <si>
    <t>Production foreman</t>
  </si>
  <si>
    <t>Head  production operator</t>
  </si>
  <si>
    <t>Production operator</t>
  </si>
  <si>
    <t>Electrician</t>
  </si>
  <si>
    <t>Maintenance mechanic</t>
  </si>
  <si>
    <t>Carpenter</t>
  </si>
  <si>
    <t>Common laborer</t>
  </si>
  <si>
    <t>Instrument man</t>
  </si>
  <si>
    <t>Matanoski et al.</t>
  </si>
  <si>
    <t>Heseltine, et al.</t>
  </si>
  <si>
    <t>Sathiakumar et al.</t>
  </si>
  <si>
    <t>Manufacture of synthetic polymers such as SBR, nitrile-rubber, ABS, polybutadiene rubber</t>
  </si>
  <si>
    <t>Shipping/distribution, labor, utilityman, serviceman</t>
  </si>
  <si>
    <t>1970s to 1990s</t>
  </si>
  <si>
    <t>Utilities, operative, unspecified/misc</t>
  </si>
  <si>
    <t>Rubber production, polymerization (SBR), tank farm, transfer pumphouse</t>
  </si>
  <si>
    <t>Rubber production, polymerization(SBR), recovery, compressor house, high solids recovery</t>
  </si>
  <si>
    <t>Rubber production, polymerization (SBR),
recovery, compressor house, high solids
recovery</t>
  </si>
  <si>
    <t>Maintenance, production, maintenance field, foreman, engineer</t>
  </si>
  <si>
    <t>Maintenance, production, maint. field, instrument man/meterman/electrician/main. Inspect.</t>
  </si>
  <si>
    <t>Maintenance, production, maint. field, pipefitter/oiler/mechanic/ blacksmith/boilermaker/ outside machinist</t>
  </si>
  <si>
    <t>Maintenance production, maint. field, cleanup crew, laborer, work pool, utilityman</t>
  </si>
  <si>
    <t>Utilities, copolymer effluent operative</t>
  </si>
  <si>
    <t>Rubber production, polymerization (SBR), operative, unspec.</t>
  </si>
  <si>
    <t>Rubber production, finishing (SBR), operative, unspec.</t>
  </si>
  <si>
    <t>Rubber production, finishing (SBR), dryer, baler dryer</t>
  </si>
  <si>
    <t>Technical/lab, rubber control, technician</t>
  </si>
  <si>
    <t>Technical/lab, BD control/hydrocarbon control, technician</t>
  </si>
  <si>
    <t>Peltonen, K; Vaaranrinta, R</t>
  </si>
  <si>
    <t>Santos-Burgoa</t>
  </si>
  <si>
    <t>p. 2, Table 1</t>
  </si>
  <si>
    <t>Anderson et al.</t>
  </si>
  <si>
    <t>Polymer production plant</t>
  </si>
  <si>
    <t>Workers did not wear protective clothing or respirators</t>
  </si>
  <si>
    <t>Lemen et al.</t>
  </si>
  <si>
    <t>SBR production</t>
  </si>
  <si>
    <t>Polymerization plant</t>
  </si>
  <si>
    <t>45% of samples exceeded 10 ppm</t>
  </si>
  <si>
    <t>50% of samples were between 0.2 and 2.0 ppm. About 10% of the samples exceeded 10 ppm.</t>
  </si>
  <si>
    <t>The main exposure level was between 5 and 10 ppm and almost 40% of the samples exceeded 10ppm</t>
  </si>
  <si>
    <t>HETA-90-0198-L2060</t>
  </si>
  <si>
    <t>Production of styrene-butadiene rubber (SBR) latex</t>
  </si>
  <si>
    <t>Samples are collected by an automatic valve system which was installed to minimize exposures to the employees who handle QC samples</t>
  </si>
  <si>
    <t>Reactor 7, blow-down</t>
  </si>
  <si>
    <t>p. 10, Table 1</t>
  </si>
  <si>
    <t>LOD = 1 mg/sample. All values were converted from mg/m3</t>
  </si>
  <si>
    <t>Reactor 10, top level</t>
  </si>
  <si>
    <t>Reactor 1, stripper</t>
  </si>
  <si>
    <t>Reactor cleaner</t>
  </si>
  <si>
    <t>Pump repair mechanic</t>
  </si>
  <si>
    <t>Butadiene sampling and unloading</t>
  </si>
  <si>
    <t>HE-77-1-426</t>
  </si>
  <si>
    <t>Synthetic Rubber Manufacturing (styrene butadiene-copolymer)</t>
  </si>
  <si>
    <t>2S and 3S control room</t>
  </si>
  <si>
    <t>p. 8-10</t>
  </si>
  <si>
    <t>Janitor - all areas</t>
  </si>
  <si>
    <t>In tank 632</t>
  </si>
  <si>
    <t>Hauling from tank 526</t>
  </si>
  <si>
    <t>In tank 526</t>
  </si>
  <si>
    <t>Oiler - all plant</t>
  </si>
  <si>
    <t>Pres. Relief man</t>
  </si>
  <si>
    <t>1S control room</t>
  </si>
  <si>
    <t>1S compressor house</t>
  </si>
  <si>
    <t>Pump house</t>
  </si>
  <si>
    <t>2S compressor house</t>
  </si>
  <si>
    <t>Packager in drying room</t>
  </si>
  <si>
    <t>Coagulator operator</t>
  </si>
  <si>
    <t>Drying room utility man</t>
  </si>
  <si>
    <t>Drying room checker/fork lift</t>
  </si>
  <si>
    <t>Coagulator</t>
  </si>
  <si>
    <t>In tank, #12 stripper</t>
  </si>
  <si>
    <t>3S janitor</t>
  </si>
  <si>
    <t>1S and 2S janitor</t>
  </si>
  <si>
    <t>1S janitor</t>
  </si>
  <si>
    <t>Dryer room janitor</t>
  </si>
  <si>
    <t>1S and 2S scraper</t>
  </si>
  <si>
    <t>1S lab</t>
  </si>
  <si>
    <t>Rubber hauler-all plant</t>
  </si>
  <si>
    <t>1S and 2S dish room</t>
  </si>
  <si>
    <t>#3 and 4 stripper</t>
  </si>
  <si>
    <t>Pressure man-all plant</t>
  </si>
  <si>
    <t>#9 and 10 stripper</t>
  </si>
  <si>
    <t>3S latex bldg, loader</t>
  </si>
  <si>
    <t>1S latex bldg, soln. blender</t>
  </si>
  <si>
    <t>2S control room</t>
  </si>
  <si>
    <t>3S latex bldg, soln. blender</t>
  </si>
  <si>
    <t>1S soln. area, blender</t>
  </si>
  <si>
    <t>Instrument man, All plant</t>
  </si>
  <si>
    <t>IS soln. area, painter</t>
  </si>
  <si>
    <t>Electrician, app plant</t>
  </si>
  <si>
    <t>Oiler, all plant</t>
  </si>
  <si>
    <t>Pipe converter, all plant</t>
  </si>
  <si>
    <t>1S pipe fitter</t>
  </si>
  <si>
    <t>1S maint. Shop welder</t>
  </si>
  <si>
    <t>1S electrician</t>
  </si>
  <si>
    <t>2S &amp; 3S pipe fitter</t>
  </si>
  <si>
    <t>Pipe coverer, all plant</t>
  </si>
  <si>
    <t>Laborer, all plant</t>
  </si>
  <si>
    <t>3S mechanic</t>
  </si>
  <si>
    <t>Mechanic, all plant</t>
  </si>
  <si>
    <t>2S instrument man</t>
  </si>
  <si>
    <t>Shipper, all plant</t>
  </si>
  <si>
    <t>1S pep area</t>
  </si>
  <si>
    <t>Trackmobile engineer</t>
  </si>
  <si>
    <t xml:space="preserve">Synthetic rubber industry
</t>
  </si>
  <si>
    <t>1998 - 1991</t>
  </si>
  <si>
    <t xml:space="preserve">Utilities, operative, unspecified/misc. </t>
  </si>
  <si>
    <t>1983 - 1991</t>
  </si>
  <si>
    <t>1997 - 1991</t>
  </si>
  <si>
    <t>Rubber production, polymerization (SBR), reactor, blowdown, panel board</t>
  </si>
  <si>
    <t>1978 - 1991</t>
  </si>
  <si>
    <t>Rubber production, polymerization (SBR), recovery, compressor house, high solids recovery</t>
  </si>
  <si>
    <t>1977 - 1991</t>
  </si>
  <si>
    <t>Rubber production, coagulation/blending/solutions prep carbon black (SBR)</t>
  </si>
  <si>
    <t>Rubber production, finishing (SBR), baler, packager, reclaim</t>
  </si>
  <si>
    <t>Maintenance, production, maintenance field, min. exp.: foreman, engineer</t>
  </si>
  <si>
    <t>1986 - 1991</t>
  </si>
  <si>
    <t>1984 - 1991</t>
  </si>
  <si>
    <t>Maintenance, production, maintenance field/meterman/electrician/maintenance inspector</t>
  </si>
  <si>
    <t>Maintenance, production, maintenance field, pipefitter/oiler/mechanic/blacksmith/boilermaker/outside machinist</t>
  </si>
  <si>
    <t>1978 - 1986</t>
  </si>
  <si>
    <t>Maintenance, production, maintenance field, cleanup crew, laborer, work pool utility man</t>
  </si>
  <si>
    <t xml:space="preserve">Rubber production, finishing (SBR), operative, unspec. </t>
  </si>
  <si>
    <t>1978 - 1987</t>
  </si>
  <si>
    <t>1979 - 1991</t>
  </si>
  <si>
    <t>Feed prep, other, maintenance, operative</t>
  </si>
  <si>
    <t xml:space="preserve">Petrochemicals, production, min. exp. </t>
  </si>
  <si>
    <t>1988 - 1991</t>
  </si>
  <si>
    <t>Petrochemicals, production, operative (Petrochem general)</t>
  </si>
  <si>
    <t xml:space="preserve">Feed prep, other production, min. exp. </t>
  </si>
  <si>
    <t>1985 - 1991</t>
  </si>
  <si>
    <t>Feed prep, K1 production, operative</t>
  </si>
  <si>
    <t xml:space="preserve">Rubber production, latex plan operative, unspec. </t>
  </si>
  <si>
    <t>1982 - 1988</t>
  </si>
  <si>
    <t>Maintenance butadiene, maint. field, min. exp.: foreman, engineer</t>
  </si>
  <si>
    <t>1984 - 1990</t>
  </si>
  <si>
    <t>Maintenance butadiene, maint. Field, pipefitter/oiler/mechanic/blacksmith/boilermaker/outside machinist</t>
  </si>
  <si>
    <t>Maintenance, latex, maint. field, operative</t>
  </si>
  <si>
    <t>1984 - 1988</t>
  </si>
  <si>
    <t>Maintenance, latex, maint. field, laborer</t>
  </si>
  <si>
    <t>1984 - 1986</t>
  </si>
  <si>
    <t>European Chemicals Bureau</t>
  </si>
  <si>
    <t>Luxembourg</t>
  </si>
  <si>
    <t>Synthetic Rubber/Latex</t>
  </si>
  <si>
    <t>Data from IISRP 1994; Range of data not provided, only percent less than X concentration ranges</t>
  </si>
  <si>
    <t>SBR/ABS/SB Latex</t>
  </si>
  <si>
    <t>Data from UK Industry 1993/1994.</t>
  </si>
  <si>
    <t>Data from Fajen et. al 1990</t>
  </si>
  <si>
    <t>Short-Term</t>
  </si>
  <si>
    <t>Short-Term Data from Fajen et. al 1993. Also see source 5663322 for full breakdown.</t>
  </si>
  <si>
    <t>Polybutadiene rubber manufacture - warehouse</t>
  </si>
  <si>
    <t>Banbury operator</t>
  </si>
  <si>
    <t>Converted from mg/m3 to ppm</t>
  </si>
  <si>
    <t>Put-up batcher</t>
  </si>
  <si>
    <t>Mill tender</t>
  </si>
  <si>
    <t>Polybutadiene rubber manufacture - break-down mill</t>
  </si>
  <si>
    <t>Break-down mill</t>
  </si>
  <si>
    <t>Blender mill</t>
  </si>
  <si>
    <t>Feed mill</t>
  </si>
  <si>
    <t>Calender</t>
  </si>
  <si>
    <t>Curing presses</t>
  </si>
  <si>
    <t>Data is separated by male and female workers</t>
  </si>
  <si>
    <t xml:space="preserve">Akerstrom et al. </t>
  </si>
  <si>
    <t>Processing as intermediate in petroleum refineries</t>
  </si>
  <si>
    <t>Personal protective equipment (PPE), such as respiratory protection, was only used during a few measurements (&lt;20 %), except during the last turnaround, where a campaign increased the use of PPEs to about 50 % of the measurements (page 4 of 9)</t>
  </si>
  <si>
    <t>Refinery workers during complete turnaround at Refinery 1</t>
  </si>
  <si>
    <t>2011 and 2013</t>
  </si>
  <si>
    <t>Table 1; pg 4 of 9</t>
  </si>
  <si>
    <t xml:space="preserve">Converted ug/m3 to ppm. 
9% of measurements were below the limit of detection (LOD) for 1,3-butadiene. </t>
  </si>
  <si>
    <t>Refinery employees during complete turnaround at Refinery 1</t>
  </si>
  <si>
    <t xml:space="preserve">Converted ug/m3 to ppm. 
4% of measurements were below the limit of detection (LOD) for 1,3-butadiene. </t>
  </si>
  <si>
    <t>Contractors during complete turnaround at Refinery 1</t>
  </si>
  <si>
    <t xml:space="preserve">Converted ug/m3 to ppm. 
19% of measurements were below the limit of detection (LOD) for 1,3-butadiene. </t>
  </si>
  <si>
    <t>Oil harbor near two petroleum refineries shipping petroleum products</t>
  </si>
  <si>
    <t>Oil harbor workers</t>
  </si>
  <si>
    <t>Table 3; pg 7 of 9</t>
  </si>
  <si>
    <t xml:space="preserve">Converted ug/m3 to ppm. 
41% of measurements were below the limit of detection (LOD) for 1,3-butadiene. </t>
  </si>
  <si>
    <t>Jetty workers</t>
  </si>
  <si>
    <t xml:space="preserve">Converted ug/m3 to ppm. 
40% of measurements were below the limit of detection (LOD) for 1,3-butadiene. </t>
  </si>
  <si>
    <t>Dockworkers</t>
  </si>
  <si>
    <t xml:space="preserve">Converted ug/m3 to ppm. 
43% of measurements were below the limit of detection (LOD) for 1,3-butadiene. </t>
  </si>
  <si>
    <t>Transporting petroleum products</t>
  </si>
  <si>
    <t>Sewage tanker drivers</t>
  </si>
  <si>
    <t xml:space="preserve">Converted ug/m3 to ppm. 
25% of measurements were below the limit of detection (LOD) for 1,3-butadiene. </t>
  </si>
  <si>
    <t>Refinery workers during complete turnaround at Refinery 2</t>
  </si>
  <si>
    <t>Table 2; pg 5 of 9</t>
  </si>
  <si>
    <t xml:space="preserve">Converted ug/m3 to ppm. 
Complete turnaround.
19% of measurements were below the limit of detection (LOD) for 1,3-butadiene. </t>
  </si>
  <si>
    <t>Process technicians during complete turnaround at Refinery 2</t>
  </si>
  <si>
    <t xml:space="preserve">Converted ug/m3 to ppm. 
Complete turnaround.
38% of measurements were below the limit of detection (LOD) for 1,3-butadiene. </t>
  </si>
  <si>
    <t>Other occupations (turnaround coordinators, maintenance workers, and contractors with similar work tasks) during complete turnaround at Refinery 2</t>
  </si>
  <si>
    <t xml:space="preserve">Converted ug/m3 to ppm. 
Complete turnaround.
8% of measurements were below the limit of detection (LOD) for 1,3-butadiene. </t>
  </si>
  <si>
    <t>Refinery workers during partial turnaround at Refinery 2</t>
  </si>
  <si>
    <t xml:space="preserve">Converted ug/m3 to ppm. 
Partial turnaround. 
36% of measurements were below the limit of detection (LOD) for 1,3-butadiene. </t>
  </si>
  <si>
    <t>Refinery employees (process technicians and engineers) during partial turnaround at Refinery 2</t>
  </si>
  <si>
    <t>O</t>
  </si>
  <si>
    <t xml:space="preserve">Converted ug/m3 to ppm. 
Partial turnaround. 
37% of measurements were below the limit of detection (LOD) for 1,3-butadiene. </t>
  </si>
  <si>
    <t>Contractors during partial turnaround at Refinery 2</t>
  </si>
  <si>
    <t>University of Alabama Birmingham</t>
  </si>
  <si>
    <t>US</t>
  </si>
  <si>
    <t>SBR Operations</t>
  </si>
  <si>
    <t>Rubber Production</t>
  </si>
  <si>
    <t>Secondary SBR Operations</t>
  </si>
  <si>
    <t>SBR finishing Operator</t>
  </si>
  <si>
    <t>SBR Baler/Dryer</t>
  </si>
  <si>
    <t>EPA-HQ-OPPT-2024-0425-0076</t>
  </si>
  <si>
    <t>INVISTA</t>
  </si>
  <si>
    <t>2019-21</t>
  </si>
  <si>
    <t>Adiponitrile production facility</t>
  </si>
  <si>
    <t>See document</t>
  </si>
  <si>
    <t>Adiponitrile process Instrumentation and Electrical</t>
  </si>
  <si>
    <t>pg 18 of attachment 2</t>
  </si>
  <si>
    <t>Sample was collected during a full shift where the employee documented that the majority of the shift was spent installing the automatic control valve at BD sphere.</t>
  </si>
  <si>
    <t>Adiponitrile process Mechanic</t>
  </si>
  <si>
    <t>STEL</t>
  </si>
  <si>
    <t>Sample was collected during BD pump swap and seal replacement. For the full shift sample, the sample was collected over a full shift where part of the shift was spent doing the pump swap and seal replacement.</t>
  </si>
  <si>
    <t>Sample was collected during BD pump swap and seal replacement.</t>
  </si>
  <si>
    <t>Adiponitrile Step I Operator</t>
  </si>
  <si>
    <t>Sample was collected during a full shift where 60 minutes was spent changing the BD filter.</t>
  </si>
  <si>
    <t>Sample was collected during a full shift where part of the day was spent on the installation of an automatic control valve in the process building.</t>
  </si>
  <si>
    <t>U.S. workers exposed to 1,3-butadiene (excluding those exposed in polymer industry)</t>
  </si>
  <si>
    <t>Cited OSHA estimates</t>
  </si>
  <si>
    <t>1,3-BD 12-hr TWA Concentration (ppm)</t>
  </si>
  <si>
    <t>12-hr W Detects</t>
  </si>
  <si>
    <t>Ln(12-hr)</t>
  </si>
  <si>
    <t>12-hr TWA</t>
  </si>
  <si>
    <t>1009699 (HE-74-120- 260)</t>
  </si>
  <si>
    <t>Manufacture of rubber tires and tubes</t>
  </si>
  <si>
    <t>Cutter man</t>
  </si>
  <si>
    <t>p. 14, Table 4</t>
  </si>
  <si>
    <t>Inspection #: 1147532
Calculated airborne concentration of 2.1 ppm. However ERG is excluding this data from consideration due to it being reported prior to the lowered PEL in 1996. Exposure potential is assumed to have changed drastically after the establishment of the lower PEL.</t>
  </si>
  <si>
    <t>Scarselli et al.</t>
  </si>
  <si>
    <t>Plastic-Products Machine Operators</t>
  </si>
  <si>
    <t>Bottom of banbury mixer</t>
  </si>
  <si>
    <t>Inspection #: 1147532
Calculated airborne concentration of 1.8 ppm. However ERG is excluding this data from consideration due to it being reported prior to the lowered PEL in 1996. Exposure potential is assumed to have changed drastically after the establishment of the lower PEL.</t>
  </si>
  <si>
    <t>USTMA</t>
  </si>
  <si>
    <t>Mixing</t>
  </si>
  <si>
    <t>Company A. Rubber mixer is enclosed and has local exhaust to control emissions. No BD used.</t>
  </si>
  <si>
    <t>Operating Rubber Mixer</t>
  </si>
  <si>
    <t>Attachment A</t>
  </si>
  <si>
    <t>Sample Volume =0.63 L LOD = 0.6 ug/sample</t>
  </si>
  <si>
    <t>Chipping</t>
  </si>
  <si>
    <t>Company C. Not Described.</t>
  </si>
  <si>
    <t>Chipper Operator</t>
  </si>
  <si>
    <t>Banbury Operator 1</t>
  </si>
  <si>
    <t>Tire Building</t>
  </si>
  <si>
    <t>Milling</t>
  </si>
  <si>
    <t>Group 7 Mill Operator</t>
  </si>
  <si>
    <t>Calendaring</t>
  </si>
  <si>
    <t>EOL Operator</t>
  </si>
  <si>
    <t>Dock</t>
  </si>
  <si>
    <t>Dock PIV Operator</t>
  </si>
  <si>
    <t>Curing</t>
  </si>
  <si>
    <t>Cure Tires</t>
  </si>
  <si>
    <t>Bloc Cutting</t>
  </si>
  <si>
    <t>Bloc Cutter</t>
  </si>
  <si>
    <t>Lion Copolymer, LLC</t>
  </si>
  <si>
    <t>Inspection #: 307678250</t>
  </si>
  <si>
    <t>PMR Operator</t>
  </si>
  <si>
    <t>Tread</t>
  </si>
  <si>
    <t>Tread Line</t>
  </si>
  <si>
    <t>Lab Operator</t>
  </si>
  <si>
    <t xml:space="preserve"> Curing</t>
  </si>
  <si>
    <t>Wig wag Operator</t>
  </si>
  <si>
    <t>Curing Press Operator</t>
  </si>
  <si>
    <t>Calendar Operator</t>
  </si>
  <si>
    <t>Reprocessing Operator</t>
  </si>
  <si>
    <t>Company A. ceiling-roof exhaust for hot rubber fume to exhaust; fume released when presses open; SBR used in rubber mix</t>
  </si>
  <si>
    <t>Operating Tread Curing Presses</t>
  </si>
  <si>
    <t>Company B. Not Described</t>
  </si>
  <si>
    <t>Mill Operator</t>
  </si>
  <si>
    <t>Bladder Curing</t>
  </si>
  <si>
    <t>Extrusion</t>
  </si>
  <si>
    <t>Company A. Small
amount of fume is generated
when rubber is passes
through hot extruder. SBR
using in rubber stock.</t>
  </si>
  <si>
    <t>Rubber Extrusion Operator</t>
  </si>
  <si>
    <t>6/20/200</t>
  </si>
  <si>
    <t>Sample Volume = 11.1 L LOD = 0.6 ug/sample</t>
  </si>
  <si>
    <t>Company A. ceiling-roof exhaust for hot
rubber fume to exhaust; fume
released when presses open;
SBR used in rubber mix</t>
  </si>
  <si>
    <t>Sample Volume = 11.3 L LOD = 0.6 ug/sample</t>
  </si>
  <si>
    <t>Company A.  No BD used; SBR rubber used. Rubber mixer is enclosed and has local exhaust to control emissions</t>
  </si>
  <si>
    <t>Hot Milling</t>
  </si>
  <si>
    <t>Sample Volume = 18.2 L LOD = 0.6 ug/sample</t>
  </si>
  <si>
    <t>Sample Volume = 21.4 L LOD = 0.6 ug/sample</t>
  </si>
  <si>
    <t>Sample Volume = 22.22 L LOD = 0.6 ug/sample</t>
  </si>
  <si>
    <t>Company A. Rubber mixer is enclosed and has local exhaust to control emissions</t>
  </si>
  <si>
    <t>Lee, N</t>
  </si>
  <si>
    <t>Korea</t>
  </si>
  <si>
    <t>Table 6</t>
  </si>
  <si>
    <t>Production Management</t>
  </si>
  <si>
    <t>change and clean the molds and bladders in the curing operation</t>
  </si>
  <si>
    <t>Compounding</t>
  </si>
  <si>
    <t>Company A. Area sampler placed at breathing height to represent
exposure</t>
  </si>
  <si>
    <t>Rubber Mixing Area</t>
  </si>
  <si>
    <t>16/16/1999</t>
  </si>
  <si>
    <t>Sample Volume 31.6 L LOD = 0.6 ug/sample</t>
  </si>
  <si>
    <t>Company A. Not described</t>
  </si>
  <si>
    <t>Operating controls for conveyor taking away hot mixed rubber stock</t>
  </si>
  <si>
    <t>Sample Volume = 33.3 L LOD = 0.6 ug/sample</t>
  </si>
  <si>
    <t>Company A. General Ventilation. Mill Gloves.</t>
  </si>
  <si>
    <t xml:space="preserve">Operating mills that mill hot rubber </t>
  </si>
  <si>
    <t>Sample Volume = 40 L LOD = 0.6 ug/sample</t>
  </si>
  <si>
    <t>SBR/PB/ACN Use</t>
  </si>
  <si>
    <t>4.1.1.1.3</t>
  </si>
  <si>
    <t>All samples were lower than the limit of detection (0.3 μg/sample).</t>
  </si>
  <si>
    <t xml:space="preserve">Musak et al. </t>
  </si>
  <si>
    <t>Commercial rubber tire manufacturing</t>
  </si>
  <si>
    <t>Mixing operations department</t>
  </si>
  <si>
    <t>pg 3 of 7</t>
  </si>
  <si>
    <t xml:space="preserve">Pressing department </t>
  </si>
  <si>
    <t xml:space="preserve">Inner tube press operation department </t>
  </si>
  <si>
    <t>Synthetic rubber manufacturing (braided hose)</t>
  </si>
  <si>
    <t>Workers handling treated/coated fibers</t>
  </si>
  <si>
    <t xml:space="preserve">Not available through HERO search. Added information for this source from DEE. 
All measurements for 1,3-butadiene are ND. </t>
  </si>
  <si>
    <t>Petrochemical plant where butadiene is polumrtized for the production of different synthetic plastics and rubbers</t>
  </si>
  <si>
    <t>Inspection #: 957073</t>
  </si>
  <si>
    <t>1,3-BD 15-min STEL Concentration (ppm)</t>
  </si>
  <si>
    <t>Waste disposal</t>
  </si>
  <si>
    <t>Sewage and refuge disposal, sanitation, and similar activities</t>
  </si>
  <si>
    <t>Waste disposal, water treatment</t>
  </si>
  <si>
    <t>Incinerator, water-treatment, and related plant operators</t>
  </si>
  <si>
    <t>Sample Number</t>
  </si>
  <si>
    <t>Job Group</t>
  </si>
  <si>
    <t>Operation Type</t>
  </si>
  <si>
    <t>Type of Measurement</t>
  </si>
  <si>
    <t>Sample Duration Range</t>
  </si>
  <si>
    <t>Time weighted average      (ppm)</t>
  </si>
  <si>
    <t>Measured Concentration (ppm)</t>
  </si>
  <si>
    <t>&lt;DL (yes/no)</t>
  </si>
  <si>
    <t>Infrastructure / Distribution Operations</t>
  </si>
  <si>
    <t>Nonroutine/Other</t>
  </si>
  <si>
    <t>Full Shift</t>
  </si>
  <si>
    <t>4 - 8 h</t>
  </si>
  <si>
    <t>no</t>
  </si>
  <si>
    <t>8 - 12 h</t>
  </si>
  <si>
    <t>yes</t>
  </si>
  <si>
    <t>not reported</t>
  </si>
  <si>
    <t>≥ 12 hours</t>
  </si>
  <si>
    <t>Turnaround</t>
  </si>
  <si>
    <t>Machinery &amp; Specialists Mechanical Group</t>
  </si>
  <si>
    <t>Missing Job Group</t>
  </si>
  <si>
    <t>Operations onsite</t>
  </si>
  <si>
    <t>operations onsite</t>
  </si>
  <si>
    <t>Safety and Health Engineering</t>
  </si>
  <si>
    <t>Sampling Duration Range (min)</t>
  </si>
  <si>
    <t>TWA (ppm)</t>
  </si>
  <si>
    <t>&lt;DL (Yes/No)</t>
  </si>
  <si>
    <t>Cleaning and maintaining equipment</t>
  </si>
  <si>
    <t>Performing other work activities in or near areas where 1,3-butadiene is used</t>
  </si>
  <si>
    <t>Sampling chemicals, formulations, or products containing 1,3-butadiene for quality control</t>
  </si>
  <si>
    <t>Not reported</t>
  </si>
  <si>
    <t xml:space="preserve"> Cleaning and maintaining equipment</t>
  </si>
  <si>
    <t xml:space="preserve"> Performing other work activities in or near areas where 1,3-butadiene is used</t>
  </si>
  <si>
    <t xml:space="preserve"> Sampling chemicals, formulations, or products containing 1,3-butadiene for quality control</t>
  </si>
  <si>
    <t>0.3</t>
  </si>
  <si>
    <t>0.49</t>
  </si>
  <si>
    <t>0.68</t>
  </si>
  <si>
    <t>0.73</t>
  </si>
  <si>
    <t>1</t>
  </si>
  <si>
    <t>1.3</t>
  </si>
  <si>
    <t>1.6</t>
  </si>
  <si>
    <t>11</t>
  </si>
  <si>
    <t>12</t>
  </si>
  <si>
    <t>12.6</t>
  </si>
  <si>
    <t>13.1</t>
  </si>
  <si>
    <t>15</t>
  </si>
  <si>
    <t>18</t>
  </si>
  <si>
    <t>2</t>
  </si>
  <si>
    <t>2.1</t>
  </si>
  <si>
    <t>2.2</t>
  </si>
  <si>
    <t>2.3</t>
  </si>
  <si>
    <t>2.42</t>
  </si>
  <si>
    <t>2.6</t>
  </si>
  <si>
    <t>2.8</t>
  </si>
  <si>
    <t>3.3</t>
  </si>
  <si>
    <t>3.4</t>
  </si>
  <si>
    <t>3.5</t>
  </si>
  <si>
    <t>33.6</t>
  </si>
  <si>
    <t>36.7</t>
  </si>
  <si>
    <t>4.08</t>
  </si>
  <si>
    <t>4.5</t>
  </si>
  <si>
    <t>4.9</t>
  </si>
  <si>
    <t>41</t>
  </si>
  <si>
    <t>5.7</t>
  </si>
  <si>
    <t>6.8</t>
  </si>
  <si>
    <t>7.3</t>
  </si>
  <si>
    <t>8</t>
  </si>
  <si>
    <t>8.8</t>
  </si>
  <si>
    <t>89</t>
  </si>
  <si>
    <t>9.7</t>
  </si>
  <si>
    <t>Parameter Values for Calculating Exposure Estimates</t>
  </si>
  <si>
    <t>Parameter Name</t>
  </si>
  <si>
    <t>Symbol</t>
  </si>
  <si>
    <t>Value</t>
  </si>
  <si>
    <t>Unit</t>
  </si>
  <si>
    <t>1,3-Butadiene Molecular Weight</t>
  </si>
  <si>
    <r>
      <t>MW</t>
    </r>
    <r>
      <rPr>
        <vertAlign val="subscript"/>
        <sz val="10"/>
        <color theme="1"/>
        <rFont val="Calibri"/>
        <family val="2"/>
        <scheme val="minor"/>
      </rPr>
      <t>1,3-BD</t>
    </r>
  </si>
  <si>
    <t>g/mol</t>
  </si>
  <si>
    <t>Occupational Exposure Duration - 8 hr</t>
  </si>
  <si>
    <t>ED_8</t>
  </si>
  <si>
    <t>hr/day</t>
  </si>
  <si>
    <t>Occupational Exposure Duration - 12 hr</t>
  </si>
  <si>
    <t>ED_12</t>
  </si>
  <si>
    <t>Continuous Exposure Duration (24-hr)</t>
  </si>
  <si>
    <t>ED_24</t>
  </si>
  <si>
    <t>Exposure Frequency - 8-hr</t>
  </si>
  <si>
    <t>EF</t>
  </si>
  <si>
    <t>day/yr</t>
  </si>
  <si>
    <t>Exposure Frequency - 12 hr</t>
  </si>
  <si>
    <t>EF_12</t>
  </si>
  <si>
    <t>Exposure Frequency - Nonroutine</t>
  </si>
  <si>
    <t>EF_5</t>
  </si>
  <si>
    <t>Exposure Frequency - Turnaround</t>
  </si>
  <si>
    <t>EF_14</t>
  </si>
  <si>
    <t>Continuous Exposure Frequency</t>
  </si>
  <si>
    <t>EF_C</t>
  </si>
  <si>
    <t xml:space="preserve">day/yr </t>
  </si>
  <si>
    <t>Working Years per Lifetime (mid)</t>
  </si>
  <si>
    <t>WY_mid</t>
  </si>
  <si>
    <t>yr</t>
  </si>
  <si>
    <t>Working Years per Lifetime (high)</t>
  </si>
  <si>
    <t>WY_high</t>
  </si>
  <si>
    <t>Lifetime Years for LADC</t>
  </si>
  <si>
    <t>LT</t>
  </si>
  <si>
    <t>Averaging time For ADC (Mid), non-cancer occupational</t>
  </si>
  <si>
    <t>AT_ADC_mid</t>
  </si>
  <si>
    <t xml:space="preserve">hr </t>
  </si>
  <si>
    <t>Averaging time For ADC (High), non-cancer occupational</t>
  </si>
  <si>
    <t>AT_ADC_high</t>
  </si>
  <si>
    <t>Averaging time For LADC, cancer occupational</t>
  </si>
  <si>
    <t>AT_LADC</t>
  </si>
  <si>
    <t>Averaging time for CRD (Mid), non-cancer continuous</t>
  </si>
  <si>
    <t>AT_CRD_mid</t>
  </si>
  <si>
    <t>day</t>
  </si>
  <si>
    <t>Averaging time for CRD (High), non-cancer continuous</t>
  </si>
  <si>
    <t>AT_CRD_high</t>
  </si>
  <si>
    <t>Averaging time for LCRD, cancer continuous</t>
  </si>
  <si>
    <t>AT_LCRD</t>
  </si>
  <si>
    <t>Averaging Time (acute)</t>
  </si>
  <si>
    <t>AT_AC</t>
  </si>
  <si>
    <t>Breathing Ratio</t>
  </si>
  <si>
    <t>Breathing_Ratio</t>
  </si>
  <si>
    <t>Exposure Days - Intermediate</t>
  </si>
  <si>
    <t>EF_ST</t>
  </si>
  <si>
    <t>Averaging time for ADC intermediate, non-cancer occupational</t>
  </si>
  <si>
    <t>AT_ADC_ST</t>
  </si>
  <si>
    <t>hr</t>
  </si>
  <si>
    <t>Conversion Factors</t>
  </si>
  <si>
    <t>Multiplier Value</t>
  </si>
  <si>
    <t>ppm to mg/m3</t>
  </si>
  <si>
    <t>mg/m3 to ppm</t>
  </si>
  <si>
    <t>ug/m3 to mg/m3</t>
  </si>
  <si>
    <t>ppb to ppm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</si>
</sst>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0"/>
    <numFmt numFmtId="165" formatCode="0.000"/>
    <numFmt numFmtId="166" formatCode="0.0000"/>
    <numFmt numFmtId="167" formatCode="0.00000"/>
    <numFmt numFmtId="168" formatCode="0.0E+00"/>
    <numFmt numFmtId="169" formatCode="0.000000"/>
    <numFmt numFmtId="170" formatCode="0.0000000"/>
    <numFmt numFmtId="171" formatCode="0.000E+00"/>
  </numFmts>
  <fonts count="37" x14ac:knownFonts="1">
    <font>
      <sz val="11"/>
      <color theme="1"/>
      <name val="Calibri"/>
      <family val="2"/>
      <scheme val="minor"/>
    </font>
    <font>
      <sz val="10"/>
      <color theme="1"/>
      <name val="Calibri"/>
      <family val="2"/>
      <scheme val="minor"/>
    </font>
    <font>
      <sz val="10"/>
      <name val="Calibri"/>
      <family val="2"/>
      <scheme val="minor"/>
    </font>
    <font>
      <sz val="11"/>
      <name val="Calibri"/>
      <family val="2"/>
      <scheme val="minor"/>
    </font>
    <font>
      <b/>
      <sz val="9"/>
      <color indexed="81"/>
      <name val="Tahoma"/>
      <family val="2"/>
    </font>
    <font>
      <sz val="9"/>
      <color indexed="81"/>
      <name val="Tahoma"/>
      <family val="2"/>
    </font>
    <font>
      <b/>
      <sz val="10"/>
      <color theme="1"/>
      <name val="Calibri"/>
      <family val="2"/>
      <scheme val="minor"/>
    </font>
    <font>
      <b/>
      <sz val="10"/>
      <name val="Calibri"/>
      <family val="2"/>
      <scheme val="minor"/>
    </font>
    <font>
      <b/>
      <vertAlign val="subscript"/>
      <sz val="10"/>
      <name val="Calibri"/>
      <family val="2"/>
      <scheme val="minor"/>
    </font>
    <font>
      <sz val="10"/>
      <color rgb="FF000000"/>
      <name val="Calibri"/>
      <family val="2"/>
      <scheme val="minor"/>
    </font>
    <font>
      <sz val="10"/>
      <name val="Arial"/>
      <family val="2"/>
    </font>
    <font>
      <sz val="10"/>
      <color rgb="FFFF0000"/>
      <name val="Calibri"/>
      <family val="2"/>
      <scheme val="minor"/>
    </font>
    <font>
      <vertAlign val="subscript"/>
      <sz val="10"/>
      <color theme="1"/>
      <name val="Calibri"/>
      <family val="2"/>
      <scheme val="minor"/>
    </font>
    <font>
      <sz val="8"/>
      <name val="Calibri"/>
      <family val="2"/>
      <scheme val="minor"/>
    </font>
    <font>
      <sz val="11"/>
      <color theme="1"/>
      <name val="Calibri"/>
      <family val="2"/>
      <scheme val="minor"/>
    </font>
    <font>
      <sz val="12"/>
      <color theme="1"/>
      <name val="Calibri"/>
      <family val="2"/>
      <scheme val="minor"/>
    </font>
    <font>
      <sz val="20"/>
      <color theme="1"/>
      <name val="Calibri"/>
      <family val="2"/>
      <scheme val="minor"/>
    </font>
    <font>
      <sz val="10"/>
      <color rgb="FF000000"/>
      <name val="Calibri"/>
      <family val="2"/>
    </font>
    <font>
      <sz val="12"/>
      <color rgb="FF000000"/>
      <name val="Calibri"/>
      <family val="2"/>
    </font>
    <font>
      <b/>
      <sz val="11"/>
      <color theme="0"/>
      <name val="Calibri"/>
      <family val="2"/>
      <scheme val="minor"/>
    </font>
    <font>
      <sz val="11"/>
      <color rgb="FF000000"/>
      <name val="Aptos"/>
      <family val="2"/>
    </font>
    <font>
      <vertAlign val="superscript"/>
      <sz val="10"/>
      <color theme="1"/>
      <name val="Calibri"/>
      <family val="2"/>
      <scheme val="minor"/>
    </font>
    <font>
      <sz val="10"/>
      <name val="Aptos Narrow"/>
      <family val="2"/>
    </font>
    <font>
      <sz val="9"/>
      <name val="Calibri"/>
      <family val="2"/>
    </font>
    <font>
      <b/>
      <sz val="11"/>
      <color theme="1"/>
      <name val="Calibri"/>
      <family val="2"/>
      <scheme val="minor"/>
    </font>
    <font>
      <b/>
      <sz val="12"/>
      <color theme="1"/>
      <name val="Calibri"/>
      <family val="2"/>
      <scheme val="minor"/>
    </font>
    <font>
      <sz val="12"/>
      <name val="Calibri"/>
      <family val="2"/>
      <scheme val="minor"/>
    </font>
    <font>
      <b/>
      <sz val="11"/>
      <name val="Calibri"/>
      <family val="2"/>
      <scheme val="minor"/>
    </font>
    <font>
      <u/>
      <sz val="11"/>
      <color theme="10"/>
      <name val="Calibri"/>
      <family val="2"/>
      <scheme val="minor"/>
    </font>
    <font>
      <sz val="11"/>
      <color rgb="FFFF0000"/>
      <name val="Calibri"/>
      <family val="2"/>
      <scheme val="minor"/>
    </font>
    <font>
      <i/>
      <sz val="11"/>
      <name val="Calibri"/>
      <family val="2"/>
      <scheme val="minor"/>
    </font>
    <font>
      <i/>
      <sz val="11"/>
      <color theme="1"/>
      <name val="Calibri"/>
      <family val="2"/>
      <scheme val="minor"/>
    </font>
    <font>
      <b/>
      <u/>
      <sz val="11"/>
      <color theme="1"/>
      <name val="Calibri"/>
      <family val="2"/>
      <scheme val="minor"/>
    </font>
    <font>
      <i/>
      <sz val="12"/>
      <color theme="1"/>
      <name val="Calibri"/>
      <family val="2"/>
      <scheme val="minor"/>
    </font>
    <font>
      <sz val="12"/>
      <color rgb="FF000000"/>
      <name val="Calibri"/>
      <family val="2"/>
      <scheme val="minor"/>
    </font>
    <font>
      <b/>
      <sz val="16"/>
      <color theme="1"/>
      <name val="Times New Roman"/>
      <family val="1"/>
    </font>
    <font>
      <b/>
      <sz val="18"/>
      <color theme="1"/>
      <name val="Times New Roman"/>
      <family val="1"/>
    </font>
  </fonts>
  <fills count="1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9"/>
        <bgColor theme="9"/>
      </patternFill>
    </fill>
    <fill>
      <patternFill patternType="solid">
        <fgColor theme="9"/>
        <bgColor indexed="64"/>
      </patternFill>
    </fill>
    <fill>
      <patternFill patternType="solid">
        <fgColor theme="0"/>
        <bgColor theme="4" tint="0.79998168889431442"/>
      </patternFill>
    </fill>
    <fill>
      <patternFill patternType="solid">
        <fgColor theme="7" tint="0.59999389629810485"/>
        <bgColor indexed="64"/>
      </patternFill>
    </fill>
    <fill>
      <patternFill patternType="solid">
        <fgColor theme="2"/>
        <bgColor indexed="64"/>
      </patternFill>
    </fill>
    <fill>
      <patternFill patternType="solid">
        <fgColor theme="1"/>
        <bgColor indexed="64"/>
      </patternFill>
    </fill>
    <fill>
      <patternFill patternType="solid">
        <fgColor theme="0" tint="-4.9989318521683403E-2"/>
        <bgColor indexed="64"/>
      </patternFill>
    </fill>
    <fill>
      <patternFill patternType="solid">
        <fgColor theme="0" tint="-4.9989318521683403E-2"/>
        <bgColor theme="4" tint="0.79998168889431442"/>
      </patternFill>
    </fill>
    <fill>
      <patternFill patternType="solid">
        <fgColor theme="6" tint="0.79998168889431442"/>
        <bgColor indexed="64"/>
      </patternFill>
    </fill>
    <fill>
      <patternFill patternType="solid">
        <fgColor theme="6" tint="0.79998168889431442"/>
        <bgColor theme="4" tint="0.79998168889431442"/>
      </patternFill>
    </fill>
    <fill>
      <patternFill patternType="solid">
        <fgColor theme="2" tint="-9.9978637043366805E-2"/>
        <bgColor indexed="64"/>
      </patternFill>
    </fill>
    <fill>
      <patternFill patternType="solid">
        <fgColor rgb="FF00B0F0"/>
        <bgColor indexed="64"/>
      </patternFill>
    </fill>
    <fill>
      <patternFill patternType="solid">
        <fgColor rgb="FFFFC000"/>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7">
    <xf numFmtId="0" fontId="0" fillId="0" borderId="0"/>
    <xf numFmtId="0" fontId="10" fillId="0" borderId="0"/>
    <xf numFmtId="9" fontId="14" fillId="0" borderId="0" applyFont="0" applyFill="0" applyBorder="0" applyAlignment="0" applyProtection="0"/>
    <xf numFmtId="0" fontId="18" fillId="0" borderId="0"/>
    <xf numFmtId="43" fontId="14" fillId="0" borderId="0" applyFont="0" applyFill="0" applyBorder="0" applyAlignment="0" applyProtection="0"/>
    <xf numFmtId="0" fontId="28" fillId="0" borderId="0" applyNumberFormat="0" applyFill="0" applyBorder="0" applyAlignment="0" applyProtection="0"/>
    <xf numFmtId="0" fontId="15" fillId="0" borderId="0"/>
  </cellStyleXfs>
  <cellXfs count="792">
    <xf numFmtId="0" fontId="0" fillId="0" borderId="0" xfId="0"/>
    <xf numFmtId="0" fontId="1" fillId="0" borderId="0" xfId="0" applyFont="1"/>
    <xf numFmtId="0" fontId="1" fillId="0" borderId="1" xfId="0" applyFont="1" applyBorder="1" applyAlignment="1">
      <alignment vertical="center" wrapText="1"/>
    </xf>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0" fontId="2" fillId="0" borderId="1" xfId="0" applyFont="1" applyBorder="1" applyAlignment="1">
      <alignment vertical="center" wrapText="1"/>
    </xf>
    <xf numFmtId="17" fontId="1" fillId="0" borderId="1" xfId="0" applyNumberFormat="1"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vertical="center" wrapText="1"/>
    </xf>
    <xf numFmtId="0" fontId="2" fillId="0" borderId="0" xfId="0" applyFont="1" applyAlignment="1">
      <alignment vertical="center" wrapText="1"/>
    </xf>
    <xf numFmtId="0" fontId="1" fillId="0" borderId="1" xfId="0" quotePrefix="1" applyFont="1" applyBorder="1" applyAlignment="1">
      <alignment horizontal="center" vertical="center" wrapText="1"/>
    </xf>
    <xf numFmtId="0" fontId="0" fillId="0" borderId="1" xfId="0" applyBorder="1"/>
    <xf numFmtId="0" fontId="0" fillId="0" borderId="0" xfId="0" applyAlignment="1">
      <alignment wrapText="1"/>
    </xf>
    <xf numFmtId="0" fontId="6" fillId="3" borderId="0" xfId="0" applyFont="1" applyFill="1"/>
    <xf numFmtId="0" fontId="1" fillId="3" borderId="0" xfId="0" applyFont="1" applyFill="1"/>
    <xf numFmtId="2" fontId="1" fillId="0" borderId="8" xfId="0" applyNumberFormat="1" applyFont="1" applyBorder="1" applyAlignment="1">
      <alignment horizontal="center" wrapText="1"/>
    </xf>
    <xf numFmtId="0" fontId="6" fillId="0" borderId="0" xfId="0" applyFont="1"/>
    <xf numFmtId="0" fontId="6" fillId="0" borderId="1" xfId="0" applyFont="1" applyBorder="1" applyAlignment="1">
      <alignment horizontal="center" vertical="center"/>
    </xf>
    <xf numFmtId="0" fontId="9" fillId="0" borderId="1" xfId="0" applyFont="1" applyBorder="1" applyAlignment="1">
      <alignment vertical="center" wrapText="1"/>
    </xf>
    <xf numFmtId="0" fontId="9" fillId="0" borderId="1" xfId="0" applyFont="1" applyBorder="1" applyAlignment="1">
      <alignment horizontal="right" vertical="center"/>
    </xf>
    <xf numFmtId="0" fontId="9" fillId="0" borderId="1" xfId="0" applyFont="1" applyBorder="1" applyAlignment="1">
      <alignment vertical="center"/>
    </xf>
    <xf numFmtId="2"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1" fontId="1" fillId="0" borderId="1" xfId="0" applyNumberFormat="1" applyFont="1" applyBorder="1" applyAlignment="1">
      <alignment horizontal="center" vertical="center" wrapText="1"/>
    </xf>
    <xf numFmtId="0" fontId="0" fillId="0" borderId="1" xfId="0" applyBorder="1" applyAlignment="1">
      <alignment wrapText="1"/>
    </xf>
    <xf numFmtId="165" fontId="1" fillId="0" borderId="1" xfId="0" applyNumberFormat="1" applyFont="1" applyBorder="1" applyAlignment="1">
      <alignment horizontal="center" vertical="center" wrapText="1"/>
    </xf>
    <xf numFmtId="0" fontId="2" fillId="2" borderId="2" xfId="0" applyFont="1" applyFill="1" applyBorder="1" applyAlignment="1">
      <alignment vertical="center" wrapText="1"/>
    </xf>
    <xf numFmtId="0" fontId="1" fillId="2" borderId="2" xfId="0" applyFont="1" applyFill="1" applyBorder="1" applyAlignment="1">
      <alignment vertical="center" wrapText="1"/>
    </xf>
    <xf numFmtId="0" fontId="2" fillId="2" borderId="3" xfId="0" applyFont="1" applyFill="1" applyBorder="1" applyAlignment="1">
      <alignment vertical="center" wrapText="1"/>
    </xf>
    <xf numFmtId="0" fontId="1" fillId="2" borderId="3" xfId="0" applyFont="1" applyFill="1" applyBorder="1" applyAlignment="1">
      <alignment horizontal="center" vertical="center" wrapText="1"/>
    </xf>
    <xf numFmtId="0" fontId="6" fillId="0" borderId="0" xfId="0" applyFont="1" applyAlignment="1">
      <alignment horizontal="left" vertical="top"/>
    </xf>
    <xf numFmtId="0" fontId="1" fillId="0" borderId="1" xfId="0" applyFont="1" applyBorder="1" applyAlignment="1">
      <alignment horizontal="left" vertical="center"/>
    </xf>
    <xf numFmtId="2" fontId="1" fillId="0" borderId="1" xfId="0" applyNumberFormat="1" applyFont="1" applyBorder="1" applyAlignment="1">
      <alignment horizontal="right" vertical="center"/>
    </xf>
    <xf numFmtId="2" fontId="9" fillId="0" borderId="1" xfId="0" applyNumberFormat="1" applyFont="1" applyBorder="1" applyAlignment="1">
      <alignment vertical="center" wrapText="1"/>
    </xf>
    <xf numFmtId="165" fontId="1" fillId="0" borderId="1" xfId="0" applyNumberFormat="1" applyFont="1" applyBorder="1"/>
    <xf numFmtId="0" fontId="1" fillId="0" borderId="1" xfId="0" applyFont="1" applyBorder="1"/>
    <xf numFmtId="11" fontId="1" fillId="0" borderId="1" xfId="0" applyNumberFormat="1" applyFont="1" applyBorder="1"/>
    <xf numFmtId="0" fontId="1" fillId="0" borderId="0" xfId="0" applyFont="1" applyAlignment="1">
      <alignment horizontal="center" vertical="center"/>
    </xf>
    <xf numFmtId="2" fontId="1" fillId="0" borderId="1" xfId="0" applyNumberFormat="1" applyFont="1" applyBorder="1"/>
    <xf numFmtId="0" fontId="2" fillId="0" borderId="2" xfId="0" applyFont="1" applyBorder="1"/>
    <xf numFmtId="0" fontId="1" fillId="0" borderId="1" xfId="0" applyFont="1" applyBorder="1" applyAlignment="1">
      <alignment wrapText="1"/>
    </xf>
    <xf numFmtId="164" fontId="1" fillId="0" borderId="1" xfId="0" applyNumberFormat="1" applyFont="1" applyBorder="1"/>
    <xf numFmtId="0" fontId="2" fillId="0" borderId="1" xfId="0" applyFont="1" applyBorder="1" applyAlignment="1">
      <alignment horizontal="center" vertical="center" wrapText="1"/>
    </xf>
    <xf numFmtId="2" fontId="2" fillId="0" borderId="1" xfId="0" applyNumberFormat="1" applyFont="1" applyBorder="1" applyAlignment="1">
      <alignment horizontal="center" vertical="center" wrapText="1"/>
    </xf>
    <xf numFmtId="0" fontId="2" fillId="0" borderId="1" xfId="0" applyFont="1" applyBorder="1"/>
    <xf numFmtId="0" fontId="0" fillId="3" borderId="0" xfId="0" applyFill="1"/>
    <xf numFmtId="0" fontId="16" fillId="3" borderId="0" xfId="0" applyFont="1" applyFill="1"/>
    <xf numFmtId="0" fontId="2" fillId="0" borderId="2" xfId="0" applyFont="1" applyBorder="1" applyAlignment="1">
      <alignment horizontal="center" vertical="center" wrapText="1"/>
    </xf>
    <xf numFmtId="0" fontId="1" fillId="0" borderId="2" xfId="0" applyFont="1" applyBorder="1" applyAlignment="1">
      <alignment vertical="center" wrapText="1"/>
    </xf>
    <xf numFmtId="0" fontId="2" fillId="0" borderId="0" xfId="0" applyFont="1" applyAlignment="1">
      <alignment horizontal="center" vertical="center" wrapText="1"/>
    </xf>
    <xf numFmtId="2" fontId="1" fillId="0" borderId="4" xfId="0" applyNumberFormat="1" applyFont="1" applyBorder="1" applyAlignment="1">
      <alignment horizontal="center" vertical="center" wrapText="1"/>
    </xf>
    <xf numFmtId="0" fontId="1" fillId="0" borderId="16" xfId="0" applyFont="1" applyBorder="1" applyAlignment="1">
      <alignment vertical="center" wrapText="1"/>
    </xf>
    <xf numFmtId="2" fontId="1" fillId="0" borderId="2" xfId="0" applyNumberFormat="1" applyFont="1" applyBorder="1" applyAlignment="1">
      <alignment horizontal="center" vertical="center" wrapText="1"/>
    </xf>
    <xf numFmtId="14" fontId="2" fillId="0" borderId="1" xfId="0" applyNumberFormat="1" applyFont="1" applyBorder="1" applyAlignment="1">
      <alignment horizontal="center" vertical="center" wrapText="1"/>
    </xf>
    <xf numFmtId="165" fontId="1" fillId="0" borderId="0" xfId="0" applyNumberFormat="1" applyFont="1"/>
    <xf numFmtId="0" fontId="1" fillId="0" borderId="4" xfId="0" applyFont="1" applyBorder="1" applyAlignment="1">
      <alignment vertical="center" wrapText="1"/>
    </xf>
    <xf numFmtId="0" fontId="1" fillId="0" borderId="6" xfId="0" applyFont="1" applyBorder="1" applyAlignment="1">
      <alignment vertical="center" wrapText="1"/>
    </xf>
    <xf numFmtId="0" fontId="2" fillId="0" borderId="16" xfId="0" applyFont="1" applyBorder="1" applyAlignment="1">
      <alignment vertical="center" wrapText="1"/>
    </xf>
    <xf numFmtId="0" fontId="2" fillId="0" borderId="4" xfId="0" applyFont="1" applyBorder="1" applyAlignment="1">
      <alignment vertical="center" wrapText="1"/>
    </xf>
    <xf numFmtId="0" fontId="2" fillId="0" borderId="2" xfId="0" applyFont="1" applyBorder="1" applyAlignment="1">
      <alignment vertical="center" wrapText="1"/>
    </xf>
    <xf numFmtId="0" fontId="17" fillId="0" borderId="1" xfId="0" applyFont="1" applyBorder="1" applyAlignment="1">
      <alignment wrapText="1"/>
    </xf>
    <xf numFmtId="0" fontId="1" fillId="0" borderId="4"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1" xfId="0" applyFont="1" applyBorder="1" applyAlignment="1">
      <alignment horizontal="center" vertical="center" wrapText="1"/>
    </xf>
    <xf numFmtId="0" fontId="2" fillId="2" borderId="1" xfId="0" applyFont="1" applyFill="1" applyBorder="1" applyAlignment="1">
      <alignment horizontal="center" vertical="center" wrapText="1"/>
    </xf>
    <xf numFmtId="0" fontId="0" fillId="7" borderId="1" xfId="0" applyFill="1" applyBorder="1"/>
    <xf numFmtId="0" fontId="19" fillId="6" borderId="1" xfId="0" applyFont="1" applyFill="1" applyBorder="1" applyAlignment="1">
      <alignment wrapText="1"/>
    </xf>
    <xf numFmtId="9" fontId="0" fillId="0" borderId="0" xfId="2" applyFont="1"/>
    <xf numFmtId="0" fontId="1" fillId="2" borderId="2" xfId="0" applyFont="1" applyFill="1" applyBorder="1" applyAlignment="1">
      <alignment wrapText="1"/>
    </xf>
    <xf numFmtId="0" fontId="2" fillId="2" borderId="2" xfId="0" applyFont="1" applyFill="1" applyBorder="1" applyAlignment="1">
      <alignment wrapText="1"/>
    </xf>
    <xf numFmtId="0" fontId="2" fillId="2" borderId="3" xfId="0" applyFont="1" applyFill="1" applyBorder="1" applyAlignment="1">
      <alignment wrapText="1"/>
    </xf>
    <xf numFmtId="0" fontId="1" fillId="2" borderId="3" xfId="0" applyFont="1" applyFill="1" applyBorder="1" applyAlignment="1">
      <alignment horizontal="center" wrapText="1"/>
    </xf>
    <xf numFmtId="0" fontId="2" fillId="2" borderId="3" xfId="0" applyFont="1" applyFill="1" applyBorder="1" applyAlignment="1">
      <alignment horizontal="center" wrapText="1"/>
    </xf>
    <xf numFmtId="0" fontId="1" fillId="2" borderId="1" xfId="0" applyFont="1" applyFill="1" applyBorder="1" applyAlignment="1">
      <alignment horizontal="center" wrapText="1"/>
    </xf>
    <xf numFmtId="165" fontId="1" fillId="0" borderId="1" xfId="0" applyNumberFormat="1" applyFont="1" applyBorder="1" applyAlignment="1">
      <alignment horizontal="center" wrapText="1"/>
    </xf>
    <xf numFmtId="2" fontId="1" fillId="0" borderId="1" xfId="0" applyNumberFormat="1" applyFont="1" applyBorder="1" applyAlignment="1">
      <alignment horizontal="center" wrapText="1"/>
    </xf>
    <xf numFmtId="0" fontId="2" fillId="0" borderId="1" xfId="0" applyFont="1" applyBorder="1" applyAlignment="1">
      <alignment wrapText="1"/>
    </xf>
    <xf numFmtId="164" fontId="1" fillId="0" borderId="1" xfId="0" applyNumberFormat="1" applyFont="1" applyBorder="1" applyAlignment="1">
      <alignment horizontal="center" wrapText="1"/>
    </xf>
    <xf numFmtId="1" fontId="1" fillId="0" borderId="1" xfId="0" applyNumberFormat="1" applyFont="1" applyBorder="1" applyAlignment="1">
      <alignment horizontal="center" wrapText="1"/>
    </xf>
    <xf numFmtId="0" fontId="1" fillId="0" borderId="0" xfId="0" applyFont="1" applyAlignment="1">
      <alignment horizontal="center" wrapText="1"/>
    </xf>
    <xf numFmtId="0" fontId="1" fillId="0" borderId="0" xfId="0" applyFont="1" applyAlignment="1">
      <alignment wrapText="1"/>
    </xf>
    <xf numFmtId="0" fontId="2" fillId="0" borderId="0" xfId="0" applyFont="1" applyAlignment="1">
      <alignment wrapText="1"/>
    </xf>
    <xf numFmtId="0" fontId="1" fillId="0" borderId="8" xfId="0" applyFont="1" applyBorder="1" applyAlignment="1">
      <alignment horizontal="left" wrapText="1"/>
    </xf>
    <xf numFmtId="0" fontId="1" fillId="0" borderId="18" xfId="0" applyFont="1" applyBorder="1" applyAlignment="1">
      <alignment horizontal="left" wrapText="1"/>
    </xf>
    <xf numFmtId="0" fontId="1" fillId="0" borderId="23" xfId="0" applyFont="1" applyBorder="1" applyAlignment="1">
      <alignment horizontal="left"/>
    </xf>
    <xf numFmtId="0" fontId="1" fillId="0" borderId="6" xfId="0" applyFont="1" applyBorder="1" applyAlignment="1">
      <alignment horizontal="left" wrapText="1"/>
    </xf>
    <xf numFmtId="0" fontId="1" fillId="0" borderId="2" xfId="0" applyFont="1" applyBorder="1" applyAlignment="1">
      <alignment wrapText="1"/>
    </xf>
    <xf numFmtId="9" fontId="1" fillId="0" borderId="1" xfId="2" applyFont="1" applyFill="1" applyBorder="1" applyAlignment="1"/>
    <xf numFmtId="0" fontId="1" fillId="0" borderId="3" xfId="0" applyFont="1" applyBorder="1" applyAlignment="1">
      <alignment horizontal="center" wrapText="1"/>
    </xf>
    <xf numFmtId="0" fontId="1" fillId="0" borderId="23" xfId="0" applyFont="1" applyBorder="1" applyAlignment="1">
      <alignment horizontal="center" wrapText="1"/>
    </xf>
    <xf numFmtId="2" fontId="1" fillId="0" borderId="3" xfId="0" applyNumberFormat="1" applyFont="1" applyBorder="1" applyAlignment="1">
      <alignment horizontal="center" wrapText="1"/>
    </xf>
    <xf numFmtId="0" fontId="1" fillId="0" borderId="25" xfId="0" applyFont="1" applyBorder="1" applyAlignment="1">
      <alignment horizontal="center" wrapText="1"/>
    </xf>
    <xf numFmtId="2" fontId="1" fillId="0" borderId="24" xfId="0" applyNumberFormat="1" applyFont="1" applyBorder="1" applyAlignment="1">
      <alignment horizontal="center" wrapText="1"/>
    </xf>
    <xf numFmtId="0" fontId="9" fillId="0" borderId="2" xfId="0" applyFont="1" applyBorder="1" applyAlignment="1">
      <alignment vertical="center" wrapText="1"/>
    </xf>
    <xf numFmtId="0" fontId="9" fillId="0" borderId="2" xfId="0" applyFont="1" applyBorder="1" applyAlignment="1">
      <alignment vertical="center"/>
    </xf>
    <xf numFmtId="0" fontId="2" fillId="0" borderId="1" xfId="1" applyFont="1" applyBorder="1" applyAlignment="1">
      <alignment vertical="center" wrapText="1"/>
    </xf>
    <xf numFmtId="37" fontId="1" fillId="0" borderId="1" xfId="4" applyNumberFormat="1" applyFont="1" applyBorder="1" applyAlignment="1">
      <alignment horizontal="center" vertical="center"/>
    </xf>
    <xf numFmtId="0" fontId="2" fillId="0" borderId="1" xfId="1" applyFont="1" applyBorder="1" applyAlignment="1">
      <alignment horizontal="left" vertical="center" wrapText="1"/>
    </xf>
    <xf numFmtId="37" fontId="1" fillId="0" borderId="1" xfId="4" applyNumberFormat="1" applyFont="1" applyBorder="1" applyAlignment="1">
      <alignment horizontal="right" vertical="center"/>
    </xf>
    <xf numFmtId="0" fontId="1" fillId="0" borderId="20" xfId="0" applyFont="1" applyBorder="1" applyAlignment="1">
      <alignment horizontal="center" wrapText="1"/>
    </xf>
    <xf numFmtId="0" fontId="9" fillId="0" borderId="6" xfId="0" applyFont="1" applyBorder="1" applyAlignment="1">
      <alignment vertical="center" wrapText="1"/>
    </xf>
    <xf numFmtId="0" fontId="9" fillId="0" borderId="2" xfId="0" applyFont="1" applyBorder="1" applyAlignment="1">
      <alignment horizontal="right" vertical="center"/>
    </xf>
    <xf numFmtId="0" fontId="9" fillId="0" borderId="6" xfId="0" applyFont="1" applyBorder="1" applyAlignment="1">
      <alignment horizontal="right" vertical="center"/>
    </xf>
    <xf numFmtId="0" fontId="9" fillId="0" borderId="6" xfId="0" applyFont="1" applyBorder="1" applyAlignment="1">
      <alignment vertical="center"/>
    </xf>
    <xf numFmtId="0" fontId="1" fillId="0" borderId="1" xfId="0" applyFont="1" applyBorder="1" applyAlignment="1">
      <alignment horizontal="right"/>
    </xf>
    <xf numFmtId="0" fontId="2" fillId="0" borderId="4" xfId="1" applyFont="1" applyBorder="1" applyAlignment="1">
      <alignment horizontal="left" vertical="center" wrapText="1"/>
    </xf>
    <xf numFmtId="3" fontId="2" fillId="0" borderId="1" xfId="1" applyNumberFormat="1" applyFont="1" applyBorder="1" applyAlignment="1">
      <alignment horizontal="center" vertical="center" wrapText="1"/>
    </xf>
    <xf numFmtId="2" fontId="1" fillId="0" borderId="17" xfId="0" applyNumberFormat="1" applyFont="1" applyBorder="1" applyAlignment="1">
      <alignment horizontal="center" wrapText="1"/>
    </xf>
    <xf numFmtId="0" fontId="1" fillId="3" borderId="1" xfId="0" applyFont="1" applyFill="1" applyBorder="1" applyAlignment="1">
      <alignment wrapText="1"/>
    </xf>
    <xf numFmtId="0" fontId="1" fillId="3" borderId="1" xfId="0" applyFont="1" applyFill="1" applyBorder="1" applyAlignment="1">
      <alignment horizontal="center" wrapText="1"/>
    </xf>
    <xf numFmtId="0" fontId="1" fillId="3" borderId="1" xfId="0" applyFont="1" applyFill="1" applyBorder="1"/>
    <xf numFmtId="165" fontId="1" fillId="3" borderId="1" xfId="0" applyNumberFormat="1" applyFont="1" applyFill="1" applyBorder="1" applyAlignment="1">
      <alignment horizontal="center" wrapText="1"/>
    </xf>
    <xf numFmtId="0" fontId="2" fillId="3" borderId="1" xfId="0" applyFont="1" applyFill="1" applyBorder="1" applyAlignment="1">
      <alignment wrapText="1"/>
    </xf>
    <xf numFmtId="0" fontId="1" fillId="0" borderId="27" xfId="0" applyFont="1" applyBorder="1" applyAlignment="1">
      <alignment horizontal="left" wrapText="1"/>
    </xf>
    <xf numFmtId="0" fontId="1" fillId="0" borderId="23" xfId="0" applyFont="1" applyBorder="1" applyAlignment="1">
      <alignment horizontal="left" wrapText="1"/>
    </xf>
    <xf numFmtId="9" fontId="1" fillId="0" borderId="1" xfId="2" applyFont="1" applyFill="1" applyBorder="1"/>
    <xf numFmtId="166" fontId="1" fillId="0" borderId="1" xfId="0" applyNumberFormat="1" applyFont="1" applyBorder="1"/>
    <xf numFmtId="0" fontId="1" fillId="0" borderId="1" xfId="0" applyFont="1" applyBorder="1" applyAlignment="1">
      <alignment horizontal="center" vertical="center"/>
    </xf>
    <xf numFmtId="11" fontId="1" fillId="0" borderId="1" xfId="0" applyNumberFormat="1" applyFont="1" applyBorder="1" applyAlignment="1">
      <alignment horizontal="center" vertical="center" wrapText="1"/>
    </xf>
    <xf numFmtId="2" fontId="1" fillId="0" borderId="21" xfId="0" applyNumberFormat="1" applyFont="1" applyBorder="1" applyAlignment="1">
      <alignment horizontal="center" vertical="center" wrapText="1"/>
    </xf>
    <xf numFmtId="0" fontId="1" fillId="0" borderId="31" xfId="0" applyFont="1" applyBorder="1" applyAlignment="1">
      <alignment vertical="center" wrapText="1"/>
    </xf>
    <xf numFmtId="0" fontId="1" fillId="0" borderId="1" xfId="0" applyFont="1" applyBorder="1" applyAlignment="1">
      <alignment horizontal="left" vertical="center" wrapText="1"/>
    </xf>
    <xf numFmtId="0" fontId="1" fillId="3" borderId="1" xfId="0" applyFont="1" applyFill="1" applyBorder="1" applyAlignment="1">
      <alignment horizontal="center" vertical="center" wrapText="1"/>
    </xf>
    <xf numFmtId="0" fontId="17" fillId="0" borderId="2" xfId="0" applyFont="1" applyBorder="1" applyAlignment="1">
      <alignment wrapText="1"/>
    </xf>
    <xf numFmtId="0" fontId="17" fillId="0" borderId="6" xfId="0" applyFont="1" applyBorder="1" applyAlignment="1">
      <alignment wrapText="1"/>
    </xf>
    <xf numFmtId="0" fontId="11" fillId="0" borderId="0" xfId="0" applyFont="1"/>
    <xf numFmtId="2" fontId="1" fillId="0" borderId="19" xfId="0" applyNumberFormat="1" applyFont="1" applyBorder="1" applyAlignment="1">
      <alignment horizontal="center" wrapText="1"/>
    </xf>
    <xf numFmtId="0" fontId="1" fillId="0" borderId="19" xfId="0" applyFont="1" applyBorder="1" applyAlignment="1">
      <alignment horizontal="left" wrapText="1"/>
    </xf>
    <xf numFmtId="0" fontId="1" fillId="8" borderId="1" xfId="0" applyFont="1" applyFill="1" applyBorder="1" applyAlignment="1">
      <alignment horizontal="center" vertical="center"/>
    </xf>
    <xf numFmtId="0" fontId="1" fillId="8" borderId="19" xfId="0" applyFont="1" applyFill="1" applyBorder="1" applyAlignment="1">
      <alignment horizontal="center" vertical="center"/>
    </xf>
    <xf numFmtId="0" fontId="1" fillId="0" borderId="6" xfId="0" applyFont="1" applyBorder="1" applyAlignment="1">
      <alignment horizontal="center" vertical="center"/>
    </xf>
    <xf numFmtId="0" fontId="1" fillId="0" borderId="19" xfId="0" applyFont="1" applyBorder="1" applyAlignment="1">
      <alignment horizontal="center" vertical="center"/>
    </xf>
    <xf numFmtId="0" fontId="1" fillId="8" borderId="32" xfId="0" applyFont="1" applyFill="1" applyBorder="1" applyAlignment="1">
      <alignment horizontal="center" vertical="center"/>
    </xf>
    <xf numFmtId="0" fontId="1" fillId="8" borderId="6" xfId="0" applyFont="1" applyFill="1" applyBorder="1" applyAlignment="1">
      <alignment horizontal="center" vertical="center"/>
    </xf>
    <xf numFmtId="0" fontId="1" fillId="0" borderId="32" xfId="0" applyFont="1" applyBorder="1" applyAlignment="1">
      <alignment horizontal="center" vertical="center"/>
    </xf>
    <xf numFmtId="0" fontId="1" fillId="0" borderId="3" xfId="0" applyFont="1" applyBorder="1" applyAlignment="1">
      <alignment horizontal="center" vertical="center"/>
    </xf>
    <xf numFmtId="3" fontId="9" fillId="0" borderId="1" xfId="0" applyNumberFormat="1" applyFont="1" applyBorder="1" applyAlignment="1">
      <alignment horizontal="right" vertical="center"/>
    </xf>
    <xf numFmtId="3" fontId="9" fillId="0" borderId="2" xfId="0" applyNumberFormat="1" applyFont="1" applyBorder="1" applyAlignment="1">
      <alignment horizontal="right" vertical="center"/>
    </xf>
    <xf numFmtId="0" fontId="1" fillId="0" borderId="3" xfId="0" applyFont="1" applyBorder="1" applyAlignment="1">
      <alignment horizontal="left"/>
    </xf>
    <xf numFmtId="2" fontId="1" fillId="0" borderId="6" xfId="0" applyNumberFormat="1" applyFont="1" applyBorder="1" applyAlignment="1">
      <alignment horizontal="center" wrapText="1"/>
    </xf>
    <xf numFmtId="11" fontId="1" fillId="0" borderId="14" xfId="0" applyNumberFormat="1" applyFont="1" applyBorder="1" applyAlignment="1">
      <alignment horizontal="center" vertical="center" wrapText="1"/>
    </xf>
    <xf numFmtId="0" fontId="1" fillId="0" borderId="23" xfId="0" applyFont="1" applyBorder="1" applyAlignment="1">
      <alignment horizontal="center" vertical="center"/>
    </xf>
    <xf numFmtId="0" fontId="1" fillId="0" borderId="38" xfId="0" applyFont="1" applyBorder="1" applyAlignment="1">
      <alignment vertical="center" wrapText="1"/>
    </xf>
    <xf numFmtId="0" fontId="0" fillId="0" borderId="38" xfId="0" applyBorder="1" applyAlignment="1">
      <alignment wrapText="1"/>
    </xf>
    <xf numFmtId="0" fontId="2" fillId="0" borderId="38" xfId="0" applyFont="1" applyBorder="1" applyAlignment="1">
      <alignment vertical="center" wrapText="1"/>
    </xf>
    <xf numFmtId="0" fontId="1" fillId="0" borderId="38" xfId="0" applyFont="1" applyBorder="1" applyAlignment="1">
      <alignment horizontal="center" vertical="center" wrapText="1"/>
    </xf>
    <xf numFmtId="0" fontId="0" fillId="0" borderId="38" xfId="0" applyBorder="1"/>
    <xf numFmtId="0" fontId="2" fillId="0" borderId="38" xfId="0" applyFont="1" applyBorder="1" applyAlignment="1">
      <alignment horizontal="center" vertical="center" wrapText="1"/>
    </xf>
    <xf numFmtId="0" fontId="20" fillId="0" borderId="38" xfId="0" applyFont="1" applyBorder="1" applyAlignment="1">
      <alignment wrapText="1"/>
    </xf>
    <xf numFmtId="0" fontId="1" fillId="0" borderId="25" xfId="0" applyFont="1" applyBorder="1" applyAlignment="1">
      <alignment horizontal="center" vertical="center"/>
    </xf>
    <xf numFmtId="0" fontId="1" fillId="8" borderId="1" xfId="0" quotePrefix="1" applyFont="1" applyFill="1" applyBorder="1" applyAlignment="1">
      <alignment horizontal="center" vertical="center"/>
    </xf>
    <xf numFmtId="0" fontId="1" fillId="0" borderId="22" xfId="0" applyFont="1" applyBorder="1" applyAlignment="1">
      <alignment horizontal="center" vertical="center"/>
    </xf>
    <xf numFmtId="0" fontId="1" fillId="0" borderId="12" xfId="0" applyFont="1" applyBorder="1" applyAlignment="1">
      <alignment horizontal="left" wrapText="1"/>
    </xf>
    <xf numFmtId="11" fontId="1" fillId="0" borderId="24" xfId="0" applyNumberFormat="1" applyFont="1" applyBorder="1" applyAlignment="1">
      <alignment horizontal="center" vertical="center" wrapText="1"/>
    </xf>
    <xf numFmtId="0" fontId="1" fillId="8" borderId="9" xfId="0" applyFont="1" applyFill="1" applyBorder="1" applyAlignment="1">
      <alignment horizontal="center" vertical="center"/>
    </xf>
    <xf numFmtId="0" fontId="1" fillId="0" borderId="6" xfId="0" applyFont="1" applyBorder="1" applyAlignment="1">
      <alignment horizontal="center" vertical="center" wrapText="1"/>
    </xf>
    <xf numFmtId="0" fontId="0" fillId="0" borderId="1" xfId="0" applyBorder="1" applyAlignment="1">
      <alignment vertical="top" wrapText="1"/>
    </xf>
    <xf numFmtId="0" fontId="1" fillId="0" borderId="6" xfId="0" applyFont="1" applyBorder="1"/>
    <xf numFmtId="2" fontId="2" fillId="0" borderId="1" xfId="0" applyNumberFormat="1" applyFont="1" applyBorder="1"/>
    <xf numFmtId="14"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2" fontId="9" fillId="0" borderId="1" xfId="0" applyNumberFormat="1" applyFont="1" applyBorder="1" applyAlignment="1">
      <alignment horizontal="center" vertical="center" wrapText="1"/>
    </xf>
    <xf numFmtId="0" fontId="1" fillId="0" borderId="19" xfId="0" applyFont="1" applyBorder="1" applyAlignment="1">
      <alignment horizontal="center" vertical="center" wrapText="1"/>
    </xf>
    <xf numFmtId="0" fontId="11" fillId="0" borderId="1" xfId="0" applyFont="1" applyBorder="1" applyAlignment="1">
      <alignment vertical="center" wrapText="1"/>
    </xf>
    <xf numFmtId="14" fontId="11"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165" fontId="9" fillId="0" borderId="1" xfId="0" applyNumberFormat="1" applyFont="1" applyBorder="1"/>
    <xf numFmtId="0" fontId="1" fillId="0" borderId="3" xfId="0" applyFont="1" applyBorder="1" applyAlignment="1">
      <alignment horizontal="left" wrapText="1"/>
    </xf>
    <xf numFmtId="0" fontId="1" fillId="0" borderId="14" xfId="0" applyFont="1" applyBorder="1" applyAlignment="1">
      <alignment horizontal="left" wrapText="1"/>
    </xf>
    <xf numFmtId="0" fontId="1" fillId="0" borderId="25" xfId="0" applyFont="1" applyBorder="1" applyAlignment="1">
      <alignment horizontal="left"/>
    </xf>
    <xf numFmtId="166" fontId="1" fillId="0" borderId="3" xfId="0" applyNumberFormat="1" applyFont="1" applyBorder="1" applyAlignment="1">
      <alignment horizontal="center" vertical="center" wrapText="1"/>
    </xf>
    <xf numFmtId="166" fontId="1" fillId="0" borderId="0" xfId="0" applyNumberFormat="1" applyFont="1" applyAlignment="1">
      <alignment horizontal="center" vertical="center" wrapText="1"/>
    </xf>
    <xf numFmtId="166" fontId="1" fillId="0" borderId="19" xfId="0" applyNumberFormat="1" applyFont="1" applyBorder="1" applyAlignment="1">
      <alignment horizontal="center" vertical="center" wrapText="1"/>
    </xf>
    <xf numFmtId="166" fontId="1" fillId="0" borderId="8" xfId="0" applyNumberFormat="1" applyFont="1" applyBorder="1" applyAlignment="1">
      <alignment horizontal="center" wrapText="1"/>
    </xf>
    <xf numFmtId="166" fontId="1" fillId="0" borderId="17" xfId="0" applyNumberFormat="1" applyFont="1" applyBorder="1" applyAlignment="1">
      <alignment horizontal="center" wrapText="1"/>
    </xf>
    <xf numFmtId="166" fontId="1" fillId="0" borderId="0" xfId="0" applyNumberFormat="1" applyFont="1" applyAlignment="1">
      <alignment horizontal="center" wrapText="1"/>
    </xf>
    <xf numFmtId="166" fontId="1" fillId="0" borderId="24" xfId="0" applyNumberFormat="1" applyFont="1" applyBorder="1" applyAlignment="1">
      <alignment horizontal="center" wrapText="1"/>
    </xf>
    <xf numFmtId="166" fontId="1" fillId="0" borderId="3" xfId="0" applyNumberFormat="1" applyFont="1" applyBorder="1" applyAlignment="1">
      <alignment horizontal="center" wrapText="1"/>
    </xf>
    <xf numFmtId="166" fontId="1" fillId="0" borderId="26" xfId="0" applyNumberFormat="1" applyFont="1" applyBorder="1" applyAlignment="1">
      <alignment horizontal="center" wrapText="1"/>
    </xf>
    <xf numFmtId="166" fontId="1" fillId="0" borderId="18" xfId="0" applyNumberFormat="1" applyFont="1" applyBorder="1" applyAlignment="1">
      <alignment horizontal="center" wrapText="1"/>
    </xf>
    <xf numFmtId="166" fontId="1" fillId="0" borderId="14" xfId="0" applyNumberFormat="1" applyFont="1" applyBorder="1" applyAlignment="1">
      <alignment horizontal="center" wrapText="1"/>
    </xf>
    <xf numFmtId="166" fontId="1" fillId="0" borderId="14" xfId="0" applyNumberFormat="1" applyFont="1" applyBorder="1" applyAlignment="1">
      <alignment horizontal="center" vertical="center" wrapText="1"/>
    </xf>
    <xf numFmtId="166" fontId="1" fillId="0" borderId="18" xfId="0" applyNumberFormat="1" applyFont="1" applyBorder="1" applyAlignment="1">
      <alignment horizontal="center" vertical="center" wrapText="1"/>
    </xf>
    <xf numFmtId="166" fontId="1" fillId="0" borderId="6" xfId="0" applyNumberFormat="1" applyFont="1" applyBorder="1" applyAlignment="1">
      <alignment horizontal="center" vertical="center" wrapText="1"/>
    </xf>
    <xf numFmtId="166" fontId="1" fillId="0" borderId="22" xfId="0" applyNumberFormat="1" applyFont="1" applyBorder="1" applyAlignment="1">
      <alignment horizontal="center" vertical="center" wrapText="1"/>
    </xf>
    <xf numFmtId="166" fontId="1" fillId="0" borderId="19" xfId="0" applyNumberFormat="1" applyFont="1" applyBorder="1" applyAlignment="1">
      <alignment horizontal="center" wrapText="1"/>
    </xf>
    <xf numFmtId="166" fontId="1" fillId="0" borderId="23" xfId="0" applyNumberFormat="1" applyFont="1" applyBorder="1" applyAlignment="1">
      <alignment horizontal="center" vertical="center" wrapText="1"/>
    </xf>
    <xf numFmtId="166" fontId="1" fillId="0" borderId="6" xfId="0" applyNumberFormat="1" applyFont="1" applyBorder="1" applyAlignment="1">
      <alignment horizontal="center" vertical="center"/>
    </xf>
    <xf numFmtId="166" fontId="1" fillId="0" borderId="26" xfId="0" applyNumberFormat="1" applyFont="1" applyBorder="1" applyAlignment="1">
      <alignment horizontal="center" vertical="center" wrapText="1"/>
    </xf>
    <xf numFmtId="166" fontId="1" fillId="0" borderId="10" xfId="0" applyNumberFormat="1" applyFont="1" applyBorder="1" applyAlignment="1">
      <alignment horizontal="left" wrapText="1"/>
    </xf>
    <xf numFmtId="166" fontId="1" fillId="0" borderId="12" xfId="0" applyNumberFormat="1" applyFont="1" applyBorder="1" applyAlignment="1">
      <alignment horizontal="left" wrapText="1"/>
    </xf>
    <xf numFmtId="0" fontId="1" fillId="0" borderId="1" xfId="0" applyFont="1" applyBorder="1" applyAlignment="1">
      <alignment horizontal="center" wrapText="1"/>
    </xf>
    <xf numFmtId="0" fontId="1" fillId="0" borderId="2" xfId="0" applyFont="1" applyBorder="1" applyAlignment="1">
      <alignment horizontal="center" wrapText="1"/>
    </xf>
    <xf numFmtId="166" fontId="1" fillId="4" borderId="32" xfId="0" applyNumberFormat="1" applyFont="1" applyFill="1" applyBorder="1" applyAlignment="1">
      <alignment horizontal="center" wrapText="1"/>
    </xf>
    <xf numFmtId="166" fontId="1" fillId="4" borderId="37" xfId="0" applyNumberFormat="1" applyFont="1" applyFill="1" applyBorder="1" applyAlignment="1">
      <alignment horizontal="center" wrapText="1"/>
    </xf>
    <xf numFmtId="166" fontId="1" fillId="4" borderId="36" xfId="0" applyNumberFormat="1" applyFont="1" applyFill="1" applyBorder="1" applyAlignment="1">
      <alignment horizontal="center" wrapText="1"/>
    </xf>
    <xf numFmtId="166" fontId="1" fillId="0" borderId="0" xfId="0" applyNumberFormat="1" applyFont="1" applyAlignment="1">
      <alignment horizontal="left" wrapText="1"/>
    </xf>
    <xf numFmtId="166" fontId="1" fillId="0" borderId="1" xfId="0" applyNumberFormat="1" applyFont="1" applyBorder="1" applyAlignment="1">
      <alignment horizontal="left" wrapText="1"/>
    </xf>
    <xf numFmtId="166" fontId="1" fillId="0" borderId="3" xfId="0" applyNumberFormat="1" applyFont="1" applyBorder="1" applyAlignment="1">
      <alignment horizontal="center" vertical="center"/>
    </xf>
    <xf numFmtId="166" fontId="1" fillId="0" borderId="20" xfId="0" applyNumberFormat="1" applyFont="1" applyBorder="1" applyAlignment="1">
      <alignment horizontal="center" wrapText="1"/>
    </xf>
    <xf numFmtId="11" fontId="1" fillId="0" borderId="0" xfId="0" applyNumberFormat="1" applyFont="1" applyAlignment="1">
      <alignment horizontal="center" vertical="center" wrapText="1"/>
    </xf>
    <xf numFmtId="11" fontId="1" fillId="0" borderId="3" xfId="0" applyNumberFormat="1" applyFont="1" applyBorder="1" applyAlignment="1">
      <alignment horizontal="center" vertical="center" wrapText="1"/>
    </xf>
    <xf numFmtId="1" fontId="1" fillId="0" borderId="0" xfId="0" applyNumberFormat="1" applyFont="1" applyAlignment="1">
      <alignment horizontal="center" vertical="center"/>
    </xf>
    <xf numFmtId="1" fontId="1" fillId="0" borderId="25" xfId="0" applyNumberFormat="1" applyFont="1" applyBorder="1" applyAlignment="1">
      <alignment horizontal="center" vertical="center"/>
    </xf>
    <xf numFmtId="1" fontId="1" fillId="0" borderId="22" xfId="0" applyNumberFormat="1" applyFont="1" applyBorder="1" applyAlignment="1">
      <alignment horizontal="center" vertical="center"/>
    </xf>
    <xf numFmtId="1" fontId="1" fillId="0" borderId="3" xfId="0" applyNumberFormat="1" applyFont="1" applyBorder="1" applyAlignment="1">
      <alignment horizontal="center" vertical="center"/>
    </xf>
    <xf numFmtId="1" fontId="1" fillId="0" borderId="14" xfId="0" applyNumberFormat="1" applyFont="1" applyBorder="1" applyAlignment="1">
      <alignment horizontal="center" vertical="center"/>
    </xf>
    <xf numFmtId="1" fontId="1" fillId="8" borderId="6" xfId="0" applyNumberFormat="1" applyFont="1" applyFill="1" applyBorder="1" applyAlignment="1">
      <alignment horizontal="center" vertical="center"/>
    </xf>
    <xf numFmtId="1" fontId="1" fillId="8" borderId="1" xfId="0" quotePrefix="1" applyNumberFormat="1" applyFont="1" applyFill="1" applyBorder="1" applyAlignment="1">
      <alignment horizontal="center" vertical="center"/>
    </xf>
    <xf numFmtId="1" fontId="1" fillId="8" borderId="1" xfId="0" applyNumberFormat="1" applyFont="1" applyFill="1" applyBorder="1" applyAlignment="1">
      <alignment horizontal="center" vertical="center"/>
    </xf>
    <xf numFmtId="1" fontId="1" fillId="8" borderId="2" xfId="0" applyNumberFormat="1" applyFont="1" applyFill="1" applyBorder="1" applyAlignment="1">
      <alignment horizontal="center" vertical="center"/>
    </xf>
    <xf numFmtId="1" fontId="1" fillId="8" borderId="32" xfId="0" applyNumberFormat="1" applyFont="1" applyFill="1" applyBorder="1" applyAlignment="1">
      <alignment horizontal="center" vertical="center"/>
    </xf>
    <xf numFmtId="1" fontId="1" fillId="0" borderId="25" xfId="0" applyNumberFormat="1" applyFont="1" applyBorder="1" applyAlignment="1">
      <alignment horizontal="center" wrapText="1"/>
    </xf>
    <xf numFmtId="1" fontId="1" fillId="0" borderId="17" xfId="0" applyNumberFormat="1" applyFont="1" applyBorder="1" applyAlignment="1">
      <alignment horizontal="center" wrapText="1"/>
    </xf>
    <xf numFmtId="1" fontId="1" fillId="0" borderId="24" xfId="0" applyNumberFormat="1" applyFont="1" applyBorder="1" applyAlignment="1">
      <alignment horizontal="center" wrapText="1"/>
    </xf>
    <xf numFmtId="1" fontId="1" fillId="0" borderId="27" xfId="0" applyNumberFormat="1" applyFont="1" applyBorder="1" applyAlignment="1">
      <alignment horizontal="center" wrapText="1"/>
    </xf>
    <xf numFmtId="1" fontId="1" fillId="0" borderId="6" xfId="0" applyNumberFormat="1" applyFont="1" applyBorder="1" applyAlignment="1">
      <alignment horizontal="center" wrapText="1"/>
    </xf>
    <xf numFmtId="1" fontId="1" fillId="0" borderId="19" xfId="0" applyNumberFormat="1" applyFont="1" applyBorder="1" applyAlignment="1">
      <alignment horizontal="center" wrapText="1"/>
    </xf>
    <xf numFmtId="1" fontId="1" fillId="0" borderId="31" xfId="0" applyNumberFormat="1" applyFont="1" applyBorder="1" applyAlignment="1">
      <alignment horizontal="center" wrapText="1"/>
    </xf>
    <xf numFmtId="1" fontId="1" fillId="0" borderId="0" xfId="0" applyNumberFormat="1" applyFont="1" applyAlignment="1">
      <alignment horizontal="center" wrapText="1"/>
    </xf>
    <xf numFmtId="1" fontId="1" fillId="0" borderId="18" xfId="0" applyNumberFormat="1" applyFont="1" applyBorder="1" applyAlignment="1">
      <alignment horizontal="center" wrapText="1"/>
    </xf>
    <xf numFmtId="1" fontId="1" fillId="0" borderId="23" xfId="0" applyNumberFormat="1" applyFont="1" applyBorder="1" applyAlignment="1">
      <alignment horizontal="center" wrapText="1"/>
    </xf>
    <xf numFmtId="0" fontId="17" fillId="0" borderId="1" xfId="3" applyFont="1" applyBorder="1" applyAlignment="1">
      <alignment wrapText="1"/>
    </xf>
    <xf numFmtId="0" fontId="1" fillId="9" borderId="0" xfId="0" applyFont="1" applyFill="1"/>
    <xf numFmtId="0" fontId="1" fillId="0" borderId="33" xfId="0" applyFont="1" applyBorder="1" applyAlignment="1">
      <alignment horizontal="center" vertical="center"/>
    </xf>
    <xf numFmtId="0" fontId="1" fillId="0" borderId="8" xfId="0" applyFont="1" applyBorder="1" applyAlignment="1">
      <alignment horizontal="center" wrapText="1"/>
    </xf>
    <xf numFmtId="0" fontId="1" fillId="8" borderId="2" xfId="0" applyFont="1" applyFill="1" applyBorder="1" applyAlignment="1">
      <alignment horizontal="center" vertical="center"/>
    </xf>
    <xf numFmtId="0" fontId="1" fillId="0" borderId="27" xfId="0" applyFont="1" applyBorder="1" applyAlignment="1">
      <alignment horizontal="center" vertical="center"/>
    </xf>
    <xf numFmtId="0" fontId="1" fillId="0" borderId="27" xfId="0" applyFont="1" applyBorder="1" applyAlignment="1">
      <alignment horizontal="center" wrapText="1"/>
    </xf>
    <xf numFmtId="2" fontId="1" fillId="0" borderId="14" xfId="0" applyNumberFormat="1" applyFont="1" applyBorder="1" applyAlignment="1">
      <alignment horizontal="center" wrapText="1"/>
    </xf>
    <xf numFmtId="2" fontId="1" fillId="0" borderId="18" xfId="0" applyNumberFormat="1" applyFont="1" applyBorder="1" applyAlignment="1">
      <alignment horizontal="center" wrapText="1"/>
    </xf>
    <xf numFmtId="0" fontId="2" fillId="2" borderId="6" xfId="0" applyFont="1" applyFill="1" applyBorder="1" applyAlignment="1">
      <alignment horizontal="center" wrapText="1"/>
    </xf>
    <xf numFmtId="0" fontId="1" fillId="0" borderId="0" xfId="0" applyFont="1" applyAlignment="1">
      <alignment horizontal="right" wrapText="1"/>
    </xf>
    <xf numFmtId="0" fontId="1" fillId="0" borderId="1" xfId="0" applyFont="1" applyBorder="1" applyAlignment="1">
      <alignment horizontal="right" wrapText="1"/>
    </xf>
    <xf numFmtId="168" fontId="1" fillId="0" borderId="1" xfId="0" applyNumberFormat="1" applyFont="1" applyBorder="1" applyAlignment="1">
      <alignment wrapText="1"/>
    </xf>
    <xf numFmtId="2" fontId="1" fillId="0" borderId="1" xfId="0" applyNumberFormat="1" applyFont="1" applyBorder="1" applyAlignment="1">
      <alignment wrapText="1"/>
    </xf>
    <xf numFmtId="164" fontId="1" fillId="0" borderId="1" xfId="0" applyNumberFormat="1" applyFont="1" applyBorder="1" applyAlignment="1">
      <alignment wrapText="1"/>
    </xf>
    <xf numFmtId="165" fontId="1" fillId="0" borderId="1" xfId="0" applyNumberFormat="1" applyFont="1" applyBorder="1" applyAlignment="1">
      <alignment wrapText="1"/>
    </xf>
    <xf numFmtId="0" fontId="24" fillId="0" borderId="0" xfId="0" applyFont="1"/>
    <xf numFmtId="167" fontId="0" fillId="0" borderId="0" xfId="0" applyNumberFormat="1"/>
    <xf numFmtId="0" fontId="1" fillId="0" borderId="28" xfId="0" applyFont="1" applyBorder="1" applyAlignment="1">
      <alignment horizontal="left" wrapText="1"/>
    </xf>
    <xf numFmtId="0" fontId="1" fillId="0" borderId="15" xfId="0" applyFont="1" applyBorder="1" applyAlignment="1">
      <alignment horizontal="left" wrapText="1"/>
    </xf>
    <xf numFmtId="166" fontId="1" fillId="0" borderId="15" xfId="0" applyNumberFormat="1" applyFont="1" applyBorder="1" applyAlignment="1">
      <alignment horizontal="left" wrapText="1"/>
    </xf>
    <xf numFmtId="1" fontId="1" fillId="8" borderId="30" xfId="0" applyNumberFormat="1" applyFont="1" applyFill="1" applyBorder="1" applyAlignment="1">
      <alignment horizontal="center" vertical="center"/>
    </xf>
    <xf numFmtId="1" fontId="1" fillId="8" borderId="4" xfId="0" quotePrefix="1" applyNumberFormat="1" applyFont="1" applyFill="1" applyBorder="1" applyAlignment="1">
      <alignment horizontal="center" vertical="center"/>
    </xf>
    <xf numFmtId="166" fontId="1" fillId="0" borderId="25" xfId="0" applyNumberFormat="1" applyFont="1" applyBorder="1" applyAlignment="1">
      <alignment horizontal="center" vertical="center"/>
    </xf>
    <xf numFmtId="0" fontId="0" fillId="5" borderId="0" xfId="0" applyFill="1" applyAlignment="1">
      <alignment wrapText="1"/>
    </xf>
    <xf numFmtId="0" fontId="0" fillId="5" borderId="0" xfId="0" applyFill="1"/>
    <xf numFmtId="9" fontId="0" fillId="5" borderId="0" xfId="2" applyFont="1" applyFill="1"/>
    <xf numFmtId="0" fontId="19" fillId="6" borderId="4" xfId="0" applyFont="1" applyFill="1" applyBorder="1" applyAlignment="1">
      <alignment wrapText="1"/>
    </xf>
    <xf numFmtId="0" fontId="19" fillId="6" borderId="45" xfId="0" applyFont="1" applyFill="1" applyBorder="1" applyAlignment="1">
      <alignment wrapText="1"/>
    </xf>
    <xf numFmtId="0" fontId="19" fillId="6" borderId="46" xfId="0" applyFont="1" applyFill="1" applyBorder="1" applyAlignment="1">
      <alignment wrapText="1"/>
    </xf>
    <xf numFmtId="0" fontId="0" fillId="0" borderId="47" xfId="0" applyBorder="1"/>
    <xf numFmtId="0" fontId="0" fillId="0" borderId="48" xfId="0" applyBorder="1"/>
    <xf numFmtId="0" fontId="0" fillId="5" borderId="47" xfId="0" applyFill="1" applyBorder="1"/>
    <xf numFmtId="0" fontId="0" fillId="5" borderId="48" xfId="0" applyFill="1" applyBorder="1"/>
    <xf numFmtId="0" fontId="0" fillId="0" borderId="0" xfId="0" applyFill="1"/>
    <xf numFmtId="0" fontId="0" fillId="0" borderId="0" xfId="0" applyFill="1" applyAlignment="1">
      <alignment vertical="top" wrapText="1"/>
    </xf>
    <xf numFmtId="0" fontId="0" fillId="0" borderId="0" xfId="0" applyFill="1" applyAlignment="1">
      <alignment wrapText="1"/>
    </xf>
    <xf numFmtId="165" fontId="0" fillId="0" borderId="0" xfId="0" applyNumberFormat="1" applyFill="1"/>
    <xf numFmtId="2" fontId="0" fillId="0" borderId="0" xfId="0" applyNumberFormat="1" applyFill="1"/>
    <xf numFmtId="167" fontId="0" fillId="0" borderId="0" xfId="0" quotePrefix="1" applyNumberFormat="1" applyFill="1"/>
    <xf numFmtId="0" fontId="0" fillId="0" borderId="0" xfId="0" quotePrefix="1" applyFill="1"/>
    <xf numFmtId="0" fontId="24" fillId="0" borderId="0" xfId="0" applyFont="1" applyFill="1"/>
    <xf numFmtId="0" fontId="0" fillId="0" borderId="0" xfId="0" applyFill="1" applyAlignment="1">
      <alignment vertical="top"/>
    </xf>
    <xf numFmtId="165" fontId="0" fillId="5" borderId="0" xfId="0" applyNumberFormat="1" applyFill="1"/>
    <xf numFmtId="2" fontId="0" fillId="5" borderId="0" xfId="0" applyNumberFormat="1" applyFill="1"/>
    <xf numFmtId="167" fontId="0" fillId="5" borderId="0" xfId="0" quotePrefix="1" applyNumberFormat="1" applyFill="1"/>
    <xf numFmtId="0" fontId="0" fillId="5" borderId="0" xfId="0" quotePrefix="1" applyFill="1"/>
    <xf numFmtId="164" fontId="0" fillId="5" borderId="0" xfId="0" applyNumberFormat="1" applyFill="1"/>
    <xf numFmtId="0" fontId="0" fillId="0" borderId="49" xfId="0" applyFill="1" applyBorder="1" applyAlignment="1">
      <alignment vertical="top" wrapText="1"/>
    </xf>
    <xf numFmtId="0" fontId="0" fillId="0" borderId="50" xfId="0" applyFill="1" applyBorder="1"/>
    <xf numFmtId="165" fontId="0" fillId="5" borderId="50" xfId="0" applyNumberFormat="1" applyFill="1" applyBorder="1"/>
    <xf numFmtId="167" fontId="0" fillId="5" borderId="50" xfId="0" quotePrefix="1" applyNumberFormat="1" applyFill="1" applyBorder="1"/>
    <xf numFmtId="165" fontId="0" fillId="0" borderId="50" xfId="0" applyNumberFormat="1" applyFill="1" applyBorder="1"/>
    <xf numFmtId="167" fontId="0" fillId="0" borderId="51" xfId="0" quotePrefix="1" applyNumberFormat="1" applyFill="1" applyBorder="1"/>
    <xf numFmtId="165" fontId="0" fillId="0" borderId="51" xfId="0" applyNumberFormat="1" applyFill="1" applyBorder="1"/>
    <xf numFmtId="166" fontId="1" fillId="0" borderId="32" xfId="0" applyNumberFormat="1" applyFont="1" applyBorder="1" applyAlignment="1">
      <alignment horizontal="left" wrapText="1"/>
    </xf>
    <xf numFmtId="166" fontId="1" fillId="0" borderId="14" xfId="0" applyNumberFormat="1" applyFont="1" applyBorder="1" applyAlignment="1">
      <alignment horizontal="center" vertical="center"/>
    </xf>
    <xf numFmtId="0" fontId="1" fillId="0" borderId="25" xfId="0" applyFont="1" applyBorder="1" applyAlignment="1">
      <alignment horizontal="left" wrapText="1"/>
    </xf>
    <xf numFmtId="0" fontId="24" fillId="10" borderId="0" xfId="0" applyFont="1" applyFill="1" applyAlignment="1">
      <alignment wrapText="1"/>
    </xf>
    <xf numFmtId="0" fontId="24" fillId="10" borderId="0" xfId="0" applyFont="1" applyFill="1"/>
    <xf numFmtId="0" fontId="0" fillId="11" borderId="0" xfId="0" applyFill="1" applyAlignment="1">
      <alignment wrapText="1"/>
    </xf>
    <xf numFmtId="0" fontId="0" fillId="11" borderId="0" xfId="0" applyFill="1"/>
    <xf numFmtId="0" fontId="24" fillId="10" borderId="49" xfId="0" applyFont="1" applyFill="1" applyBorder="1"/>
    <xf numFmtId="0" fontId="0" fillId="5" borderId="51" xfId="0" applyFill="1" applyBorder="1"/>
    <xf numFmtId="0" fontId="0" fillId="0" borderId="50" xfId="0" applyBorder="1"/>
    <xf numFmtId="167" fontId="0" fillId="0" borderId="50" xfId="0" applyNumberFormat="1" applyBorder="1"/>
    <xf numFmtId="167" fontId="0" fillId="0" borderId="51" xfId="0" applyNumberFormat="1" applyBorder="1"/>
    <xf numFmtId="167" fontId="0" fillId="5" borderId="0" xfId="0" applyNumberFormat="1" applyFill="1"/>
    <xf numFmtId="167" fontId="0" fillId="5" borderId="50" xfId="0" applyNumberFormat="1" applyFill="1" applyBorder="1"/>
    <xf numFmtId="166" fontId="1" fillId="0" borderId="20" xfId="0" applyNumberFormat="1" applyFont="1" applyBorder="1" applyAlignment="1">
      <alignment horizontal="center" vertical="center" wrapText="1"/>
    </xf>
    <xf numFmtId="0" fontId="0" fillId="0" borderId="51" xfId="0" applyFill="1" applyBorder="1"/>
    <xf numFmtId="0" fontId="0" fillId="5" borderId="50" xfId="0" applyFill="1" applyBorder="1"/>
    <xf numFmtId="0" fontId="24" fillId="0" borderId="49" xfId="0" applyFont="1" applyFill="1" applyBorder="1"/>
    <xf numFmtId="166" fontId="1" fillId="0" borderId="53" xfId="0" applyNumberFormat="1" applyFont="1" applyBorder="1" applyAlignment="1">
      <alignment horizontal="left" wrapText="1"/>
    </xf>
    <xf numFmtId="0" fontId="1" fillId="12" borderId="27" xfId="0" applyFont="1" applyFill="1" applyBorder="1" applyAlignment="1">
      <alignment horizontal="left"/>
    </xf>
    <xf numFmtId="0" fontId="1" fillId="12" borderId="8" xfId="0" applyFont="1" applyFill="1" applyBorder="1" applyAlignment="1">
      <alignment horizontal="left" wrapText="1"/>
    </xf>
    <xf numFmtId="0" fontId="1" fillId="12" borderId="6" xfId="0" applyFont="1" applyFill="1" applyBorder="1" applyAlignment="1">
      <alignment horizontal="center" vertical="center"/>
    </xf>
    <xf numFmtId="166" fontId="1" fillId="12" borderId="17" xfId="0" applyNumberFormat="1" applyFont="1" applyFill="1" applyBorder="1" applyAlignment="1">
      <alignment horizontal="center" wrapText="1"/>
    </xf>
    <xf numFmtId="166" fontId="1" fillId="12" borderId="8" xfId="0" applyNumberFormat="1" applyFont="1" applyFill="1" applyBorder="1" applyAlignment="1">
      <alignment horizontal="center" wrapText="1"/>
    </xf>
    <xf numFmtId="2" fontId="1" fillId="12" borderId="24" xfId="0" applyNumberFormat="1" applyFont="1" applyFill="1" applyBorder="1" applyAlignment="1">
      <alignment horizontal="center" wrapText="1"/>
    </xf>
    <xf numFmtId="0" fontId="1" fillId="12" borderId="3" xfId="0" applyFont="1" applyFill="1" applyBorder="1" applyAlignment="1">
      <alignment horizontal="center" wrapText="1"/>
    </xf>
    <xf numFmtId="0" fontId="1" fillId="12" borderId="33" xfId="0" applyFont="1" applyFill="1" applyBorder="1" applyAlignment="1">
      <alignment horizontal="center" wrapText="1"/>
    </xf>
    <xf numFmtId="0" fontId="1" fillId="12" borderId="10" xfId="0" applyFont="1" applyFill="1" applyBorder="1" applyAlignment="1">
      <alignment horizontal="left" wrapText="1"/>
    </xf>
    <xf numFmtId="0" fontId="1" fillId="12" borderId="0" xfId="0" applyFont="1" applyFill="1"/>
    <xf numFmtId="0" fontId="1" fillId="12" borderId="6" xfId="0" applyFont="1" applyFill="1" applyBorder="1" applyAlignment="1">
      <alignment horizontal="left"/>
    </xf>
    <xf numFmtId="0" fontId="1" fillId="12" borderId="19" xfId="0" applyFont="1" applyFill="1" applyBorder="1" applyAlignment="1">
      <alignment horizontal="left" wrapText="1"/>
    </xf>
    <xf numFmtId="0" fontId="1" fillId="12" borderId="1" xfId="0" applyFont="1" applyFill="1" applyBorder="1" applyAlignment="1">
      <alignment horizontal="center" vertical="center"/>
    </xf>
    <xf numFmtId="166" fontId="1" fillId="12" borderId="20" xfId="0" applyNumberFormat="1" applyFont="1" applyFill="1" applyBorder="1" applyAlignment="1">
      <alignment horizontal="center" vertical="center" wrapText="1"/>
    </xf>
    <xf numFmtId="166" fontId="1" fillId="12" borderId="6" xfId="0" applyNumberFormat="1" applyFont="1" applyFill="1" applyBorder="1" applyAlignment="1">
      <alignment horizontal="center" vertical="center" wrapText="1"/>
    </xf>
    <xf numFmtId="0" fontId="1" fillId="12" borderId="22" xfId="0" applyFont="1" applyFill="1" applyBorder="1" applyAlignment="1">
      <alignment horizontal="center" wrapText="1"/>
    </xf>
    <xf numFmtId="0" fontId="1" fillId="12" borderId="19" xfId="0" applyFont="1" applyFill="1" applyBorder="1" applyAlignment="1">
      <alignment horizontal="center" wrapText="1"/>
    </xf>
    <xf numFmtId="0" fontId="1" fillId="12" borderId="20" xfId="0" applyFont="1" applyFill="1" applyBorder="1" applyAlignment="1">
      <alignment horizontal="center" wrapText="1"/>
    </xf>
    <xf numFmtId="0" fontId="1" fillId="12" borderId="28" xfId="0" applyFont="1" applyFill="1" applyBorder="1" applyAlignment="1">
      <alignment horizontal="left" wrapText="1"/>
    </xf>
    <xf numFmtId="0" fontId="1" fillId="12" borderId="25" xfId="0" applyFont="1" applyFill="1" applyBorder="1" applyAlignment="1">
      <alignment horizontal="left"/>
    </xf>
    <xf numFmtId="0" fontId="1" fillId="12" borderId="3" xfId="0" applyFont="1" applyFill="1" applyBorder="1" applyAlignment="1">
      <alignment horizontal="left" wrapText="1"/>
    </xf>
    <xf numFmtId="166" fontId="1" fillId="12" borderId="24" xfId="0" applyNumberFormat="1" applyFont="1" applyFill="1" applyBorder="1" applyAlignment="1">
      <alignment horizontal="center" wrapText="1"/>
    </xf>
    <xf numFmtId="166" fontId="1" fillId="12" borderId="3" xfId="0" applyNumberFormat="1" applyFont="1" applyFill="1" applyBorder="1" applyAlignment="1">
      <alignment horizontal="center" wrapText="1"/>
    </xf>
    <xf numFmtId="0" fontId="1" fillId="12" borderId="0" xfId="0" applyFont="1" applyFill="1" applyBorder="1" applyAlignment="1">
      <alignment horizontal="center" wrapText="1"/>
    </xf>
    <xf numFmtId="0" fontId="1" fillId="12" borderId="12" xfId="0" applyFont="1" applyFill="1" applyBorder="1" applyAlignment="1">
      <alignment horizontal="left" wrapText="1"/>
    </xf>
    <xf numFmtId="0" fontId="1" fillId="12" borderId="23" xfId="0" applyFont="1" applyFill="1" applyBorder="1" applyAlignment="1">
      <alignment horizontal="left"/>
    </xf>
    <xf numFmtId="0" fontId="1" fillId="12" borderId="18" xfId="0" applyFont="1" applyFill="1" applyBorder="1" applyAlignment="1">
      <alignment horizontal="left" wrapText="1"/>
    </xf>
    <xf numFmtId="0" fontId="1" fillId="12" borderId="32" xfId="0" applyFont="1" applyFill="1" applyBorder="1" applyAlignment="1">
      <alignment horizontal="center" vertical="center"/>
    </xf>
    <xf numFmtId="166" fontId="1" fillId="12" borderId="26" xfId="0" applyNumberFormat="1" applyFont="1" applyFill="1" applyBorder="1" applyAlignment="1">
      <alignment horizontal="center" vertical="center" wrapText="1"/>
    </xf>
    <xf numFmtId="166" fontId="1" fillId="12" borderId="14" xfId="0" applyNumberFormat="1" applyFont="1" applyFill="1" applyBorder="1" applyAlignment="1">
      <alignment horizontal="center" vertical="center" wrapText="1"/>
    </xf>
    <xf numFmtId="0" fontId="1" fillId="12" borderId="23" xfId="0" applyFont="1" applyFill="1" applyBorder="1" applyAlignment="1">
      <alignment horizontal="center" wrapText="1"/>
    </xf>
    <xf numFmtId="0" fontId="1" fillId="12" borderId="18" xfId="0" applyFont="1" applyFill="1" applyBorder="1" applyAlignment="1">
      <alignment horizontal="center" wrapText="1"/>
    </xf>
    <xf numFmtId="0" fontId="1" fillId="12" borderId="26" xfId="0" applyFont="1" applyFill="1" applyBorder="1" applyAlignment="1">
      <alignment horizontal="center" wrapText="1"/>
    </xf>
    <xf numFmtId="0" fontId="1" fillId="12" borderId="15" xfId="0" applyFont="1" applyFill="1" applyBorder="1" applyAlignment="1">
      <alignment horizontal="left" wrapText="1"/>
    </xf>
    <xf numFmtId="0" fontId="1" fillId="12" borderId="9" xfId="0" applyFont="1" applyFill="1" applyBorder="1" applyAlignment="1">
      <alignment horizontal="left" wrapText="1"/>
    </xf>
    <xf numFmtId="0" fontId="1" fillId="12" borderId="9" xfId="0" applyFont="1" applyFill="1" applyBorder="1" applyAlignment="1">
      <alignment horizontal="center" vertical="center"/>
    </xf>
    <xf numFmtId="2" fontId="1" fillId="12" borderId="9" xfId="0" applyNumberFormat="1" applyFont="1" applyFill="1" applyBorder="1" applyAlignment="1">
      <alignment horizontal="center" wrapText="1"/>
    </xf>
    <xf numFmtId="165" fontId="1" fillId="12" borderId="9" xfId="0" applyNumberFormat="1" applyFont="1" applyFill="1" applyBorder="1" applyAlignment="1">
      <alignment horizontal="center" wrapText="1"/>
    </xf>
    <xf numFmtId="11" fontId="1" fillId="12" borderId="9" xfId="0" applyNumberFormat="1" applyFont="1" applyFill="1" applyBorder="1" applyAlignment="1">
      <alignment horizontal="center" vertical="center" wrapText="1"/>
    </xf>
    <xf numFmtId="0" fontId="1" fillId="12" borderId="9" xfId="0" applyFont="1" applyFill="1" applyBorder="1" applyAlignment="1">
      <alignment horizontal="center" wrapText="1"/>
    </xf>
    <xf numFmtId="0" fontId="1" fillId="12" borderId="52" xfId="0" applyFont="1" applyFill="1" applyBorder="1" applyAlignment="1">
      <alignment horizontal="left" wrapText="1"/>
    </xf>
    <xf numFmtId="0" fontId="1" fillId="12" borderId="32" xfId="0" applyFont="1" applyFill="1" applyBorder="1" applyAlignment="1">
      <alignment horizontal="left" wrapText="1"/>
    </xf>
    <xf numFmtId="165" fontId="1" fillId="12" borderId="32" xfId="0" applyNumberFormat="1" applyFont="1" applyFill="1" applyBorder="1" applyAlignment="1">
      <alignment horizontal="center" vertical="center"/>
    </xf>
    <xf numFmtId="2" fontId="1" fillId="12" borderId="32" xfId="0" applyNumberFormat="1" applyFont="1" applyFill="1" applyBorder="1" applyAlignment="1">
      <alignment horizontal="center" wrapText="1"/>
    </xf>
    <xf numFmtId="11" fontId="1" fillId="12" borderId="32" xfId="0" applyNumberFormat="1" applyFont="1" applyFill="1" applyBorder="1" applyAlignment="1">
      <alignment horizontal="center" vertical="center" wrapText="1"/>
    </xf>
    <xf numFmtId="0" fontId="1" fillId="12" borderId="32" xfId="0" applyFont="1" applyFill="1" applyBorder="1" applyAlignment="1">
      <alignment horizontal="center" wrapText="1"/>
    </xf>
    <xf numFmtId="0" fontId="1" fillId="13" borderId="9" xfId="0" applyFont="1" applyFill="1" applyBorder="1" applyAlignment="1">
      <alignment horizontal="center" vertical="center"/>
    </xf>
    <xf numFmtId="0" fontId="1" fillId="13" borderId="30" xfId="0" applyFont="1" applyFill="1" applyBorder="1" applyAlignment="1">
      <alignment horizontal="center" vertical="center"/>
    </xf>
    <xf numFmtId="1" fontId="1" fillId="12" borderId="8" xfId="0" applyNumberFormat="1" applyFont="1" applyFill="1" applyBorder="1" applyAlignment="1">
      <alignment horizontal="center" wrapText="1"/>
    </xf>
    <xf numFmtId="1" fontId="1" fillId="12" borderId="17" xfId="0" applyNumberFormat="1" applyFont="1" applyFill="1" applyBorder="1" applyAlignment="1">
      <alignment horizontal="center" wrapText="1"/>
    </xf>
    <xf numFmtId="166" fontId="1" fillId="12" borderId="10" xfId="0" applyNumberFormat="1" applyFont="1" applyFill="1" applyBorder="1" applyAlignment="1">
      <alignment horizontal="left" wrapText="1"/>
    </xf>
    <xf numFmtId="0" fontId="1" fillId="12" borderId="24" xfId="0" applyFont="1" applyFill="1" applyBorder="1" applyAlignment="1">
      <alignment horizontal="left" wrapText="1"/>
    </xf>
    <xf numFmtId="0" fontId="1" fillId="13" borderId="1" xfId="0" applyFont="1" applyFill="1" applyBorder="1" applyAlignment="1">
      <alignment horizontal="center" vertical="center"/>
    </xf>
    <xf numFmtId="166" fontId="1" fillId="12" borderId="0" xfId="0" applyNumberFormat="1" applyFont="1" applyFill="1" applyAlignment="1">
      <alignment horizontal="center" wrapText="1"/>
    </xf>
    <xf numFmtId="1" fontId="1" fillId="12" borderId="25" xfId="0" applyNumberFormat="1" applyFont="1" applyFill="1" applyBorder="1" applyAlignment="1">
      <alignment horizontal="center" wrapText="1"/>
    </xf>
    <xf numFmtId="1" fontId="1" fillId="12" borderId="3" xfId="0" applyNumberFormat="1" applyFont="1" applyFill="1" applyBorder="1" applyAlignment="1">
      <alignment horizontal="center" wrapText="1"/>
    </xf>
    <xf numFmtId="166" fontId="1" fillId="12" borderId="12" xfId="0" applyNumberFormat="1" applyFont="1" applyFill="1" applyBorder="1" applyAlignment="1">
      <alignment horizontal="left" wrapText="1"/>
    </xf>
    <xf numFmtId="1" fontId="1" fillId="12" borderId="24" xfId="0" applyNumberFormat="1" applyFont="1" applyFill="1" applyBorder="1" applyAlignment="1">
      <alignment horizontal="center" wrapText="1"/>
    </xf>
    <xf numFmtId="166" fontId="1" fillId="12" borderId="53" xfId="0" applyNumberFormat="1" applyFont="1" applyFill="1" applyBorder="1" applyAlignment="1">
      <alignment horizontal="left" wrapText="1"/>
    </xf>
    <xf numFmtId="0" fontId="1" fillId="13" borderId="32" xfId="0" applyFont="1" applyFill="1" applyBorder="1" applyAlignment="1">
      <alignment horizontal="center" vertical="center"/>
    </xf>
    <xf numFmtId="166" fontId="1" fillId="12" borderId="26" xfId="0" applyNumberFormat="1" applyFont="1" applyFill="1" applyBorder="1" applyAlignment="1">
      <alignment horizontal="center" wrapText="1"/>
    </xf>
    <xf numFmtId="166" fontId="1" fillId="12" borderId="18" xfId="0" applyNumberFormat="1" applyFont="1" applyFill="1" applyBorder="1" applyAlignment="1">
      <alignment horizontal="center" wrapText="1"/>
    </xf>
    <xf numFmtId="166" fontId="1" fillId="12" borderId="14" xfId="0" applyNumberFormat="1" applyFont="1" applyFill="1" applyBorder="1" applyAlignment="1">
      <alignment horizontal="center" wrapText="1"/>
    </xf>
    <xf numFmtId="166" fontId="1" fillId="12" borderId="18" xfId="0" applyNumberFormat="1" applyFont="1" applyFill="1" applyBorder="1" applyAlignment="1">
      <alignment horizontal="center" vertical="center" wrapText="1"/>
    </xf>
    <xf numFmtId="0" fontId="1" fillId="12" borderId="3" xfId="0" applyFont="1" applyFill="1" applyBorder="1" applyAlignment="1">
      <alignment horizontal="left"/>
    </xf>
    <xf numFmtId="0" fontId="1" fillId="12" borderId="3" xfId="0" applyFont="1" applyFill="1" applyBorder="1" applyAlignment="1">
      <alignment horizontal="center" vertical="center"/>
    </xf>
    <xf numFmtId="166" fontId="1" fillId="12" borderId="8" xfId="0" applyNumberFormat="1" applyFont="1" applyFill="1" applyBorder="1" applyAlignment="1">
      <alignment horizontal="center" vertical="center"/>
    </xf>
    <xf numFmtId="166" fontId="1" fillId="12" borderId="0" xfId="0" applyNumberFormat="1" applyFont="1" applyFill="1" applyAlignment="1">
      <alignment horizontal="center" vertical="center"/>
    </xf>
    <xf numFmtId="11" fontId="1" fillId="12" borderId="3" xfId="0" applyNumberFormat="1" applyFont="1" applyFill="1" applyBorder="1" applyAlignment="1">
      <alignment horizontal="center" vertical="center" wrapText="1"/>
    </xf>
    <xf numFmtId="11" fontId="1" fillId="12" borderId="25" xfId="0" applyNumberFormat="1" applyFont="1" applyFill="1" applyBorder="1" applyAlignment="1">
      <alignment horizontal="center" vertical="center" wrapText="1"/>
    </xf>
    <xf numFmtId="11" fontId="1" fillId="12" borderId="0" xfId="0" applyNumberFormat="1" applyFont="1" applyFill="1" applyAlignment="1">
      <alignment horizontal="center" vertical="center" wrapText="1"/>
    </xf>
    <xf numFmtId="11" fontId="1" fillId="12" borderId="24" xfId="0" applyNumberFormat="1" applyFont="1" applyFill="1" applyBorder="1" applyAlignment="1">
      <alignment horizontal="center" vertical="center" wrapText="1"/>
    </xf>
    <xf numFmtId="1" fontId="1" fillId="12" borderId="0" xfId="0" applyNumberFormat="1" applyFont="1" applyFill="1" applyAlignment="1">
      <alignment horizontal="center" vertical="center"/>
    </xf>
    <xf numFmtId="167" fontId="1" fillId="12" borderId="12" xfId="0" applyNumberFormat="1" applyFont="1" applyFill="1" applyBorder="1" applyAlignment="1">
      <alignment horizontal="left" wrapText="1"/>
    </xf>
    <xf numFmtId="0" fontId="1" fillId="12" borderId="14" xfId="0" applyFont="1" applyFill="1" applyBorder="1" applyAlignment="1">
      <alignment horizontal="center" vertical="center"/>
    </xf>
    <xf numFmtId="11" fontId="1" fillId="12" borderId="14" xfId="0" applyNumberFormat="1" applyFont="1" applyFill="1" applyBorder="1" applyAlignment="1">
      <alignment horizontal="center" vertical="center" wrapText="1"/>
    </xf>
    <xf numFmtId="0" fontId="1" fillId="12" borderId="27" xfId="0" applyFont="1" applyFill="1" applyBorder="1" applyAlignment="1">
      <alignment horizontal="left" wrapText="1"/>
    </xf>
    <xf numFmtId="1" fontId="1" fillId="12" borderId="23" xfId="0" applyNumberFormat="1" applyFont="1" applyFill="1" applyBorder="1" applyAlignment="1">
      <alignment horizontal="center" wrapText="1"/>
    </xf>
    <xf numFmtId="1" fontId="1" fillId="12" borderId="18" xfId="0" applyNumberFormat="1" applyFont="1" applyFill="1" applyBorder="1" applyAlignment="1">
      <alignment horizontal="center" wrapText="1"/>
    </xf>
    <xf numFmtId="166" fontId="1" fillId="12" borderId="15" xfId="0" applyNumberFormat="1" applyFont="1" applyFill="1" applyBorder="1" applyAlignment="1">
      <alignment horizontal="left" wrapText="1"/>
    </xf>
    <xf numFmtId="166" fontId="1" fillId="0" borderId="8" xfId="0" applyNumberFormat="1" applyFont="1" applyFill="1" applyBorder="1" applyAlignment="1">
      <alignment horizontal="center" vertical="center"/>
    </xf>
    <xf numFmtId="166" fontId="1" fillId="0" borderId="3" xfId="0" applyNumberFormat="1" applyFont="1" applyFill="1" applyBorder="1" applyAlignment="1">
      <alignment horizontal="center" vertical="center"/>
    </xf>
    <xf numFmtId="1" fontId="1" fillId="0" borderId="22" xfId="0" applyNumberFormat="1" applyFont="1" applyBorder="1" applyAlignment="1">
      <alignment horizontal="center" wrapText="1"/>
    </xf>
    <xf numFmtId="166" fontId="1" fillId="0" borderId="28" xfId="0" applyNumberFormat="1" applyFont="1" applyBorder="1" applyAlignment="1">
      <alignment horizontal="left" wrapText="1"/>
    </xf>
    <xf numFmtId="0" fontId="1" fillId="12" borderId="25" xfId="0" applyFont="1" applyFill="1" applyBorder="1" applyAlignment="1">
      <alignment horizontal="left" wrapText="1"/>
    </xf>
    <xf numFmtId="166" fontId="1" fillId="12" borderId="3" xfId="0" applyNumberFormat="1" applyFont="1" applyFill="1" applyBorder="1" applyAlignment="1">
      <alignment horizontal="center" vertical="center"/>
    </xf>
    <xf numFmtId="0" fontId="1" fillId="12" borderId="8" xfId="0" applyFont="1" applyFill="1" applyBorder="1" applyAlignment="1">
      <alignment horizontal="center" vertical="center"/>
    </xf>
    <xf numFmtId="1" fontId="1" fillId="12" borderId="27" xfId="0" applyNumberFormat="1" applyFont="1" applyFill="1" applyBorder="1" applyAlignment="1">
      <alignment horizontal="center" wrapText="1"/>
    </xf>
    <xf numFmtId="0" fontId="1" fillId="12" borderId="22" xfId="0" applyFont="1" applyFill="1" applyBorder="1" applyAlignment="1">
      <alignment horizontal="left"/>
    </xf>
    <xf numFmtId="166" fontId="1" fillId="12" borderId="19" xfId="0" applyNumberFormat="1" applyFont="1" applyFill="1" applyBorder="1" applyAlignment="1">
      <alignment horizontal="center" vertical="center" wrapText="1"/>
    </xf>
    <xf numFmtId="166" fontId="1" fillId="12" borderId="6" xfId="0" applyNumberFormat="1" applyFont="1" applyFill="1" applyBorder="1" applyAlignment="1">
      <alignment horizontal="center" wrapText="1"/>
    </xf>
    <xf numFmtId="166" fontId="1" fillId="12" borderId="19" xfId="0" applyNumberFormat="1" applyFont="1" applyFill="1" applyBorder="1" applyAlignment="1">
      <alignment horizontal="center" wrapText="1"/>
    </xf>
    <xf numFmtId="1" fontId="1" fillId="12" borderId="22" xfId="0" applyNumberFormat="1" applyFont="1" applyFill="1" applyBorder="1" applyAlignment="1">
      <alignment horizontal="center" wrapText="1"/>
    </xf>
    <xf numFmtId="1" fontId="1" fillId="12" borderId="19" xfId="0" applyNumberFormat="1" applyFont="1" applyFill="1" applyBorder="1" applyAlignment="1">
      <alignment horizontal="center" wrapText="1"/>
    </xf>
    <xf numFmtId="166" fontId="1" fillId="12" borderId="28" xfId="0" applyNumberFormat="1" applyFont="1" applyFill="1" applyBorder="1" applyAlignment="1">
      <alignment horizontal="left" wrapText="1"/>
    </xf>
    <xf numFmtId="0" fontId="0" fillId="0" borderId="1" xfId="0" applyBorder="1" applyAlignment="1">
      <alignment horizontal="center" vertical="center"/>
    </xf>
    <xf numFmtId="0" fontId="26" fillId="0" borderId="1" xfId="0" applyFont="1" applyBorder="1" applyAlignment="1">
      <alignment horizontal="center" vertical="center"/>
    </xf>
    <xf numFmtId="0" fontId="0" fillId="0" borderId="1" xfId="0" applyBorder="1" applyAlignment="1">
      <alignment horizontal="center" vertical="center" wrapText="1"/>
    </xf>
    <xf numFmtId="165" fontId="0" fillId="0" borderId="1" xfId="0" applyNumberFormat="1" applyBorder="1" applyAlignment="1">
      <alignment horizontal="center" vertical="center"/>
    </xf>
    <xf numFmtId="166" fontId="0" fillId="0" borderId="1" xfId="0" applyNumberFormat="1" applyBorder="1" applyAlignment="1">
      <alignment horizontal="center" vertical="center"/>
    </xf>
    <xf numFmtId="0" fontId="25" fillId="10" borderId="1" xfId="0" applyFont="1" applyFill="1" applyBorder="1" applyAlignment="1">
      <alignment horizontal="center" vertical="top" wrapText="1"/>
    </xf>
    <xf numFmtId="0" fontId="24" fillId="10" borderId="1" xfId="0" applyFont="1" applyFill="1" applyBorder="1" applyAlignment="1">
      <alignment horizontal="center" vertical="top" wrapText="1"/>
    </xf>
    <xf numFmtId="0" fontId="27" fillId="10" borderId="1" xfId="0" applyFont="1" applyFill="1" applyBorder="1" applyAlignment="1">
      <alignment horizontal="center" vertical="top" wrapText="1"/>
    </xf>
    <xf numFmtId="0" fontId="24" fillId="10" borderId="1" xfId="0" applyFont="1" applyFill="1" applyBorder="1"/>
    <xf numFmtId="0" fontId="2" fillId="5" borderId="2" xfId="0" applyFont="1" applyFill="1" applyBorder="1" applyAlignment="1">
      <alignment wrapText="1"/>
    </xf>
    <xf numFmtId="0" fontId="1" fillId="0" borderId="20" xfId="0" applyFont="1" applyFill="1" applyBorder="1" applyAlignment="1">
      <alignment wrapText="1"/>
    </xf>
    <xf numFmtId="0" fontId="2" fillId="0" borderId="20" xfId="0" applyFont="1" applyFill="1" applyBorder="1" applyAlignment="1">
      <alignment wrapText="1"/>
    </xf>
    <xf numFmtId="0" fontId="1" fillId="12" borderId="1" xfId="0" applyFont="1" applyFill="1" applyBorder="1" applyAlignment="1">
      <alignment wrapText="1"/>
    </xf>
    <xf numFmtId="0" fontId="1" fillId="12" borderId="1" xfId="0" applyFont="1" applyFill="1" applyBorder="1" applyAlignment="1">
      <alignment horizontal="center" wrapText="1"/>
    </xf>
    <xf numFmtId="0" fontId="1" fillId="12" borderId="1" xfId="0" applyFont="1" applyFill="1" applyBorder="1"/>
    <xf numFmtId="165" fontId="1" fillId="12" borderId="1" xfId="0" applyNumberFormat="1" applyFont="1" applyFill="1" applyBorder="1" applyAlignment="1">
      <alignment horizontal="center" wrapText="1"/>
    </xf>
    <xf numFmtId="0" fontId="2" fillId="12" borderId="2" xfId="0" applyFont="1" applyFill="1" applyBorder="1"/>
    <xf numFmtId="0" fontId="2" fillId="12" borderId="1" xfId="0" applyFont="1" applyFill="1" applyBorder="1" applyAlignment="1">
      <alignment vertical="center" wrapText="1"/>
    </xf>
    <xf numFmtId="0" fontId="2" fillId="12" borderId="1" xfId="0" applyFont="1" applyFill="1" applyBorder="1" applyAlignment="1">
      <alignment horizontal="center" vertical="center" wrapText="1"/>
    </xf>
    <xf numFmtId="14" fontId="2" fillId="12" borderId="1" xfId="0" applyNumberFormat="1" applyFont="1" applyFill="1" applyBorder="1" applyAlignment="1">
      <alignment horizontal="center" vertical="center" wrapText="1"/>
    </xf>
    <xf numFmtId="165" fontId="1" fillId="12" borderId="1" xfId="0" applyNumberFormat="1" applyFont="1" applyFill="1" applyBorder="1"/>
    <xf numFmtId="2" fontId="1" fillId="12" borderId="1" xfId="0" applyNumberFormat="1" applyFont="1" applyFill="1" applyBorder="1" applyAlignment="1">
      <alignment horizontal="center" wrapText="1"/>
    </xf>
    <xf numFmtId="164" fontId="1" fillId="12" borderId="1" xfId="0" applyNumberFormat="1" applyFont="1" applyFill="1" applyBorder="1" applyAlignment="1">
      <alignment horizontal="center" wrapText="1"/>
    </xf>
    <xf numFmtId="1" fontId="1" fillId="12" borderId="1" xfId="0" applyNumberFormat="1" applyFont="1" applyFill="1" applyBorder="1" applyAlignment="1">
      <alignment horizontal="center" wrapText="1"/>
    </xf>
    <xf numFmtId="0" fontId="17" fillId="0" borderId="1" xfId="0" applyFont="1" applyFill="1" applyBorder="1" applyAlignment="1">
      <alignment wrapText="1"/>
    </xf>
    <xf numFmtId="0" fontId="1" fillId="0" borderId="1" xfId="0" applyFont="1" applyFill="1" applyBorder="1" applyAlignment="1">
      <alignment vertical="center" wrapText="1"/>
    </xf>
    <xf numFmtId="0" fontId="1" fillId="0" borderId="2" xfId="0" applyFont="1" applyFill="1" applyBorder="1" applyAlignment="1">
      <alignment vertical="center" wrapText="1"/>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65" fontId="1" fillId="0" borderId="1" xfId="0" applyNumberFormat="1" applyFont="1" applyFill="1" applyBorder="1"/>
    <xf numFmtId="0" fontId="1" fillId="0" borderId="1" xfId="0" applyFont="1" applyFill="1" applyBorder="1" applyAlignment="1">
      <alignment horizontal="center" wrapText="1"/>
    </xf>
    <xf numFmtId="0" fontId="1" fillId="0" borderId="2" xfId="0" applyFont="1" applyFill="1" applyBorder="1"/>
    <xf numFmtId="0" fontId="1" fillId="0" borderId="0" xfId="0" applyFont="1" applyFill="1"/>
    <xf numFmtId="0" fontId="17" fillId="0" borderId="0" xfId="0" applyFont="1" applyFill="1" applyBorder="1" applyAlignment="1">
      <alignment wrapText="1"/>
    </xf>
    <xf numFmtId="0" fontId="1" fillId="0" borderId="4" xfId="0" applyFont="1" applyFill="1" applyBorder="1" applyAlignment="1">
      <alignment vertical="center" wrapText="1"/>
    </xf>
    <xf numFmtId="0" fontId="1" fillId="0" borderId="1" xfId="0" applyFont="1" applyFill="1" applyBorder="1" applyAlignment="1">
      <alignment horizontal="center" vertical="center"/>
    </xf>
    <xf numFmtId="0" fontId="2" fillId="14" borderId="1" xfId="0" applyFont="1" applyFill="1" applyBorder="1" applyAlignment="1">
      <alignment vertical="center" wrapText="1"/>
    </xf>
    <xf numFmtId="0" fontId="2" fillId="14" borderId="4" xfId="0" applyFont="1" applyFill="1" applyBorder="1" applyAlignment="1">
      <alignment vertical="center" wrapText="1"/>
    </xf>
    <xf numFmtId="0" fontId="2" fillId="14" borderId="1" xfId="0" applyFont="1" applyFill="1" applyBorder="1" applyAlignment="1">
      <alignment horizontal="center" vertical="center" wrapText="1"/>
    </xf>
    <xf numFmtId="14" fontId="2" fillId="14" borderId="1" xfId="0" applyNumberFormat="1" applyFont="1" applyFill="1" applyBorder="1" applyAlignment="1">
      <alignment horizontal="center" vertical="center" wrapText="1"/>
    </xf>
    <xf numFmtId="165" fontId="1" fillId="14" borderId="1" xfId="0" applyNumberFormat="1" applyFont="1" applyFill="1" applyBorder="1" applyAlignment="1">
      <alignment horizontal="center" wrapText="1"/>
    </xf>
    <xf numFmtId="0" fontId="1" fillId="14" borderId="1" xfId="0" applyFont="1" applyFill="1" applyBorder="1" applyAlignment="1">
      <alignment horizontal="center" wrapText="1"/>
    </xf>
    <xf numFmtId="0" fontId="2" fillId="14" borderId="2" xfId="0" applyFont="1" applyFill="1" applyBorder="1"/>
    <xf numFmtId="0" fontId="1" fillId="14" borderId="0" xfId="0" applyFont="1" applyFill="1"/>
    <xf numFmtId="0" fontId="2" fillId="14" borderId="6"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2" xfId="0" applyFont="1" applyFill="1" applyBorder="1"/>
    <xf numFmtId="0" fontId="17" fillId="14" borderId="1" xfId="0" applyFont="1" applyFill="1" applyBorder="1" applyAlignment="1">
      <alignment wrapText="1"/>
    </xf>
    <xf numFmtId="0" fontId="1" fillId="14" borderId="1" xfId="0" applyFont="1" applyFill="1" applyBorder="1" applyAlignment="1">
      <alignment wrapText="1"/>
    </xf>
    <xf numFmtId="0" fontId="2" fillId="14" borderId="1" xfId="0" applyFont="1" applyFill="1" applyBorder="1" applyAlignment="1">
      <alignment horizontal="center" wrapText="1"/>
    </xf>
    <xf numFmtId="0" fontId="1" fillId="14" borderId="1" xfId="0" applyFont="1" applyFill="1" applyBorder="1" applyAlignment="1">
      <alignment horizontal="center" vertical="center" wrapText="1"/>
    </xf>
    <xf numFmtId="0" fontId="1" fillId="14" borderId="1" xfId="0" applyFont="1" applyFill="1" applyBorder="1"/>
    <xf numFmtId="0" fontId="2" fillId="14" borderId="6" xfId="0" applyFont="1" applyFill="1" applyBorder="1" applyAlignment="1">
      <alignment wrapText="1"/>
    </xf>
    <xf numFmtId="0" fontId="2" fillId="14" borderId="1" xfId="0" applyFont="1" applyFill="1" applyBorder="1" applyAlignment="1">
      <alignment wrapText="1"/>
    </xf>
    <xf numFmtId="0" fontId="1" fillId="14" borderId="1" xfId="0" applyFont="1" applyFill="1" applyBorder="1" applyAlignment="1">
      <alignment vertical="center" wrapText="1"/>
    </xf>
    <xf numFmtId="2" fontId="1" fillId="14" borderId="1" xfId="0" applyNumberFormat="1" applyFont="1" applyFill="1" applyBorder="1" applyAlignment="1">
      <alignment horizontal="center" wrapText="1"/>
    </xf>
    <xf numFmtId="0" fontId="1" fillId="14" borderId="2" xfId="0" applyFont="1" applyFill="1" applyBorder="1" applyAlignment="1">
      <alignment vertical="center" wrapText="1"/>
    </xf>
    <xf numFmtId="0" fontId="2" fillId="14" borderId="2" xfId="0" applyFont="1" applyFill="1" applyBorder="1" applyAlignment="1">
      <alignment vertical="center" wrapText="1"/>
    </xf>
    <xf numFmtId="0" fontId="2" fillId="14" borderId="2" xfId="0" applyFont="1" applyFill="1" applyBorder="1" applyAlignment="1">
      <alignment horizontal="center" vertical="center" wrapText="1"/>
    </xf>
    <xf numFmtId="0" fontId="1" fillId="14" borderId="2" xfId="0" applyFont="1" applyFill="1" applyBorder="1" applyAlignment="1">
      <alignment horizontal="center" vertical="center" wrapText="1"/>
    </xf>
    <xf numFmtId="2" fontId="1" fillId="14" borderId="2" xfId="0" applyNumberFormat="1" applyFont="1" applyFill="1" applyBorder="1" applyAlignment="1">
      <alignment horizontal="center" wrapText="1"/>
    </xf>
    <xf numFmtId="0" fontId="1" fillId="14" borderId="2" xfId="0" applyFont="1" applyFill="1" applyBorder="1" applyAlignment="1">
      <alignment horizontal="center" wrapText="1"/>
    </xf>
    <xf numFmtId="0" fontId="2" fillId="14" borderId="0" xfId="0" applyFont="1" applyFill="1" applyBorder="1"/>
    <xf numFmtId="0" fontId="2" fillId="14" borderId="1" xfId="0" applyFont="1" applyFill="1" applyBorder="1"/>
    <xf numFmtId="0" fontId="2" fillId="0" borderId="6" xfId="0" applyFont="1" applyFill="1" applyBorder="1" applyAlignment="1">
      <alignment vertical="center" wrapText="1"/>
    </xf>
    <xf numFmtId="0" fontId="2" fillId="0" borderId="1" xfId="0" applyFont="1" applyFill="1" applyBorder="1" applyAlignment="1">
      <alignment vertical="center" wrapText="1"/>
    </xf>
    <xf numFmtId="14"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wrapText="1"/>
    </xf>
    <xf numFmtId="0" fontId="1" fillId="0" borderId="1" xfId="0" applyFont="1" applyFill="1" applyBorder="1"/>
    <xf numFmtId="0" fontId="2" fillId="0" borderId="1" xfId="0" applyFont="1" applyFill="1" applyBorder="1"/>
    <xf numFmtId="0" fontId="2" fillId="0" borderId="0" xfId="0" applyFont="1" applyFill="1"/>
    <xf numFmtId="167" fontId="1" fillId="0" borderId="3" xfId="0" applyNumberFormat="1" applyFont="1" applyBorder="1" applyAlignment="1">
      <alignment horizontal="center" vertical="center"/>
    </xf>
    <xf numFmtId="167" fontId="1" fillId="12" borderId="8" xfId="0" applyNumberFormat="1" applyFont="1" applyFill="1" applyBorder="1" applyAlignment="1">
      <alignment horizontal="center" wrapText="1"/>
    </xf>
    <xf numFmtId="167" fontId="1" fillId="12" borderId="0" xfId="0" applyNumberFormat="1" applyFont="1" applyFill="1" applyAlignment="1">
      <alignment horizontal="center" wrapText="1"/>
    </xf>
    <xf numFmtId="167" fontId="1" fillId="12" borderId="24" xfId="0" applyNumberFormat="1" applyFont="1" applyFill="1" applyBorder="1" applyAlignment="1">
      <alignment horizontal="center" wrapText="1"/>
    </xf>
    <xf numFmtId="168" fontId="1" fillId="0" borderId="3" xfId="0" applyNumberFormat="1" applyFont="1" applyFill="1" applyBorder="1" applyAlignment="1">
      <alignment horizontal="center" vertical="center"/>
    </xf>
    <xf numFmtId="0" fontId="1" fillId="12" borderId="11" xfId="0" applyFont="1" applyFill="1" applyBorder="1" applyAlignment="1">
      <alignment horizontal="left" vertical="center"/>
    </xf>
    <xf numFmtId="0" fontId="1" fillId="12" borderId="0" xfId="0" applyFont="1" applyFill="1" applyBorder="1" applyAlignment="1">
      <alignment horizontal="left"/>
    </xf>
    <xf numFmtId="1" fontId="1" fillId="12" borderId="25" xfId="0" applyNumberFormat="1" applyFont="1" applyFill="1" applyBorder="1" applyAlignment="1">
      <alignment horizontal="center" vertical="center"/>
    </xf>
    <xf numFmtId="166" fontId="1" fillId="12" borderId="25" xfId="0" applyNumberFormat="1" applyFont="1" applyFill="1" applyBorder="1" applyAlignment="1">
      <alignment horizontal="center" vertical="center"/>
    </xf>
    <xf numFmtId="166" fontId="1" fillId="12" borderId="14" xfId="0" applyNumberFormat="1" applyFont="1" applyFill="1" applyBorder="1" applyAlignment="1">
      <alignment horizontal="center" vertical="center"/>
    </xf>
    <xf numFmtId="168" fontId="1" fillId="0" borderId="25" xfId="0" applyNumberFormat="1" applyFont="1" applyFill="1" applyBorder="1" applyAlignment="1">
      <alignment horizontal="center" vertical="center"/>
    </xf>
    <xf numFmtId="168" fontId="1" fillId="0" borderId="6" xfId="0" applyNumberFormat="1" applyFont="1" applyFill="1" applyBorder="1" applyAlignment="1">
      <alignment horizontal="center" vertical="center"/>
    </xf>
    <xf numFmtId="168" fontId="1" fillId="0" borderId="14" xfId="0" applyNumberFormat="1" applyFont="1" applyFill="1" applyBorder="1" applyAlignment="1">
      <alignment horizontal="center" vertical="center" wrapText="1"/>
    </xf>
    <xf numFmtId="168" fontId="1" fillId="0" borderId="18" xfId="0" applyNumberFormat="1" applyFont="1" applyFill="1" applyBorder="1" applyAlignment="1">
      <alignment horizontal="center" vertical="center" wrapText="1"/>
    </xf>
    <xf numFmtId="166" fontId="1" fillId="0" borderId="33" xfId="0" applyNumberFormat="1" applyFont="1" applyBorder="1" applyAlignment="1">
      <alignment horizontal="left" wrapText="1"/>
    </xf>
    <xf numFmtId="11" fontId="1" fillId="0" borderId="2" xfId="0" applyNumberFormat="1" applyFont="1" applyBorder="1" applyAlignment="1">
      <alignment horizontal="center" vertical="center" wrapText="1"/>
    </xf>
    <xf numFmtId="11" fontId="1" fillId="0" borderId="21" xfId="0" applyNumberFormat="1" applyFont="1" applyBorder="1" applyAlignment="1">
      <alignment horizontal="center" vertical="center" wrapText="1"/>
    </xf>
    <xf numFmtId="11" fontId="1" fillId="0" borderId="19" xfId="0" applyNumberFormat="1" applyFont="1" applyBorder="1" applyAlignment="1">
      <alignment horizontal="center" vertical="center" wrapText="1"/>
    </xf>
    <xf numFmtId="11" fontId="1" fillId="0" borderId="18" xfId="0" applyNumberFormat="1" applyFont="1" applyBorder="1" applyAlignment="1">
      <alignment horizontal="center" vertical="center" wrapText="1"/>
    </xf>
    <xf numFmtId="11" fontId="1" fillId="12" borderId="6" xfId="0" applyNumberFormat="1" applyFont="1" applyFill="1" applyBorder="1" applyAlignment="1">
      <alignment horizontal="center" vertical="center" wrapText="1"/>
    </xf>
    <xf numFmtId="11" fontId="1" fillId="12" borderId="20" xfId="0" applyNumberFormat="1" applyFont="1" applyFill="1" applyBorder="1" applyAlignment="1">
      <alignment horizontal="center" vertical="center" wrapText="1"/>
    </xf>
    <xf numFmtId="11" fontId="1" fillId="12" borderId="26" xfId="0" applyNumberFormat="1" applyFont="1" applyFill="1" applyBorder="1" applyAlignment="1">
      <alignment horizontal="center" vertical="center" wrapText="1"/>
    </xf>
    <xf numFmtId="11" fontId="1" fillId="0" borderId="17" xfId="0" applyNumberFormat="1" applyFont="1" applyBorder="1" applyAlignment="1">
      <alignment horizontal="center" vertical="center" wrapText="1"/>
    </xf>
    <xf numFmtId="11" fontId="1" fillId="0" borderId="8" xfId="0" applyNumberFormat="1" applyFont="1" applyBorder="1" applyAlignment="1">
      <alignment horizontal="center" vertical="center" wrapText="1"/>
    </xf>
    <xf numFmtId="11" fontId="1" fillId="12" borderId="17" xfId="0" applyNumberFormat="1" applyFont="1" applyFill="1" applyBorder="1" applyAlignment="1">
      <alignment horizontal="center" vertical="center" wrapText="1"/>
    </xf>
    <xf numFmtId="11" fontId="1" fillId="12" borderId="8" xfId="0" applyNumberFormat="1" applyFont="1" applyFill="1" applyBorder="1" applyAlignment="1">
      <alignment horizontal="center" vertical="center" wrapText="1"/>
    </xf>
    <xf numFmtId="11" fontId="1" fillId="12" borderId="33" xfId="0" applyNumberFormat="1" applyFont="1" applyFill="1" applyBorder="1" applyAlignment="1">
      <alignment horizontal="center" vertical="center" wrapText="1"/>
    </xf>
    <xf numFmtId="11" fontId="1" fillId="12" borderId="18" xfId="0" applyNumberFormat="1" applyFont="1" applyFill="1" applyBorder="1" applyAlignment="1">
      <alignment horizontal="center" vertical="center" wrapText="1"/>
    </xf>
    <xf numFmtId="11" fontId="1" fillId="0" borderId="6" xfId="0" applyNumberFormat="1" applyFont="1" applyBorder="1" applyAlignment="1">
      <alignment horizontal="center" vertical="center" wrapText="1"/>
    </xf>
    <xf numFmtId="11" fontId="1" fillId="0" borderId="22" xfId="0" applyNumberFormat="1" applyFont="1" applyBorder="1" applyAlignment="1">
      <alignment horizontal="center" vertical="center" wrapText="1"/>
    </xf>
    <xf numFmtId="11" fontId="1" fillId="0" borderId="23" xfId="0" applyNumberFormat="1" applyFont="1" applyBorder="1" applyAlignment="1">
      <alignment horizontal="center" vertical="center" wrapText="1"/>
    </xf>
    <xf numFmtId="11" fontId="1" fillId="12" borderId="19" xfId="0" applyNumberFormat="1" applyFont="1" applyFill="1" applyBorder="1" applyAlignment="1">
      <alignment horizontal="center" vertical="center" wrapText="1"/>
    </xf>
    <xf numFmtId="11" fontId="1" fillId="12" borderId="22" xfId="0" applyNumberFormat="1" applyFont="1" applyFill="1" applyBorder="1" applyAlignment="1">
      <alignment horizontal="center" vertical="center" wrapText="1"/>
    </xf>
    <xf numFmtId="11" fontId="1" fillId="12" borderId="23" xfId="0" applyNumberFormat="1" applyFont="1" applyFill="1" applyBorder="1" applyAlignment="1">
      <alignment horizontal="center" vertical="center" wrapText="1"/>
    </xf>
    <xf numFmtId="11" fontId="1" fillId="0" borderId="39" xfId="0" applyNumberFormat="1" applyFont="1" applyBorder="1" applyAlignment="1">
      <alignment horizontal="center" vertical="center" wrapText="1"/>
    </xf>
    <xf numFmtId="11" fontId="1" fillId="0" borderId="26" xfId="0" applyNumberFormat="1" applyFont="1" applyBorder="1" applyAlignment="1">
      <alignment horizontal="center" vertical="center" wrapText="1"/>
    </xf>
    <xf numFmtId="11" fontId="1" fillId="0" borderId="33" xfId="0" applyNumberFormat="1" applyFont="1" applyBorder="1" applyAlignment="1">
      <alignment horizontal="center" vertical="center" wrapText="1"/>
    </xf>
    <xf numFmtId="11" fontId="1" fillId="0" borderId="20" xfId="0" applyNumberFormat="1" applyFont="1" applyBorder="1" applyAlignment="1">
      <alignment horizontal="center" vertical="center" wrapText="1"/>
    </xf>
    <xf numFmtId="0" fontId="28" fillId="0" borderId="0" xfId="5"/>
    <xf numFmtId="0" fontId="0" fillId="0" borderId="0" xfId="0" applyAlignment="1">
      <alignment horizontal="center" vertical="center" wrapText="1"/>
    </xf>
    <xf numFmtId="166" fontId="6" fillId="4" borderId="32" xfId="0" applyNumberFormat="1" applyFont="1" applyFill="1" applyBorder="1" applyAlignment="1">
      <alignment horizontal="center" wrapText="1"/>
    </xf>
    <xf numFmtId="168" fontId="1" fillId="14" borderId="9" xfId="0" applyNumberFormat="1" applyFont="1" applyFill="1" applyBorder="1" applyAlignment="1">
      <alignment horizontal="center" wrapText="1"/>
    </xf>
    <xf numFmtId="168" fontId="1" fillId="14" borderId="32" xfId="0" applyNumberFormat="1" applyFont="1" applyFill="1" applyBorder="1" applyAlignment="1">
      <alignment horizontal="center" vertical="center"/>
    </xf>
    <xf numFmtId="0" fontId="1" fillId="14" borderId="9" xfId="0" applyFont="1" applyFill="1" applyBorder="1" applyAlignment="1">
      <alignment horizontal="left" wrapText="1"/>
    </xf>
    <xf numFmtId="0" fontId="1" fillId="14" borderId="9" xfId="0" applyFont="1" applyFill="1" applyBorder="1" applyAlignment="1">
      <alignment horizontal="center" vertical="center"/>
    </xf>
    <xf numFmtId="0" fontId="1" fillId="14" borderId="32" xfId="0" applyFont="1" applyFill="1" applyBorder="1" applyAlignment="1">
      <alignment horizontal="left" wrapText="1"/>
    </xf>
    <xf numFmtId="0" fontId="1" fillId="14" borderId="32" xfId="0" applyFont="1" applyFill="1" applyBorder="1" applyAlignment="1">
      <alignment horizontal="center" vertical="center"/>
    </xf>
    <xf numFmtId="0" fontId="1" fillId="14" borderId="8" xfId="0" applyFont="1" applyFill="1" applyBorder="1" applyAlignment="1">
      <alignment horizontal="left" wrapText="1"/>
    </xf>
    <xf numFmtId="0" fontId="1" fillId="15" borderId="9" xfId="0" applyFont="1" applyFill="1" applyBorder="1" applyAlignment="1">
      <alignment horizontal="center" vertical="center"/>
    </xf>
    <xf numFmtId="0" fontId="1" fillId="15" borderId="30" xfId="0" applyFont="1" applyFill="1" applyBorder="1" applyAlignment="1">
      <alignment horizontal="center" vertical="center"/>
    </xf>
    <xf numFmtId="168" fontId="1" fillId="14" borderId="8" xfId="0" applyNumberFormat="1" applyFont="1" applyFill="1" applyBorder="1" applyAlignment="1">
      <alignment horizontal="center" wrapText="1"/>
    </xf>
    <xf numFmtId="0" fontId="1" fillId="14" borderId="24" xfId="0" applyFont="1" applyFill="1" applyBorder="1" applyAlignment="1">
      <alignment horizontal="left" wrapText="1"/>
    </xf>
    <xf numFmtId="0" fontId="1" fillId="15" borderId="1" xfId="0" applyFont="1" applyFill="1" applyBorder="1" applyAlignment="1">
      <alignment horizontal="center" vertical="center"/>
    </xf>
    <xf numFmtId="168" fontId="1" fillId="14" borderId="24" xfId="0" applyNumberFormat="1" applyFont="1" applyFill="1" applyBorder="1" applyAlignment="1">
      <alignment horizontal="center" wrapText="1"/>
    </xf>
    <xf numFmtId="168" fontId="1" fillId="14" borderId="3" xfId="0" applyNumberFormat="1" applyFont="1" applyFill="1" applyBorder="1" applyAlignment="1">
      <alignment horizontal="center" wrapText="1"/>
    </xf>
    <xf numFmtId="0" fontId="1" fillId="14" borderId="18" xfId="0" applyFont="1" applyFill="1" applyBorder="1" applyAlignment="1">
      <alignment horizontal="left" wrapText="1"/>
    </xf>
    <xf numFmtId="0" fontId="1" fillId="15" borderId="32" xfId="0" applyFont="1" applyFill="1" applyBorder="1" applyAlignment="1">
      <alignment horizontal="center" vertical="center"/>
    </xf>
    <xf numFmtId="0" fontId="1" fillId="14" borderId="3" xfId="0" applyFont="1" applyFill="1" applyBorder="1" applyAlignment="1">
      <alignment horizontal="left" wrapText="1"/>
    </xf>
    <xf numFmtId="0" fontId="1" fillId="15" borderId="6" xfId="0" applyFont="1" applyFill="1" applyBorder="1" applyAlignment="1">
      <alignment horizontal="center" vertical="center"/>
    </xf>
    <xf numFmtId="0" fontId="1" fillId="15" borderId="19" xfId="0" applyFont="1" applyFill="1" applyBorder="1" applyAlignment="1">
      <alignment horizontal="center" vertical="center"/>
    </xf>
    <xf numFmtId="168" fontId="1" fillId="14" borderId="25" xfId="0" applyNumberFormat="1" applyFont="1" applyFill="1" applyBorder="1" applyAlignment="1">
      <alignment horizontal="center" wrapText="1"/>
    </xf>
    <xf numFmtId="0" fontId="1" fillId="14" borderId="19" xfId="0" applyFont="1" applyFill="1" applyBorder="1" applyAlignment="1">
      <alignment horizontal="left" wrapText="1"/>
    </xf>
    <xf numFmtId="168" fontId="1" fillId="14" borderId="6" xfId="0" applyNumberFormat="1" applyFont="1" applyFill="1" applyBorder="1" applyAlignment="1">
      <alignment horizontal="center" vertical="center" wrapText="1"/>
    </xf>
    <xf numFmtId="168" fontId="1" fillId="14" borderId="22" xfId="0" applyNumberFormat="1" applyFont="1" applyFill="1" applyBorder="1" applyAlignment="1">
      <alignment horizontal="center" vertical="center" wrapText="1"/>
    </xf>
    <xf numFmtId="168" fontId="1" fillId="14" borderId="14" xfId="0" applyNumberFormat="1" applyFont="1" applyFill="1" applyBorder="1" applyAlignment="1">
      <alignment horizontal="center" vertical="center" wrapText="1"/>
    </xf>
    <xf numFmtId="168" fontId="1" fillId="14" borderId="17" xfId="0" applyNumberFormat="1" applyFont="1" applyFill="1" applyBorder="1" applyAlignment="1">
      <alignment horizontal="center" wrapText="1"/>
    </xf>
    <xf numFmtId="168" fontId="1" fillId="14" borderId="20" xfId="0" applyNumberFormat="1" applyFont="1" applyFill="1" applyBorder="1" applyAlignment="1">
      <alignment horizontal="center" vertical="center" wrapText="1"/>
    </xf>
    <xf numFmtId="168" fontId="1" fillId="14" borderId="26" xfId="0" applyNumberFormat="1" applyFont="1" applyFill="1" applyBorder="1" applyAlignment="1">
      <alignment horizontal="center" vertical="center" wrapText="1"/>
    </xf>
    <xf numFmtId="0" fontId="1" fillId="0" borderId="24" xfId="0" applyFont="1" applyFill="1" applyBorder="1" applyAlignment="1">
      <alignment horizontal="left" wrapText="1"/>
    </xf>
    <xf numFmtId="0" fontId="1" fillId="0" borderId="3" xfId="0" applyFont="1" applyFill="1" applyBorder="1" applyAlignment="1">
      <alignment horizontal="center" vertical="center"/>
    </xf>
    <xf numFmtId="0" fontId="1" fillId="0" borderId="6" xfId="0" applyFont="1" applyFill="1" applyBorder="1" applyAlignment="1">
      <alignment horizontal="left" wrapText="1"/>
    </xf>
    <xf numFmtId="0" fontId="1" fillId="0" borderId="6" xfId="0" applyFont="1" applyFill="1" applyBorder="1" applyAlignment="1">
      <alignment horizontal="center" vertical="center"/>
    </xf>
    <xf numFmtId="0" fontId="1" fillId="0" borderId="14" xfId="0" applyFont="1" applyFill="1" applyBorder="1" applyAlignment="1">
      <alignment horizontal="left" wrapText="1"/>
    </xf>
    <xf numFmtId="0" fontId="1" fillId="0" borderId="14" xfId="0" applyFont="1" applyFill="1" applyBorder="1" applyAlignment="1">
      <alignment horizontal="center" vertical="center"/>
    </xf>
    <xf numFmtId="0" fontId="1" fillId="0" borderId="27" xfId="0" applyFont="1" applyFill="1" applyBorder="1" applyAlignment="1">
      <alignment horizontal="left" wrapText="1"/>
    </xf>
    <xf numFmtId="0" fontId="1" fillId="0" borderId="18" xfId="0" applyFont="1" applyFill="1" applyBorder="1" applyAlignment="1">
      <alignment horizontal="left" wrapText="1"/>
    </xf>
    <xf numFmtId="0" fontId="1" fillId="0" borderId="32"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Font="1" applyFill="1" applyBorder="1" applyAlignment="1">
      <alignment horizontal="left" wrapText="1"/>
    </xf>
    <xf numFmtId="0" fontId="1" fillId="0" borderId="25" xfId="0" applyFont="1" applyFill="1" applyBorder="1" applyAlignment="1">
      <alignment horizontal="left" wrapText="1"/>
    </xf>
    <xf numFmtId="0" fontId="1" fillId="14" borderId="27" xfId="0" applyFont="1" applyFill="1" applyBorder="1" applyAlignment="1">
      <alignment horizontal="left" wrapText="1"/>
    </xf>
    <xf numFmtId="0" fontId="1" fillId="14" borderId="6" xfId="0" applyFont="1" applyFill="1" applyBorder="1" applyAlignment="1">
      <alignment horizontal="center" vertical="center"/>
    </xf>
    <xf numFmtId="0" fontId="1" fillId="14" borderId="19" xfId="0" applyFont="1" applyFill="1" applyBorder="1" applyAlignment="1">
      <alignment horizontal="center" vertical="center"/>
    </xf>
    <xf numFmtId="0" fontId="1" fillId="14" borderId="14" xfId="0" applyFont="1" applyFill="1" applyBorder="1" applyAlignment="1">
      <alignment horizontal="left" wrapText="1"/>
    </xf>
    <xf numFmtId="168" fontId="1" fillId="14" borderId="18" xfId="0" applyNumberFormat="1" applyFont="1" applyFill="1" applyBorder="1" applyAlignment="1">
      <alignment horizontal="center" vertical="center" wrapText="1"/>
    </xf>
    <xf numFmtId="0" fontId="1" fillId="14" borderId="3" xfId="0" applyFont="1" applyFill="1" applyBorder="1" applyAlignment="1">
      <alignment horizontal="center" vertical="center"/>
    </xf>
    <xf numFmtId="0" fontId="1" fillId="14" borderId="6" xfId="0" applyFont="1" applyFill="1" applyBorder="1" applyAlignment="1">
      <alignment horizontal="left" wrapText="1"/>
    </xf>
    <xf numFmtId="0" fontId="1" fillId="14" borderId="1" xfId="0" applyFont="1" applyFill="1" applyBorder="1" applyAlignment="1">
      <alignment horizontal="center" vertical="center"/>
    </xf>
    <xf numFmtId="0" fontId="1" fillId="14" borderId="25" xfId="0" applyFont="1" applyFill="1" applyBorder="1" applyAlignment="1">
      <alignment horizontal="left" wrapText="1"/>
    </xf>
    <xf numFmtId="168" fontId="1" fillId="14" borderId="3" xfId="0" applyNumberFormat="1" applyFont="1" applyFill="1" applyBorder="1" applyAlignment="1">
      <alignment horizontal="center" vertical="center"/>
    </xf>
    <xf numFmtId="0" fontId="1" fillId="14" borderId="23" xfId="0" applyFont="1" applyFill="1" applyBorder="1" applyAlignment="1">
      <alignment horizontal="left" wrapText="1"/>
    </xf>
    <xf numFmtId="11" fontId="1" fillId="0" borderId="3" xfId="0" applyNumberFormat="1" applyFont="1" applyFill="1" applyBorder="1" applyAlignment="1">
      <alignment horizontal="center" vertical="center" wrapText="1"/>
    </xf>
    <xf numFmtId="0" fontId="1" fillId="0" borderId="0" xfId="0" applyFont="1" applyBorder="1" applyAlignment="1">
      <alignment vertical="center" wrapText="1"/>
    </xf>
    <xf numFmtId="0" fontId="1" fillId="0" borderId="0" xfId="0" applyFont="1" applyBorder="1" applyAlignment="1">
      <alignment wrapText="1"/>
    </xf>
    <xf numFmtId="0" fontId="1" fillId="0" borderId="0" xfId="0" applyFont="1" applyBorder="1"/>
    <xf numFmtId="164" fontId="1" fillId="0" borderId="0" xfId="0" applyNumberFormat="1" applyFont="1" applyBorder="1"/>
    <xf numFmtId="9" fontId="1" fillId="0" borderId="0" xfId="2" applyFont="1" applyFill="1" applyBorder="1"/>
    <xf numFmtId="1" fontId="1" fillId="0" borderId="6" xfId="0" applyNumberFormat="1" applyFont="1" applyBorder="1" applyAlignment="1">
      <alignment horizontal="center" vertical="center"/>
    </xf>
    <xf numFmtId="0" fontId="0" fillId="14" borderId="0" xfId="0" applyFill="1" applyAlignment="1">
      <alignment horizontal="center"/>
    </xf>
    <xf numFmtId="0" fontId="0" fillId="14" borderId="14" xfId="0" applyFill="1" applyBorder="1" applyAlignment="1">
      <alignment horizontal="center"/>
    </xf>
    <xf numFmtId="1" fontId="1" fillId="0" borderId="0" xfId="0" applyNumberFormat="1" applyFont="1" applyFill="1" applyAlignment="1">
      <alignment horizontal="center" vertical="center"/>
    </xf>
    <xf numFmtId="1" fontId="1" fillId="14" borderId="27" xfId="0" applyNumberFormat="1" applyFont="1" applyFill="1" applyBorder="1" applyAlignment="1">
      <alignment horizontal="center" wrapText="1"/>
    </xf>
    <xf numFmtId="1" fontId="1" fillId="14" borderId="23" xfId="0" applyNumberFormat="1" applyFont="1" applyFill="1" applyBorder="1" applyAlignment="1">
      <alignment horizontal="center" wrapText="1"/>
    </xf>
    <xf numFmtId="0" fontId="0" fillId="0" borderId="0" xfId="0" applyAlignment="1">
      <alignment horizontal="center"/>
    </xf>
    <xf numFmtId="0" fontId="0" fillId="0" borderId="14" xfId="0" applyBorder="1" applyAlignment="1">
      <alignment horizontal="center"/>
    </xf>
    <xf numFmtId="0" fontId="0" fillId="14" borderId="3" xfId="0" applyFill="1" applyBorder="1" applyAlignment="1">
      <alignment horizontal="center"/>
    </xf>
    <xf numFmtId="2" fontId="1" fillId="0" borderId="3" xfId="0" applyNumberFormat="1" applyFont="1" applyFill="1" applyBorder="1" applyAlignment="1">
      <alignment horizontal="center" vertical="center"/>
    </xf>
    <xf numFmtId="2" fontId="1" fillId="0" borderId="25" xfId="0" applyNumberFormat="1" applyFont="1" applyFill="1" applyBorder="1" applyAlignment="1">
      <alignment horizontal="center" vertical="center"/>
    </xf>
    <xf numFmtId="164" fontId="1" fillId="0" borderId="3" xfId="0" applyNumberFormat="1" applyFont="1" applyFill="1" applyBorder="1" applyAlignment="1">
      <alignment horizontal="center" vertical="center"/>
    </xf>
    <xf numFmtId="2" fontId="1" fillId="14" borderId="8" xfId="0" applyNumberFormat="1" applyFont="1" applyFill="1" applyBorder="1" applyAlignment="1">
      <alignment horizontal="center" wrapText="1"/>
    </xf>
    <xf numFmtId="2" fontId="1" fillId="14" borderId="24" xfId="0" applyNumberFormat="1" applyFont="1" applyFill="1" applyBorder="1" applyAlignment="1">
      <alignment horizontal="center" wrapText="1"/>
    </xf>
    <xf numFmtId="2" fontId="1" fillId="14" borderId="3" xfId="0" applyNumberFormat="1" applyFont="1" applyFill="1" applyBorder="1" applyAlignment="1">
      <alignment horizontal="center" wrapText="1"/>
    </xf>
    <xf numFmtId="2" fontId="1" fillId="14" borderId="3" xfId="0" applyNumberFormat="1" applyFont="1" applyFill="1" applyBorder="1" applyAlignment="1">
      <alignment horizontal="center" vertical="center" wrapText="1"/>
    </xf>
    <xf numFmtId="2" fontId="1" fillId="14" borderId="25" xfId="0" applyNumberFormat="1" applyFont="1" applyFill="1" applyBorder="1" applyAlignment="1">
      <alignment horizontal="center" vertical="center" wrapText="1"/>
    </xf>
    <xf numFmtId="2" fontId="1" fillId="14" borderId="14" xfId="0" applyNumberFormat="1" applyFont="1" applyFill="1" applyBorder="1" applyAlignment="1">
      <alignment horizontal="center" vertical="center" wrapText="1"/>
    </xf>
    <xf numFmtId="2" fontId="1" fillId="14" borderId="23" xfId="0" applyNumberFormat="1" applyFont="1" applyFill="1" applyBorder="1" applyAlignment="1">
      <alignment horizontal="center" vertical="center" wrapText="1"/>
    </xf>
    <xf numFmtId="2" fontId="1" fillId="0" borderId="8" xfId="0" applyNumberFormat="1" applyFont="1" applyFill="1" applyBorder="1" applyAlignment="1">
      <alignment horizontal="center" vertical="center"/>
    </xf>
    <xf numFmtId="2" fontId="1" fillId="0" borderId="19" xfId="0" applyNumberFormat="1" applyFont="1" applyFill="1" applyBorder="1" applyAlignment="1">
      <alignment horizontal="center" vertical="center" wrapText="1"/>
    </xf>
    <xf numFmtId="2" fontId="1" fillId="0" borderId="6" xfId="0" applyNumberFormat="1" applyFont="1" applyFill="1" applyBorder="1" applyAlignment="1">
      <alignment horizontal="center" vertical="center" wrapText="1"/>
    </xf>
    <xf numFmtId="164" fontId="1" fillId="0" borderId="8" xfId="0" applyNumberFormat="1" applyFont="1" applyFill="1" applyBorder="1" applyAlignment="1">
      <alignment horizontal="center" vertical="center"/>
    </xf>
    <xf numFmtId="0" fontId="1" fillId="12" borderId="25" xfId="0" applyFont="1" applyFill="1" applyBorder="1" applyAlignment="1">
      <alignment horizontal="center" wrapText="1"/>
    </xf>
    <xf numFmtId="166" fontId="7" fillId="4" borderId="33" xfId="0" applyNumberFormat="1" applyFont="1" applyFill="1" applyBorder="1" applyAlignment="1">
      <alignment horizontal="center" wrapText="1"/>
    </xf>
    <xf numFmtId="166" fontId="7" fillId="4" borderId="0" xfId="0" applyNumberFormat="1" applyFont="1" applyFill="1" applyBorder="1" applyAlignment="1">
      <alignment horizontal="center" wrapText="1"/>
    </xf>
    <xf numFmtId="166" fontId="6" fillId="4" borderId="26" xfId="0" applyNumberFormat="1" applyFont="1" applyFill="1" applyBorder="1" applyAlignment="1">
      <alignment horizontal="center" wrapText="1"/>
    </xf>
    <xf numFmtId="0" fontId="0" fillId="14" borderId="23" xfId="0" applyFill="1" applyBorder="1" applyAlignment="1">
      <alignment horizontal="center"/>
    </xf>
    <xf numFmtId="0" fontId="0" fillId="0" borderId="23" xfId="0" applyBorder="1" applyAlignment="1">
      <alignment horizontal="center"/>
    </xf>
    <xf numFmtId="0" fontId="0" fillId="14" borderId="25" xfId="0" applyFill="1" applyBorder="1" applyAlignment="1">
      <alignment horizontal="center"/>
    </xf>
    <xf numFmtId="166" fontId="7" fillId="4" borderId="8" xfId="0" applyNumberFormat="1" applyFont="1" applyFill="1" applyBorder="1" applyAlignment="1">
      <alignment horizontal="center" wrapText="1"/>
    </xf>
    <xf numFmtId="166" fontId="7" fillId="4" borderId="3" xfId="0" applyNumberFormat="1" applyFont="1" applyFill="1" applyBorder="1" applyAlignment="1">
      <alignment horizontal="center" wrapText="1"/>
    </xf>
    <xf numFmtId="166" fontId="6" fillId="4" borderId="14" xfId="0" applyNumberFormat="1" applyFont="1" applyFill="1" applyBorder="1" applyAlignment="1">
      <alignment horizontal="center" wrapText="1"/>
    </xf>
    <xf numFmtId="0" fontId="1" fillId="12" borderId="6" xfId="0" applyFont="1" applyFill="1" applyBorder="1" applyAlignment="1">
      <alignment horizontal="center" wrapText="1"/>
    </xf>
    <xf numFmtId="0" fontId="1" fillId="12" borderId="14" xfId="0" applyFont="1" applyFill="1" applyBorder="1" applyAlignment="1">
      <alignment horizontal="center" wrapText="1"/>
    </xf>
    <xf numFmtId="1" fontId="1" fillId="0" borderId="3" xfId="0" applyNumberFormat="1" applyFont="1" applyFill="1" applyBorder="1" applyAlignment="1">
      <alignment horizontal="center" vertical="center"/>
    </xf>
    <xf numFmtId="1" fontId="1" fillId="14" borderId="8" xfId="0" applyNumberFormat="1" applyFont="1" applyFill="1" applyBorder="1" applyAlignment="1">
      <alignment horizontal="center" wrapText="1"/>
    </xf>
    <xf numFmtId="1" fontId="1" fillId="14" borderId="14" xfId="0" applyNumberFormat="1" applyFont="1" applyFill="1" applyBorder="1" applyAlignment="1">
      <alignment horizontal="center" wrapText="1"/>
    </xf>
    <xf numFmtId="0" fontId="0" fillId="0" borderId="3" xfId="0" applyBorder="1" applyAlignment="1">
      <alignment horizontal="center"/>
    </xf>
    <xf numFmtId="0" fontId="1" fillId="14" borderId="3" xfId="0" applyFont="1" applyFill="1" applyBorder="1" applyAlignment="1">
      <alignment horizontal="center"/>
    </xf>
    <xf numFmtId="0" fontId="1" fillId="14" borderId="14" xfId="0" applyFont="1" applyFill="1" applyBorder="1" applyAlignment="1">
      <alignment horizontal="center"/>
    </xf>
    <xf numFmtId="0" fontId="1" fillId="14" borderId="0" xfId="0" applyFont="1" applyFill="1" applyAlignment="1">
      <alignment horizontal="center"/>
    </xf>
    <xf numFmtId="0" fontId="1" fillId="14" borderId="23" xfId="0" applyFont="1" applyFill="1" applyBorder="1" applyAlignment="1">
      <alignment horizontal="center"/>
    </xf>
    <xf numFmtId="0" fontId="0" fillId="14" borderId="6" xfId="0" applyFill="1" applyBorder="1" applyAlignment="1">
      <alignment horizontal="center"/>
    </xf>
    <xf numFmtId="0" fontId="0" fillId="14" borderId="22" xfId="0" applyFill="1" applyBorder="1" applyAlignment="1">
      <alignment horizontal="center"/>
    </xf>
    <xf numFmtId="2" fontId="1" fillId="14" borderId="19" xfId="0" applyNumberFormat="1" applyFont="1" applyFill="1" applyBorder="1" applyAlignment="1">
      <alignment horizontal="center" wrapText="1"/>
    </xf>
    <xf numFmtId="2" fontId="1" fillId="14" borderId="6" xfId="0" applyNumberFormat="1" applyFont="1" applyFill="1" applyBorder="1" applyAlignment="1">
      <alignment horizontal="center" wrapText="1"/>
    </xf>
    <xf numFmtId="1" fontId="1" fillId="0" borderId="6" xfId="0" applyNumberFormat="1" applyFont="1" applyFill="1" applyBorder="1" applyAlignment="1">
      <alignment horizontal="center" vertical="center"/>
    </xf>
    <xf numFmtId="1" fontId="1" fillId="0" borderId="22" xfId="0" applyNumberFormat="1" applyFont="1" applyFill="1" applyBorder="1" applyAlignment="1">
      <alignment horizontal="center" vertical="center"/>
    </xf>
    <xf numFmtId="0" fontId="0" fillId="0" borderId="6" xfId="0" applyBorder="1" applyAlignment="1">
      <alignment horizontal="center"/>
    </xf>
    <xf numFmtId="0" fontId="0" fillId="0" borderId="22" xfId="0" applyBorder="1" applyAlignment="1">
      <alignment horizontal="center"/>
    </xf>
    <xf numFmtId="0" fontId="1" fillId="12" borderId="6" xfId="0" applyFont="1" applyFill="1" applyBorder="1" applyAlignment="1">
      <alignment horizontal="left" wrapText="1"/>
    </xf>
    <xf numFmtId="0" fontId="1" fillId="12" borderId="23" xfId="0" applyFont="1" applyFill="1" applyBorder="1" applyAlignment="1">
      <alignment horizontal="left" wrapText="1"/>
    </xf>
    <xf numFmtId="0" fontId="1" fillId="14" borderId="22" xfId="0" applyFont="1" applyFill="1" applyBorder="1" applyAlignment="1">
      <alignment horizontal="left" wrapText="1"/>
    </xf>
    <xf numFmtId="0" fontId="1" fillId="0" borderId="3" xfId="0" applyFont="1" applyFill="1" applyBorder="1" applyAlignment="1">
      <alignment horizontal="left" wrapText="1"/>
    </xf>
    <xf numFmtId="0" fontId="1" fillId="0" borderId="22" xfId="0" applyFont="1" applyFill="1" applyBorder="1" applyAlignment="1">
      <alignment horizontal="left" wrapText="1"/>
    </xf>
    <xf numFmtId="169" fontId="1" fillId="0" borderId="3" xfId="0" applyNumberFormat="1" applyFont="1" applyBorder="1" applyAlignment="1">
      <alignment horizontal="center" vertical="center"/>
    </xf>
    <xf numFmtId="167" fontId="1" fillId="0" borderId="6" xfId="0" applyNumberFormat="1" applyFont="1" applyBorder="1" applyAlignment="1">
      <alignment horizontal="center" vertical="center"/>
    </xf>
    <xf numFmtId="170" fontId="1" fillId="0" borderId="3" xfId="0" applyNumberFormat="1" applyFont="1" applyBorder="1" applyAlignment="1">
      <alignment horizontal="center" vertical="center"/>
    </xf>
    <xf numFmtId="171" fontId="1" fillId="0" borderId="24" xfId="0" applyNumberFormat="1" applyFont="1" applyBorder="1" applyAlignment="1">
      <alignment horizontal="center" vertical="center" wrapText="1"/>
    </xf>
    <xf numFmtId="11" fontId="1" fillId="0" borderId="24" xfId="0" applyNumberFormat="1" applyFont="1" applyFill="1" applyBorder="1" applyAlignment="1">
      <alignment horizontal="center" vertical="center" wrapText="1"/>
    </xf>
    <xf numFmtId="171" fontId="1" fillId="0" borderId="24" xfId="0" applyNumberFormat="1" applyFont="1" applyFill="1" applyBorder="1" applyAlignment="1">
      <alignment horizontal="center" vertical="center" wrapText="1"/>
    </xf>
    <xf numFmtId="11" fontId="1" fillId="0" borderId="6" xfId="0" applyNumberFormat="1" applyFont="1" applyFill="1" applyBorder="1" applyAlignment="1">
      <alignment horizontal="center" vertical="center" wrapText="1"/>
    </xf>
    <xf numFmtId="11" fontId="1" fillId="0" borderId="2" xfId="0" applyNumberFormat="1" applyFont="1" applyFill="1" applyBorder="1" applyAlignment="1">
      <alignment horizontal="center" vertical="center" wrapText="1"/>
    </xf>
    <xf numFmtId="11" fontId="1" fillId="0" borderId="39" xfId="0" applyNumberFormat="1" applyFont="1" applyFill="1" applyBorder="1" applyAlignment="1">
      <alignment horizontal="center" vertical="center" wrapText="1"/>
    </xf>
    <xf numFmtId="167" fontId="1" fillId="0" borderId="3" xfId="0" applyNumberFormat="1" applyFont="1" applyFill="1" applyBorder="1" applyAlignment="1">
      <alignment horizontal="center" vertical="center"/>
    </xf>
    <xf numFmtId="166" fontId="1" fillId="0" borderId="25" xfId="0" applyNumberFormat="1" applyFont="1" applyFill="1" applyBorder="1" applyAlignment="1">
      <alignment horizontal="center" vertical="center"/>
    </xf>
    <xf numFmtId="169" fontId="1" fillId="0" borderId="3" xfId="0" applyNumberFormat="1" applyFont="1" applyFill="1" applyBorder="1" applyAlignment="1">
      <alignment horizontal="center" vertical="center"/>
    </xf>
    <xf numFmtId="170" fontId="1" fillId="0" borderId="3" xfId="0" applyNumberFormat="1" applyFont="1" applyFill="1" applyBorder="1" applyAlignment="1">
      <alignment horizontal="center" vertical="center"/>
    </xf>
    <xf numFmtId="166" fontId="1" fillId="0" borderId="6" xfId="0" applyNumberFormat="1" applyFont="1" applyFill="1" applyBorder="1" applyAlignment="1">
      <alignment horizontal="center" vertical="center"/>
    </xf>
    <xf numFmtId="11" fontId="1" fillId="0" borderId="21" xfId="0" applyNumberFormat="1" applyFont="1" applyFill="1" applyBorder="1" applyAlignment="1">
      <alignment horizontal="center" vertical="center" wrapText="1"/>
    </xf>
    <xf numFmtId="11" fontId="1" fillId="0" borderId="18" xfId="0" applyNumberFormat="1" applyFont="1" applyFill="1" applyBorder="1" applyAlignment="1">
      <alignment horizontal="center" vertical="center" wrapText="1"/>
    </xf>
    <xf numFmtId="11" fontId="1" fillId="0" borderId="0" xfId="0" applyNumberFormat="1" applyFont="1" applyFill="1" applyAlignment="1">
      <alignment horizontal="center" vertical="center" wrapText="1"/>
    </xf>
    <xf numFmtId="11" fontId="1" fillId="0" borderId="14" xfId="0" applyNumberFormat="1" applyFont="1" applyFill="1" applyBorder="1" applyAlignment="1">
      <alignment horizontal="center" vertical="center" wrapText="1"/>
    </xf>
    <xf numFmtId="11" fontId="1" fillId="0" borderId="26" xfId="0" applyNumberFormat="1" applyFont="1" applyFill="1" applyBorder="1" applyAlignment="1">
      <alignment horizontal="center" vertical="center" wrapText="1"/>
    </xf>
    <xf numFmtId="169" fontId="1" fillId="0" borderId="25" xfId="0" applyNumberFormat="1" applyFont="1" applyBorder="1" applyAlignment="1">
      <alignment horizontal="center" wrapText="1"/>
    </xf>
    <xf numFmtId="11" fontId="1" fillId="0" borderId="19" xfId="0" applyNumberFormat="1" applyFont="1" applyFill="1" applyBorder="1" applyAlignment="1">
      <alignment horizontal="center" vertical="center" wrapText="1"/>
    </xf>
    <xf numFmtId="171" fontId="1" fillId="12" borderId="33" xfId="0" applyNumberFormat="1" applyFont="1" applyFill="1" applyBorder="1" applyAlignment="1">
      <alignment horizontal="center" vertical="center" wrapText="1"/>
    </xf>
    <xf numFmtId="0" fontId="0" fillId="0" borderId="1" xfId="0" applyBorder="1" applyAlignment="1">
      <alignment horizontal="left" wrapText="1"/>
    </xf>
    <xf numFmtId="0" fontId="6" fillId="0" borderId="4" xfId="0" applyFont="1" applyBorder="1"/>
    <xf numFmtId="0" fontId="1" fillId="0" borderId="16" xfId="0" applyFont="1" applyBorder="1"/>
    <xf numFmtId="0" fontId="1" fillId="0" borderId="2" xfId="0" applyFont="1" applyBorder="1"/>
    <xf numFmtId="165" fontId="1" fillId="5" borderId="55" xfId="0" applyNumberFormat="1" applyFont="1" applyFill="1" applyBorder="1"/>
    <xf numFmtId="165" fontId="1" fillId="5" borderId="56" xfId="0" applyNumberFormat="1" applyFont="1" applyFill="1" applyBorder="1"/>
    <xf numFmtId="0" fontId="0" fillId="0" borderId="0" xfId="0" applyBorder="1"/>
    <xf numFmtId="0" fontId="0" fillId="0" borderId="0" xfId="0" applyBorder="1" applyAlignment="1">
      <alignment wrapText="1"/>
    </xf>
    <xf numFmtId="0" fontId="0" fillId="16" borderId="1" xfId="0" applyFill="1" applyBorder="1"/>
    <xf numFmtId="0" fontId="0" fillId="16" borderId="1" xfId="0" applyFill="1" applyBorder="1" applyAlignment="1">
      <alignment wrapText="1"/>
    </xf>
    <xf numFmtId="0" fontId="0" fillId="17" borderId="1" xfId="0" applyFill="1" applyBorder="1"/>
    <xf numFmtId="0" fontId="15" fillId="0" borderId="0" xfId="6"/>
    <xf numFmtId="0" fontId="15" fillId="0" borderId="1" xfId="6" applyBorder="1" applyAlignment="1">
      <alignment horizontal="center"/>
    </xf>
    <xf numFmtId="0" fontId="15" fillId="17" borderId="1" xfId="6" applyFill="1" applyBorder="1" applyAlignment="1">
      <alignment horizontal="center" vertical="top" wrapText="1"/>
    </xf>
    <xf numFmtId="0" fontId="15" fillId="17" borderId="1" xfId="6" applyFill="1" applyBorder="1" applyAlignment="1">
      <alignment horizontal="center" vertical="top"/>
    </xf>
    <xf numFmtId="0" fontId="33" fillId="0" borderId="0" xfId="6" applyFont="1" applyAlignment="1">
      <alignment vertical="top"/>
    </xf>
    <xf numFmtId="0" fontId="0" fillId="18" borderId="1" xfId="0" applyFill="1" applyBorder="1"/>
    <xf numFmtId="0" fontId="25" fillId="17" borderId="1" xfId="6" applyFont="1" applyFill="1" applyBorder="1" applyAlignment="1">
      <alignment horizontal="center" vertical="top" wrapText="1"/>
    </xf>
    <xf numFmtId="0" fontId="26" fillId="0" borderId="1" xfId="6" applyFont="1" applyBorder="1" applyAlignment="1">
      <alignment horizontal="center" vertical="center"/>
    </xf>
    <xf numFmtId="0" fontId="15" fillId="0" borderId="1" xfId="6" applyBorder="1" applyAlignment="1">
      <alignment horizontal="center" vertical="center"/>
    </xf>
    <xf numFmtId="0" fontId="15" fillId="0" borderId="1" xfId="6" applyBorder="1" applyAlignment="1">
      <alignment horizontal="center" vertical="center" wrapText="1"/>
    </xf>
    <xf numFmtId="170" fontId="15" fillId="0" borderId="1" xfId="6" applyNumberFormat="1" applyBorder="1" applyAlignment="1">
      <alignment horizontal="center" vertical="center"/>
    </xf>
    <xf numFmtId="166" fontId="15" fillId="0" borderId="1" xfId="6" applyNumberFormat="1" applyBorder="1" applyAlignment="1">
      <alignment horizontal="center" vertical="center"/>
    </xf>
    <xf numFmtId="165" fontId="15" fillId="0" borderId="1" xfId="6" applyNumberFormat="1" applyBorder="1" applyAlignment="1">
      <alignment horizontal="center" vertical="center"/>
    </xf>
    <xf numFmtId="166" fontId="26" fillId="0" borderId="1" xfId="6" applyNumberFormat="1" applyFont="1" applyBorder="1" applyAlignment="1">
      <alignment horizontal="center" vertical="center"/>
    </xf>
    <xf numFmtId="49" fontId="34" fillId="0" borderId="1" xfId="6" applyNumberFormat="1" applyFont="1" applyBorder="1" applyAlignment="1">
      <alignment horizontal="center" vertical="center" wrapText="1"/>
    </xf>
    <xf numFmtId="166" fontId="26" fillId="0" borderId="1" xfId="6" applyNumberFormat="1" applyFont="1" applyBorder="1" applyAlignment="1">
      <alignment horizontal="center" vertical="center" wrapText="1"/>
    </xf>
    <xf numFmtId="0" fontId="34" fillId="0" borderId="1" xfId="6" applyFont="1" applyBorder="1" applyAlignment="1">
      <alignment horizontal="center" vertical="center" wrapText="1"/>
    </xf>
    <xf numFmtId="0" fontId="34" fillId="0" borderId="1" xfId="6" applyFont="1" applyBorder="1" applyAlignment="1">
      <alignment horizontal="center" vertical="center"/>
    </xf>
    <xf numFmtId="166" fontId="15" fillId="0" borderId="1" xfId="6" applyNumberFormat="1" applyBorder="1" applyAlignment="1">
      <alignment horizontal="center" vertical="center" wrapText="1"/>
    </xf>
    <xf numFmtId="0" fontId="34" fillId="0" borderId="2" xfId="6" applyFont="1" applyBorder="1" applyAlignment="1">
      <alignment horizontal="center" vertical="center"/>
    </xf>
    <xf numFmtId="0" fontId="15" fillId="0" borderId="2" xfId="6" applyBorder="1" applyAlignment="1">
      <alignment horizontal="center" vertical="center"/>
    </xf>
    <xf numFmtId="0" fontId="26" fillId="0" borderId="2" xfId="6" applyFont="1" applyBorder="1" applyAlignment="1">
      <alignment horizontal="center" vertical="center"/>
    </xf>
    <xf numFmtId="0" fontId="15" fillId="0" borderId="2" xfId="6" applyBorder="1" applyAlignment="1">
      <alignment horizontal="center" vertical="center" wrapText="1"/>
    </xf>
    <xf numFmtId="166" fontId="26" fillId="0" borderId="2" xfId="6" applyNumberFormat="1" applyFont="1" applyBorder="1" applyAlignment="1">
      <alignment horizontal="center" vertical="center" wrapText="1"/>
    </xf>
    <xf numFmtId="167" fontId="15" fillId="0" borderId="1" xfId="6" applyNumberFormat="1" applyBorder="1" applyAlignment="1">
      <alignment horizontal="center" vertical="center"/>
    </xf>
    <xf numFmtId="49" fontId="35" fillId="3" borderId="0" xfId="0" applyNumberFormat="1" applyFont="1" applyFill="1" applyAlignment="1">
      <alignment horizontal="left"/>
    </xf>
    <xf numFmtId="0" fontId="35" fillId="3" borderId="0" xfId="0" applyFont="1" applyFill="1"/>
    <xf numFmtId="0" fontId="36" fillId="3" borderId="0" xfId="0" applyFont="1" applyFill="1"/>
    <xf numFmtId="14" fontId="1" fillId="0" borderId="1" xfId="0" applyNumberFormat="1" applyFont="1" applyBorder="1" applyAlignment="1">
      <alignment horizontal="center" wrapText="1"/>
    </xf>
    <xf numFmtId="0" fontId="1" fillId="12" borderId="7" xfId="0" applyFont="1" applyFill="1" applyBorder="1" applyAlignment="1">
      <alignment horizontal="left" vertical="center"/>
    </xf>
    <xf numFmtId="166" fontId="1" fillId="0" borderId="2" xfId="0" applyNumberFormat="1" applyFont="1" applyBorder="1" applyAlignment="1">
      <alignment horizontal="center" wrapText="1"/>
    </xf>
    <xf numFmtId="166" fontId="1" fillId="0" borderId="6" xfId="0" applyNumberFormat="1" applyFont="1" applyBorder="1" applyAlignment="1">
      <alignment horizontal="center" wrapText="1"/>
    </xf>
    <xf numFmtId="0" fontId="1" fillId="0" borderId="1" xfId="0" applyFont="1" applyBorder="1" applyAlignment="1">
      <alignment horizontal="center" vertical="center" wrapText="1"/>
    </xf>
    <xf numFmtId="0" fontId="1" fillId="2" borderId="6"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6" xfId="0" applyNumberFormat="1" applyFont="1" applyBorder="1" applyAlignment="1">
      <alignment horizontal="center" vertical="center" wrapText="1"/>
    </xf>
    <xf numFmtId="0" fontId="1" fillId="2" borderId="6" xfId="0" applyFont="1" applyFill="1" applyBorder="1" applyAlignment="1">
      <alignment horizontal="center" wrapText="1"/>
    </xf>
    <xf numFmtId="0" fontId="0" fillId="0" borderId="4" xfId="0" applyFill="1" applyBorder="1" applyAlignment="1">
      <alignment horizontal="left" wrapText="1"/>
    </xf>
    <xf numFmtId="0" fontId="0" fillId="0" borderId="16" xfId="0" applyFill="1" applyBorder="1" applyAlignment="1">
      <alignment horizontal="left" wrapText="1"/>
    </xf>
    <xf numFmtId="0" fontId="1" fillId="0" borderId="7" xfId="0" applyFont="1" applyBorder="1" applyAlignment="1">
      <alignment horizontal="left" vertical="center"/>
    </xf>
    <xf numFmtId="0" fontId="1" fillId="0" borderId="13" xfId="0" applyFont="1" applyBorder="1" applyAlignment="1">
      <alignment horizontal="left" vertical="center"/>
    </xf>
    <xf numFmtId="0" fontId="1" fillId="12" borderId="9" xfId="0" applyFont="1" applyFill="1" applyBorder="1" applyAlignment="1">
      <alignment horizontal="left" vertical="center"/>
    </xf>
    <xf numFmtId="0" fontId="1" fillId="12" borderId="32" xfId="0" applyFont="1" applyFill="1" applyBorder="1" applyAlignment="1">
      <alignment horizontal="left" vertical="center"/>
    </xf>
    <xf numFmtId="0" fontId="1" fillId="0" borderId="8" xfId="0" applyFont="1" applyBorder="1" applyAlignment="1">
      <alignment horizontal="left" vertical="center" wrapText="1"/>
    </xf>
    <xf numFmtId="0" fontId="1" fillId="0" borderId="3" xfId="0" applyFont="1" applyBorder="1" applyAlignment="1">
      <alignment horizontal="left" vertical="center" wrapText="1"/>
    </xf>
    <xf numFmtId="0" fontId="1" fillId="0" borderId="14" xfId="0" applyFont="1" applyBorder="1" applyAlignment="1">
      <alignment horizontal="left" vertical="center" wrapText="1"/>
    </xf>
    <xf numFmtId="0" fontId="1" fillId="12" borderId="7" xfId="0" applyFont="1" applyFill="1" applyBorder="1" applyAlignment="1">
      <alignment horizontal="left" vertical="center"/>
    </xf>
    <xf numFmtId="0" fontId="1" fillId="12" borderId="35" xfId="0" applyFont="1" applyFill="1" applyBorder="1" applyAlignment="1">
      <alignment horizontal="left" vertical="center"/>
    </xf>
    <xf numFmtId="0" fontId="1" fillId="0" borderId="11" xfId="0" applyFont="1" applyBorder="1" applyAlignment="1">
      <alignment horizontal="left" vertical="center"/>
    </xf>
    <xf numFmtId="0" fontId="1" fillId="12" borderId="47" xfId="0" applyFont="1" applyFill="1" applyBorder="1" applyAlignment="1">
      <alignment horizontal="left" vertical="center"/>
    </xf>
    <xf numFmtId="0" fontId="1" fillId="12" borderId="13" xfId="0" applyFont="1" applyFill="1" applyBorder="1" applyAlignment="1">
      <alignment horizontal="left" vertical="center"/>
    </xf>
    <xf numFmtId="0" fontId="1" fillId="4" borderId="10" xfId="0" applyFont="1" applyFill="1" applyBorder="1" applyAlignment="1">
      <alignment horizontal="center" wrapText="1"/>
    </xf>
    <xf numFmtId="0" fontId="1" fillId="4" borderId="40" xfId="0" applyFont="1" applyFill="1" applyBorder="1" applyAlignment="1">
      <alignment horizontal="center" wrapText="1"/>
    </xf>
    <xf numFmtId="166" fontId="7" fillId="4" borderId="2" xfId="0" applyNumberFormat="1" applyFont="1" applyFill="1" applyBorder="1" applyAlignment="1">
      <alignment horizontal="center" wrapText="1"/>
    </xf>
    <xf numFmtId="166" fontId="1" fillId="0" borderId="2" xfId="0" applyNumberFormat="1" applyFont="1" applyBorder="1" applyAlignment="1">
      <alignment horizontal="center" wrapText="1"/>
    </xf>
    <xf numFmtId="166" fontId="7" fillId="4" borderId="6" xfId="0" applyNumberFormat="1" applyFont="1" applyFill="1" applyBorder="1" applyAlignment="1">
      <alignment horizontal="center" wrapText="1"/>
    </xf>
    <xf numFmtId="166" fontId="1" fillId="0" borderId="6" xfId="0" applyNumberFormat="1" applyFont="1" applyBorder="1" applyAlignment="1">
      <alignment horizontal="center" wrapText="1"/>
    </xf>
    <xf numFmtId="166" fontId="7" fillId="4" borderId="1" xfId="0" applyNumberFormat="1" applyFont="1" applyFill="1" applyBorder="1" applyAlignment="1">
      <alignment horizontal="center" wrapText="1"/>
    </xf>
    <xf numFmtId="166" fontId="1" fillId="0" borderId="1" xfId="0" applyNumberFormat="1" applyFont="1" applyBorder="1" applyAlignment="1">
      <alignment horizontal="center" wrapText="1"/>
    </xf>
    <xf numFmtId="166" fontId="7" fillId="4" borderId="30" xfId="0" applyNumberFormat="1" applyFont="1" applyFill="1" applyBorder="1" applyAlignment="1">
      <alignment horizontal="center" wrapText="1"/>
    </xf>
    <xf numFmtId="166" fontId="7" fillId="4" borderId="34" xfId="0" applyNumberFormat="1" applyFont="1" applyFill="1" applyBorder="1" applyAlignment="1">
      <alignment horizontal="center" wrapText="1"/>
    </xf>
    <xf numFmtId="166" fontId="7" fillId="4" borderId="9" xfId="0" applyNumberFormat="1" applyFont="1" applyFill="1" applyBorder="1" applyAlignment="1">
      <alignment horizontal="center" wrapText="1"/>
    </xf>
    <xf numFmtId="166" fontId="7" fillId="4" borderId="29" xfId="0" applyNumberFormat="1" applyFont="1" applyFill="1" applyBorder="1" applyAlignment="1">
      <alignment horizontal="center" wrapText="1"/>
    </xf>
    <xf numFmtId="166" fontId="1" fillId="4" borderId="8" xfId="0" applyNumberFormat="1" applyFont="1" applyFill="1" applyBorder="1" applyAlignment="1">
      <alignment horizontal="center" wrapText="1"/>
    </xf>
    <xf numFmtId="166" fontId="1" fillId="4" borderId="42" xfId="0" applyNumberFormat="1" applyFont="1" applyFill="1" applyBorder="1" applyAlignment="1">
      <alignment horizontal="center" wrapText="1"/>
    </xf>
    <xf numFmtId="0" fontId="1" fillId="4" borderId="8" xfId="0" applyFont="1" applyFill="1" applyBorder="1" applyAlignment="1">
      <alignment horizontal="center" wrapText="1"/>
    </xf>
    <xf numFmtId="0" fontId="1" fillId="4" borderId="3" xfId="0" applyFont="1" applyFill="1" applyBorder="1" applyAlignment="1">
      <alignment horizontal="center" wrapText="1"/>
    </xf>
    <xf numFmtId="0" fontId="1" fillId="4" borderId="14" xfId="0" applyFont="1" applyFill="1" applyBorder="1" applyAlignment="1">
      <alignment horizontal="center" wrapText="1"/>
    </xf>
    <xf numFmtId="0" fontId="1" fillId="4" borderId="7" xfId="0" applyFont="1" applyFill="1" applyBorder="1" applyAlignment="1">
      <alignment horizontal="center"/>
    </xf>
    <xf numFmtId="0" fontId="1" fillId="4" borderId="35" xfId="0" applyFont="1" applyFill="1" applyBorder="1" applyAlignment="1">
      <alignment horizontal="center"/>
    </xf>
    <xf numFmtId="0" fontId="1" fillId="4" borderId="8" xfId="0" applyFont="1" applyFill="1" applyBorder="1" applyAlignment="1">
      <alignment horizontal="center"/>
    </xf>
    <xf numFmtId="0" fontId="1" fillId="4" borderId="41" xfId="0" applyFont="1" applyFill="1" applyBorder="1" applyAlignment="1">
      <alignment horizontal="center"/>
    </xf>
    <xf numFmtId="166" fontId="1" fillId="4" borderId="41" xfId="0" applyNumberFormat="1" applyFont="1" applyFill="1" applyBorder="1" applyAlignment="1">
      <alignment horizontal="center" wrapText="1"/>
    </xf>
    <xf numFmtId="166" fontId="6" fillId="4" borderId="17" xfId="0" applyNumberFormat="1" applyFont="1" applyFill="1" applyBorder="1" applyAlignment="1">
      <alignment horizontal="center" vertical="center" wrapText="1"/>
    </xf>
    <xf numFmtId="166" fontId="6" fillId="4" borderId="27" xfId="0" applyNumberFormat="1" applyFont="1" applyFill="1" applyBorder="1" applyAlignment="1">
      <alignment horizontal="center" vertical="center" wrapText="1"/>
    </xf>
    <xf numFmtId="166" fontId="6" fillId="4" borderId="19" xfId="0" applyNumberFormat="1" applyFont="1" applyFill="1" applyBorder="1" applyAlignment="1">
      <alignment horizontal="center" vertical="center" wrapText="1"/>
    </xf>
    <xf numFmtId="166" fontId="6" fillId="4" borderId="22" xfId="0" applyNumberFormat="1" applyFont="1" applyFill="1" applyBorder="1" applyAlignment="1">
      <alignment horizontal="center" vertical="center"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6" xfId="0" applyFont="1" applyBorder="1" applyAlignment="1">
      <alignment horizontal="left" vertical="center"/>
    </xf>
    <xf numFmtId="0" fontId="1" fillId="0" borderId="0" xfId="0" applyFont="1" applyAlignment="1">
      <alignment horizontal="left" vertical="center"/>
    </xf>
    <xf numFmtId="0" fontId="1" fillId="12" borderId="54" xfId="0" applyFont="1" applyFill="1" applyBorder="1" applyAlignment="1">
      <alignment horizontal="left" vertical="center"/>
    </xf>
    <xf numFmtId="0" fontId="1" fillId="0" borderId="35" xfId="0" applyFont="1" applyBorder="1" applyAlignment="1">
      <alignment horizontal="left" vertical="center"/>
    </xf>
    <xf numFmtId="0" fontId="6" fillId="4" borderId="10" xfId="0" applyFont="1" applyFill="1" applyBorder="1" applyAlignment="1">
      <alignment horizontal="center" wrapText="1"/>
    </xf>
    <xf numFmtId="0" fontId="6" fillId="4" borderId="40" xfId="0" applyFont="1" applyFill="1" applyBorder="1" applyAlignment="1">
      <alignment horizontal="center" wrapText="1"/>
    </xf>
    <xf numFmtId="0" fontId="1" fillId="0" borderId="6" xfId="0" applyFont="1" applyBorder="1" applyAlignment="1">
      <alignment horizontal="left" vertical="center" wrapText="1"/>
    </xf>
    <xf numFmtId="166" fontId="6" fillId="4" borderId="8" xfId="0" applyNumberFormat="1" applyFont="1" applyFill="1" applyBorder="1" applyAlignment="1">
      <alignment horizontal="center" wrapText="1"/>
    </xf>
    <xf numFmtId="166" fontId="6" fillId="4" borderId="41" xfId="0" applyNumberFormat="1" applyFont="1" applyFill="1" applyBorder="1" applyAlignment="1">
      <alignment horizontal="center" wrapText="1"/>
    </xf>
    <xf numFmtId="0" fontId="6" fillId="4" borderId="8" xfId="0" applyFont="1" applyFill="1" applyBorder="1" applyAlignment="1">
      <alignment horizontal="center" wrapText="1"/>
    </xf>
    <xf numFmtId="0" fontId="6" fillId="4" borderId="41" xfId="0" applyFont="1" applyFill="1" applyBorder="1" applyAlignment="1">
      <alignment horizontal="center" wrapText="1"/>
    </xf>
    <xf numFmtId="0" fontId="1" fillId="0" borderId="0" xfId="0" applyFont="1" applyAlignment="1">
      <alignment horizontal="left" vertical="center" wrapText="1"/>
    </xf>
    <xf numFmtId="0" fontId="1" fillId="0" borderId="2" xfId="0" applyFont="1" applyBorder="1" applyAlignment="1">
      <alignment horizontal="left" vertical="center" wrapText="1"/>
    </xf>
    <xf numFmtId="0" fontId="1" fillId="14" borderId="9" xfId="0" applyFont="1" applyFill="1" applyBorder="1" applyAlignment="1">
      <alignment horizontal="left" vertical="center" wrapText="1"/>
    </xf>
    <xf numFmtId="0" fontId="1" fillId="14" borderId="32" xfId="0" applyFont="1" applyFill="1" applyBorder="1" applyAlignment="1">
      <alignment horizontal="left"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14" xfId="0" applyBorder="1" applyAlignment="1">
      <alignment horizontal="center" vertical="center" wrapText="1"/>
    </xf>
    <xf numFmtId="0" fontId="0" fillId="14" borderId="3" xfId="0" applyFill="1" applyBorder="1" applyAlignment="1">
      <alignment horizontal="center" vertical="center" wrapText="1"/>
    </xf>
    <xf numFmtId="0" fontId="0" fillId="14" borderId="14" xfId="0" applyFill="1" applyBorder="1" applyAlignment="1">
      <alignment horizontal="center" vertical="center" wrapText="1"/>
    </xf>
    <xf numFmtId="0" fontId="0" fillId="14" borderId="8" xfId="0" applyFill="1" applyBorder="1" applyAlignment="1">
      <alignment horizontal="center" vertical="center" wrapText="1"/>
    </xf>
    <xf numFmtId="0" fontId="0" fillId="0" borderId="8" xfId="0" applyFill="1" applyBorder="1" applyAlignment="1">
      <alignment horizontal="center" vertical="center" wrapText="1"/>
    </xf>
    <xf numFmtId="0" fontId="0" fillId="0" borderId="3" xfId="0" applyFill="1" applyBorder="1" applyAlignment="1">
      <alignment horizontal="center" vertical="center" wrapText="1"/>
    </xf>
    <xf numFmtId="0" fontId="0" fillId="0" borderId="14" xfId="0" applyFill="1" applyBorder="1" applyAlignment="1">
      <alignment horizontal="center" vertical="center" wrapText="1"/>
    </xf>
    <xf numFmtId="0" fontId="19" fillId="6" borderId="1" xfId="0" applyFont="1" applyFill="1" applyBorder="1" applyAlignment="1">
      <alignment horizontal="center" wrapText="1"/>
    </xf>
    <xf numFmtId="0" fontId="19" fillId="7" borderId="19" xfId="0" applyFont="1" applyFill="1" applyBorder="1" applyAlignment="1">
      <alignment horizontal="center" vertical="center" wrapText="1"/>
    </xf>
    <xf numFmtId="0" fontId="19" fillId="7" borderId="20"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9" fillId="6" borderId="16" xfId="0" applyFont="1" applyFill="1" applyBorder="1" applyAlignment="1">
      <alignment horizontal="center" wrapText="1"/>
    </xf>
    <xf numFmtId="0" fontId="19" fillId="7" borderId="43" xfId="0" applyFont="1" applyFill="1" applyBorder="1" applyAlignment="1">
      <alignment horizontal="center" vertical="center" wrapText="1"/>
    </xf>
    <xf numFmtId="0" fontId="19" fillId="7" borderId="44"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19" xfId="0" applyFont="1" applyBorder="1" applyAlignment="1">
      <alignment horizontal="center"/>
    </xf>
    <xf numFmtId="0" fontId="1" fillId="0" borderId="20" xfId="0" applyFont="1" applyBorder="1" applyAlignment="1">
      <alignment horizontal="center"/>
    </xf>
    <xf numFmtId="0" fontId="1" fillId="2" borderId="4" xfId="0" applyFont="1" applyFill="1" applyBorder="1" applyAlignment="1">
      <alignment horizontal="center" wrapText="1"/>
    </xf>
    <xf numFmtId="0" fontId="1" fillId="2" borderId="5" xfId="0" applyFont="1" applyFill="1" applyBorder="1" applyAlignment="1">
      <alignment horizontal="center" wrapText="1"/>
    </xf>
    <xf numFmtId="0" fontId="1" fillId="2" borderId="16" xfId="0" applyFont="1" applyFill="1" applyBorder="1" applyAlignment="1">
      <alignment horizontal="center" wrapText="1"/>
    </xf>
    <xf numFmtId="0" fontId="6" fillId="0" borderId="1" xfId="0" applyFont="1" applyBorder="1" applyAlignment="1">
      <alignment horizontal="left" vertical="center"/>
    </xf>
    <xf numFmtId="0" fontId="6" fillId="0" borderId="4" xfId="0" applyFont="1" applyBorder="1" applyAlignment="1">
      <alignment horizontal="left" vertical="center"/>
    </xf>
    <xf numFmtId="0" fontId="1" fillId="2" borderId="2"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6" xfId="0" applyFont="1" applyBorder="1" applyAlignment="1">
      <alignment horizontal="center" vertical="center" wrapText="1"/>
    </xf>
    <xf numFmtId="0" fontId="2" fillId="5" borderId="2" xfId="0" applyFont="1" applyFill="1" applyBorder="1" applyAlignment="1">
      <alignment horizontal="center" vertical="center" wrapText="1"/>
    </xf>
    <xf numFmtId="0" fontId="2" fillId="5" borderId="6"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6" xfId="0" applyNumberFormat="1" applyFont="1" applyBorder="1" applyAlignment="1">
      <alignment horizontal="center" vertical="center" wrapText="1"/>
    </xf>
    <xf numFmtId="0" fontId="2" fillId="5" borderId="2" xfId="0" applyFont="1" applyFill="1" applyBorder="1" applyAlignment="1">
      <alignment horizontal="center" wrapText="1"/>
    </xf>
    <xf numFmtId="0" fontId="2" fillId="5" borderId="6" xfId="0" applyFont="1" applyFill="1" applyBorder="1" applyAlignment="1">
      <alignment horizontal="center" wrapText="1"/>
    </xf>
    <xf numFmtId="0" fontId="1" fillId="2" borderId="2" xfId="0" applyFont="1" applyFill="1" applyBorder="1" applyAlignment="1">
      <alignment horizontal="center" wrapText="1"/>
    </xf>
    <xf numFmtId="0" fontId="1" fillId="2" borderId="6" xfId="0" applyFont="1" applyFill="1" applyBorder="1" applyAlignment="1">
      <alignment horizontal="center" wrapText="1"/>
    </xf>
    <xf numFmtId="0" fontId="2" fillId="2" borderId="4" xfId="0" applyFont="1" applyFill="1" applyBorder="1" applyAlignment="1">
      <alignment horizontal="center" vertical="center" wrapText="1"/>
    </xf>
    <xf numFmtId="0" fontId="2" fillId="2" borderId="16" xfId="0" applyFont="1" applyFill="1" applyBorder="1" applyAlignment="1">
      <alignment horizontal="center" vertical="center" wrapText="1"/>
    </xf>
  </cellXfs>
  <cellStyles count="7">
    <cellStyle name="Comma" xfId="4" builtinId="3"/>
    <cellStyle name="Hyperlink" xfId="5" builtinId="8"/>
    <cellStyle name="Normal" xfId="0" builtinId="0"/>
    <cellStyle name="Normal 2" xfId="1" xr:uid="{00000000-0005-0000-0000-000031000000}"/>
    <cellStyle name="Normal 3" xfId="3" xr:uid="{63FEF949-7E02-4EE6-99E9-FF50B469B048}"/>
    <cellStyle name="Normal 4" xfId="6" xr:uid="{8F38F622-C782-4705-AFCD-0757D4C0EBF8}"/>
    <cellStyle name="Percent" xfId="2" builtinId="5"/>
  </cellStyles>
  <dxfs count="2">
    <dxf>
      <font>
        <color rgb="FF9C0006"/>
      </font>
      <fill>
        <patternFill>
          <bgColor rgb="FFFFC7CE"/>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7</xdr:row>
      <xdr:rowOff>0</xdr:rowOff>
    </xdr:from>
    <xdr:ext cx="2720658" cy="767715"/>
    <xdr:pic>
      <xdr:nvPicPr>
        <xdr:cNvPr id="2" name="Picture 1" descr="Chemical structure of 1,3-butadiene, formula C4H6. A four-carbon chain with double bonds between carbons 1 and 2, and carbons 3 and 4 (CH₂=CH-CH=CH₂).">
          <a:extLst>
            <a:ext uri="{FF2B5EF4-FFF2-40B4-BE49-F238E27FC236}">
              <a16:creationId xmlns:a16="http://schemas.microsoft.com/office/drawing/2014/main" id="{7FC61457-1766-42A4-A660-28B173BCD4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0" y="1133475"/>
          <a:ext cx="2720658" cy="767715"/>
        </a:xfrm>
        <a:prstGeom prst="rect">
          <a:avLst/>
        </a:prstGeom>
        <a:noFill/>
        <a:ln>
          <a:noFill/>
        </a:ln>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9AC83-5FF0-4F67-BBD9-82DB1F0AF4FA}">
  <dimension ref="B4:B14"/>
  <sheetViews>
    <sheetView workbookViewId="0">
      <selection activeCell="B5" sqref="B5"/>
    </sheetView>
  </sheetViews>
  <sheetFormatPr defaultColWidth="8.7109375" defaultRowHeight="15" x14ac:dyDescent="0.25"/>
  <cols>
    <col min="1" max="1" width="8.7109375" style="45"/>
    <col min="2" max="2" width="17.7109375" style="45" bestFit="1" customWidth="1"/>
    <col min="3" max="16384" width="8.7109375" style="45"/>
  </cols>
  <sheetData>
    <row r="4" spans="2:2" ht="22.5" x14ac:dyDescent="0.3">
      <c r="B4" s="677" t="s">
        <v>0</v>
      </c>
    </row>
    <row r="5" spans="2:2" ht="20.25" x14ac:dyDescent="0.3">
      <c r="B5" s="676" t="s">
        <v>1</v>
      </c>
    </row>
    <row r="8" spans="2:2" ht="26.25" x14ac:dyDescent="0.4">
      <c r="B8" s="46"/>
    </row>
    <row r="14" spans="2:2" ht="20.25" x14ac:dyDescent="0.3">
      <c r="B14" s="675" t="s">
        <v>2</v>
      </c>
    </row>
  </sheetData>
  <sheetProtection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8F5E1-4F08-4530-8593-951A8F84D13A}">
  <sheetPr codeName="Sheet7">
    <tabColor rgb="FFFFC000"/>
  </sheetPr>
  <dimension ref="A1:AI294"/>
  <sheetViews>
    <sheetView zoomScale="85" zoomScaleNormal="85" workbookViewId="0">
      <pane ySplit="2" topLeftCell="A46" activePane="bottomLeft" state="frozen"/>
      <selection pane="bottomLeft" activeCell="G46" sqref="G46"/>
    </sheetView>
  </sheetViews>
  <sheetFormatPr defaultColWidth="9.28515625" defaultRowHeight="12.75" x14ac:dyDescent="0.2"/>
  <cols>
    <col min="1" max="5" width="14.28515625" style="8" customWidth="1"/>
    <col min="6" max="6" width="25" style="9" customWidth="1"/>
    <col min="7" max="7" width="17.28515625" style="8" customWidth="1"/>
    <col min="8" max="10" width="12.7109375" style="9" customWidth="1"/>
    <col min="11" max="12" width="12.7109375" style="7" customWidth="1"/>
    <col min="13" max="13" width="11" style="7" customWidth="1"/>
    <col min="14" max="14" width="15.28515625" style="8" customWidth="1"/>
    <col min="15" max="15" width="8.28515625" style="7" customWidth="1"/>
    <col min="16" max="16" width="7.42578125" style="7" customWidth="1"/>
    <col min="17" max="17" width="8.7109375" style="7" customWidth="1"/>
    <col min="18" max="18" width="9.5703125" style="7" customWidth="1"/>
    <col min="19" max="20" width="9.28515625" style="7" customWidth="1"/>
    <col min="21" max="21" width="8.42578125" style="7" customWidth="1"/>
    <col min="22" max="22" width="10" style="7" customWidth="1"/>
    <col min="23" max="24" width="17.7109375" style="7" customWidth="1"/>
    <col min="25" max="25" width="16.42578125" style="7" customWidth="1"/>
    <col min="26" max="26" width="18.28515625" style="7" customWidth="1"/>
    <col min="27" max="28" width="15.28515625" style="8" customWidth="1"/>
    <col min="29" max="29" width="32.28515625" style="8" customWidth="1"/>
    <col min="30" max="32" width="9.28515625" style="1"/>
    <col min="33" max="33" width="30.140625" style="1" customWidth="1"/>
    <col min="34" max="16384" width="9.28515625" style="1"/>
  </cols>
  <sheetData>
    <row r="1" spans="1:35" ht="15" customHeight="1" x14ac:dyDescent="0.2">
      <c r="A1" s="27"/>
      <c r="B1" s="27"/>
      <c r="C1" s="27"/>
      <c r="D1" s="27"/>
      <c r="E1" s="27"/>
      <c r="F1" s="26"/>
      <c r="G1" s="27"/>
      <c r="H1" s="28"/>
      <c r="I1" s="28"/>
      <c r="J1" s="28"/>
      <c r="K1" s="27"/>
      <c r="L1" s="27"/>
      <c r="M1" s="27"/>
      <c r="N1" s="772" t="s">
        <v>439</v>
      </c>
      <c r="O1" s="774" t="s">
        <v>306</v>
      </c>
      <c r="P1" s="775"/>
      <c r="Q1" s="775"/>
      <c r="R1" s="775"/>
      <c r="S1" s="775"/>
      <c r="T1" s="775"/>
      <c r="U1" s="775"/>
      <c r="V1" s="775"/>
      <c r="W1" s="774" t="s">
        <v>440</v>
      </c>
      <c r="X1" s="776"/>
      <c r="Y1" s="774" t="s">
        <v>441</v>
      </c>
      <c r="Z1" s="776"/>
      <c r="AA1" s="772" t="s">
        <v>335</v>
      </c>
      <c r="AB1" s="772" t="s">
        <v>336</v>
      </c>
      <c r="AC1" s="27"/>
    </row>
    <row r="2" spans="1:35" ht="49.5" customHeight="1" x14ac:dyDescent="0.2">
      <c r="A2" s="683" t="s">
        <v>308</v>
      </c>
      <c r="B2" s="683" t="s">
        <v>312</v>
      </c>
      <c r="C2" s="29" t="s">
        <v>313</v>
      </c>
      <c r="D2" s="29" t="s">
        <v>314</v>
      </c>
      <c r="E2" s="29" t="s">
        <v>315</v>
      </c>
      <c r="F2" s="686" t="s">
        <v>316</v>
      </c>
      <c r="G2" s="683" t="s">
        <v>317</v>
      </c>
      <c r="H2" s="686" t="s">
        <v>318</v>
      </c>
      <c r="I2" s="686" t="s">
        <v>319</v>
      </c>
      <c r="J2" s="686" t="s">
        <v>320</v>
      </c>
      <c r="K2" s="29" t="s">
        <v>321</v>
      </c>
      <c r="L2" s="29" t="s">
        <v>322</v>
      </c>
      <c r="M2" s="683" t="s">
        <v>323</v>
      </c>
      <c r="N2" s="773"/>
      <c r="O2" s="685" t="s">
        <v>325</v>
      </c>
      <c r="P2" s="685" t="s">
        <v>326</v>
      </c>
      <c r="Q2" s="685" t="s">
        <v>327</v>
      </c>
      <c r="R2" s="685" t="s">
        <v>328</v>
      </c>
      <c r="S2" s="685" t="s">
        <v>329</v>
      </c>
      <c r="T2" s="685" t="s">
        <v>330</v>
      </c>
      <c r="U2" s="685" t="s">
        <v>331</v>
      </c>
      <c r="V2" s="685" t="s">
        <v>332</v>
      </c>
      <c r="W2" s="685" t="s">
        <v>442</v>
      </c>
      <c r="X2" s="685" t="s">
        <v>443</v>
      </c>
      <c r="Y2" s="685" t="s">
        <v>442</v>
      </c>
      <c r="Z2" s="685" t="s">
        <v>443</v>
      </c>
      <c r="AA2" s="773"/>
      <c r="AB2" s="773"/>
      <c r="AC2" s="683" t="s">
        <v>311</v>
      </c>
    </row>
    <row r="3" spans="1:35" ht="15" x14ac:dyDescent="0.25">
      <c r="A3" s="2" t="s">
        <v>444</v>
      </c>
      <c r="B3" s="2" t="s">
        <v>445</v>
      </c>
      <c r="C3" s="2">
        <v>2007</v>
      </c>
      <c r="D3" s="2" t="s">
        <v>347</v>
      </c>
      <c r="E3" s="2" t="s">
        <v>349</v>
      </c>
      <c r="F3" s="2" t="s">
        <v>349</v>
      </c>
      <c r="G3" s="2" t="s">
        <v>349</v>
      </c>
      <c r="H3" s="2" t="s">
        <v>351</v>
      </c>
      <c r="I3" s="2"/>
      <c r="J3" s="2" t="s">
        <v>352</v>
      </c>
      <c r="K3" s="4">
        <v>39162</v>
      </c>
      <c r="L3" s="11">
        <v>55</v>
      </c>
      <c r="M3" s="682">
        <v>1</v>
      </c>
      <c r="N3" s="11">
        <f>L3*0.05</f>
        <v>2.75</v>
      </c>
      <c r="O3" s="682"/>
      <c r="P3" s="682"/>
      <c r="Q3" s="682"/>
      <c r="R3" s="682"/>
      <c r="S3" s="682"/>
      <c r="T3" s="682"/>
      <c r="U3" s="682"/>
      <c r="V3" s="23">
        <v>0</v>
      </c>
      <c r="W3" s="682" t="str">
        <f>IF(AND($H3="W", $I3="TWA", $J3="PBZ",$V3&lt;&gt;""), $V3, "")</f>
        <v/>
      </c>
      <c r="X3" s="682" t="str">
        <f>IF(AND($H3="ONU", $I3="TWA", $J3="PBZ",$V3&lt;&gt;""), $V3, "")</f>
        <v/>
      </c>
      <c r="Y3" s="682" t="str">
        <f>IF(AND($H3="W", $I3="Short-term", $J3="PBZ",$V3&lt;&gt;""), $V3, "")</f>
        <v/>
      </c>
      <c r="Z3" s="682" t="str">
        <f>IF(AND($H3="ONU", $I3="Short-term", $J3="PBZ",$V3&lt;&gt;""), $V3, "")</f>
        <v/>
      </c>
      <c r="AA3" s="2"/>
      <c r="AB3" s="11" t="s">
        <v>400</v>
      </c>
      <c r="AC3" s="2" t="s">
        <v>446</v>
      </c>
    </row>
    <row r="4" spans="1:35" ht="15" x14ac:dyDescent="0.25">
      <c r="A4" s="2" t="s">
        <v>444</v>
      </c>
      <c r="B4" s="2" t="s">
        <v>445</v>
      </c>
      <c r="C4" s="2">
        <v>2007</v>
      </c>
      <c r="D4" s="2" t="s">
        <v>347</v>
      </c>
      <c r="E4" s="2" t="s">
        <v>349</v>
      </c>
      <c r="F4" s="2" t="s">
        <v>349</v>
      </c>
      <c r="G4" s="2" t="s">
        <v>349</v>
      </c>
      <c r="H4" s="2" t="s">
        <v>351</v>
      </c>
      <c r="I4" s="5"/>
      <c r="J4" s="2" t="s">
        <v>352</v>
      </c>
      <c r="K4" s="4">
        <v>39162</v>
      </c>
      <c r="L4" s="11">
        <v>60</v>
      </c>
      <c r="M4" s="682">
        <v>1</v>
      </c>
      <c r="N4" s="11">
        <f t="shared" ref="N4:N45" si="0">L4*0.05</f>
        <v>3</v>
      </c>
      <c r="O4" s="682"/>
      <c r="P4" s="682"/>
      <c r="Q4" s="682"/>
      <c r="R4" s="682"/>
      <c r="S4" s="682"/>
      <c r="T4" s="682"/>
      <c r="U4" s="682"/>
      <c r="V4" s="23">
        <v>0</v>
      </c>
      <c r="W4" s="682" t="str">
        <f t="shared" ref="W4:W53" si="1">IF(AND($H4="W", $I4="TWA", $J4="PBZ",$V4&lt;&gt;""), $V4, "")</f>
        <v/>
      </c>
      <c r="X4" s="682" t="str">
        <f t="shared" ref="X4:X53" si="2">IF(AND($H4="ONU", $I4="TWA", $J4="PBZ",$V4&lt;&gt;""), $V4, "")</f>
        <v/>
      </c>
      <c r="Y4" s="682" t="str">
        <f t="shared" ref="Y4:Y53" si="3">IF(AND($H4="W", $I4="Short-term", $J4="PBZ",$V4&lt;&gt;""), $V4, "")</f>
        <v/>
      </c>
      <c r="Z4" s="682" t="str">
        <f t="shared" ref="Z4:Z53" si="4">IF(AND($H4="ONU", $I4="Short-term", $J4="PBZ",$V4&lt;&gt;""), $V4, "")</f>
        <v/>
      </c>
      <c r="AA4" s="2"/>
      <c r="AB4" s="11" t="s">
        <v>400</v>
      </c>
      <c r="AC4" s="2" t="s">
        <v>446</v>
      </c>
    </row>
    <row r="5" spans="1:35" ht="15.75" x14ac:dyDescent="0.25">
      <c r="A5" s="2" t="s">
        <v>444</v>
      </c>
      <c r="B5" s="2" t="s">
        <v>445</v>
      </c>
      <c r="C5" s="2">
        <v>2007</v>
      </c>
      <c r="D5" s="2" t="s">
        <v>347</v>
      </c>
      <c r="E5" s="2" t="s">
        <v>349</v>
      </c>
      <c r="F5" s="2" t="s">
        <v>349</v>
      </c>
      <c r="G5" s="2" t="s">
        <v>349</v>
      </c>
      <c r="H5" s="2" t="s">
        <v>351</v>
      </c>
      <c r="I5" s="5"/>
      <c r="J5" s="2" t="s">
        <v>352</v>
      </c>
      <c r="K5" s="4">
        <v>39162</v>
      </c>
      <c r="L5" s="11">
        <v>60</v>
      </c>
      <c r="M5" s="682">
        <v>1</v>
      </c>
      <c r="N5" s="11">
        <f t="shared" si="0"/>
        <v>3</v>
      </c>
      <c r="O5" s="682"/>
      <c r="P5" s="682"/>
      <c r="Q5" s="682"/>
      <c r="R5" s="682"/>
      <c r="S5" s="682"/>
      <c r="T5" s="682"/>
      <c r="U5" s="682"/>
      <c r="V5" s="23">
        <v>0</v>
      </c>
      <c r="W5" s="682" t="str">
        <f t="shared" si="1"/>
        <v/>
      </c>
      <c r="X5" s="682" t="str">
        <f t="shared" si="2"/>
        <v/>
      </c>
      <c r="Y5" s="682" t="str">
        <f t="shared" si="3"/>
        <v/>
      </c>
      <c r="Z5" s="682" t="str">
        <f t="shared" si="4"/>
        <v/>
      </c>
      <c r="AA5" s="2"/>
      <c r="AB5" s="11" t="s">
        <v>400</v>
      </c>
      <c r="AC5" s="2" t="s">
        <v>446</v>
      </c>
      <c r="AG5" s="770" t="s">
        <v>447</v>
      </c>
      <c r="AH5" s="35">
        <v>200</v>
      </c>
      <c r="AI5" s="35" t="s">
        <v>448</v>
      </c>
    </row>
    <row r="6" spans="1:35" ht="16.5" thickBot="1" x14ac:dyDescent="0.3">
      <c r="A6" s="2" t="s">
        <v>444</v>
      </c>
      <c r="B6" s="2" t="s">
        <v>445</v>
      </c>
      <c r="C6" s="2">
        <v>2007</v>
      </c>
      <c r="D6" s="2" t="s">
        <v>347</v>
      </c>
      <c r="E6" s="2" t="s">
        <v>349</v>
      </c>
      <c r="F6" s="2" t="s">
        <v>349</v>
      </c>
      <c r="G6" s="2" t="s">
        <v>349</v>
      </c>
      <c r="H6" s="2" t="s">
        <v>351</v>
      </c>
      <c r="I6" s="5"/>
      <c r="J6" s="2" t="s">
        <v>352</v>
      </c>
      <c r="K6" s="4">
        <v>39162</v>
      </c>
      <c r="L6" s="11">
        <v>60</v>
      </c>
      <c r="M6" s="682">
        <v>1</v>
      </c>
      <c r="N6" s="11">
        <f t="shared" si="0"/>
        <v>3</v>
      </c>
      <c r="O6" s="682"/>
      <c r="P6" s="682"/>
      <c r="Q6" s="682"/>
      <c r="R6" s="682"/>
      <c r="S6" s="682"/>
      <c r="T6" s="682"/>
      <c r="U6" s="682"/>
      <c r="V6" s="23">
        <v>0</v>
      </c>
      <c r="W6" s="682" t="str">
        <f t="shared" si="1"/>
        <v/>
      </c>
      <c r="X6" s="682" t="str">
        <f t="shared" si="2"/>
        <v/>
      </c>
      <c r="Y6" s="682" t="str">
        <f t="shared" si="3"/>
        <v/>
      </c>
      <c r="Z6" s="682" t="str">
        <f t="shared" si="4"/>
        <v/>
      </c>
      <c r="AA6" s="2"/>
      <c r="AB6" s="11" t="s">
        <v>400</v>
      </c>
      <c r="AC6" s="2" t="s">
        <v>446</v>
      </c>
      <c r="AG6" s="770"/>
      <c r="AH6" s="642">
        <f>AH5/1000</f>
        <v>0.2</v>
      </c>
      <c r="AI6" s="35" t="s">
        <v>449</v>
      </c>
    </row>
    <row r="7" spans="1:35" ht="15" x14ac:dyDescent="0.25">
      <c r="A7" s="2" t="s">
        <v>444</v>
      </c>
      <c r="B7" s="2" t="s">
        <v>445</v>
      </c>
      <c r="C7" s="2">
        <v>2007</v>
      </c>
      <c r="D7" s="2" t="s">
        <v>347</v>
      </c>
      <c r="E7" s="2" t="s">
        <v>349</v>
      </c>
      <c r="F7" s="2" t="s">
        <v>349</v>
      </c>
      <c r="G7" s="2" t="s">
        <v>349</v>
      </c>
      <c r="H7" s="2" t="s">
        <v>351</v>
      </c>
      <c r="I7" s="5"/>
      <c r="J7" s="2" t="s">
        <v>352</v>
      </c>
      <c r="K7" s="4">
        <v>39162</v>
      </c>
      <c r="L7" s="11">
        <v>60</v>
      </c>
      <c r="M7" s="682">
        <v>1</v>
      </c>
      <c r="N7" s="11">
        <f t="shared" si="0"/>
        <v>3</v>
      </c>
      <c r="O7" s="682"/>
      <c r="P7" s="682"/>
      <c r="Q7" s="682"/>
      <c r="R7" s="682"/>
      <c r="S7" s="682"/>
      <c r="T7" s="682"/>
      <c r="U7" s="682"/>
      <c r="V7" s="23">
        <v>0</v>
      </c>
      <c r="W7" s="682" t="str">
        <f t="shared" si="1"/>
        <v/>
      </c>
      <c r="X7" s="682" t="str">
        <f t="shared" si="2"/>
        <v/>
      </c>
      <c r="Y7" s="682" t="str">
        <f t="shared" si="3"/>
        <v/>
      </c>
      <c r="Z7" s="682" t="str">
        <f t="shared" si="4"/>
        <v/>
      </c>
      <c r="AA7" s="2"/>
      <c r="AB7" s="11" t="s">
        <v>400</v>
      </c>
      <c r="AC7" s="2" t="s">
        <v>446</v>
      </c>
      <c r="AG7" s="771"/>
      <c r="AH7" s="643">
        <f>AH6*24.45/54.0916</f>
        <v>9.0402206627276702E-2</v>
      </c>
      <c r="AI7" s="641" t="s">
        <v>302</v>
      </c>
    </row>
    <row r="8" spans="1:35" ht="15.75" thickBot="1" x14ac:dyDescent="0.3">
      <c r="A8" s="2" t="s">
        <v>444</v>
      </c>
      <c r="B8" s="2" t="s">
        <v>445</v>
      </c>
      <c r="C8" s="2">
        <v>2007</v>
      </c>
      <c r="D8" s="2" t="s">
        <v>347</v>
      </c>
      <c r="E8" s="2" t="s">
        <v>349</v>
      </c>
      <c r="F8" s="2" t="s">
        <v>349</v>
      </c>
      <c r="G8" s="2" t="s">
        <v>349</v>
      </c>
      <c r="H8" s="2" t="s">
        <v>351</v>
      </c>
      <c r="I8" s="2"/>
      <c r="J8" s="2" t="s">
        <v>352</v>
      </c>
      <c r="K8" s="4">
        <v>39162</v>
      </c>
      <c r="L8" s="11">
        <v>63</v>
      </c>
      <c r="M8" s="682">
        <v>1</v>
      </c>
      <c r="N8" s="11">
        <f t="shared" si="0"/>
        <v>3.1500000000000004</v>
      </c>
      <c r="O8" s="682"/>
      <c r="P8" s="682"/>
      <c r="Q8" s="682"/>
      <c r="R8" s="682"/>
      <c r="S8" s="682"/>
      <c r="T8" s="682"/>
      <c r="U8" s="682"/>
      <c r="V8" s="23">
        <v>0</v>
      </c>
      <c r="W8" s="682" t="str">
        <f t="shared" si="1"/>
        <v/>
      </c>
      <c r="X8" s="682" t="str">
        <f t="shared" si="2"/>
        <v/>
      </c>
      <c r="Y8" s="682" t="str">
        <f t="shared" si="3"/>
        <v/>
      </c>
      <c r="Z8" s="682" t="str">
        <f t="shared" si="4"/>
        <v/>
      </c>
      <c r="AA8" s="2"/>
      <c r="AB8" s="11" t="s">
        <v>400</v>
      </c>
      <c r="AC8" s="2" t="s">
        <v>446</v>
      </c>
      <c r="AG8" s="640" t="s">
        <v>450</v>
      </c>
      <c r="AH8" s="644">
        <f>AH7/2</f>
        <v>4.5201103313638351E-2</v>
      </c>
      <c r="AI8" s="641" t="s">
        <v>302</v>
      </c>
    </row>
    <row r="9" spans="1:35" ht="15" x14ac:dyDescent="0.25">
      <c r="A9" s="2" t="s">
        <v>444</v>
      </c>
      <c r="B9" s="2" t="s">
        <v>445</v>
      </c>
      <c r="C9" s="2">
        <v>2007</v>
      </c>
      <c r="D9" s="2" t="s">
        <v>347</v>
      </c>
      <c r="E9" s="2" t="s">
        <v>349</v>
      </c>
      <c r="F9" s="2" t="s">
        <v>349</v>
      </c>
      <c r="G9" s="2" t="s">
        <v>349</v>
      </c>
      <c r="H9" s="2" t="s">
        <v>351</v>
      </c>
      <c r="I9" s="2"/>
      <c r="J9" s="2" t="s">
        <v>352</v>
      </c>
      <c r="K9" s="4">
        <v>39162</v>
      </c>
      <c r="L9" s="11">
        <v>60</v>
      </c>
      <c r="M9" s="682">
        <v>1</v>
      </c>
      <c r="N9" s="11">
        <f t="shared" si="0"/>
        <v>3</v>
      </c>
      <c r="O9" s="682"/>
      <c r="P9" s="682"/>
      <c r="Q9" s="682"/>
      <c r="R9" s="682"/>
      <c r="S9" s="682"/>
      <c r="T9" s="682"/>
      <c r="U9" s="682"/>
      <c r="V9" s="23">
        <v>0</v>
      </c>
      <c r="W9" s="682" t="str">
        <f t="shared" si="1"/>
        <v/>
      </c>
      <c r="X9" s="682" t="str">
        <f t="shared" si="2"/>
        <v/>
      </c>
      <c r="Y9" s="682" t="str">
        <f t="shared" si="3"/>
        <v/>
      </c>
      <c r="Z9" s="682" t="str">
        <f t="shared" si="4"/>
        <v/>
      </c>
      <c r="AA9" s="2"/>
      <c r="AB9" s="11" t="s">
        <v>400</v>
      </c>
      <c r="AC9" s="2" t="s">
        <v>446</v>
      </c>
    </row>
    <row r="10" spans="1:35" ht="15" x14ac:dyDescent="0.25">
      <c r="A10" s="2" t="s">
        <v>444</v>
      </c>
      <c r="B10" s="2" t="s">
        <v>445</v>
      </c>
      <c r="C10" s="2">
        <v>2007</v>
      </c>
      <c r="D10" s="2" t="s">
        <v>347</v>
      </c>
      <c r="E10" s="2" t="s">
        <v>349</v>
      </c>
      <c r="F10" s="2" t="s">
        <v>349</v>
      </c>
      <c r="G10" s="2" t="s">
        <v>349</v>
      </c>
      <c r="H10" s="2" t="s">
        <v>351</v>
      </c>
      <c r="I10" s="2"/>
      <c r="J10" s="2" t="s">
        <v>352</v>
      </c>
      <c r="K10" s="4">
        <v>39162</v>
      </c>
      <c r="L10" s="11">
        <v>55</v>
      </c>
      <c r="M10" s="682">
        <v>1</v>
      </c>
      <c r="N10" s="11">
        <f t="shared" si="0"/>
        <v>2.75</v>
      </c>
      <c r="O10" s="682"/>
      <c r="P10" s="682"/>
      <c r="Q10" s="682"/>
      <c r="R10" s="682"/>
      <c r="S10" s="682"/>
      <c r="T10" s="682"/>
      <c r="U10" s="682"/>
      <c r="V10" s="23">
        <v>0</v>
      </c>
      <c r="W10" s="682" t="str">
        <f t="shared" si="1"/>
        <v/>
      </c>
      <c r="X10" s="682" t="str">
        <f t="shared" si="2"/>
        <v/>
      </c>
      <c r="Y10" s="682" t="str">
        <f t="shared" si="3"/>
        <v/>
      </c>
      <c r="Z10" s="682" t="str">
        <f t="shared" si="4"/>
        <v/>
      </c>
      <c r="AA10" s="2"/>
      <c r="AB10" s="11" t="s">
        <v>400</v>
      </c>
      <c r="AC10" s="2" t="s">
        <v>446</v>
      </c>
    </row>
    <row r="11" spans="1:35" ht="15" x14ac:dyDescent="0.25">
      <c r="A11" s="2" t="s">
        <v>444</v>
      </c>
      <c r="B11" s="2" t="s">
        <v>445</v>
      </c>
      <c r="C11" s="2">
        <v>2007</v>
      </c>
      <c r="D11" s="2" t="s">
        <v>347</v>
      </c>
      <c r="E11" s="2" t="s">
        <v>349</v>
      </c>
      <c r="F11" s="2" t="s">
        <v>349</v>
      </c>
      <c r="G11" s="2" t="s">
        <v>349</v>
      </c>
      <c r="H11" s="2" t="s">
        <v>351</v>
      </c>
      <c r="I11" s="2"/>
      <c r="J11" s="2" t="s">
        <v>352</v>
      </c>
      <c r="K11" s="4">
        <v>39162</v>
      </c>
      <c r="L11" s="11">
        <v>15</v>
      </c>
      <c r="M11" s="682">
        <v>1</v>
      </c>
      <c r="N11" s="11">
        <f t="shared" si="0"/>
        <v>0.75</v>
      </c>
      <c r="O11" s="682"/>
      <c r="P11" s="682"/>
      <c r="Q11" s="682"/>
      <c r="R11" s="682"/>
      <c r="S11" s="682"/>
      <c r="T11" s="682"/>
      <c r="U11" s="682"/>
      <c r="V11" s="23">
        <v>0</v>
      </c>
      <c r="W11" s="682" t="str">
        <f t="shared" si="1"/>
        <v/>
      </c>
      <c r="X11" s="682" t="str">
        <f t="shared" si="2"/>
        <v/>
      </c>
      <c r="Y11" s="682" t="str">
        <f t="shared" si="3"/>
        <v/>
      </c>
      <c r="Z11" s="682" t="str">
        <f t="shared" si="4"/>
        <v/>
      </c>
      <c r="AA11" s="2"/>
      <c r="AB11" s="11" t="s">
        <v>400</v>
      </c>
      <c r="AC11" s="2" t="s">
        <v>446</v>
      </c>
    </row>
    <row r="12" spans="1:35" ht="15" x14ac:dyDescent="0.25">
      <c r="A12" s="2" t="s">
        <v>444</v>
      </c>
      <c r="B12" s="2" t="s">
        <v>445</v>
      </c>
      <c r="C12" s="2">
        <v>2007</v>
      </c>
      <c r="D12" s="2" t="s">
        <v>347</v>
      </c>
      <c r="E12" s="2" t="s">
        <v>349</v>
      </c>
      <c r="F12" s="2" t="s">
        <v>349</v>
      </c>
      <c r="G12" s="2" t="s">
        <v>349</v>
      </c>
      <c r="H12" s="2" t="s">
        <v>351</v>
      </c>
      <c r="I12" s="2"/>
      <c r="J12" s="2" t="s">
        <v>352</v>
      </c>
      <c r="K12" s="4">
        <v>39162</v>
      </c>
      <c r="L12" s="11">
        <v>15</v>
      </c>
      <c r="M12" s="682">
        <v>1</v>
      </c>
      <c r="N12" s="11">
        <f t="shared" si="0"/>
        <v>0.75</v>
      </c>
      <c r="O12" s="682"/>
      <c r="P12" s="682"/>
      <c r="Q12" s="682"/>
      <c r="R12" s="682"/>
      <c r="S12" s="682"/>
      <c r="T12" s="682"/>
      <c r="U12" s="682"/>
      <c r="V12" s="23">
        <v>0</v>
      </c>
      <c r="W12" s="682" t="str">
        <f t="shared" si="1"/>
        <v/>
      </c>
      <c r="X12" s="682" t="str">
        <f t="shared" si="2"/>
        <v/>
      </c>
      <c r="Y12" s="682" t="str">
        <f t="shared" si="3"/>
        <v/>
      </c>
      <c r="Z12" s="682" t="str">
        <f t="shared" si="4"/>
        <v/>
      </c>
      <c r="AA12" s="2"/>
      <c r="AB12" s="11" t="s">
        <v>400</v>
      </c>
      <c r="AC12" s="2" t="s">
        <v>446</v>
      </c>
    </row>
    <row r="13" spans="1:35" ht="15" x14ac:dyDescent="0.25">
      <c r="A13" s="2" t="s">
        <v>444</v>
      </c>
      <c r="B13" s="2" t="s">
        <v>445</v>
      </c>
      <c r="C13" s="2">
        <v>2007</v>
      </c>
      <c r="D13" s="2" t="s">
        <v>347</v>
      </c>
      <c r="E13" s="2" t="s">
        <v>349</v>
      </c>
      <c r="F13" s="2" t="s">
        <v>349</v>
      </c>
      <c r="G13" s="2" t="s">
        <v>349</v>
      </c>
      <c r="H13" s="2" t="s">
        <v>351</v>
      </c>
      <c r="I13" s="2"/>
      <c r="J13" s="2" t="s">
        <v>352</v>
      </c>
      <c r="K13" s="4">
        <v>39162</v>
      </c>
      <c r="L13" s="11">
        <v>64</v>
      </c>
      <c r="M13" s="682">
        <v>1</v>
      </c>
      <c r="N13" s="11">
        <f t="shared" si="0"/>
        <v>3.2</v>
      </c>
      <c r="O13" s="682"/>
      <c r="P13" s="682"/>
      <c r="Q13" s="682"/>
      <c r="R13" s="682"/>
      <c r="S13" s="682"/>
      <c r="T13" s="682"/>
      <c r="U13" s="682"/>
      <c r="V13" s="23">
        <v>0</v>
      </c>
      <c r="W13" s="682" t="str">
        <f t="shared" si="1"/>
        <v/>
      </c>
      <c r="X13" s="682" t="str">
        <f t="shared" si="2"/>
        <v/>
      </c>
      <c r="Y13" s="682" t="str">
        <f t="shared" si="3"/>
        <v/>
      </c>
      <c r="Z13" s="682" t="str">
        <f t="shared" si="4"/>
        <v/>
      </c>
      <c r="AA13" s="2"/>
      <c r="AB13" s="11" t="s">
        <v>400</v>
      </c>
      <c r="AC13" s="2" t="s">
        <v>446</v>
      </c>
    </row>
    <row r="14" spans="1:35" ht="15" x14ac:dyDescent="0.25">
      <c r="A14" s="2" t="s">
        <v>444</v>
      </c>
      <c r="B14" s="2" t="s">
        <v>445</v>
      </c>
      <c r="C14" s="2">
        <v>2007</v>
      </c>
      <c r="D14" s="2" t="s">
        <v>347</v>
      </c>
      <c r="E14" s="2" t="s">
        <v>349</v>
      </c>
      <c r="F14" s="2" t="s">
        <v>349</v>
      </c>
      <c r="G14" s="2" t="s">
        <v>349</v>
      </c>
      <c r="H14" s="2" t="s">
        <v>351</v>
      </c>
      <c r="I14" s="2"/>
      <c r="J14" s="2" t="s">
        <v>352</v>
      </c>
      <c r="K14" s="4">
        <v>39162</v>
      </c>
      <c r="L14" s="11">
        <v>60</v>
      </c>
      <c r="M14" s="682">
        <v>1</v>
      </c>
      <c r="N14" s="11">
        <f t="shared" si="0"/>
        <v>3</v>
      </c>
      <c r="O14" s="682"/>
      <c r="P14" s="682"/>
      <c r="Q14" s="682"/>
      <c r="R14" s="682"/>
      <c r="S14" s="682"/>
      <c r="T14" s="682"/>
      <c r="U14" s="682"/>
      <c r="V14" s="23">
        <v>0</v>
      </c>
      <c r="W14" s="682" t="str">
        <f t="shared" si="1"/>
        <v/>
      </c>
      <c r="X14" s="682" t="str">
        <f t="shared" si="2"/>
        <v/>
      </c>
      <c r="Y14" s="682" t="str">
        <f t="shared" si="3"/>
        <v/>
      </c>
      <c r="Z14" s="682" t="str">
        <f t="shared" si="4"/>
        <v/>
      </c>
      <c r="AA14" s="2"/>
      <c r="AB14" s="11" t="s">
        <v>400</v>
      </c>
      <c r="AC14" s="2" t="s">
        <v>446</v>
      </c>
    </row>
    <row r="15" spans="1:35" ht="15" x14ac:dyDescent="0.25">
      <c r="A15" s="2" t="s">
        <v>444</v>
      </c>
      <c r="B15" s="2" t="s">
        <v>445</v>
      </c>
      <c r="C15" s="2">
        <v>2007</v>
      </c>
      <c r="D15" s="2" t="s">
        <v>347</v>
      </c>
      <c r="E15" s="2" t="s">
        <v>349</v>
      </c>
      <c r="F15" s="2" t="s">
        <v>349</v>
      </c>
      <c r="G15" s="2" t="s">
        <v>349</v>
      </c>
      <c r="H15" s="2" t="s">
        <v>351</v>
      </c>
      <c r="I15" s="2"/>
      <c r="J15" s="2" t="s">
        <v>352</v>
      </c>
      <c r="K15" s="4">
        <v>39162</v>
      </c>
      <c r="L15" s="11">
        <v>65</v>
      </c>
      <c r="M15" s="682">
        <v>1</v>
      </c>
      <c r="N15" s="11">
        <f t="shared" si="0"/>
        <v>3.25</v>
      </c>
      <c r="O15" s="682"/>
      <c r="P15" s="682"/>
      <c r="Q15" s="682"/>
      <c r="R15" s="682"/>
      <c r="S15" s="682"/>
      <c r="T15" s="682"/>
      <c r="U15" s="682"/>
      <c r="V15" s="23">
        <v>0</v>
      </c>
      <c r="W15" s="682" t="str">
        <f t="shared" si="1"/>
        <v/>
      </c>
      <c r="X15" s="682" t="str">
        <f t="shared" si="2"/>
        <v/>
      </c>
      <c r="Y15" s="682" t="str">
        <f t="shared" si="3"/>
        <v/>
      </c>
      <c r="Z15" s="682" t="str">
        <f t="shared" si="4"/>
        <v/>
      </c>
      <c r="AA15" s="2"/>
      <c r="AB15" s="11" t="s">
        <v>400</v>
      </c>
      <c r="AC15" s="2" t="s">
        <v>446</v>
      </c>
    </row>
    <row r="16" spans="1:35" ht="15" x14ac:dyDescent="0.25">
      <c r="A16" s="2" t="s">
        <v>444</v>
      </c>
      <c r="B16" s="2" t="s">
        <v>445</v>
      </c>
      <c r="C16" s="2">
        <v>2007</v>
      </c>
      <c r="D16" s="2" t="s">
        <v>347</v>
      </c>
      <c r="E16" s="2" t="s">
        <v>349</v>
      </c>
      <c r="F16" s="2" t="s">
        <v>349</v>
      </c>
      <c r="G16" s="2" t="s">
        <v>349</v>
      </c>
      <c r="H16" s="2" t="s">
        <v>351</v>
      </c>
      <c r="I16" s="2"/>
      <c r="J16" s="2" t="s">
        <v>352</v>
      </c>
      <c r="K16" s="4">
        <v>39162</v>
      </c>
      <c r="L16" s="11">
        <v>55</v>
      </c>
      <c r="M16" s="682">
        <v>1</v>
      </c>
      <c r="N16" s="11">
        <f t="shared" si="0"/>
        <v>2.75</v>
      </c>
      <c r="O16" s="682"/>
      <c r="P16" s="682"/>
      <c r="Q16" s="682"/>
      <c r="R16" s="682"/>
      <c r="S16" s="682"/>
      <c r="T16" s="682"/>
      <c r="U16" s="682"/>
      <c r="V16" s="23">
        <v>0</v>
      </c>
      <c r="W16" s="682" t="str">
        <f t="shared" si="1"/>
        <v/>
      </c>
      <c r="X16" s="682" t="str">
        <f t="shared" si="2"/>
        <v/>
      </c>
      <c r="Y16" s="682" t="str">
        <f t="shared" si="3"/>
        <v/>
      </c>
      <c r="Z16" s="682" t="str">
        <f t="shared" si="4"/>
        <v/>
      </c>
      <c r="AA16" s="2"/>
      <c r="AB16" s="11" t="s">
        <v>400</v>
      </c>
      <c r="AC16" s="2" t="s">
        <v>446</v>
      </c>
    </row>
    <row r="17" spans="1:29" ht="15" x14ac:dyDescent="0.25">
      <c r="A17" s="2" t="s">
        <v>444</v>
      </c>
      <c r="B17" s="2" t="s">
        <v>445</v>
      </c>
      <c r="C17" s="2">
        <v>2007</v>
      </c>
      <c r="D17" s="2" t="s">
        <v>347</v>
      </c>
      <c r="E17" s="2" t="s">
        <v>349</v>
      </c>
      <c r="F17" s="2" t="s">
        <v>349</v>
      </c>
      <c r="G17" s="2" t="s">
        <v>349</v>
      </c>
      <c r="H17" s="2" t="s">
        <v>351</v>
      </c>
      <c r="I17" s="2"/>
      <c r="J17" s="2" t="s">
        <v>352</v>
      </c>
      <c r="K17" s="4">
        <v>39162</v>
      </c>
      <c r="L17" s="11">
        <v>60</v>
      </c>
      <c r="M17" s="682">
        <v>1</v>
      </c>
      <c r="N17" s="11">
        <f t="shared" si="0"/>
        <v>3</v>
      </c>
      <c r="O17" s="682"/>
      <c r="P17" s="682"/>
      <c r="Q17" s="682"/>
      <c r="R17" s="682"/>
      <c r="S17" s="682"/>
      <c r="T17" s="682"/>
      <c r="U17" s="682"/>
      <c r="V17" s="23">
        <v>0</v>
      </c>
      <c r="W17" s="682" t="str">
        <f t="shared" si="1"/>
        <v/>
      </c>
      <c r="X17" s="682" t="str">
        <f t="shared" si="2"/>
        <v/>
      </c>
      <c r="Y17" s="682" t="str">
        <f t="shared" si="3"/>
        <v/>
      </c>
      <c r="Z17" s="682" t="str">
        <f t="shared" si="4"/>
        <v/>
      </c>
      <c r="AA17" s="2"/>
      <c r="AB17" s="11" t="s">
        <v>400</v>
      </c>
      <c r="AC17" s="2" t="s">
        <v>446</v>
      </c>
    </row>
    <row r="18" spans="1:29" ht="15" x14ac:dyDescent="0.25">
      <c r="A18" s="2" t="s">
        <v>444</v>
      </c>
      <c r="B18" s="2" t="s">
        <v>445</v>
      </c>
      <c r="C18" s="2">
        <v>2007</v>
      </c>
      <c r="D18" s="2" t="s">
        <v>347</v>
      </c>
      <c r="E18" s="2" t="s">
        <v>349</v>
      </c>
      <c r="F18" s="2" t="s">
        <v>349</v>
      </c>
      <c r="G18" s="2" t="s">
        <v>349</v>
      </c>
      <c r="H18" s="2" t="s">
        <v>351</v>
      </c>
      <c r="I18" s="2"/>
      <c r="J18" s="2" t="s">
        <v>352</v>
      </c>
      <c r="K18" s="4">
        <v>39162</v>
      </c>
      <c r="L18" s="11">
        <v>60</v>
      </c>
      <c r="M18" s="682">
        <v>1</v>
      </c>
      <c r="N18" s="11">
        <f t="shared" si="0"/>
        <v>3</v>
      </c>
      <c r="O18" s="682"/>
      <c r="P18" s="682"/>
      <c r="Q18" s="682"/>
      <c r="R18" s="682"/>
      <c r="S18" s="682"/>
      <c r="T18" s="682"/>
      <c r="U18" s="682"/>
      <c r="V18" s="23">
        <v>0</v>
      </c>
      <c r="W18" s="682" t="str">
        <f t="shared" si="1"/>
        <v/>
      </c>
      <c r="X18" s="682" t="str">
        <f t="shared" si="2"/>
        <v/>
      </c>
      <c r="Y18" s="682" t="str">
        <f t="shared" si="3"/>
        <v/>
      </c>
      <c r="Z18" s="682" t="str">
        <f t="shared" si="4"/>
        <v/>
      </c>
      <c r="AA18" s="2"/>
      <c r="AB18" s="11" t="s">
        <v>400</v>
      </c>
      <c r="AC18" s="2" t="s">
        <v>446</v>
      </c>
    </row>
    <row r="19" spans="1:29" ht="15" x14ac:dyDescent="0.25">
      <c r="A19" s="2" t="s">
        <v>444</v>
      </c>
      <c r="B19" s="2" t="s">
        <v>445</v>
      </c>
      <c r="C19" s="2">
        <v>2007</v>
      </c>
      <c r="D19" s="2" t="s">
        <v>347</v>
      </c>
      <c r="E19" s="2" t="s">
        <v>349</v>
      </c>
      <c r="F19" s="2" t="s">
        <v>349</v>
      </c>
      <c r="G19" s="2" t="s">
        <v>349</v>
      </c>
      <c r="H19" s="2" t="s">
        <v>351</v>
      </c>
      <c r="I19" s="2"/>
      <c r="J19" s="2" t="s">
        <v>352</v>
      </c>
      <c r="K19" s="4">
        <v>39162</v>
      </c>
      <c r="L19" s="11">
        <v>60</v>
      </c>
      <c r="M19" s="682">
        <v>1</v>
      </c>
      <c r="N19" s="11">
        <f t="shared" si="0"/>
        <v>3</v>
      </c>
      <c r="O19" s="682"/>
      <c r="P19" s="682"/>
      <c r="Q19" s="682"/>
      <c r="R19" s="682"/>
      <c r="S19" s="682"/>
      <c r="T19" s="682"/>
      <c r="U19" s="682"/>
      <c r="V19" s="23">
        <v>0</v>
      </c>
      <c r="W19" s="682" t="str">
        <f t="shared" si="1"/>
        <v/>
      </c>
      <c r="X19" s="682" t="str">
        <f t="shared" si="2"/>
        <v/>
      </c>
      <c r="Y19" s="682" t="str">
        <f t="shared" si="3"/>
        <v/>
      </c>
      <c r="Z19" s="682" t="str">
        <f t="shared" si="4"/>
        <v/>
      </c>
      <c r="AA19" s="2"/>
      <c r="AB19" s="11" t="s">
        <v>400</v>
      </c>
      <c r="AC19" s="2" t="s">
        <v>446</v>
      </c>
    </row>
    <row r="20" spans="1:29" ht="15" x14ac:dyDescent="0.25">
      <c r="A20" s="2" t="s">
        <v>444</v>
      </c>
      <c r="B20" s="2" t="s">
        <v>445</v>
      </c>
      <c r="C20" s="2">
        <v>2007</v>
      </c>
      <c r="D20" s="2" t="s">
        <v>347</v>
      </c>
      <c r="E20" s="2" t="s">
        <v>349</v>
      </c>
      <c r="F20" s="2" t="s">
        <v>349</v>
      </c>
      <c r="G20" s="2" t="s">
        <v>349</v>
      </c>
      <c r="H20" s="2" t="s">
        <v>351</v>
      </c>
      <c r="I20" s="2"/>
      <c r="J20" s="2" t="s">
        <v>352</v>
      </c>
      <c r="K20" s="4">
        <v>39162</v>
      </c>
      <c r="L20" s="11">
        <v>55</v>
      </c>
      <c r="M20" s="682">
        <v>1</v>
      </c>
      <c r="N20" s="11">
        <f t="shared" si="0"/>
        <v>2.75</v>
      </c>
      <c r="O20" s="682"/>
      <c r="P20" s="682"/>
      <c r="Q20" s="682"/>
      <c r="R20" s="682"/>
      <c r="S20" s="682"/>
      <c r="T20" s="682"/>
      <c r="U20" s="682"/>
      <c r="V20" s="23">
        <v>0</v>
      </c>
      <c r="W20" s="682" t="str">
        <f t="shared" si="1"/>
        <v/>
      </c>
      <c r="X20" s="682" t="str">
        <f t="shared" si="2"/>
        <v/>
      </c>
      <c r="Y20" s="682" t="str">
        <f t="shared" si="3"/>
        <v/>
      </c>
      <c r="Z20" s="682" t="str">
        <f t="shared" si="4"/>
        <v/>
      </c>
      <c r="AA20" s="2"/>
      <c r="AB20" s="11" t="s">
        <v>400</v>
      </c>
      <c r="AC20" s="2" t="s">
        <v>446</v>
      </c>
    </row>
    <row r="21" spans="1:29" ht="15" x14ac:dyDescent="0.25">
      <c r="A21" s="2" t="s">
        <v>444</v>
      </c>
      <c r="B21" s="2" t="s">
        <v>445</v>
      </c>
      <c r="C21" s="2">
        <v>2007</v>
      </c>
      <c r="D21" s="2" t="s">
        <v>347</v>
      </c>
      <c r="E21" s="2" t="s">
        <v>349</v>
      </c>
      <c r="F21" s="2" t="s">
        <v>349</v>
      </c>
      <c r="G21" s="2" t="s">
        <v>349</v>
      </c>
      <c r="H21" s="2" t="s">
        <v>351</v>
      </c>
      <c r="I21" s="2"/>
      <c r="J21" s="2" t="s">
        <v>352</v>
      </c>
      <c r="K21" s="4">
        <v>39162</v>
      </c>
      <c r="L21" s="11">
        <v>71</v>
      </c>
      <c r="M21" s="682">
        <v>1</v>
      </c>
      <c r="N21" s="11">
        <f t="shared" si="0"/>
        <v>3.5500000000000003</v>
      </c>
      <c r="O21" s="682"/>
      <c r="P21" s="682"/>
      <c r="Q21" s="682"/>
      <c r="R21" s="682"/>
      <c r="S21" s="682"/>
      <c r="T21" s="682"/>
      <c r="U21" s="682"/>
      <c r="V21" s="23">
        <v>0</v>
      </c>
      <c r="W21" s="682" t="str">
        <f t="shared" si="1"/>
        <v/>
      </c>
      <c r="X21" s="682" t="str">
        <f t="shared" si="2"/>
        <v/>
      </c>
      <c r="Y21" s="682" t="str">
        <f t="shared" si="3"/>
        <v/>
      </c>
      <c r="Z21" s="682" t="str">
        <f t="shared" si="4"/>
        <v/>
      </c>
      <c r="AA21" s="2"/>
      <c r="AB21" s="11" t="s">
        <v>400</v>
      </c>
      <c r="AC21" s="2" t="s">
        <v>446</v>
      </c>
    </row>
    <row r="22" spans="1:29" ht="15" x14ac:dyDescent="0.25">
      <c r="A22" s="2" t="s">
        <v>444</v>
      </c>
      <c r="B22" s="2" t="s">
        <v>445</v>
      </c>
      <c r="C22" s="2">
        <v>2007</v>
      </c>
      <c r="D22" s="2" t="s">
        <v>347</v>
      </c>
      <c r="E22" s="2" t="s">
        <v>349</v>
      </c>
      <c r="F22" s="2" t="s">
        <v>349</v>
      </c>
      <c r="G22" s="2" t="s">
        <v>349</v>
      </c>
      <c r="H22" s="2" t="s">
        <v>351</v>
      </c>
      <c r="I22" s="2"/>
      <c r="J22" s="2" t="s">
        <v>352</v>
      </c>
      <c r="K22" s="4">
        <v>39162</v>
      </c>
      <c r="L22" s="11">
        <v>60</v>
      </c>
      <c r="M22" s="682">
        <v>1</v>
      </c>
      <c r="N22" s="11">
        <f t="shared" si="0"/>
        <v>3</v>
      </c>
      <c r="O22" s="682"/>
      <c r="P22" s="682"/>
      <c r="Q22" s="22"/>
      <c r="R22" s="682"/>
      <c r="S22" s="682"/>
      <c r="T22" s="682"/>
      <c r="U22" s="682"/>
      <c r="V22" s="23">
        <v>0</v>
      </c>
      <c r="W22" s="682" t="str">
        <f t="shared" si="1"/>
        <v/>
      </c>
      <c r="X22" s="682" t="str">
        <f t="shared" si="2"/>
        <v/>
      </c>
      <c r="Y22" s="682" t="str">
        <f t="shared" si="3"/>
        <v/>
      </c>
      <c r="Z22" s="682" t="str">
        <f t="shared" si="4"/>
        <v/>
      </c>
      <c r="AA22" s="2"/>
      <c r="AB22" s="11" t="s">
        <v>400</v>
      </c>
      <c r="AC22" s="2" t="s">
        <v>446</v>
      </c>
    </row>
    <row r="23" spans="1:29" ht="15" x14ac:dyDescent="0.25">
      <c r="A23" s="2" t="s">
        <v>444</v>
      </c>
      <c r="B23" s="2" t="s">
        <v>445</v>
      </c>
      <c r="C23" s="2">
        <v>2007</v>
      </c>
      <c r="D23" s="2" t="s">
        <v>347</v>
      </c>
      <c r="E23" s="2" t="s">
        <v>349</v>
      </c>
      <c r="F23" s="2" t="s">
        <v>349</v>
      </c>
      <c r="G23" s="2" t="s">
        <v>349</v>
      </c>
      <c r="H23" s="2" t="s">
        <v>351</v>
      </c>
      <c r="I23" s="2"/>
      <c r="J23" s="2" t="s">
        <v>352</v>
      </c>
      <c r="K23" s="4">
        <v>39162</v>
      </c>
      <c r="L23" s="11">
        <v>60</v>
      </c>
      <c r="M23" s="682">
        <v>1</v>
      </c>
      <c r="N23" s="11">
        <f t="shared" si="0"/>
        <v>3</v>
      </c>
      <c r="O23" s="682"/>
      <c r="P23" s="682"/>
      <c r="Q23" s="22"/>
      <c r="R23" s="682"/>
      <c r="S23" s="682"/>
      <c r="T23" s="682"/>
      <c r="U23" s="682"/>
      <c r="V23" s="23">
        <v>0</v>
      </c>
      <c r="W23" s="682" t="str">
        <f t="shared" si="1"/>
        <v/>
      </c>
      <c r="X23" s="682" t="str">
        <f t="shared" si="2"/>
        <v/>
      </c>
      <c r="Y23" s="682" t="str">
        <f t="shared" si="3"/>
        <v/>
      </c>
      <c r="Z23" s="682" t="str">
        <f t="shared" si="4"/>
        <v/>
      </c>
      <c r="AA23" s="2"/>
      <c r="AB23" s="11" t="s">
        <v>400</v>
      </c>
      <c r="AC23" s="2" t="s">
        <v>446</v>
      </c>
    </row>
    <row r="24" spans="1:29" ht="15" x14ac:dyDescent="0.25">
      <c r="A24" s="2" t="s">
        <v>444</v>
      </c>
      <c r="B24" s="2" t="s">
        <v>445</v>
      </c>
      <c r="C24" s="2">
        <v>2007</v>
      </c>
      <c r="D24" s="2" t="s">
        <v>347</v>
      </c>
      <c r="E24" s="2" t="s">
        <v>349</v>
      </c>
      <c r="F24" s="2" t="s">
        <v>349</v>
      </c>
      <c r="G24" s="2" t="s">
        <v>349</v>
      </c>
      <c r="H24" s="2" t="s">
        <v>351</v>
      </c>
      <c r="I24" s="2"/>
      <c r="J24" s="2" t="s">
        <v>352</v>
      </c>
      <c r="K24" s="4">
        <v>39162</v>
      </c>
      <c r="L24" s="11">
        <v>60</v>
      </c>
      <c r="M24" s="682">
        <v>1</v>
      </c>
      <c r="N24" s="11">
        <f t="shared" si="0"/>
        <v>3</v>
      </c>
      <c r="O24" s="682"/>
      <c r="P24" s="682"/>
      <c r="Q24" s="22"/>
      <c r="R24" s="682"/>
      <c r="S24" s="682"/>
      <c r="T24" s="682"/>
      <c r="U24" s="682"/>
      <c r="V24" s="23">
        <v>0</v>
      </c>
      <c r="W24" s="682" t="str">
        <f t="shared" si="1"/>
        <v/>
      </c>
      <c r="X24" s="682" t="str">
        <f t="shared" si="2"/>
        <v/>
      </c>
      <c r="Y24" s="682" t="str">
        <f t="shared" si="3"/>
        <v/>
      </c>
      <c r="Z24" s="682" t="str">
        <f t="shared" si="4"/>
        <v/>
      </c>
      <c r="AA24" s="2"/>
      <c r="AB24" s="11" t="s">
        <v>400</v>
      </c>
      <c r="AC24" s="2" t="s">
        <v>446</v>
      </c>
    </row>
    <row r="25" spans="1:29" ht="15" x14ac:dyDescent="0.25">
      <c r="A25" s="2" t="s">
        <v>444</v>
      </c>
      <c r="B25" s="2" t="s">
        <v>445</v>
      </c>
      <c r="C25" s="2">
        <v>2007</v>
      </c>
      <c r="D25" s="2" t="s">
        <v>347</v>
      </c>
      <c r="E25" s="2" t="s">
        <v>349</v>
      </c>
      <c r="F25" s="2" t="s">
        <v>349</v>
      </c>
      <c r="G25" s="2" t="s">
        <v>349</v>
      </c>
      <c r="H25" s="2" t="s">
        <v>351</v>
      </c>
      <c r="I25" s="2"/>
      <c r="J25" s="2" t="s">
        <v>352</v>
      </c>
      <c r="K25" s="4">
        <v>39162</v>
      </c>
      <c r="L25" s="11">
        <v>60</v>
      </c>
      <c r="M25" s="682">
        <v>1</v>
      </c>
      <c r="N25" s="11">
        <f t="shared" si="0"/>
        <v>3</v>
      </c>
      <c r="O25" s="682"/>
      <c r="P25" s="682"/>
      <c r="Q25" s="22"/>
      <c r="R25" s="682"/>
      <c r="S25" s="682"/>
      <c r="T25" s="682"/>
      <c r="U25" s="682"/>
      <c r="V25" s="23">
        <v>0</v>
      </c>
      <c r="W25" s="682" t="str">
        <f t="shared" si="1"/>
        <v/>
      </c>
      <c r="X25" s="682" t="str">
        <f t="shared" si="2"/>
        <v/>
      </c>
      <c r="Y25" s="682" t="str">
        <f t="shared" si="3"/>
        <v/>
      </c>
      <c r="Z25" s="682" t="str">
        <f t="shared" si="4"/>
        <v/>
      </c>
      <c r="AA25" s="2"/>
      <c r="AB25" s="11" t="s">
        <v>400</v>
      </c>
      <c r="AC25" s="2" t="s">
        <v>446</v>
      </c>
    </row>
    <row r="26" spans="1:29" ht="15" x14ac:dyDescent="0.25">
      <c r="A26" s="2" t="s">
        <v>444</v>
      </c>
      <c r="B26" s="2" t="s">
        <v>445</v>
      </c>
      <c r="C26" s="2">
        <v>2007</v>
      </c>
      <c r="D26" s="2" t="s">
        <v>347</v>
      </c>
      <c r="E26" s="2" t="s">
        <v>349</v>
      </c>
      <c r="F26" s="2" t="s">
        <v>349</v>
      </c>
      <c r="G26" s="2" t="s">
        <v>349</v>
      </c>
      <c r="H26" s="2" t="s">
        <v>351</v>
      </c>
      <c r="I26" s="2"/>
      <c r="J26" s="2" t="s">
        <v>352</v>
      </c>
      <c r="K26" s="4">
        <v>39162</v>
      </c>
      <c r="L26" s="11">
        <v>55</v>
      </c>
      <c r="M26" s="682">
        <v>1</v>
      </c>
      <c r="N26" s="11">
        <f t="shared" si="0"/>
        <v>2.75</v>
      </c>
      <c r="O26" s="682"/>
      <c r="P26" s="682"/>
      <c r="Q26" s="22"/>
      <c r="R26" s="682"/>
      <c r="S26" s="682"/>
      <c r="T26" s="682"/>
      <c r="U26" s="682"/>
      <c r="V26" s="23">
        <v>0</v>
      </c>
      <c r="W26" s="682" t="str">
        <f t="shared" si="1"/>
        <v/>
      </c>
      <c r="X26" s="682" t="str">
        <f t="shared" si="2"/>
        <v/>
      </c>
      <c r="Y26" s="682" t="str">
        <f t="shared" si="3"/>
        <v/>
      </c>
      <c r="Z26" s="682" t="str">
        <f t="shared" si="4"/>
        <v/>
      </c>
      <c r="AA26" s="2"/>
      <c r="AB26" s="11" t="s">
        <v>400</v>
      </c>
      <c r="AC26" s="2" t="s">
        <v>446</v>
      </c>
    </row>
    <row r="27" spans="1:29" ht="15" x14ac:dyDescent="0.25">
      <c r="A27" s="2" t="s">
        <v>444</v>
      </c>
      <c r="B27" s="2" t="s">
        <v>445</v>
      </c>
      <c r="C27" s="2">
        <v>2007</v>
      </c>
      <c r="D27" s="2" t="s">
        <v>347</v>
      </c>
      <c r="E27" s="2" t="s">
        <v>349</v>
      </c>
      <c r="F27" s="2" t="s">
        <v>349</v>
      </c>
      <c r="G27" s="2" t="s">
        <v>349</v>
      </c>
      <c r="H27" s="2" t="s">
        <v>351</v>
      </c>
      <c r="I27" s="2"/>
      <c r="J27" s="2" t="s">
        <v>352</v>
      </c>
      <c r="K27" s="4">
        <v>39162</v>
      </c>
      <c r="L27" s="11">
        <v>61</v>
      </c>
      <c r="M27" s="682">
        <v>1</v>
      </c>
      <c r="N27" s="11">
        <f t="shared" si="0"/>
        <v>3.0500000000000003</v>
      </c>
      <c r="O27" s="682"/>
      <c r="P27" s="682"/>
      <c r="Q27" s="22"/>
      <c r="R27" s="682"/>
      <c r="S27" s="682"/>
      <c r="T27" s="682"/>
      <c r="U27" s="682"/>
      <c r="V27" s="23">
        <v>0</v>
      </c>
      <c r="W27" s="682" t="str">
        <f t="shared" si="1"/>
        <v/>
      </c>
      <c r="X27" s="682" t="str">
        <f t="shared" si="2"/>
        <v/>
      </c>
      <c r="Y27" s="682" t="str">
        <f t="shared" si="3"/>
        <v/>
      </c>
      <c r="Z27" s="682" t="str">
        <f t="shared" si="4"/>
        <v/>
      </c>
      <c r="AA27" s="2"/>
      <c r="AB27" s="11" t="s">
        <v>400</v>
      </c>
      <c r="AC27" s="2" t="s">
        <v>446</v>
      </c>
    </row>
    <row r="28" spans="1:29" ht="30.6" customHeight="1" x14ac:dyDescent="0.25">
      <c r="A28" s="2" t="s">
        <v>444</v>
      </c>
      <c r="B28" s="2" t="s">
        <v>451</v>
      </c>
      <c r="C28" s="2">
        <v>2000</v>
      </c>
      <c r="D28" s="2" t="s">
        <v>347</v>
      </c>
      <c r="E28" s="2" t="s">
        <v>349</v>
      </c>
      <c r="F28" s="2" t="s">
        <v>349</v>
      </c>
      <c r="G28" s="2" t="s">
        <v>349</v>
      </c>
      <c r="H28" s="2" t="s">
        <v>351</v>
      </c>
      <c r="I28" s="2"/>
      <c r="J28" s="2" t="s">
        <v>352</v>
      </c>
      <c r="K28" s="4">
        <v>36847</v>
      </c>
      <c r="L28" s="11">
        <v>61</v>
      </c>
      <c r="M28" s="682">
        <v>1</v>
      </c>
      <c r="N28" s="11">
        <f t="shared" si="0"/>
        <v>3.0500000000000003</v>
      </c>
      <c r="O28" s="682"/>
      <c r="P28" s="682"/>
      <c r="Q28" s="682"/>
      <c r="R28" s="682"/>
      <c r="S28" s="682"/>
      <c r="T28" s="682"/>
      <c r="U28" s="682"/>
      <c r="V28" s="23">
        <v>0</v>
      </c>
      <c r="W28" s="682" t="str">
        <f t="shared" si="1"/>
        <v/>
      </c>
      <c r="X28" s="682" t="str">
        <f t="shared" si="2"/>
        <v/>
      </c>
      <c r="Y28" s="682" t="str">
        <f t="shared" si="3"/>
        <v/>
      </c>
      <c r="Z28" s="682" t="str">
        <f t="shared" si="4"/>
        <v/>
      </c>
      <c r="AA28" s="2"/>
      <c r="AB28" s="11" t="s">
        <v>400</v>
      </c>
      <c r="AC28" s="2" t="s">
        <v>452</v>
      </c>
    </row>
    <row r="29" spans="1:29" ht="25.5" x14ac:dyDescent="0.25">
      <c r="A29" s="2" t="s">
        <v>444</v>
      </c>
      <c r="B29" s="2" t="s">
        <v>451</v>
      </c>
      <c r="C29" s="2">
        <v>2000</v>
      </c>
      <c r="D29" s="2" t="s">
        <v>347</v>
      </c>
      <c r="E29" s="2" t="s">
        <v>349</v>
      </c>
      <c r="F29" s="2" t="s">
        <v>349</v>
      </c>
      <c r="G29" s="2" t="s">
        <v>349</v>
      </c>
      <c r="H29" s="2" t="s">
        <v>351</v>
      </c>
      <c r="I29" s="2"/>
      <c r="J29" s="2" t="s">
        <v>352</v>
      </c>
      <c r="K29" s="4">
        <v>36847</v>
      </c>
      <c r="L29" s="11">
        <v>60</v>
      </c>
      <c r="M29" s="682">
        <v>1</v>
      </c>
      <c r="N29" s="11">
        <f t="shared" si="0"/>
        <v>3</v>
      </c>
      <c r="O29" s="682"/>
      <c r="P29" s="682"/>
      <c r="Q29" s="682"/>
      <c r="R29" s="682"/>
      <c r="S29" s="682"/>
      <c r="T29" s="682"/>
      <c r="U29" s="682"/>
      <c r="V29" s="23">
        <v>0</v>
      </c>
      <c r="W29" s="682" t="str">
        <f t="shared" si="1"/>
        <v/>
      </c>
      <c r="X29" s="682" t="str">
        <f t="shared" si="2"/>
        <v/>
      </c>
      <c r="Y29" s="682" t="str">
        <f t="shared" si="3"/>
        <v/>
      </c>
      <c r="Z29" s="682" t="str">
        <f t="shared" si="4"/>
        <v/>
      </c>
      <c r="AA29" s="2"/>
      <c r="AB29" s="11" t="s">
        <v>400</v>
      </c>
      <c r="AC29" s="2" t="s">
        <v>452</v>
      </c>
    </row>
    <row r="30" spans="1:29" ht="25.5" x14ac:dyDescent="0.25">
      <c r="A30" s="2" t="s">
        <v>444</v>
      </c>
      <c r="B30" s="2" t="s">
        <v>451</v>
      </c>
      <c r="C30" s="2">
        <v>2000</v>
      </c>
      <c r="D30" s="2" t="s">
        <v>347</v>
      </c>
      <c r="E30" s="2" t="s">
        <v>349</v>
      </c>
      <c r="F30" s="2" t="s">
        <v>349</v>
      </c>
      <c r="G30" s="2" t="s">
        <v>349</v>
      </c>
      <c r="H30" s="2" t="s">
        <v>351</v>
      </c>
      <c r="I30" s="2"/>
      <c r="J30" s="2" t="s">
        <v>352</v>
      </c>
      <c r="K30" s="4">
        <v>36847</v>
      </c>
      <c r="L30" s="11">
        <v>98</v>
      </c>
      <c r="M30" s="682">
        <v>1</v>
      </c>
      <c r="N30" s="11">
        <f t="shared" si="0"/>
        <v>4.9000000000000004</v>
      </c>
      <c r="O30" s="682"/>
      <c r="P30" s="682"/>
      <c r="Q30" s="682"/>
      <c r="R30" s="682"/>
      <c r="S30" s="682"/>
      <c r="T30" s="682"/>
      <c r="U30" s="682"/>
      <c r="V30" s="23">
        <v>0</v>
      </c>
      <c r="W30" s="682" t="str">
        <f t="shared" si="1"/>
        <v/>
      </c>
      <c r="X30" s="682" t="str">
        <f t="shared" si="2"/>
        <v/>
      </c>
      <c r="Y30" s="682" t="str">
        <f t="shared" si="3"/>
        <v/>
      </c>
      <c r="Z30" s="682" t="str">
        <f t="shared" si="4"/>
        <v/>
      </c>
      <c r="AA30" s="2"/>
      <c r="AB30" s="11" t="s">
        <v>400</v>
      </c>
      <c r="AC30" s="2" t="s">
        <v>452</v>
      </c>
    </row>
    <row r="31" spans="1:29" ht="25.5" x14ac:dyDescent="0.25">
      <c r="A31" s="2" t="s">
        <v>444</v>
      </c>
      <c r="B31" s="2" t="s">
        <v>451</v>
      </c>
      <c r="C31" s="2">
        <v>2000</v>
      </c>
      <c r="D31" s="2" t="s">
        <v>347</v>
      </c>
      <c r="E31" s="2" t="s">
        <v>349</v>
      </c>
      <c r="F31" s="2" t="s">
        <v>349</v>
      </c>
      <c r="G31" s="2" t="s">
        <v>349</v>
      </c>
      <c r="H31" s="2" t="s">
        <v>351</v>
      </c>
      <c r="I31" s="2"/>
      <c r="J31" s="2" t="s">
        <v>352</v>
      </c>
      <c r="K31" s="4">
        <v>36847</v>
      </c>
      <c r="L31" s="11">
        <v>61</v>
      </c>
      <c r="M31" s="682">
        <v>1</v>
      </c>
      <c r="N31" s="11">
        <f t="shared" si="0"/>
        <v>3.0500000000000003</v>
      </c>
      <c r="O31" s="682"/>
      <c r="P31" s="682"/>
      <c r="Q31" s="682"/>
      <c r="R31" s="682"/>
      <c r="S31" s="682"/>
      <c r="T31" s="682"/>
      <c r="U31" s="682"/>
      <c r="V31" s="23">
        <v>0</v>
      </c>
      <c r="W31" s="682" t="str">
        <f t="shared" si="1"/>
        <v/>
      </c>
      <c r="X31" s="682" t="str">
        <f t="shared" si="2"/>
        <v/>
      </c>
      <c r="Y31" s="682" t="str">
        <f t="shared" si="3"/>
        <v/>
      </c>
      <c r="Z31" s="682" t="str">
        <f t="shared" si="4"/>
        <v/>
      </c>
      <c r="AA31" s="2"/>
      <c r="AB31" s="11" t="s">
        <v>400</v>
      </c>
      <c r="AC31" s="2" t="s">
        <v>452</v>
      </c>
    </row>
    <row r="32" spans="1:29" ht="25.5" x14ac:dyDescent="0.25">
      <c r="A32" s="2" t="s">
        <v>444</v>
      </c>
      <c r="B32" s="2" t="s">
        <v>451</v>
      </c>
      <c r="C32" s="2">
        <v>2000</v>
      </c>
      <c r="D32" s="2" t="s">
        <v>347</v>
      </c>
      <c r="E32" s="2" t="s">
        <v>349</v>
      </c>
      <c r="F32" s="2" t="s">
        <v>349</v>
      </c>
      <c r="G32" s="2" t="s">
        <v>349</v>
      </c>
      <c r="H32" s="2" t="s">
        <v>351</v>
      </c>
      <c r="I32" s="2"/>
      <c r="J32" s="2" t="s">
        <v>352</v>
      </c>
      <c r="K32" s="4">
        <v>36847</v>
      </c>
      <c r="L32" s="11">
        <v>70</v>
      </c>
      <c r="M32" s="682">
        <v>1</v>
      </c>
      <c r="N32" s="11">
        <f t="shared" si="0"/>
        <v>3.5</v>
      </c>
      <c r="O32" s="682"/>
      <c r="P32" s="682"/>
      <c r="Q32" s="682"/>
      <c r="R32" s="682"/>
      <c r="S32" s="682"/>
      <c r="T32" s="682"/>
      <c r="U32" s="682"/>
      <c r="V32" s="23">
        <v>0</v>
      </c>
      <c r="W32" s="682" t="str">
        <f t="shared" si="1"/>
        <v/>
      </c>
      <c r="X32" s="682" t="str">
        <f t="shared" si="2"/>
        <v/>
      </c>
      <c r="Y32" s="682" t="str">
        <f t="shared" si="3"/>
        <v/>
      </c>
      <c r="Z32" s="682" t="str">
        <f t="shared" si="4"/>
        <v/>
      </c>
      <c r="AA32" s="2"/>
      <c r="AB32" s="11" t="s">
        <v>400</v>
      </c>
      <c r="AC32" s="2" t="s">
        <v>452</v>
      </c>
    </row>
    <row r="33" spans="1:29" ht="30" customHeight="1" x14ac:dyDescent="0.25">
      <c r="A33" s="2" t="s">
        <v>444</v>
      </c>
      <c r="B33" s="2" t="s">
        <v>453</v>
      </c>
      <c r="C33" s="2">
        <v>2016</v>
      </c>
      <c r="D33" s="2" t="s">
        <v>347</v>
      </c>
      <c r="E33" s="2" t="s">
        <v>349</v>
      </c>
      <c r="F33" s="2" t="s">
        <v>349</v>
      </c>
      <c r="G33" s="2" t="s">
        <v>349</v>
      </c>
      <c r="H33" s="2" t="s">
        <v>351</v>
      </c>
      <c r="I33" s="2"/>
      <c r="J33" s="2" t="s">
        <v>352</v>
      </c>
      <c r="K33" s="4">
        <v>42562</v>
      </c>
      <c r="L33" s="11">
        <v>15</v>
      </c>
      <c r="M33" s="682">
        <v>1</v>
      </c>
      <c r="N33" s="11">
        <f t="shared" si="0"/>
        <v>0.75</v>
      </c>
      <c r="O33" s="682"/>
      <c r="P33" s="682"/>
      <c r="Q33" s="682"/>
      <c r="R33" s="682"/>
      <c r="S33" s="682"/>
      <c r="T33" s="682"/>
      <c r="U33" s="682"/>
      <c r="V33" s="23">
        <v>0</v>
      </c>
      <c r="W33" s="682" t="str">
        <f t="shared" si="1"/>
        <v/>
      </c>
      <c r="X33" s="682" t="str">
        <f t="shared" si="2"/>
        <v/>
      </c>
      <c r="Y33" s="682" t="str">
        <f t="shared" si="3"/>
        <v/>
      </c>
      <c r="Z33" s="682" t="str">
        <f t="shared" si="4"/>
        <v/>
      </c>
      <c r="AA33" s="2"/>
      <c r="AB33" s="11" t="s">
        <v>400</v>
      </c>
      <c r="AC33" s="2" t="s">
        <v>454</v>
      </c>
    </row>
    <row r="34" spans="1:29" ht="25.5" x14ac:dyDescent="0.25">
      <c r="A34" s="2" t="s">
        <v>444</v>
      </c>
      <c r="B34" s="2" t="s">
        <v>453</v>
      </c>
      <c r="C34" s="2">
        <v>2016</v>
      </c>
      <c r="D34" s="2" t="s">
        <v>347</v>
      </c>
      <c r="E34" s="2" t="s">
        <v>349</v>
      </c>
      <c r="F34" s="2" t="s">
        <v>349</v>
      </c>
      <c r="G34" s="2" t="s">
        <v>349</v>
      </c>
      <c r="H34" s="2" t="s">
        <v>351</v>
      </c>
      <c r="I34" s="2"/>
      <c r="J34" s="2" t="s">
        <v>352</v>
      </c>
      <c r="K34" s="4">
        <v>42562</v>
      </c>
      <c r="L34" s="11">
        <v>58</v>
      </c>
      <c r="M34" s="682">
        <v>1</v>
      </c>
      <c r="N34" s="11">
        <f t="shared" si="0"/>
        <v>2.9000000000000004</v>
      </c>
      <c r="O34" s="682"/>
      <c r="P34" s="682"/>
      <c r="Q34" s="682"/>
      <c r="R34" s="682"/>
      <c r="S34" s="682"/>
      <c r="T34" s="682"/>
      <c r="U34" s="682"/>
      <c r="V34" s="23">
        <v>0</v>
      </c>
      <c r="W34" s="682" t="str">
        <f t="shared" si="1"/>
        <v/>
      </c>
      <c r="X34" s="682" t="str">
        <f t="shared" si="2"/>
        <v/>
      </c>
      <c r="Y34" s="682" t="str">
        <f t="shared" si="3"/>
        <v/>
      </c>
      <c r="Z34" s="682" t="str">
        <f t="shared" si="4"/>
        <v/>
      </c>
      <c r="AA34" s="2"/>
      <c r="AB34" s="11" t="s">
        <v>400</v>
      </c>
      <c r="AC34" s="2" t="s">
        <v>454</v>
      </c>
    </row>
    <row r="35" spans="1:29" ht="38.25" x14ac:dyDescent="0.25">
      <c r="A35" s="2" t="s">
        <v>444</v>
      </c>
      <c r="B35" s="2" t="s">
        <v>455</v>
      </c>
      <c r="C35" s="2">
        <v>2010</v>
      </c>
      <c r="D35" s="2" t="s">
        <v>347</v>
      </c>
      <c r="E35" s="2" t="s">
        <v>349</v>
      </c>
      <c r="F35" s="2" t="s">
        <v>349</v>
      </c>
      <c r="G35" s="2" t="s">
        <v>349</v>
      </c>
      <c r="H35" s="2" t="s">
        <v>351</v>
      </c>
      <c r="I35" s="2"/>
      <c r="J35" s="2" t="s">
        <v>352</v>
      </c>
      <c r="K35" s="4">
        <v>40259</v>
      </c>
      <c r="L35" s="11">
        <v>125</v>
      </c>
      <c r="M35" s="682">
        <v>1</v>
      </c>
      <c r="N35" s="11">
        <f t="shared" si="0"/>
        <v>6.25</v>
      </c>
      <c r="O35" s="682"/>
      <c r="P35" s="682"/>
      <c r="Q35" s="682"/>
      <c r="R35" s="682"/>
      <c r="S35" s="682"/>
      <c r="T35" s="682"/>
      <c r="U35" s="682"/>
      <c r="V35" s="23">
        <v>0</v>
      </c>
      <c r="W35" s="682" t="str">
        <f t="shared" si="1"/>
        <v/>
      </c>
      <c r="X35" s="682" t="str">
        <f t="shared" si="2"/>
        <v/>
      </c>
      <c r="Y35" s="682" t="str">
        <f t="shared" si="3"/>
        <v/>
      </c>
      <c r="Z35" s="682" t="str">
        <f t="shared" si="4"/>
        <v/>
      </c>
      <c r="AA35" s="2"/>
      <c r="AB35" s="11" t="s">
        <v>400</v>
      </c>
      <c r="AC35" s="2" t="s">
        <v>456</v>
      </c>
    </row>
    <row r="36" spans="1:29" ht="38.25" x14ac:dyDescent="0.25">
      <c r="A36" s="2" t="s">
        <v>444</v>
      </c>
      <c r="B36" s="2" t="s">
        <v>455</v>
      </c>
      <c r="C36" s="2">
        <v>2010</v>
      </c>
      <c r="D36" s="2" t="s">
        <v>347</v>
      </c>
      <c r="E36" s="2" t="s">
        <v>349</v>
      </c>
      <c r="F36" s="2" t="s">
        <v>349</v>
      </c>
      <c r="G36" s="2" t="s">
        <v>349</v>
      </c>
      <c r="H36" s="2" t="s">
        <v>351</v>
      </c>
      <c r="I36" s="2"/>
      <c r="J36" s="2" t="s">
        <v>352</v>
      </c>
      <c r="K36" s="4">
        <v>40259</v>
      </c>
      <c r="L36" s="11">
        <v>105</v>
      </c>
      <c r="M36" s="682">
        <v>1</v>
      </c>
      <c r="N36" s="11">
        <f t="shared" si="0"/>
        <v>5.25</v>
      </c>
      <c r="O36" s="682"/>
      <c r="P36" s="682"/>
      <c r="Q36" s="682"/>
      <c r="R36" s="682"/>
      <c r="S36" s="682"/>
      <c r="T36" s="682"/>
      <c r="U36" s="682"/>
      <c r="V36" s="23">
        <v>0</v>
      </c>
      <c r="W36" s="682" t="str">
        <f t="shared" si="1"/>
        <v/>
      </c>
      <c r="X36" s="682" t="str">
        <f t="shared" si="2"/>
        <v/>
      </c>
      <c r="Y36" s="682" t="str">
        <f t="shared" si="3"/>
        <v/>
      </c>
      <c r="Z36" s="682" t="str">
        <f t="shared" si="4"/>
        <v/>
      </c>
      <c r="AA36" s="2"/>
      <c r="AB36" s="11" t="s">
        <v>400</v>
      </c>
      <c r="AC36" s="2" t="s">
        <v>456</v>
      </c>
    </row>
    <row r="37" spans="1:29" ht="38.25" x14ac:dyDescent="0.25">
      <c r="A37" s="2" t="s">
        <v>444</v>
      </c>
      <c r="B37" s="2" t="s">
        <v>455</v>
      </c>
      <c r="C37" s="2">
        <v>2010</v>
      </c>
      <c r="D37" s="2" t="s">
        <v>347</v>
      </c>
      <c r="E37" s="2" t="s">
        <v>349</v>
      </c>
      <c r="F37" s="2" t="s">
        <v>349</v>
      </c>
      <c r="G37" s="2" t="s">
        <v>349</v>
      </c>
      <c r="H37" s="2" t="s">
        <v>351</v>
      </c>
      <c r="I37" s="2"/>
      <c r="J37" s="2" t="s">
        <v>352</v>
      </c>
      <c r="K37" s="4">
        <v>40259</v>
      </c>
      <c r="L37" s="11">
        <v>120</v>
      </c>
      <c r="M37" s="682">
        <v>1</v>
      </c>
      <c r="N37" s="11">
        <f t="shared" si="0"/>
        <v>6</v>
      </c>
      <c r="O37" s="682"/>
      <c r="P37" s="682"/>
      <c r="Q37" s="682"/>
      <c r="R37" s="682"/>
      <c r="S37" s="682"/>
      <c r="T37" s="682"/>
      <c r="U37" s="682"/>
      <c r="V37" s="23">
        <v>0</v>
      </c>
      <c r="W37" s="682" t="str">
        <f t="shared" si="1"/>
        <v/>
      </c>
      <c r="X37" s="682" t="str">
        <f t="shared" si="2"/>
        <v/>
      </c>
      <c r="Y37" s="682" t="str">
        <f t="shared" si="3"/>
        <v/>
      </c>
      <c r="Z37" s="682" t="str">
        <f t="shared" si="4"/>
        <v/>
      </c>
      <c r="AA37" s="2"/>
      <c r="AB37" s="11" t="s">
        <v>400</v>
      </c>
      <c r="AC37" s="2" t="s">
        <v>456</v>
      </c>
    </row>
    <row r="38" spans="1:29" ht="38.25" x14ac:dyDescent="0.25">
      <c r="A38" s="2" t="s">
        <v>444</v>
      </c>
      <c r="B38" s="2" t="s">
        <v>455</v>
      </c>
      <c r="C38" s="2">
        <v>2010</v>
      </c>
      <c r="D38" s="2" t="s">
        <v>347</v>
      </c>
      <c r="E38" s="2" t="s">
        <v>349</v>
      </c>
      <c r="F38" s="2" t="s">
        <v>349</v>
      </c>
      <c r="G38" s="2" t="s">
        <v>349</v>
      </c>
      <c r="H38" s="2" t="s">
        <v>351</v>
      </c>
      <c r="I38" s="2"/>
      <c r="J38" s="2" t="s">
        <v>352</v>
      </c>
      <c r="K38" s="4">
        <v>40259</v>
      </c>
      <c r="L38" s="11">
        <v>65</v>
      </c>
      <c r="M38" s="682">
        <v>1</v>
      </c>
      <c r="N38" s="11">
        <f t="shared" si="0"/>
        <v>3.25</v>
      </c>
      <c r="O38" s="682"/>
      <c r="P38" s="682"/>
      <c r="Q38" s="682"/>
      <c r="R38" s="682"/>
      <c r="S38" s="682"/>
      <c r="T38" s="682"/>
      <c r="U38" s="682"/>
      <c r="V38" s="23">
        <v>0</v>
      </c>
      <c r="W38" s="682" t="str">
        <f t="shared" si="1"/>
        <v/>
      </c>
      <c r="X38" s="682" t="str">
        <f t="shared" si="2"/>
        <v/>
      </c>
      <c r="Y38" s="682" t="str">
        <f t="shared" si="3"/>
        <v/>
      </c>
      <c r="Z38" s="682" t="str">
        <f t="shared" si="4"/>
        <v/>
      </c>
      <c r="AA38" s="2"/>
      <c r="AB38" s="11" t="s">
        <v>400</v>
      </c>
      <c r="AC38" s="2" t="s">
        <v>456</v>
      </c>
    </row>
    <row r="39" spans="1:29" ht="38.25" x14ac:dyDescent="0.25">
      <c r="A39" s="2" t="s">
        <v>444</v>
      </c>
      <c r="B39" s="2" t="s">
        <v>455</v>
      </c>
      <c r="C39" s="2">
        <v>2010</v>
      </c>
      <c r="D39" s="2" t="s">
        <v>347</v>
      </c>
      <c r="E39" s="2" t="s">
        <v>349</v>
      </c>
      <c r="F39" s="2" t="s">
        <v>349</v>
      </c>
      <c r="G39" s="2" t="s">
        <v>349</v>
      </c>
      <c r="H39" s="2" t="s">
        <v>351</v>
      </c>
      <c r="I39" s="2"/>
      <c r="J39" s="2" t="s">
        <v>352</v>
      </c>
      <c r="K39" s="4">
        <v>40259</v>
      </c>
      <c r="L39" s="11">
        <v>110</v>
      </c>
      <c r="M39" s="682">
        <v>1</v>
      </c>
      <c r="N39" s="11">
        <f t="shared" si="0"/>
        <v>5.5</v>
      </c>
      <c r="O39" s="682"/>
      <c r="P39" s="682"/>
      <c r="Q39" s="682"/>
      <c r="R39" s="682"/>
      <c r="S39" s="682"/>
      <c r="T39" s="682"/>
      <c r="U39" s="682"/>
      <c r="V39" s="23">
        <v>0</v>
      </c>
      <c r="W39" s="682" t="str">
        <f t="shared" si="1"/>
        <v/>
      </c>
      <c r="X39" s="682" t="str">
        <f t="shared" si="2"/>
        <v/>
      </c>
      <c r="Y39" s="682" t="str">
        <f t="shared" si="3"/>
        <v/>
      </c>
      <c r="Z39" s="682" t="str">
        <f t="shared" si="4"/>
        <v/>
      </c>
      <c r="AA39" s="2"/>
      <c r="AB39" s="11" t="s">
        <v>400</v>
      </c>
      <c r="AC39" s="2" t="s">
        <v>456</v>
      </c>
    </row>
    <row r="40" spans="1:29" ht="38.25" x14ac:dyDescent="0.25">
      <c r="A40" s="2" t="s">
        <v>444</v>
      </c>
      <c r="B40" s="2" t="s">
        <v>455</v>
      </c>
      <c r="C40" s="2">
        <v>2010</v>
      </c>
      <c r="D40" s="2" t="s">
        <v>347</v>
      </c>
      <c r="E40" s="2" t="s">
        <v>349</v>
      </c>
      <c r="F40" s="2" t="s">
        <v>349</v>
      </c>
      <c r="G40" s="2" t="s">
        <v>349</v>
      </c>
      <c r="H40" s="2" t="s">
        <v>351</v>
      </c>
      <c r="I40" s="2"/>
      <c r="J40" s="2" t="s">
        <v>352</v>
      </c>
      <c r="K40" s="4">
        <v>40259</v>
      </c>
      <c r="L40" s="11">
        <v>240</v>
      </c>
      <c r="M40" s="682">
        <v>1</v>
      </c>
      <c r="N40" s="11">
        <f t="shared" si="0"/>
        <v>12</v>
      </c>
      <c r="O40" s="682"/>
      <c r="P40" s="682"/>
      <c r="Q40" s="682"/>
      <c r="R40" s="682"/>
      <c r="S40" s="682"/>
      <c r="T40" s="682"/>
      <c r="U40" s="682"/>
      <c r="V40" s="23">
        <v>0</v>
      </c>
      <c r="W40" s="682" t="str">
        <f t="shared" si="1"/>
        <v/>
      </c>
      <c r="X40" s="682" t="str">
        <f t="shared" si="2"/>
        <v/>
      </c>
      <c r="Y40" s="682" t="str">
        <f t="shared" si="3"/>
        <v/>
      </c>
      <c r="Z40" s="682" t="str">
        <f t="shared" si="4"/>
        <v/>
      </c>
      <c r="AA40" s="2"/>
      <c r="AB40" s="11" t="s">
        <v>400</v>
      </c>
      <c r="AC40" s="2" t="s">
        <v>456</v>
      </c>
    </row>
    <row r="41" spans="1:29" ht="25.5" x14ac:dyDescent="0.25">
      <c r="A41" s="2" t="s">
        <v>444</v>
      </c>
      <c r="B41" s="2" t="s">
        <v>457</v>
      </c>
      <c r="C41" s="2">
        <v>2008</v>
      </c>
      <c r="D41" s="2" t="s">
        <v>347</v>
      </c>
      <c r="E41" s="2" t="s">
        <v>349</v>
      </c>
      <c r="F41" s="2" t="s">
        <v>349</v>
      </c>
      <c r="G41" s="2" t="s">
        <v>349</v>
      </c>
      <c r="H41" s="2" t="s">
        <v>351</v>
      </c>
      <c r="I41" s="2"/>
      <c r="J41" s="2" t="s">
        <v>352</v>
      </c>
      <c r="K41" s="4">
        <v>39538</v>
      </c>
      <c r="L41" s="11">
        <v>66</v>
      </c>
      <c r="M41" s="682">
        <v>1</v>
      </c>
      <c r="N41" s="11">
        <f t="shared" si="0"/>
        <v>3.3000000000000003</v>
      </c>
      <c r="O41" s="682"/>
      <c r="P41" s="682"/>
      <c r="Q41" s="682"/>
      <c r="R41" s="682"/>
      <c r="S41" s="682"/>
      <c r="T41" s="682"/>
      <c r="U41" s="682"/>
      <c r="V41" s="23">
        <v>0</v>
      </c>
      <c r="W41" s="682" t="str">
        <f t="shared" si="1"/>
        <v/>
      </c>
      <c r="X41" s="682" t="str">
        <f t="shared" si="2"/>
        <v/>
      </c>
      <c r="Y41" s="682" t="str">
        <f t="shared" si="3"/>
        <v/>
      </c>
      <c r="Z41" s="682" t="str">
        <f t="shared" si="4"/>
        <v/>
      </c>
      <c r="AA41" s="2"/>
      <c r="AB41" s="11" t="s">
        <v>400</v>
      </c>
      <c r="AC41" s="2" t="s">
        <v>458</v>
      </c>
    </row>
    <row r="42" spans="1:29" ht="25.5" x14ac:dyDescent="0.25">
      <c r="A42" s="2" t="s">
        <v>444</v>
      </c>
      <c r="B42" s="2" t="s">
        <v>457</v>
      </c>
      <c r="C42" s="2">
        <v>2008</v>
      </c>
      <c r="D42" s="2" t="s">
        <v>347</v>
      </c>
      <c r="E42" s="2" t="s">
        <v>349</v>
      </c>
      <c r="F42" s="2" t="s">
        <v>349</v>
      </c>
      <c r="G42" s="2" t="s">
        <v>349</v>
      </c>
      <c r="H42" s="2" t="s">
        <v>351</v>
      </c>
      <c r="I42" s="2"/>
      <c r="J42" s="2" t="s">
        <v>352</v>
      </c>
      <c r="K42" s="4">
        <v>39538</v>
      </c>
      <c r="L42" s="11">
        <v>17</v>
      </c>
      <c r="M42" s="682">
        <v>1</v>
      </c>
      <c r="N42" s="11">
        <f t="shared" si="0"/>
        <v>0.85000000000000009</v>
      </c>
      <c r="O42" s="682"/>
      <c r="P42" s="682"/>
      <c r="Q42" s="682"/>
      <c r="R42" s="682"/>
      <c r="S42" s="682"/>
      <c r="T42" s="682"/>
      <c r="U42" s="682"/>
      <c r="V42" s="23">
        <v>0</v>
      </c>
      <c r="W42" s="682" t="str">
        <f t="shared" si="1"/>
        <v/>
      </c>
      <c r="X42" s="682" t="str">
        <f t="shared" si="2"/>
        <v/>
      </c>
      <c r="Y42" s="682" t="str">
        <f t="shared" si="3"/>
        <v/>
      </c>
      <c r="Z42" s="682" t="str">
        <f t="shared" si="4"/>
        <v/>
      </c>
      <c r="AA42" s="2"/>
      <c r="AB42" s="11" t="s">
        <v>400</v>
      </c>
      <c r="AC42" s="2" t="s">
        <v>458</v>
      </c>
    </row>
    <row r="43" spans="1:29" ht="25.5" x14ac:dyDescent="0.25">
      <c r="A43" s="2" t="s">
        <v>444</v>
      </c>
      <c r="B43" s="2" t="s">
        <v>457</v>
      </c>
      <c r="C43" s="2">
        <v>2008</v>
      </c>
      <c r="D43" s="2" t="s">
        <v>347</v>
      </c>
      <c r="E43" s="2" t="s">
        <v>349</v>
      </c>
      <c r="F43" s="2" t="s">
        <v>349</v>
      </c>
      <c r="G43" s="2" t="s">
        <v>349</v>
      </c>
      <c r="H43" s="2" t="s">
        <v>351</v>
      </c>
      <c r="I43" s="2"/>
      <c r="J43" s="2" t="s">
        <v>352</v>
      </c>
      <c r="K43" s="4">
        <v>39538</v>
      </c>
      <c r="L43" s="11">
        <v>15</v>
      </c>
      <c r="M43" s="682">
        <v>1</v>
      </c>
      <c r="N43" s="11">
        <f t="shared" si="0"/>
        <v>0.75</v>
      </c>
      <c r="O43" s="682"/>
      <c r="P43" s="682"/>
      <c r="Q43" s="682"/>
      <c r="R43" s="682"/>
      <c r="S43" s="682"/>
      <c r="T43" s="682"/>
      <c r="U43" s="682"/>
      <c r="V43" s="23">
        <v>0</v>
      </c>
      <c r="W43" s="682" t="str">
        <f t="shared" si="1"/>
        <v/>
      </c>
      <c r="X43" s="682" t="str">
        <f t="shared" si="2"/>
        <v/>
      </c>
      <c r="Y43" s="682" t="str">
        <f t="shared" si="3"/>
        <v/>
      </c>
      <c r="Z43" s="682" t="str">
        <f t="shared" si="4"/>
        <v/>
      </c>
      <c r="AA43" s="2"/>
      <c r="AB43" s="11" t="s">
        <v>400</v>
      </c>
      <c r="AC43" s="2" t="s">
        <v>458</v>
      </c>
    </row>
    <row r="44" spans="1:29" ht="25.5" x14ac:dyDescent="0.25">
      <c r="A44" s="2" t="s">
        <v>444</v>
      </c>
      <c r="B44" s="2" t="s">
        <v>457</v>
      </c>
      <c r="C44" s="2">
        <v>2008</v>
      </c>
      <c r="D44" s="2" t="s">
        <v>347</v>
      </c>
      <c r="E44" s="2" t="s">
        <v>349</v>
      </c>
      <c r="F44" s="2" t="s">
        <v>349</v>
      </c>
      <c r="G44" s="2" t="s">
        <v>349</v>
      </c>
      <c r="H44" s="2" t="s">
        <v>351</v>
      </c>
      <c r="I44" s="2"/>
      <c r="J44" s="2" t="s">
        <v>352</v>
      </c>
      <c r="K44" s="4">
        <v>39538</v>
      </c>
      <c r="L44" s="11">
        <v>13</v>
      </c>
      <c r="M44" s="682">
        <v>1</v>
      </c>
      <c r="N44" s="11">
        <f t="shared" si="0"/>
        <v>0.65</v>
      </c>
      <c r="O44" s="682"/>
      <c r="P44" s="682"/>
      <c r="Q44" s="682"/>
      <c r="R44" s="682"/>
      <c r="S44" s="682"/>
      <c r="T44" s="682"/>
      <c r="U44" s="682"/>
      <c r="V44" s="23">
        <v>0</v>
      </c>
      <c r="W44" s="682" t="str">
        <f t="shared" si="1"/>
        <v/>
      </c>
      <c r="X44" s="682" t="str">
        <f t="shared" si="2"/>
        <v/>
      </c>
      <c r="Y44" s="682" t="str">
        <f t="shared" si="3"/>
        <v/>
      </c>
      <c r="Z44" s="682" t="str">
        <f t="shared" si="4"/>
        <v/>
      </c>
      <c r="AA44" s="2"/>
      <c r="AB44" s="11" t="s">
        <v>400</v>
      </c>
      <c r="AC44" s="2" t="s">
        <v>458</v>
      </c>
    </row>
    <row r="45" spans="1:29" ht="25.5" x14ac:dyDescent="0.25">
      <c r="A45" s="2" t="s">
        <v>444</v>
      </c>
      <c r="B45" s="2" t="s">
        <v>457</v>
      </c>
      <c r="C45" s="2">
        <v>2008</v>
      </c>
      <c r="D45" s="2" t="s">
        <v>347</v>
      </c>
      <c r="E45" s="2" t="s">
        <v>349</v>
      </c>
      <c r="F45" s="2" t="s">
        <v>349</v>
      </c>
      <c r="G45" s="2" t="s">
        <v>349</v>
      </c>
      <c r="H45" s="2" t="s">
        <v>351</v>
      </c>
      <c r="I45" s="2"/>
      <c r="J45" s="2" t="s">
        <v>352</v>
      </c>
      <c r="K45" s="4">
        <v>39538</v>
      </c>
      <c r="L45" s="11">
        <v>13</v>
      </c>
      <c r="M45" s="682">
        <v>1</v>
      </c>
      <c r="N45" s="11">
        <f t="shared" si="0"/>
        <v>0.65</v>
      </c>
      <c r="O45" s="682"/>
      <c r="P45" s="682"/>
      <c r="Q45" s="682"/>
      <c r="R45" s="682"/>
      <c r="S45" s="682"/>
      <c r="T45" s="682"/>
      <c r="U45" s="682"/>
      <c r="V45" s="23">
        <v>0</v>
      </c>
      <c r="W45" s="682"/>
      <c r="X45" s="682" t="str">
        <f t="shared" si="2"/>
        <v/>
      </c>
      <c r="Y45" s="682" t="str">
        <f t="shared" si="3"/>
        <v/>
      </c>
      <c r="Z45" s="682" t="str">
        <f t="shared" si="4"/>
        <v/>
      </c>
      <c r="AA45" s="2"/>
      <c r="AB45" s="11" t="s">
        <v>400</v>
      </c>
      <c r="AC45" s="2" t="s">
        <v>458</v>
      </c>
    </row>
    <row r="46" spans="1:29" ht="165.75" x14ac:dyDescent="0.2">
      <c r="A46" s="2">
        <v>1942700</v>
      </c>
      <c r="B46" s="2" t="s">
        <v>459</v>
      </c>
      <c r="C46" s="2">
        <v>2002</v>
      </c>
      <c r="D46" s="2" t="s">
        <v>387</v>
      </c>
      <c r="E46" s="2" t="s">
        <v>460</v>
      </c>
      <c r="F46" s="2" t="s">
        <v>349</v>
      </c>
      <c r="G46" s="2" t="s">
        <v>461</v>
      </c>
      <c r="H46" s="5" t="s">
        <v>351</v>
      </c>
      <c r="I46" s="5"/>
      <c r="J46" s="5" t="s">
        <v>352</v>
      </c>
      <c r="K46" s="4"/>
      <c r="L46" s="682" t="s">
        <v>462</v>
      </c>
      <c r="M46" s="682"/>
      <c r="N46" s="2"/>
      <c r="O46" s="682"/>
      <c r="P46" s="34">
        <v>4.5201103313638399E-2</v>
      </c>
      <c r="Q46" s="682"/>
      <c r="R46" s="682"/>
      <c r="S46" s="682"/>
      <c r="T46" s="682"/>
      <c r="U46" s="682"/>
      <c r="V46" s="21"/>
      <c r="W46" s="682" t="str">
        <f t="shared" si="1"/>
        <v/>
      </c>
      <c r="X46" s="682" t="str">
        <f t="shared" si="2"/>
        <v/>
      </c>
      <c r="Y46" s="682" t="str">
        <f t="shared" si="3"/>
        <v/>
      </c>
      <c r="Z46" s="682" t="str">
        <f t="shared" si="4"/>
        <v/>
      </c>
      <c r="AA46" s="2"/>
      <c r="AB46" s="2" t="s">
        <v>400</v>
      </c>
      <c r="AC46" s="2" t="s">
        <v>463</v>
      </c>
    </row>
    <row r="47" spans="1:29" x14ac:dyDescent="0.2">
      <c r="A47" s="2">
        <v>4140715</v>
      </c>
      <c r="B47" s="2" t="s">
        <v>464</v>
      </c>
      <c r="C47" s="2">
        <v>2017</v>
      </c>
      <c r="D47" s="2" t="s">
        <v>395</v>
      </c>
      <c r="E47" s="2" t="s">
        <v>465</v>
      </c>
      <c r="F47" s="2" t="s">
        <v>349</v>
      </c>
      <c r="G47" s="2" t="s">
        <v>349</v>
      </c>
      <c r="H47" s="2" t="s">
        <v>351</v>
      </c>
      <c r="I47" s="2"/>
      <c r="J47" s="2"/>
      <c r="K47" s="4"/>
      <c r="L47" s="682"/>
      <c r="M47" s="682">
        <v>309</v>
      </c>
      <c r="N47" s="2"/>
      <c r="O47" s="682"/>
      <c r="P47" s="682"/>
      <c r="Q47" s="682">
        <v>0.17</v>
      </c>
      <c r="R47" s="682">
        <v>0.21</v>
      </c>
      <c r="S47" s="682">
        <v>0.04</v>
      </c>
      <c r="T47" s="682">
        <v>13.31</v>
      </c>
      <c r="U47" s="682">
        <v>0.14000000000000001</v>
      </c>
      <c r="V47" s="21"/>
      <c r="W47" s="682" t="str">
        <f t="shared" si="1"/>
        <v/>
      </c>
      <c r="X47" s="682" t="str">
        <f t="shared" si="2"/>
        <v/>
      </c>
      <c r="Y47" s="682" t="str">
        <f t="shared" si="3"/>
        <v/>
      </c>
      <c r="Z47" s="682" t="str">
        <f t="shared" si="4"/>
        <v/>
      </c>
      <c r="AA47" s="2"/>
      <c r="AB47" s="2" t="s">
        <v>371</v>
      </c>
      <c r="AC47" s="2"/>
    </row>
    <row r="48" spans="1:29" x14ac:dyDescent="0.2">
      <c r="A48" s="2"/>
      <c r="B48" s="2"/>
      <c r="C48" s="2"/>
      <c r="D48" s="2"/>
      <c r="E48" s="2"/>
      <c r="F48" s="2"/>
      <c r="G48" s="2"/>
      <c r="H48" s="2"/>
      <c r="I48" s="2"/>
      <c r="J48" s="2"/>
      <c r="K48" s="4"/>
      <c r="L48" s="682"/>
      <c r="M48" s="682"/>
      <c r="N48" s="2"/>
      <c r="O48" s="682"/>
      <c r="P48" s="682"/>
      <c r="Q48" s="682"/>
      <c r="R48" s="682"/>
      <c r="S48" s="682"/>
      <c r="T48" s="682"/>
      <c r="U48" s="682"/>
      <c r="V48" s="21"/>
      <c r="W48" s="682" t="str">
        <f t="shared" si="1"/>
        <v/>
      </c>
      <c r="X48" s="682" t="str">
        <f t="shared" si="2"/>
        <v/>
      </c>
      <c r="Y48" s="682" t="str">
        <f t="shared" si="3"/>
        <v/>
      </c>
      <c r="Z48" s="682" t="str">
        <f t="shared" si="4"/>
        <v/>
      </c>
      <c r="AA48" s="2"/>
      <c r="AB48" s="2"/>
      <c r="AC48" s="2"/>
    </row>
    <row r="49" spans="1:29" x14ac:dyDescent="0.2">
      <c r="A49" s="2"/>
      <c r="B49" s="2"/>
      <c r="C49" s="2"/>
      <c r="D49" s="2"/>
      <c r="E49" s="2"/>
      <c r="F49" s="2"/>
      <c r="G49" s="2"/>
      <c r="H49" s="2"/>
      <c r="I49" s="2"/>
      <c r="J49" s="2"/>
      <c r="K49" s="4"/>
      <c r="L49" s="682"/>
      <c r="M49" s="682"/>
      <c r="N49" s="2"/>
      <c r="O49" s="682"/>
      <c r="P49" s="682"/>
      <c r="Q49" s="682"/>
      <c r="R49" s="682"/>
      <c r="S49" s="682"/>
      <c r="T49" s="682"/>
      <c r="U49" s="682"/>
      <c r="V49" s="21"/>
      <c r="W49" s="682" t="str">
        <f t="shared" si="1"/>
        <v/>
      </c>
      <c r="X49" s="682" t="str">
        <f t="shared" si="2"/>
        <v/>
      </c>
      <c r="Y49" s="682" t="str">
        <f t="shared" si="3"/>
        <v/>
      </c>
      <c r="Z49" s="682" t="str">
        <f t="shared" si="4"/>
        <v/>
      </c>
      <c r="AA49" s="2"/>
      <c r="AB49" s="2"/>
      <c r="AC49" s="2"/>
    </row>
    <row r="50" spans="1:29" x14ac:dyDescent="0.2">
      <c r="A50" s="2"/>
      <c r="B50" s="2"/>
      <c r="C50" s="2"/>
      <c r="D50" s="2"/>
      <c r="E50" s="2"/>
      <c r="F50" s="2"/>
      <c r="G50" s="2"/>
      <c r="H50" s="2"/>
      <c r="I50" s="2"/>
      <c r="J50" s="2"/>
      <c r="K50" s="4"/>
      <c r="L50" s="682"/>
      <c r="M50" s="682"/>
      <c r="N50" s="2"/>
      <c r="O50" s="682"/>
      <c r="P50" s="682"/>
      <c r="Q50" s="682"/>
      <c r="R50" s="682"/>
      <c r="S50" s="682"/>
      <c r="T50" s="682"/>
      <c r="U50" s="682"/>
      <c r="V50" s="22"/>
      <c r="W50" s="682" t="str">
        <f t="shared" si="1"/>
        <v/>
      </c>
      <c r="X50" s="682" t="str">
        <f t="shared" si="2"/>
        <v/>
      </c>
      <c r="Y50" s="682" t="str">
        <f t="shared" si="3"/>
        <v/>
      </c>
      <c r="Z50" s="682" t="str">
        <f t="shared" si="4"/>
        <v/>
      </c>
      <c r="AA50" s="2"/>
      <c r="AB50" s="2"/>
      <c r="AC50" s="2"/>
    </row>
    <row r="51" spans="1:29" x14ac:dyDescent="0.2">
      <c r="A51" s="2"/>
      <c r="B51" s="2"/>
      <c r="C51" s="2"/>
      <c r="D51" s="2"/>
      <c r="E51" s="2"/>
      <c r="F51" s="2"/>
      <c r="G51" s="2"/>
      <c r="H51" s="2"/>
      <c r="I51" s="2"/>
      <c r="J51" s="2"/>
      <c r="K51" s="4"/>
      <c r="L51" s="682"/>
      <c r="M51" s="682"/>
      <c r="N51" s="2"/>
      <c r="O51" s="682"/>
      <c r="P51" s="682"/>
      <c r="Q51" s="682"/>
      <c r="R51" s="682"/>
      <c r="S51" s="682"/>
      <c r="T51" s="682"/>
      <c r="U51" s="682"/>
      <c r="V51" s="23"/>
      <c r="W51" s="682" t="str">
        <f t="shared" si="1"/>
        <v/>
      </c>
      <c r="X51" s="682" t="str">
        <f t="shared" si="2"/>
        <v/>
      </c>
      <c r="Y51" s="682" t="str">
        <f t="shared" si="3"/>
        <v/>
      </c>
      <c r="Z51" s="682" t="str">
        <f t="shared" si="4"/>
        <v/>
      </c>
      <c r="AA51" s="2"/>
      <c r="AB51" s="2"/>
      <c r="AC51" s="2"/>
    </row>
    <row r="52" spans="1:29" x14ac:dyDescent="0.2">
      <c r="A52" s="2"/>
      <c r="B52" s="2"/>
      <c r="C52" s="2"/>
      <c r="D52" s="2"/>
      <c r="E52" s="2"/>
      <c r="F52" s="2"/>
      <c r="G52" s="2"/>
      <c r="H52" s="2"/>
      <c r="I52" s="2"/>
      <c r="J52" s="2"/>
      <c r="K52" s="4"/>
      <c r="L52" s="682"/>
      <c r="M52" s="682"/>
      <c r="N52" s="2"/>
      <c r="O52" s="682"/>
      <c r="P52" s="682"/>
      <c r="Q52" s="682"/>
      <c r="R52" s="682"/>
      <c r="S52" s="682"/>
      <c r="T52" s="682"/>
      <c r="U52" s="682"/>
      <c r="V52" s="23"/>
      <c r="W52" s="682" t="str">
        <f t="shared" si="1"/>
        <v/>
      </c>
      <c r="X52" s="682" t="str">
        <f t="shared" si="2"/>
        <v/>
      </c>
      <c r="Y52" s="682" t="str">
        <f t="shared" si="3"/>
        <v/>
      </c>
      <c r="Z52" s="682" t="str">
        <f t="shared" si="4"/>
        <v/>
      </c>
      <c r="AA52" s="2"/>
      <c r="AB52" s="2"/>
      <c r="AC52" s="2"/>
    </row>
    <row r="53" spans="1:29" x14ac:dyDescent="0.2">
      <c r="A53" s="2"/>
      <c r="B53" s="2"/>
      <c r="C53" s="2"/>
      <c r="D53" s="2"/>
      <c r="E53" s="2"/>
      <c r="F53" s="2"/>
      <c r="G53" s="2"/>
      <c r="H53" s="2"/>
      <c r="I53" s="2"/>
      <c r="J53" s="2"/>
      <c r="K53" s="4"/>
      <c r="L53" s="682"/>
      <c r="M53" s="682"/>
      <c r="N53" s="2"/>
      <c r="O53" s="682"/>
      <c r="P53" s="682"/>
      <c r="Q53" s="682"/>
      <c r="R53" s="682"/>
      <c r="S53" s="682"/>
      <c r="T53" s="682"/>
      <c r="U53" s="682"/>
      <c r="V53" s="21"/>
      <c r="W53" s="682" t="str">
        <f t="shared" si="1"/>
        <v/>
      </c>
      <c r="X53" s="682" t="str">
        <f t="shared" si="2"/>
        <v/>
      </c>
      <c r="Y53" s="682" t="str">
        <f t="shared" si="3"/>
        <v/>
      </c>
      <c r="Z53" s="682" t="str">
        <f t="shared" si="4"/>
        <v/>
      </c>
      <c r="AA53" s="2"/>
      <c r="AB53" s="2"/>
      <c r="AC53" s="2"/>
    </row>
    <row r="54" spans="1:29" x14ac:dyDescent="0.2">
      <c r="A54" s="2"/>
      <c r="B54" s="2"/>
      <c r="C54" s="2"/>
      <c r="D54" s="2"/>
      <c r="E54" s="2"/>
      <c r="F54" s="2"/>
      <c r="G54" s="2"/>
      <c r="H54" s="2"/>
      <c r="I54" s="2"/>
      <c r="J54" s="2"/>
      <c r="K54" s="4"/>
      <c r="L54" s="682"/>
      <c r="M54" s="682"/>
      <c r="N54" s="2"/>
      <c r="O54" s="682"/>
      <c r="P54" s="682"/>
      <c r="Q54" s="682"/>
      <c r="R54" s="682"/>
      <c r="S54" s="682"/>
      <c r="T54" s="682"/>
      <c r="U54" s="682"/>
      <c r="V54" s="21"/>
      <c r="W54" s="682" t="str">
        <f t="shared" ref="W54:W117" si="5">IF(AND($H54="W", $I54="TWA", $J54="PBZ",$V54&lt;&gt;""), $V54, "")</f>
        <v/>
      </c>
      <c r="X54" s="682" t="str">
        <f t="shared" ref="X54:X117" si="6">IF(AND($H54="ONU", $I54="TWA", $J54="PBZ",$V54&lt;&gt;""), $V54, "")</f>
        <v/>
      </c>
      <c r="Y54" s="682" t="str">
        <f t="shared" ref="Y54:Y117" si="7">IF(AND($H54="W", $I54="Short-term", $J54="PBZ",$V54&lt;&gt;""), $V54, "")</f>
        <v/>
      </c>
      <c r="Z54" s="682" t="str">
        <f t="shared" ref="Z54:Z117" si="8">IF(AND($H54="ONU", $I54="Short-term", $J54="PBZ",$V54&lt;&gt;""), $V54, "")</f>
        <v/>
      </c>
      <c r="AA54" s="2"/>
      <c r="AB54" s="2"/>
      <c r="AC54" s="2"/>
    </row>
    <row r="55" spans="1:29" x14ac:dyDescent="0.2">
      <c r="A55" s="2"/>
      <c r="B55" s="2"/>
      <c r="C55" s="2"/>
      <c r="D55" s="2"/>
      <c r="E55" s="2"/>
      <c r="F55" s="2"/>
      <c r="G55" s="2"/>
      <c r="H55" s="2"/>
      <c r="I55" s="2"/>
      <c r="J55" s="2"/>
      <c r="K55" s="4"/>
      <c r="L55" s="682"/>
      <c r="M55" s="682"/>
      <c r="N55" s="2"/>
      <c r="O55" s="682"/>
      <c r="P55" s="682"/>
      <c r="Q55" s="682"/>
      <c r="R55" s="682"/>
      <c r="S55" s="682"/>
      <c r="T55" s="682"/>
      <c r="U55" s="682"/>
      <c r="V55" s="21"/>
      <c r="W55" s="682" t="str">
        <f t="shared" si="5"/>
        <v/>
      </c>
      <c r="X55" s="682" t="str">
        <f t="shared" si="6"/>
        <v/>
      </c>
      <c r="Y55" s="682" t="str">
        <f t="shared" si="7"/>
        <v/>
      </c>
      <c r="Z55" s="682" t="str">
        <f t="shared" si="8"/>
        <v/>
      </c>
      <c r="AA55" s="2"/>
      <c r="AB55" s="2"/>
      <c r="AC55" s="2"/>
    </row>
    <row r="56" spans="1:29" x14ac:dyDescent="0.2">
      <c r="A56" s="2"/>
      <c r="B56" s="2"/>
      <c r="C56" s="2"/>
      <c r="D56" s="2"/>
      <c r="E56" s="2"/>
      <c r="F56" s="2"/>
      <c r="G56" s="2"/>
      <c r="H56" s="2"/>
      <c r="I56" s="2"/>
      <c r="J56" s="2"/>
      <c r="K56" s="4"/>
      <c r="L56" s="682"/>
      <c r="M56" s="682"/>
      <c r="N56" s="2"/>
      <c r="O56" s="682"/>
      <c r="P56" s="682"/>
      <c r="Q56" s="682"/>
      <c r="R56" s="682"/>
      <c r="S56" s="682"/>
      <c r="T56" s="682"/>
      <c r="U56" s="682"/>
      <c r="V56" s="22"/>
      <c r="W56" s="682" t="str">
        <f t="shared" si="5"/>
        <v/>
      </c>
      <c r="X56" s="682" t="str">
        <f t="shared" si="6"/>
        <v/>
      </c>
      <c r="Y56" s="682" t="str">
        <f t="shared" si="7"/>
        <v/>
      </c>
      <c r="Z56" s="682" t="str">
        <f t="shared" si="8"/>
        <v/>
      </c>
      <c r="AA56" s="2"/>
      <c r="AB56" s="2"/>
      <c r="AC56" s="2"/>
    </row>
    <row r="57" spans="1:29" x14ac:dyDescent="0.2">
      <c r="A57" s="2"/>
      <c r="B57" s="2"/>
      <c r="C57" s="2"/>
      <c r="D57" s="2"/>
      <c r="E57" s="2"/>
      <c r="F57" s="2"/>
      <c r="G57" s="2"/>
      <c r="H57" s="2"/>
      <c r="I57" s="2"/>
      <c r="J57" s="2"/>
      <c r="K57" s="4"/>
      <c r="L57" s="682"/>
      <c r="M57" s="682"/>
      <c r="N57" s="2"/>
      <c r="O57" s="682"/>
      <c r="P57" s="682"/>
      <c r="Q57" s="682"/>
      <c r="R57" s="682"/>
      <c r="S57" s="682"/>
      <c r="T57" s="682"/>
      <c r="U57" s="682"/>
      <c r="V57" s="21"/>
      <c r="W57" s="682" t="str">
        <f t="shared" si="5"/>
        <v/>
      </c>
      <c r="X57" s="682" t="str">
        <f t="shared" si="6"/>
        <v/>
      </c>
      <c r="Y57" s="682" t="str">
        <f t="shared" si="7"/>
        <v/>
      </c>
      <c r="Z57" s="682" t="str">
        <f t="shared" si="8"/>
        <v/>
      </c>
      <c r="AA57" s="2"/>
      <c r="AB57" s="2"/>
      <c r="AC57" s="2"/>
    </row>
    <row r="58" spans="1:29" x14ac:dyDescent="0.2">
      <c r="A58" s="2"/>
      <c r="B58" s="2"/>
      <c r="C58" s="2"/>
      <c r="D58" s="2"/>
      <c r="E58" s="2"/>
      <c r="F58" s="2"/>
      <c r="G58" s="2"/>
      <c r="H58" s="2"/>
      <c r="I58" s="2"/>
      <c r="J58" s="2"/>
      <c r="K58" s="4"/>
      <c r="L58" s="682"/>
      <c r="M58" s="682"/>
      <c r="N58" s="2"/>
      <c r="O58" s="682"/>
      <c r="P58" s="682"/>
      <c r="Q58" s="682"/>
      <c r="R58" s="682"/>
      <c r="S58" s="682"/>
      <c r="T58" s="682"/>
      <c r="U58" s="682"/>
      <c r="V58" s="22"/>
      <c r="W58" s="682" t="str">
        <f t="shared" si="5"/>
        <v/>
      </c>
      <c r="X58" s="682" t="str">
        <f t="shared" si="6"/>
        <v/>
      </c>
      <c r="Y58" s="682" t="str">
        <f t="shared" si="7"/>
        <v/>
      </c>
      <c r="Z58" s="682" t="str">
        <f t="shared" si="8"/>
        <v/>
      </c>
      <c r="AA58" s="2"/>
      <c r="AB58" s="2"/>
      <c r="AC58" s="2"/>
    </row>
    <row r="59" spans="1:29" x14ac:dyDescent="0.2">
      <c r="A59" s="2"/>
      <c r="B59" s="2"/>
      <c r="C59" s="2"/>
      <c r="D59" s="2"/>
      <c r="E59" s="2"/>
      <c r="F59" s="2"/>
      <c r="G59" s="2"/>
      <c r="H59" s="2"/>
      <c r="I59" s="2"/>
      <c r="J59" s="2"/>
      <c r="K59" s="4"/>
      <c r="L59" s="682"/>
      <c r="M59" s="682"/>
      <c r="N59" s="2"/>
      <c r="O59" s="682"/>
      <c r="P59" s="682"/>
      <c r="Q59" s="682"/>
      <c r="R59" s="682"/>
      <c r="S59" s="682"/>
      <c r="T59" s="682"/>
      <c r="U59" s="682"/>
      <c r="V59" s="21"/>
      <c r="W59" s="682" t="str">
        <f t="shared" si="5"/>
        <v/>
      </c>
      <c r="X59" s="682" t="str">
        <f t="shared" si="6"/>
        <v/>
      </c>
      <c r="Y59" s="682" t="str">
        <f t="shared" si="7"/>
        <v/>
      </c>
      <c r="Z59" s="682" t="str">
        <f t="shared" si="8"/>
        <v/>
      </c>
      <c r="AA59" s="2"/>
      <c r="AB59" s="2"/>
      <c r="AC59" s="2"/>
    </row>
    <row r="60" spans="1:29" x14ac:dyDescent="0.2">
      <c r="A60" s="2"/>
      <c r="B60" s="2"/>
      <c r="C60" s="2"/>
      <c r="D60" s="2"/>
      <c r="E60" s="2"/>
      <c r="F60" s="2"/>
      <c r="G60" s="2"/>
      <c r="H60" s="2"/>
      <c r="I60" s="2"/>
      <c r="J60" s="2"/>
      <c r="K60" s="4"/>
      <c r="L60" s="682"/>
      <c r="M60" s="682"/>
      <c r="N60" s="2"/>
      <c r="O60" s="682"/>
      <c r="P60" s="682"/>
      <c r="Q60" s="682"/>
      <c r="R60" s="682"/>
      <c r="S60" s="682"/>
      <c r="T60" s="682"/>
      <c r="U60" s="682"/>
      <c r="V60" s="25"/>
      <c r="W60" s="682" t="str">
        <f t="shared" si="5"/>
        <v/>
      </c>
      <c r="X60" s="682" t="str">
        <f t="shared" si="6"/>
        <v/>
      </c>
      <c r="Y60" s="682" t="str">
        <f t="shared" si="7"/>
        <v/>
      </c>
      <c r="Z60" s="682" t="str">
        <f t="shared" si="8"/>
        <v/>
      </c>
      <c r="AA60" s="2"/>
      <c r="AB60" s="2"/>
      <c r="AC60" s="2"/>
    </row>
    <row r="61" spans="1:29" x14ac:dyDescent="0.2">
      <c r="A61" s="2"/>
      <c r="B61" s="2"/>
      <c r="C61" s="2"/>
      <c r="D61" s="2"/>
      <c r="E61" s="2"/>
      <c r="F61" s="2"/>
      <c r="G61" s="2"/>
      <c r="H61" s="2"/>
      <c r="I61" s="2"/>
      <c r="J61" s="2"/>
      <c r="K61" s="4"/>
      <c r="L61" s="682"/>
      <c r="M61" s="682"/>
      <c r="N61" s="2"/>
      <c r="O61" s="682"/>
      <c r="P61" s="682"/>
      <c r="Q61" s="682"/>
      <c r="R61" s="682"/>
      <c r="S61" s="682"/>
      <c r="T61" s="682"/>
      <c r="U61" s="682"/>
      <c r="V61" s="25"/>
      <c r="W61" s="682" t="str">
        <f t="shared" si="5"/>
        <v/>
      </c>
      <c r="X61" s="682" t="str">
        <f t="shared" si="6"/>
        <v/>
      </c>
      <c r="Y61" s="682" t="str">
        <f t="shared" si="7"/>
        <v/>
      </c>
      <c r="Z61" s="682" t="str">
        <f t="shared" si="8"/>
        <v/>
      </c>
      <c r="AA61" s="2"/>
      <c r="AB61" s="2"/>
      <c r="AC61" s="2"/>
    </row>
    <row r="62" spans="1:29" x14ac:dyDescent="0.2">
      <c r="A62" s="2"/>
      <c r="B62" s="2"/>
      <c r="C62" s="2"/>
      <c r="D62" s="2"/>
      <c r="E62" s="2"/>
      <c r="F62" s="2"/>
      <c r="G62" s="2"/>
      <c r="H62" s="2"/>
      <c r="I62" s="2"/>
      <c r="J62" s="2"/>
      <c r="K62" s="4"/>
      <c r="L62" s="682"/>
      <c r="M62" s="682"/>
      <c r="N62" s="2"/>
      <c r="O62" s="21"/>
      <c r="P62" s="21"/>
      <c r="Q62" s="682"/>
      <c r="R62" s="682"/>
      <c r="S62" s="682"/>
      <c r="T62" s="682"/>
      <c r="U62" s="682"/>
      <c r="V62" s="682"/>
      <c r="W62" s="682" t="str">
        <f t="shared" si="5"/>
        <v/>
      </c>
      <c r="X62" s="682" t="str">
        <f t="shared" si="6"/>
        <v/>
      </c>
      <c r="Y62" s="682" t="str">
        <f t="shared" si="7"/>
        <v/>
      </c>
      <c r="Z62" s="682" t="str">
        <f t="shared" si="8"/>
        <v/>
      </c>
      <c r="AA62" s="2"/>
      <c r="AB62" s="2"/>
      <c r="AC62" s="2"/>
    </row>
    <row r="63" spans="1:29" x14ac:dyDescent="0.2">
      <c r="A63" s="2"/>
      <c r="B63" s="2"/>
      <c r="C63" s="2"/>
      <c r="D63" s="2"/>
      <c r="E63" s="2"/>
      <c r="F63" s="2"/>
      <c r="G63" s="2"/>
      <c r="H63" s="5"/>
      <c r="I63" s="5"/>
      <c r="J63" s="5"/>
      <c r="K63" s="4"/>
      <c r="L63" s="682"/>
      <c r="M63" s="682"/>
      <c r="N63" s="2"/>
      <c r="O63" s="682"/>
      <c r="P63" s="682"/>
      <c r="Q63" s="682"/>
      <c r="R63" s="682"/>
      <c r="S63" s="682"/>
      <c r="T63" s="682"/>
      <c r="U63" s="682"/>
      <c r="V63" s="682"/>
      <c r="W63" s="682" t="str">
        <f t="shared" si="5"/>
        <v/>
      </c>
      <c r="X63" s="682" t="str">
        <f t="shared" si="6"/>
        <v/>
      </c>
      <c r="Y63" s="682" t="str">
        <f t="shared" si="7"/>
        <v/>
      </c>
      <c r="Z63" s="682" t="str">
        <f t="shared" si="8"/>
        <v/>
      </c>
      <c r="AA63" s="2"/>
      <c r="AB63" s="2"/>
      <c r="AC63" s="2"/>
    </row>
    <row r="64" spans="1:29" x14ac:dyDescent="0.2">
      <c r="A64" s="2"/>
      <c r="B64" s="2"/>
      <c r="C64" s="2"/>
      <c r="D64" s="2"/>
      <c r="E64" s="2"/>
      <c r="F64" s="2"/>
      <c r="G64" s="2"/>
      <c r="H64" s="5"/>
      <c r="I64" s="5"/>
      <c r="J64" s="5"/>
      <c r="K64" s="4"/>
      <c r="L64" s="682"/>
      <c r="M64" s="682"/>
      <c r="N64" s="2"/>
      <c r="O64" s="682"/>
      <c r="P64" s="682"/>
      <c r="Q64" s="682"/>
      <c r="R64" s="682"/>
      <c r="S64" s="682"/>
      <c r="T64" s="682"/>
      <c r="U64" s="682"/>
      <c r="V64" s="682"/>
      <c r="W64" s="682" t="str">
        <f t="shared" si="5"/>
        <v/>
      </c>
      <c r="X64" s="682" t="str">
        <f t="shared" si="6"/>
        <v/>
      </c>
      <c r="Y64" s="682" t="str">
        <f t="shared" si="7"/>
        <v/>
      </c>
      <c r="Z64" s="682" t="str">
        <f t="shared" si="8"/>
        <v/>
      </c>
      <c r="AA64" s="2"/>
      <c r="AB64" s="2"/>
      <c r="AC64" s="2"/>
    </row>
    <row r="65" spans="1:29" x14ac:dyDescent="0.2">
      <c r="A65" s="2"/>
      <c r="B65" s="2"/>
      <c r="C65" s="2"/>
      <c r="D65" s="2"/>
      <c r="E65" s="2"/>
      <c r="F65" s="2"/>
      <c r="G65" s="2"/>
      <c r="H65" s="5"/>
      <c r="I65" s="5"/>
      <c r="J65" s="5"/>
      <c r="K65" s="4"/>
      <c r="L65" s="682"/>
      <c r="M65" s="682"/>
      <c r="N65" s="2"/>
      <c r="O65" s="682"/>
      <c r="P65" s="682"/>
      <c r="Q65" s="682"/>
      <c r="R65" s="682"/>
      <c r="S65" s="682"/>
      <c r="T65" s="682"/>
      <c r="U65" s="682"/>
      <c r="V65" s="682"/>
      <c r="W65" s="682" t="str">
        <f t="shared" si="5"/>
        <v/>
      </c>
      <c r="X65" s="682" t="str">
        <f t="shared" si="6"/>
        <v/>
      </c>
      <c r="Y65" s="682" t="str">
        <f t="shared" si="7"/>
        <v/>
      </c>
      <c r="Z65" s="682" t="str">
        <f t="shared" si="8"/>
        <v/>
      </c>
      <c r="AA65" s="2"/>
      <c r="AB65" s="2"/>
      <c r="AC65" s="2"/>
    </row>
    <row r="66" spans="1:29" x14ac:dyDescent="0.2">
      <c r="A66" s="2"/>
      <c r="B66" s="2"/>
      <c r="C66" s="2"/>
      <c r="D66" s="2"/>
      <c r="E66" s="2"/>
      <c r="F66" s="2"/>
      <c r="G66" s="2"/>
      <c r="H66" s="5"/>
      <c r="I66" s="5"/>
      <c r="J66" s="5"/>
      <c r="K66" s="4"/>
      <c r="L66" s="682"/>
      <c r="M66" s="682"/>
      <c r="N66" s="2"/>
      <c r="O66" s="682"/>
      <c r="P66" s="682"/>
      <c r="Q66" s="682"/>
      <c r="R66" s="682"/>
      <c r="S66" s="682"/>
      <c r="T66" s="682"/>
      <c r="U66" s="682"/>
      <c r="V66" s="682"/>
      <c r="W66" s="682" t="str">
        <f t="shared" si="5"/>
        <v/>
      </c>
      <c r="X66" s="682" t="str">
        <f t="shared" si="6"/>
        <v/>
      </c>
      <c r="Y66" s="682" t="str">
        <f t="shared" si="7"/>
        <v/>
      </c>
      <c r="Z66" s="682" t="str">
        <f t="shared" si="8"/>
        <v/>
      </c>
      <c r="AA66" s="2"/>
      <c r="AB66" s="2"/>
      <c r="AC66" s="2"/>
    </row>
    <row r="67" spans="1:29" x14ac:dyDescent="0.2">
      <c r="A67" s="2"/>
      <c r="B67" s="2"/>
      <c r="C67" s="2"/>
      <c r="D67" s="2"/>
      <c r="E67" s="2"/>
      <c r="F67" s="2"/>
      <c r="G67" s="2"/>
      <c r="H67" s="2"/>
      <c r="I67" s="2"/>
      <c r="J67" s="2"/>
      <c r="K67" s="4"/>
      <c r="L67" s="682"/>
      <c r="M67" s="682"/>
      <c r="N67" s="2"/>
      <c r="O67" s="682"/>
      <c r="P67" s="682"/>
      <c r="Q67" s="682"/>
      <c r="R67" s="682"/>
      <c r="S67" s="682"/>
      <c r="T67" s="682"/>
      <c r="U67" s="682"/>
      <c r="V67" s="682"/>
      <c r="W67" s="682" t="str">
        <f t="shared" si="5"/>
        <v/>
      </c>
      <c r="X67" s="682" t="str">
        <f t="shared" si="6"/>
        <v/>
      </c>
      <c r="Y67" s="682" t="str">
        <f t="shared" si="7"/>
        <v/>
      </c>
      <c r="Z67" s="682" t="str">
        <f t="shared" si="8"/>
        <v/>
      </c>
      <c r="AA67" s="2"/>
      <c r="AB67" s="2"/>
      <c r="AC67" s="2"/>
    </row>
    <row r="68" spans="1:29" x14ac:dyDescent="0.2">
      <c r="A68" s="2"/>
      <c r="B68" s="2"/>
      <c r="C68" s="2"/>
      <c r="D68" s="2"/>
      <c r="E68" s="2"/>
      <c r="F68" s="2"/>
      <c r="G68" s="2"/>
      <c r="H68" s="2"/>
      <c r="I68" s="2"/>
      <c r="J68" s="2"/>
      <c r="K68" s="4"/>
      <c r="L68" s="682"/>
      <c r="M68" s="682"/>
      <c r="N68" s="2"/>
      <c r="O68" s="682"/>
      <c r="P68" s="682"/>
      <c r="Q68" s="21"/>
      <c r="R68" s="21"/>
      <c r="S68" s="682"/>
      <c r="T68" s="682"/>
      <c r="U68" s="682"/>
      <c r="V68" s="682"/>
      <c r="W68" s="682" t="str">
        <f t="shared" si="5"/>
        <v/>
      </c>
      <c r="X68" s="682" t="str">
        <f t="shared" si="6"/>
        <v/>
      </c>
      <c r="Y68" s="682" t="str">
        <f t="shared" si="7"/>
        <v/>
      </c>
      <c r="Z68" s="682" t="str">
        <f t="shared" si="8"/>
        <v/>
      </c>
      <c r="AA68" s="2"/>
      <c r="AB68" s="2"/>
      <c r="AC68" s="2"/>
    </row>
    <row r="69" spans="1:29" x14ac:dyDescent="0.2">
      <c r="A69" s="2"/>
      <c r="B69" s="2"/>
      <c r="C69" s="2"/>
      <c r="D69" s="2"/>
      <c r="E69" s="2"/>
      <c r="F69" s="5"/>
      <c r="G69" s="2"/>
      <c r="H69" s="5"/>
      <c r="I69" s="5"/>
      <c r="J69" s="5"/>
      <c r="K69" s="4"/>
      <c r="L69" s="682"/>
      <c r="M69" s="682"/>
      <c r="N69" s="2"/>
      <c r="O69" s="682"/>
      <c r="P69" s="682"/>
      <c r="Q69" s="682"/>
      <c r="R69" s="682"/>
      <c r="S69" s="682"/>
      <c r="T69" s="682"/>
      <c r="U69" s="682"/>
      <c r="V69" s="682"/>
      <c r="W69" s="682" t="str">
        <f t="shared" si="5"/>
        <v/>
      </c>
      <c r="X69" s="682" t="str">
        <f t="shared" si="6"/>
        <v/>
      </c>
      <c r="Y69" s="682" t="str">
        <f t="shared" si="7"/>
        <v/>
      </c>
      <c r="Z69" s="682" t="str">
        <f t="shared" si="8"/>
        <v/>
      </c>
      <c r="AA69" s="2"/>
      <c r="AB69" s="2"/>
      <c r="AC69" s="2"/>
    </row>
    <row r="70" spans="1:29" x14ac:dyDescent="0.2">
      <c r="A70" s="2"/>
      <c r="B70" s="2"/>
      <c r="C70" s="2"/>
      <c r="D70" s="2"/>
      <c r="E70" s="2"/>
      <c r="F70" s="5"/>
      <c r="G70" s="2"/>
      <c r="H70" s="5"/>
      <c r="I70" s="5"/>
      <c r="J70" s="5"/>
      <c r="K70" s="4"/>
      <c r="L70" s="682"/>
      <c r="M70" s="682"/>
      <c r="N70" s="2"/>
      <c r="O70" s="682"/>
      <c r="P70" s="682"/>
      <c r="Q70" s="682"/>
      <c r="R70" s="682"/>
      <c r="S70" s="682"/>
      <c r="T70" s="682"/>
      <c r="U70" s="682"/>
      <c r="V70" s="682"/>
      <c r="W70" s="682" t="str">
        <f t="shared" si="5"/>
        <v/>
      </c>
      <c r="X70" s="682" t="str">
        <f t="shared" si="6"/>
        <v/>
      </c>
      <c r="Y70" s="682" t="str">
        <f t="shared" si="7"/>
        <v/>
      </c>
      <c r="Z70" s="682" t="str">
        <f t="shared" si="8"/>
        <v/>
      </c>
      <c r="AA70" s="2"/>
      <c r="AB70" s="2"/>
      <c r="AC70" s="2"/>
    </row>
    <row r="71" spans="1:29" x14ac:dyDescent="0.2">
      <c r="A71" s="2"/>
      <c r="B71" s="2"/>
      <c r="C71" s="2"/>
      <c r="D71" s="2"/>
      <c r="E71" s="2"/>
      <c r="F71" s="5"/>
      <c r="G71" s="2"/>
      <c r="H71" s="5"/>
      <c r="I71" s="5"/>
      <c r="J71" s="5"/>
      <c r="K71" s="4"/>
      <c r="L71" s="682"/>
      <c r="M71" s="682"/>
      <c r="N71" s="2"/>
      <c r="O71" s="682"/>
      <c r="P71" s="682"/>
      <c r="Q71" s="682"/>
      <c r="R71" s="682"/>
      <c r="S71" s="682"/>
      <c r="T71" s="682"/>
      <c r="U71" s="682"/>
      <c r="V71" s="682"/>
      <c r="W71" s="682" t="str">
        <f t="shared" si="5"/>
        <v/>
      </c>
      <c r="X71" s="682" t="str">
        <f t="shared" si="6"/>
        <v/>
      </c>
      <c r="Y71" s="682" t="str">
        <f t="shared" si="7"/>
        <v/>
      </c>
      <c r="Z71" s="682" t="str">
        <f t="shared" si="8"/>
        <v/>
      </c>
      <c r="AA71" s="2"/>
      <c r="AB71" s="2"/>
      <c r="AC71" s="2"/>
    </row>
    <row r="72" spans="1:29" x14ac:dyDescent="0.2">
      <c r="A72" s="2"/>
      <c r="B72" s="2"/>
      <c r="C72" s="2"/>
      <c r="D72" s="2"/>
      <c r="E72" s="2"/>
      <c r="F72" s="5"/>
      <c r="G72" s="2"/>
      <c r="H72" s="5"/>
      <c r="I72" s="5"/>
      <c r="J72" s="5"/>
      <c r="K72" s="4"/>
      <c r="L72" s="682"/>
      <c r="M72" s="682"/>
      <c r="N72" s="2"/>
      <c r="O72" s="682"/>
      <c r="P72" s="682"/>
      <c r="Q72" s="682"/>
      <c r="R72" s="682"/>
      <c r="S72" s="682"/>
      <c r="T72" s="682"/>
      <c r="U72" s="682"/>
      <c r="V72" s="682"/>
      <c r="W72" s="682" t="str">
        <f t="shared" si="5"/>
        <v/>
      </c>
      <c r="X72" s="682" t="str">
        <f t="shared" si="6"/>
        <v/>
      </c>
      <c r="Y72" s="682" t="str">
        <f t="shared" si="7"/>
        <v/>
      </c>
      <c r="Z72" s="682" t="str">
        <f t="shared" si="8"/>
        <v/>
      </c>
      <c r="AA72" s="2"/>
      <c r="AB72" s="2"/>
      <c r="AC72" s="2"/>
    </row>
    <row r="73" spans="1:29" x14ac:dyDescent="0.2">
      <c r="A73" s="2"/>
      <c r="B73" s="2"/>
      <c r="C73" s="2"/>
      <c r="D73" s="2"/>
      <c r="E73" s="2"/>
      <c r="F73" s="5"/>
      <c r="G73" s="2"/>
      <c r="H73" s="5"/>
      <c r="I73" s="5"/>
      <c r="J73" s="5"/>
      <c r="K73" s="4"/>
      <c r="L73" s="682"/>
      <c r="M73" s="682"/>
      <c r="N73" s="2"/>
      <c r="O73" s="682"/>
      <c r="P73" s="682"/>
      <c r="Q73" s="682"/>
      <c r="R73" s="682"/>
      <c r="S73" s="682"/>
      <c r="T73" s="682"/>
      <c r="U73" s="682"/>
      <c r="V73" s="682"/>
      <c r="W73" s="682" t="str">
        <f t="shared" si="5"/>
        <v/>
      </c>
      <c r="X73" s="682" t="str">
        <f t="shared" si="6"/>
        <v/>
      </c>
      <c r="Y73" s="682" t="str">
        <f t="shared" si="7"/>
        <v/>
      </c>
      <c r="Z73" s="682" t="str">
        <f t="shared" si="8"/>
        <v/>
      </c>
      <c r="AA73" s="2"/>
      <c r="AB73" s="2"/>
      <c r="AC73" s="2"/>
    </row>
    <row r="74" spans="1:29" x14ac:dyDescent="0.2">
      <c r="A74" s="2"/>
      <c r="B74" s="2"/>
      <c r="C74" s="2"/>
      <c r="D74" s="2"/>
      <c r="E74" s="2"/>
      <c r="F74" s="5"/>
      <c r="G74" s="2"/>
      <c r="H74" s="5"/>
      <c r="I74" s="5"/>
      <c r="J74" s="5"/>
      <c r="K74" s="4"/>
      <c r="L74" s="682"/>
      <c r="M74" s="682"/>
      <c r="N74" s="2"/>
      <c r="O74" s="682"/>
      <c r="P74" s="682"/>
      <c r="Q74" s="682"/>
      <c r="R74" s="682"/>
      <c r="S74" s="682"/>
      <c r="T74" s="682"/>
      <c r="U74" s="682"/>
      <c r="V74" s="682"/>
      <c r="W74" s="682" t="str">
        <f t="shared" si="5"/>
        <v/>
      </c>
      <c r="X74" s="682" t="str">
        <f t="shared" si="6"/>
        <v/>
      </c>
      <c r="Y74" s="682" t="str">
        <f t="shared" si="7"/>
        <v/>
      </c>
      <c r="Z74" s="682" t="str">
        <f t="shared" si="8"/>
        <v/>
      </c>
      <c r="AA74" s="2"/>
      <c r="AB74" s="2"/>
      <c r="AC74" s="2"/>
    </row>
    <row r="75" spans="1:29" x14ac:dyDescent="0.2">
      <c r="A75" s="2"/>
      <c r="B75" s="2"/>
      <c r="C75" s="2"/>
      <c r="D75" s="2"/>
      <c r="E75" s="2"/>
      <c r="F75" s="5"/>
      <c r="G75" s="2"/>
      <c r="H75" s="5"/>
      <c r="I75" s="5"/>
      <c r="J75" s="5"/>
      <c r="K75" s="4"/>
      <c r="L75" s="682"/>
      <c r="M75" s="682"/>
      <c r="N75" s="2"/>
      <c r="O75" s="682"/>
      <c r="P75" s="682"/>
      <c r="Q75" s="682"/>
      <c r="R75" s="682"/>
      <c r="S75" s="682"/>
      <c r="T75" s="682"/>
      <c r="U75" s="682"/>
      <c r="V75" s="682"/>
      <c r="W75" s="682" t="str">
        <f t="shared" si="5"/>
        <v/>
      </c>
      <c r="X75" s="682" t="str">
        <f t="shared" si="6"/>
        <v/>
      </c>
      <c r="Y75" s="682" t="str">
        <f t="shared" si="7"/>
        <v/>
      </c>
      <c r="Z75" s="682" t="str">
        <f t="shared" si="8"/>
        <v/>
      </c>
      <c r="AA75" s="2"/>
      <c r="AB75" s="2"/>
      <c r="AC75" s="2"/>
    </row>
    <row r="76" spans="1:29" x14ac:dyDescent="0.2">
      <c r="A76" s="2"/>
      <c r="B76" s="2"/>
      <c r="C76" s="2"/>
      <c r="D76" s="2"/>
      <c r="E76" s="2"/>
      <c r="F76" s="5"/>
      <c r="G76" s="2"/>
      <c r="H76" s="2"/>
      <c r="I76" s="2"/>
      <c r="J76" s="2"/>
      <c r="K76" s="4"/>
      <c r="L76" s="682"/>
      <c r="M76" s="682"/>
      <c r="N76" s="2"/>
      <c r="O76" s="682"/>
      <c r="P76" s="682"/>
      <c r="Q76" s="682"/>
      <c r="R76" s="682"/>
      <c r="S76" s="682"/>
      <c r="T76" s="682"/>
      <c r="U76" s="682"/>
      <c r="V76" s="682"/>
      <c r="W76" s="682" t="str">
        <f t="shared" si="5"/>
        <v/>
      </c>
      <c r="X76" s="682" t="str">
        <f t="shared" si="6"/>
        <v/>
      </c>
      <c r="Y76" s="682" t="str">
        <f t="shared" si="7"/>
        <v/>
      </c>
      <c r="Z76" s="682" t="str">
        <f t="shared" si="8"/>
        <v/>
      </c>
      <c r="AA76" s="2"/>
      <c r="AB76" s="2"/>
      <c r="AC76" s="2"/>
    </row>
    <row r="77" spans="1:29" x14ac:dyDescent="0.2">
      <c r="A77" s="2"/>
      <c r="B77" s="2"/>
      <c r="C77" s="2"/>
      <c r="D77" s="2"/>
      <c r="E77" s="2"/>
      <c r="F77" s="5"/>
      <c r="G77" s="2"/>
      <c r="H77" s="2"/>
      <c r="I77" s="2"/>
      <c r="J77" s="2"/>
      <c r="K77" s="4"/>
      <c r="L77" s="682"/>
      <c r="M77" s="682"/>
      <c r="N77" s="2"/>
      <c r="O77" s="682"/>
      <c r="P77" s="682"/>
      <c r="Q77" s="682"/>
      <c r="R77" s="682"/>
      <c r="S77" s="682"/>
      <c r="T77" s="682"/>
      <c r="U77" s="682"/>
      <c r="V77" s="682"/>
      <c r="W77" s="682" t="str">
        <f t="shared" si="5"/>
        <v/>
      </c>
      <c r="X77" s="682" t="str">
        <f t="shared" si="6"/>
        <v/>
      </c>
      <c r="Y77" s="682" t="str">
        <f t="shared" si="7"/>
        <v/>
      </c>
      <c r="Z77" s="682" t="str">
        <f t="shared" si="8"/>
        <v/>
      </c>
      <c r="AA77" s="2"/>
      <c r="AB77" s="2"/>
      <c r="AC77" s="2"/>
    </row>
    <row r="78" spans="1:29" x14ac:dyDescent="0.2">
      <c r="A78" s="2"/>
      <c r="B78" s="2"/>
      <c r="C78" s="2"/>
      <c r="D78" s="2"/>
      <c r="E78" s="2"/>
      <c r="F78" s="5"/>
      <c r="G78" s="2"/>
      <c r="H78" s="2"/>
      <c r="I78" s="2"/>
      <c r="J78" s="2"/>
      <c r="K78" s="4"/>
      <c r="L78" s="682"/>
      <c r="M78" s="682"/>
      <c r="N78" s="2"/>
      <c r="O78" s="682"/>
      <c r="P78" s="682"/>
      <c r="Q78" s="682"/>
      <c r="R78" s="682"/>
      <c r="S78" s="682"/>
      <c r="T78" s="682"/>
      <c r="U78" s="682"/>
      <c r="V78" s="682"/>
      <c r="W78" s="682" t="str">
        <f t="shared" si="5"/>
        <v/>
      </c>
      <c r="X78" s="682" t="str">
        <f t="shared" si="6"/>
        <v/>
      </c>
      <c r="Y78" s="682" t="str">
        <f t="shared" si="7"/>
        <v/>
      </c>
      <c r="Z78" s="682" t="str">
        <f t="shared" si="8"/>
        <v/>
      </c>
      <c r="AA78" s="2"/>
      <c r="AB78" s="2"/>
      <c r="AC78" s="2"/>
    </row>
    <row r="79" spans="1:29" x14ac:dyDescent="0.2">
      <c r="A79" s="2"/>
      <c r="B79" s="2"/>
      <c r="C79" s="2"/>
      <c r="D79" s="2"/>
      <c r="E79" s="2"/>
      <c r="F79" s="5"/>
      <c r="G79" s="2"/>
      <c r="H79" s="2"/>
      <c r="I79" s="2"/>
      <c r="J79" s="2"/>
      <c r="K79" s="4"/>
      <c r="L79" s="682"/>
      <c r="M79" s="682"/>
      <c r="N79" s="2"/>
      <c r="O79" s="682"/>
      <c r="P79" s="682"/>
      <c r="Q79" s="682"/>
      <c r="R79" s="682"/>
      <c r="S79" s="682"/>
      <c r="T79" s="682"/>
      <c r="U79" s="682"/>
      <c r="V79" s="682"/>
      <c r="W79" s="682" t="str">
        <f t="shared" si="5"/>
        <v/>
      </c>
      <c r="X79" s="682" t="str">
        <f t="shared" si="6"/>
        <v/>
      </c>
      <c r="Y79" s="682" t="str">
        <f t="shared" si="7"/>
        <v/>
      </c>
      <c r="Z79" s="682" t="str">
        <f t="shared" si="8"/>
        <v/>
      </c>
      <c r="AA79" s="2"/>
      <c r="AB79" s="2"/>
      <c r="AC79" s="2"/>
    </row>
    <row r="80" spans="1:29" x14ac:dyDescent="0.2">
      <c r="A80" s="2"/>
      <c r="B80" s="2"/>
      <c r="C80" s="2"/>
      <c r="D80" s="2"/>
      <c r="E80" s="2"/>
      <c r="F80" s="5"/>
      <c r="G80" s="2"/>
      <c r="H80" s="2"/>
      <c r="I80" s="5"/>
      <c r="J80" s="2"/>
      <c r="K80" s="4"/>
      <c r="L80" s="682"/>
      <c r="M80" s="682"/>
      <c r="N80" s="2"/>
      <c r="O80" s="682"/>
      <c r="P80" s="682"/>
      <c r="Q80" s="682"/>
      <c r="R80" s="682"/>
      <c r="S80" s="682"/>
      <c r="T80" s="682"/>
      <c r="U80" s="682"/>
      <c r="V80" s="682"/>
      <c r="W80" s="682" t="str">
        <f t="shared" si="5"/>
        <v/>
      </c>
      <c r="X80" s="682" t="str">
        <f t="shared" si="6"/>
        <v/>
      </c>
      <c r="Y80" s="682" t="str">
        <f t="shared" si="7"/>
        <v/>
      </c>
      <c r="Z80" s="682" t="str">
        <f t="shared" si="8"/>
        <v/>
      </c>
      <c r="AA80" s="2"/>
      <c r="AB80" s="2"/>
      <c r="AC80" s="2"/>
    </row>
    <row r="81" spans="1:29" x14ac:dyDescent="0.2">
      <c r="A81" s="2"/>
      <c r="B81" s="2"/>
      <c r="C81" s="2"/>
      <c r="D81" s="2"/>
      <c r="E81" s="2"/>
      <c r="F81" s="5"/>
      <c r="G81" s="2"/>
      <c r="H81" s="5"/>
      <c r="I81" s="5"/>
      <c r="J81" s="5"/>
      <c r="K81" s="4"/>
      <c r="L81" s="682"/>
      <c r="M81" s="682"/>
      <c r="N81" s="2"/>
      <c r="O81" s="682"/>
      <c r="P81" s="682"/>
      <c r="Q81" s="682"/>
      <c r="R81" s="682"/>
      <c r="S81" s="682"/>
      <c r="T81" s="682"/>
      <c r="U81" s="682"/>
      <c r="V81" s="682"/>
      <c r="W81" s="682" t="str">
        <f t="shared" si="5"/>
        <v/>
      </c>
      <c r="X81" s="682" t="str">
        <f t="shared" si="6"/>
        <v/>
      </c>
      <c r="Y81" s="682" t="str">
        <f t="shared" si="7"/>
        <v/>
      </c>
      <c r="Z81" s="682" t="str">
        <f t="shared" si="8"/>
        <v/>
      </c>
      <c r="AA81" s="2"/>
      <c r="AB81" s="2"/>
      <c r="AC81" s="2"/>
    </row>
    <row r="82" spans="1:29" x14ac:dyDescent="0.2">
      <c r="A82" s="2"/>
      <c r="B82" s="2"/>
      <c r="C82" s="2"/>
      <c r="D82" s="2"/>
      <c r="E82" s="2"/>
      <c r="F82" s="5"/>
      <c r="G82" s="2"/>
      <c r="H82" s="2"/>
      <c r="I82" s="2"/>
      <c r="J82" s="2"/>
      <c r="K82" s="4"/>
      <c r="L82" s="682"/>
      <c r="M82" s="682"/>
      <c r="N82" s="2"/>
      <c r="O82" s="682"/>
      <c r="P82" s="682"/>
      <c r="Q82" s="682"/>
      <c r="R82" s="682"/>
      <c r="S82" s="682"/>
      <c r="T82" s="682"/>
      <c r="U82" s="682"/>
      <c r="V82" s="682"/>
      <c r="W82" s="682" t="str">
        <f t="shared" si="5"/>
        <v/>
      </c>
      <c r="X82" s="682" t="str">
        <f t="shared" si="6"/>
        <v/>
      </c>
      <c r="Y82" s="682" t="str">
        <f t="shared" si="7"/>
        <v/>
      </c>
      <c r="Z82" s="682" t="str">
        <f t="shared" si="8"/>
        <v/>
      </c>
      <c r="AA82" s="2"/>
      <c r="AB82" s="2"/>
      <c r="AC82" s="2"/>
    </row>
    <row r="83" spans="1:29" x14ac:dyDescent="0.2">
      <c r="A83" s="2"/>
      <c r="B83" s="2"/>
      <c r="C83" s="2"/>
      <c r="D83" s="2"/>
      <c r="E83" s="2"/>
      <c r="F83" s="5"/>
      <c r="G83" s="2"/>
      <c r="H83" s="2"/>
      <c r="I83" s="2"/>
      <c r="J83" s="2"/>
      <c r="K83" s="4"/>
      <c r="L83" s="682"/>
      <c r="M83" s="682"/>
      <c r="N83" s="2"/>
      <c r="O83" s="682"/>
      <c r="P83" s="682"/>
      <c r="Q83" s="682"/>
      <c r="R83" s="682"/>
      <c r="S83" s="682"/>
      <c r="T83" s="682"/>
      <c r="U83" s="682"/>
      <c r="V83" s="682"/>
      <c r="W83" s="682" t="str">
        <f t="shared" si="5"/>
        <v/>
      </c>
      <c r="X83" s="682" t="str">
        <f t="shared" si="6"/>
        <v/>
      </c>
      <c r="Y83" s="682" t="str">
        <f t="shared" si="7"/>
        <v/>
      </c>
      <c r="Z83" s="682" t="str">
        <f t="shared" si="8"/>
        <v/>
      </c>
      <c r="AA83" s="2"/>
      <c r="AB83" s="2"/>
      <c r="AC83" s="2"/>
    </row>
    <row r="84" spans="1:29" x14ac:dyDescent="0.2">
      <c r="A84" s="2"/>
      <c r="B84" s="2"/>
      <c r="C84" s="2"/>
      <c r="D84" s="2"/>
      <c r="E84" s="2"/>
      <c r="F84" s="5"/>
      <c r="G84" s="2"/>
      <c r="H84" s="2"/>
      <c r="I84" s="2"/>
      <c r="J84" s="2"/>
      <c r="K84" s="4"/>
      <c r="L84" s="682"/>
      <c r="M84" s="682"/>
      <c r="N84" s="2"/>
      <c r="O84" s="682"/>
      <c r="P84" s="682"/>
      <c r="Q84" s="682"/>
      <c r="R84" s="682"/>
      <c r="S84" s="682"/>
      <c r="T84" s="682"/>
      <c r="U84" s="682"/>
      <c r="V84" s="682"/>
      <c r="W84" s="682" t="str">
        <f t="shared" si="5"/>
        <v/>
      </c>
      <c r="X84" s="682" t="str">
        <f t="shared" si="6"/>
        <v/>
      </c>
      <c r="Y84" s="682" t="str">
        <f t="shared" si="7"/>
        <v/>
      </c>
      <c r="Z84" s="682" t="str">
        <f t="shared" si="8"/>
        <v/>
      </c>
      <c r="AA84" s="2"/>
      <c r="AB84" s="2"/>
      <c r="AC84" s="2"/>
    </row>
    <row r="85" spans="1:29" x14ac:dyDescent="0.2">
      <c r="A85" s="2"/>
      <c r="B85" s="2"/>
      <c r="C85" s="2"/>
      <c r="D85" s="2"/>
      <c r="E85" s="2"/>
      <c r="F85" s="2"/>
      <c r="G85" s="2"/>
      <c r="H85" s="2"/>
      <c r="I85" s="5"/>
      <c r="J85" s="2"/>
      <c r="K85" s="4"/>
      <c r="L85" s="682"/>
      <c r="M85" s="682"/>
      <c r="N85" s="2"/>
      <c r="O85" s="682"/>
      <c r="P85" s="682"/>
      <c r="Q85" s="682"/>
      <c r="R85" s="682"/>
      <c r="S85" s="682"/>
      <c r="T85" s="682"/>
      <c r="U85" s="682"/>
      <c r="V85" s="682"/>
      <c r="W85" s="682" t="str">
        <f t="shared" si="5"/>
        <v/>
      </c>
      <c r="X85" s="682" t="str">
        <f t="shared" si="6"/>
        <v/>
      </c>
      <c r="Y85" s="682" t="str">
        <f t="shared" si="7"/>
        <v/>
      </c>
      <c r="Z85" s="682" t="str">
        <f t="shared" si="8"/>
        <v/>
      </c>
      <c r="AA85" s="2"/>
      <c r="AB85" s="2"/>
      <c r="AC85" s="2"/>
    </row>
    <row r="86" spans="1:29" x14ac:dyDescent="0.2">
      <c r="A86" s="2"/>
      <c r="B86" s="2"/>
      <c r="C86" s="2"/>
      <c r="D86" s="2"/>
      <c r="E86" s="2"/>
      <c r="F86" s="2"/>
      <c r="G86" s="2"/>
      <c r="H86" s="5"/>
      <c r="I86" s="5"/>
      <c r="J86" s="5"/>
      <c r="K86" s="4"/>
      <c r="L86" s="682"/>
      <c r="M86" s="682"/>
      <c r="N86" s="2"/>
      <c r="O86" s="682"/>
      <c r="P86" s="682"/>
      <c r="Q86" s="682"/>
      <c r="R86" s="682"/>
      <c r="S86" s="682"/>
      <c r="T86" s="682"/>
      <c r="U86" s="682"/>
      <c r="V86" s="682"/>
      <c r="W86" s="682" t="str">
        <f t="shared" si="5"/>
        <v/>
      </c>
      <c r="X86" s="682" t="str">
        <f t="shared" si="6"/>
        <v/>
      </c>
      <c r="Y86" s="682" t="str">
        <f t="shared" si="7"/>
        <v/>
      </c>
      <c r="Z86" s="682" t="str">
        <f t="shared" si="8"/>
        <v/>
      </c>
      <c r="AA86" s="2"/>
      <c r="AB86" s="2"/>
      <c r="AC86" s="2"/>
    </row>
    <row r="87" spans="1:29" x14ac:dyDescent="0.2">
      <c r="A87" s="2"/>
      <c r="B87" s="2"/>
      <c r="C87" s="2"/>
      <c r="D87" s="2"/>
      <c r="E87" s="2"/>
      <c r="F87" s="2"/>
      <c r="G87" s="2"/>
      <c r="H87" s="2"/>
      <c r="I87" s="2"/>
      <c r="J87" s="2"/>
      <c r="K87" s="4"/>
      <c r="L87" s="682"/>
      <c r="M87" s="682"/>
      <c r="N87" s="2"/>
      <c r="O87" s="682"/>
      <c r="P87" s="682"/>
      <c r="Q87" s="682"/>
      <c r="R87" s="682"/>
      <c r="S87" s="682"/>
      <c r="T87" s="682"/>
      <c r="U87" s="682"/>
      <c r="V87" s="682"/>
      <c r="W87" s="682" t="str">
        <f t="shared" si="5"/>
        <v/>
      </c>
      <c r="X87" s="682" t="str">
        <f t="shared" si="6"/>
        <v/>
      </c>
      <c r="Y87" s="682" t="str">
        <f t="shared" si="7"/>
        <v/>
      </c>
      <c r="Z87" s="682" t="str">
        <f t="shared" si="8"/>
        <v/>
      </c>
      <c r="AA87" s="2"/>
      <c r="AB87" s="2"/>
      <c r="AC87" s="2"/>
    </row>
    <row r="88" spans="1:29" x14ac:dyDescent="0.2">
      <c r="A88" s="2"/>
      <c r="B88" s="2"/>
      <c r="C88" s="2"/>
      <c r="D88" s="2"/>
      <c r="E88" s="2"/>
      <c r="F88" s="2"/>
      <c r="G88" s="2"/>
      <c r="H88" s="2"/>
      <c r="I88" s="2"/>
      <c r="J88" s="2"/>
      <c r="K88" s="4"/>
      <c r="L88" s="682"/>
      <c r="M88" s="682"/>
      <c r="N88" s="2"/>
      <c r="O88" s="682"/>
      <c r="P88" s="682"/>
      <c r="Q88" s="682"/>
      <c r="R88" s="682"/>
      <c r="S88" s="682"/>
      <c r="T88" s="682"/>
      <c r="U88" s="682"/>
      <c r="V88" s="682"/>
      <c r="W88" s="682" t="str">
        <f t="shared" si="5"/>
        <v/>
      </c>
      <c r="X88" s="682" t="str">
        <f t="shared" si="6"/>
        <v/>
      </c>
      <c r="Y88" s="682" t="str">
        <f t="shared" si="7"/>
        <v/>
      </c>
      <c r="Z88" s="682" t="str">
        <f t="shared" si="8"/>
        <v/>
      </c>
      <c r="AA88" s="2"/>
      <c r="AB88" s="2"/>
      <c r="AC88" s="2"/>
    </row>
    <row r="89" spans="1:29" x14ac:dyDescent="0.2">
      <c r="A89" s="2"/>
      <c r="B89" s="2"/>
      <c r="C89" s="2"/>
      <c r="D89" s="2"/>
      <c r="E89" s="2"/>
      <c r="F89" s="2"/>
      <c r="G89" s="2"/>
      <c r="H89" s="2"/>
      <c r="I89" s="2"/>
      <c r="J89" s="2"/>
      <c r="K89" s="4"/>
      <c r="L89" s="682"/>
      <c r="M89" s="682"/>
      <c r="N89" s="2"/>
      <c r="O89" s="682"/>
      <c r="P89" s="682"/>
      <c r="Q89" s="682"/>
      <c r="R89" s="682"/>
      <c r="S89" s="682"/>
      <c r="T89" s="682"/>
      <c r="U89" s="682"/>
      <c r="V89" s="682"/>
      <c r="W89" s="682" t="str">
        <f t="shared" si="5"/>
        <v/>
      </c>
      <c r="X89" s="682"/>
      <c r="Y89" s="682" t="str">
        <f t="shared" si="7"/>
        <v/>
      </c>
      <c r="Z89" s="682" t="str">
        <f t="shared" si="8"/>
        <v/>
      </c>
      <c r="AA89" s="2"/>
      <c r="AB89" s="2"/>
      <c r="AC89" s="2"/>
    </row>
    <row r="90" spans="1:29" x14ac:dyDescent="0.2">
      <c r="A90" s="2"/>
      <c r="B90" s="2"/>
      <c r="C90" s="2"/>
      <c r="D90" s="2"/>
      <c r="E90" s="2"/>
      <c r="F90" s="2"/>
      <c r="G90" s="2"/>
      <c r="H90" s="2"/>
      <c r="I90" s="2"/>
      <c r="J90" s="2"/>
      <c r="K90" s="4"/>
      <c r="L90" s="682"/>
      <c r="M90" s="682"/>
      <c r="N90" s="2"/>
      <c r="O90" s="682"/>
      <c r="P90" s="682"/>
      <c r="Q90" s="682"/>
      <c r="R90" s="682"/>
      <c r="S90" s="682"/>
      <c r="T90" s="682"/>
      <c r="U90" s="682"/>
      <c r="V90" s="682"/>
      <c r="W90" s="682" t="str">
        <f t="shared" si="5"/>
        <v/>
      </c>
      <c r="X90" s="682" t="str">
        <f t="shared" si="6"/>
        <v/>
      </c>
      <c r="Y90" s="682" t="str">
        <f t="shared" si="7"/>
        <v/>
      </c>
      <c r="Z90" s="682" t="str">
        <f t="shared" si="8"/>
        <v/>
      </c>
      <c r="AA90" s="2"/>
      <c r="AB90" s="2"/>
      <c r="AC90" s="2"/>
    </row>
    <row r="91" spans="1:29" x14ac:dyDescent="0.2">
      <c r="A91" s="2"/>
      <c r="B91" s="2"/>
      <c r="C91" s="2"/>
      <c r="D91" s="2"/>
      <c r="E91" s="2"/>
      <c r="F91" s="2"/>
      <c r="G91" s="2"/>
      <c r="H91" s="2"/>
      <c r="I91" s="2"/>
      <c r="J91" s="2"/>
      <c r="K91" s="4"/>
      <c r="L91" s="682"/>
      <c r="M91" s="682"/>
      <c r="N91" s="2"/>
      <c r="O91" s="682"/>
      <c r="P91" s="682"/>
      <c r="Q91" s="682"/>
      <c r="R91" s="682"/>
      <c r="S91" s="682"/>
      <c r="T91" s="682"/>
      <c r="U91" s="682"/>
      <c r="V91" s="21"/>
      <c r="W91" s="21" t="str">
        <f t="shared" si="5"/>
        <v/>
      </c>
      <c r="X91" s="21" t="str">
        <f t="shared" si="6"/>
        <v/>
      </c>
      <c r="Y91" s="682" t="str">
        <f t="shared" si="7"/>
        <v/>
      </c>
      <c r="Z91" s="682" t="str">
        <f t="shared" si="8"/>
        <v/>
      </c>
      <c r="AA91" s="2"/>
      <c r="AB91" s="2"/>
      <c r="AC91" s="2"/>
    </row>
    <row r="92" spans="1:29" x14ac:dyDescent="0.2">
      <c r="A92" s="2"/>
      <c r="B92" s="2"/>
      <c r="C92" s="2"/>
      <c r="D92" s="2"/>
      <c r="E92" s="2"/>
      <c r="F92" s="2"/>
      <c r="G92" s="2"/>
      <c r="H92" s="2"/>
      <c r="I92" s="2"/>
      <c r="J92" s="2"/>
      <c r="K92" s="4"/>
      <c r="L92" s="682"/>
      <c r="M92" s="682"/>
      <c r="N92" s="2"/>
      <c r="O92" s="682"/>
      <c r="P92" s="682"/>
      <c r="Q92" s="682"/>
      <c r="R92" s="682"/>
      <c r="S92" s="682"/>
      <c r="T92" s="682"/>
      <c r="U92" s="682"/>
      <c r="V92" s="21"/>
      <c r="W92" s="21" t="str">
        <f t="shared" si="5"/>
        <v/>
      </c>
      <c r="X92" s="21" t="str">
        <f t="shared" si="6"/>
        <v/>
      </c>
      <c r="Y92" s="682" t="str">
        <f t="shared" si="7"/>
        <v/>
      </c>
      <c r="Z92" s="682" t="str">
        <f t="shared" si="8"/>
        <v/>
      </c>
      <c r="AA92" s="2"/>
      <c r="AB92" s="2"/>
      <c r="AC92" s="2"/>
    </row>
    <row r="93" spans="1:29" x14ac:dyDescent="0.2">
      <c r="A93" s="2"/>
      <c r="B93" s="2"/>
      <c r="C93" s="2"/>
      <c r="D93" s="2"/>
      <c r="E93" s="2"/>
      <c r="F93" s="2"/>
      <c r="G93" s="2"/>
      <c r="H93" s="2"/>
      <c r="I93" s="2"/>
      <c r="J93" s="2"/>
      <c r="K93" s="4"/>
      <c r="L93" s="682"/>
      <c r="M93" s="682"/>
      <c r="N93" s="2"/>
      <c r="O93" s="682"/>
      <c r="P93" s="682"/>
      <c r="Q93" s="682"/>
      <c r="R93" s="682"/>
      <c r="S93" s="682"/>
      <c r="T93" s="682"/>
      <c r="U93" s="682"/>
      <c r="V93" s="682"/>
      <c r="W93" s="682" t="str">
        <f t="shared" si="5"/>
        <v/>
      </c>
      <c r="X93" s="682" t="str">
        <f t="shared" si="6"/>
        <v/>
      </c>
      <c r="Y93" s="682" t="str">
        <f t="shared" si="7"/>
        <v/>
      </c>
      <c r="Z93" s="682" t="str">
        <f t="shared" si="8"/>
        <v/>
      </c>
      <c r="AA93" s="2"/>
      <c r="AB93" s="2"/>
      <c r="AC93" s="2"/>
    </row>
    <row r="94" spans="1:29" x14ac:dyDescent="0.2">
      <c r="A94" s="2"/>
      <c r="B94" s="2"/>
      <c r="C94" s="2"/>
      <c r="D94" s="2"/>
      <c r="E94" s="2"/>
      <c r="F94" s="2"/>
      <c r="G94" s="2"/>
      <c r="H94" s="2"/>
      <c r="I94" s="2"/>
      <c r="J94" s="2"/>
      <c r="K94" s="4"/>
      <c r="L94" s="682"/>
      <c r="M94" s="682"/>
      <c r="N94" s="2"/>
      <c r="O94" s="682"/>
      <c r="P94" s="682"/>
      <c r="Q94" s="682"/>
      <c r="R94" s="682"/>
      <c r="S94" s="682"/>
      <c r="T94" s="682"/>
      <c r="U94" s="682"/>
      <c r="V94" s="682"/>
      <c r="W94" s="682" t="str">
        <f t="shared" si="5"/>
        <v/>
      </c>
      <c r="X94" s="682" t="str">
        <f t="shared" si="6"/>
        <v/>
      </c>
      <c r="Y94" s="682" t="str">
        <f t="shared" si="7"/>
        <v/>
      </c>
      <c r="Z94" s="682" t="str">
        <f t="shared" si="8"/>
        <v/>
      </c>
      <c r="AA94" s="2"/>
      <c r="AB94" s="2"/>
      <c r="AC94" s="2"/>
    </row>
    <row r="95" spans="1:29" x14ac:dyDescent="0.2">
      <c r="A95" s="2"/>
      <c r="B95" s="2"/>
      <c r="C95" s="2"/>
      <c r="D95" s="2"/>
      <c r="E95" s="2"/>
      <c r="F95" s="2"/>
      <c r="G95" s="2"/>
      <c r="H95" s="2"/>
      <c r="I95" s="2"/>
      <c r="J95" s="2"/>
      <c r="K95" s="4"/>
      <c r="L95" s="682"/>
      <c r="M95" s="682"/>
      <c r="N95" s="2"/>
      <c r="O95" s="682"/>
      <c r="P95" s="682"/>
      <c r="Q95" s="682"/>
      <c r="R95" s="682"/>
      <c r="S95" s="682"/>
      <c r="T95" s="682"/>
      <c r="U95" s="682"/>
      <c r="V95" s="21"/>
      <c r="W95" s="21" t="str">
        <f t="shared" si="5"/>
        <v/>
      </c>
      <c r="X95" s="682" t="str">
        <f t="shared" si="6"/>
        <v/>
      </c>
      <c r="Y95" s="682" t="str">
        <f t="shared" si="7"/>
        <v/>
      </c>
      <c r="Z95" s="682" t="str">
        <f t="shared" si="8"/>
        <v/>
      </c>
      <c r="AA95" s="2"/>
      <c r="AB95" s="2"/>
      <c r="AC95" s="2"/>
    </row>
    <row r="96" spans="1:29" x14ac:dyDescent="0.2">
      <c r="A96" s="2"/>
      <c r="B96" s="2"/>
      <c r="C96" s="2"/>
      <c r="D96" s="2"/>
      <c r="E96" s="2"/>
      <c r="F96" s="2"/>
      <c r="G96" s="2"/>
      <c r="H96" s="2"/>
      <c r="I96" s="2"/>
      <c r="J96" s="2"/>
      <c r="K96" s="4"/>
      <c r="L96" s="682"/>
      <c r="M96" s="682"/>
      <c r="N96" s="2"/>
      <c r="O96" s="682"/>
      <c r="P96" s="682"/>
      <c r="Q96" s="682"/>
      <c r="R96" s="682"/>
      <c r="S96" s="682"/>
      <c r="T96" s="682"/>
      <c r="U96" s="682"/>
      <c r="V96" s="21"/>
      <c r="W96" s="21" t="str">
        <f t="shared" si="5"/>
        <v/>
      </c>
      <c r="X96" s="682" t="str">
        <f t="shared" si="6"/>
        <v/>
      </c>
      <c r="Y96" s="682" t="str">
        <f t="shared" si="7"/>
        <v/>
      </c>
      <c r="Z96" s="682" t="str">
        <f t="shared" si="8"/>
        <v/>
      </c>
      <c r="AA96" s="2"/>
      <c r="AB96" s="2"/>
      <c r="AC96" s="2"/>
    </row>
    <row r="97" spans="1:29" x14ac:dyDescent="0.2">
      <c r="A97" s="2"/>
      <c r="B97" s="2"/>
      <c r="C97" s="2"/>
      <c r="D97" s="2"/>
      <c r="E97" s="2"/>
      <c r="F97" s="2"/>
      <c r="G97" s="2"/>
      <c r="H97" s="2"/>
      <c r="I97" s="2"/>
      <c r="J97" s="2"/>
      <c r="K97" s="4"/>
      <c r="L97" s="682"/>
      <c r="M97" s="682"/>
      <c r="N97" s="2"/>
      <c r="O97" s="682"/>
      <c r="P97" s="682"/>
      <c r="Q97" s="682"/>
      <c r="R97" s="682"/>
      <c r="S97" s="682"/>
      <c r="T97" s="682"/>
      <c r="U97" s="682"/>
      <c r="V97" s="21"/>
      <c r="W97" s="21" t="str">
        <f t="shared" si="5"/>
        <v/>
      </c>
      <c r="X97" s="682" t="str">
        <f t="shared" si="6"/>
        <v/>
      </c>
      <c r="Y97" s="682" t="str">
        <f t="shared" si="7"/>
        <v/>
      </c>
      <c r="Z97" s="682" t="str">
        <f t="shared" si="8"/>
        <v/>
      </c>
      <c r="AA97" s="2"/>
      <c r="AB97" s="2"/>
      <c r="AC97" s="2"/>
    </row>
    <row r="98" spans="1:29" x14ac:dyDescent="0.2">
      <c r="A98" s="2"/>
      <c r="B98" s="2"/>
      <c r="C98" s="2"/>
      <c r="D98" s="2"/>
      <c r="E98" s="2"/>
      <c r="F98" s="2"/>
      <c r="G98" s="2"/>
      <c r="H98" s="2"/>
      <c r="I98" s="2"/>
      <c r="J98" s="2"/>
      <c r="K98" s="4"/>
      <c r="L98" s="682"/>
      <c r="M98" s="682"/>
      <c r="N98" s="2"/>
      <c r="O98" s="682"/>
      <c r="P98" s="682"/>
      <c r="Q98" s="682"/>
      <c r="R98" s="682"/>
      <c r="S98" s="682"/>
      <c r="T98" s="682"/>
      <c r="U98" s="682"/>
      <c r="V98" s="21"/>
      <c r="W98" s="21" t="str">
        <f t="shared" si="5"/>
        <v/>
      </c>
      <c r="X98" s="682" t="str">
        <f t="shared" si="6"/>
        <v/>
      </c>
      <c r="Y98" s="682" t="str">
        <f t="shared" si="7"/>
        <v/>
      </c>
      <c r="Z98" s="682" t="str">
        <f t="shared" si="8"/>
        <v/>
      </c>
      <c r="AA98" s="2"/>
      <c r="AB98" s="2"/>
      <c r="AC98" s="2"/>
    </row>
    <row r="99" spans="1:29" x14ac:dyDescent="0.2">
      <c r="A99" s="2"/>
      <c r="B99" s="2"/>
      <c r="C99" s="2"/>
      <c r="D99" s="2"/>
      <c r="E99" s="2"/>
      <c r="F99" s="2"/>
      <c r="G99" s="2"/>
      <c r="H99" s="2"/>
      <c r="I99" s="2"/>
      <c r="J99" s="2"/>
      <c r="K99" s="4"/>
      <c r="L99" s="682"/>
      <c r="M99" s="682"/>
      <c r="N99" s="2"/>
      <c r="O99" s="682"/>
      <c r="P99" s="682"/>
      <c r="Q99" s="682"/>
      <c r="R99" s="682"/>
      <c r="S99" s="682"/>
      <c r="T99" s="682"/>
      <c r="U99" s="682"/>
      <c r="V99" s="21"/>
      <c r="W99" s="21" t="str">
        <f t="shared" si="5"/>
        <v/>
      </c>
      <c r="X99" s="682" t="str">
        <f t="shared" si="6"/>
        <v/>
      </c>
      <c r="Y99" s="682" t="str">
        <f t="shared" si="7"/>
        <v/>
      </c>
      <c r="Z99" s="682" t="str">
        <f t="shared" si="8"/>
        <v/>
      </c>
      <c r="AA99" s="2"/>
      <c r="AB99" s="2"/>
      <c r="AC99" s="2"/>
    </row>
    <row r="100" spans="1:29" x14ac:dyDescent="0.2">
      <c r="A100" s="2"/>
      <c r="B100" s="2"/>
      <c r="C100" s="2"/>
      <c r="D100" s="2"/>
      <c r="E100" s="2"/>
      <c r="F100" s="2"/>
      <c r="G100" s="2"/>
      <c r="H100" s="2"/>
      <c r="I100" s="2"/>
      <c r="J100" s="2"/>
      <c r="K100" s="4"/>
      <c r="L100" s="682"/>
      <c r="M100" s="682"/>
      <c r="N100" s="2"/>
      <c r="O100" s="682"/>
      <c r="P100" s="682"/>
      <c r="Q100" s="682"/>
      <c r="R100" s="682"/>
      <c r="S100" s="682"/>
      <c r="T100" s="682"/>
      <c r="U100" s="682"/>
      <c r="V100" s="21"/>
      <c r="W100" s="21" t="str">
        <f t="shared" si="5"/>
        <v/>
      </c>
      <c r="X100" s="682" t="str">
        <f t="shared" si="6"/>
        <v/>
      </c>
      <c r="Y100" s="682" t="str">
        <f t="shared" si="7"/>
        <v/>
      </c>
      <c r="Z100" s="682" t="str">
        <f t="shared" si="8"/>
        <v/>
      </c>
      <c r="AA100" s="2"/>
      <c r="AB100" s="2"/>
      <c r="AC100" s="2"/>
    </row>
    <row r="101" spans="1:29" x14ac:dyDescent="0.2">
      <c r="A101" s="2"/>
      <c r="B101" s="2"/>
      <c r="C101" s="2"/>
      <c r="D101" s="2"/>
      <c r="E101" s="2"/>
      <c r="F101" s="2"/>
      <c r="G101" s="2"/>
      <c r="H101" s="2"/>
      <c r="I101" s="2"/>
      <c r="J101" s="2"/>
      <c r="K101" s="4"/>
      <c r="L101" s="682"/>
      <c r="M101" s="682"/>
      <c r="N101" s="2"/>
      <c r="O101" s="682"/>
      <c r="P101" s="682"/>
      <c r="Q101" s="682"/>
      <c r="R101" s="682"/>
      <c r="S101" s="682"/>
      <c r="T101" s="682"/>
      <c r="U101" s="682"/>
      <c r="V101" s="21"/>
      <c r="W101" s="21" t="str">
        <f t="shared" si="5"/>
        <v/>
      </c>
      <c r="X101" s="682" t="str">
        <f t="shared" si="6"/>
        <v/>
      </c>
      <c r="Y101" s="682" t="str">
        <f t="shared" si="7"/>
        <v/>
      </c>
      <c r="Z101" s="682" t="str">
        <f t="shared" si="8"/>
        <v/>
      </c>
      <c r="AA101" s="2"/>
      <c r="AB101" s="2"/>
      <c r="AC101" s="2"/>
    </row>
    <row r="102" spans="1:29" x14ac:dyDescent="0.2">
      <c r="A102" s="2"/>
      <c r="B102" s="2"/>
      <c r="C102" s="2"/>
      <c r="D102" s="2"/>
      <c r="E102" s="2"/>
      <c r="F102" s="2"/>
      <c r="G102" s="2"/>
      <c r="H102" s="2"/>
      <c r="I102" s="2"/>
      <c r="J102" s="2"/>
      <c r="K102" s="4"/>
      <c r="L102" s="682"/>
      <c r="M102" s="682"/>
      <c r="N102" s="2"/>
      <c r="O102" s="682"/>
      <c r="P102" s="682"/>
      <c r="Q102" s="682"/>
      <c r="R102" s="682"/>
      <c r="S102" s="682"/>
      <c r="T102" s="682"/>
      <c r="U102" s="682"/>
      <c r="V102" s="21"/>
      <c r="W102" s="21" t="str">
        <f t="shared" si="5"/>
        <v/>
      </c>
      <c r="X102" s="682" t="str">
        <f t="shared" si="6"/>
        <v/>
      </c>
      <c r="Y102" s="682" t="str">
        <f t="shared" si="7"/>
        <v/>
      </c>
      <c r="Z102" s="682" t="str">
        <f t="shared" si="8"/>
        <v/>
      </c>
      <c r="AA102" s="2"/>
      <c r="AB102" s="2"/>
      <c r="AC102" s="2"/>
    </row>
    <row r="103" spans="1:29" x14ac:dyDescent="0.2">
      <c r="A103" s="2"/>
      <c r="B103" s="2"/>
      <c r="C103" s="2"/>
      <c r="D103" s="2"/>
      <c r="E103" s="2"/>
      <c r="F103" s="2"/>
      <c r="G103" s="2"/>
      <c r="H103" s="2"/>
      <c r="I103" s="2"/>
      <c r="J103" s="2"/>
      <c r="K103" s="4"/>
      <c r="L103" s="682"/>
      <c r="M103" s="682"/>
      <c r="N103" s="2"/>
      <c r="O103" s="682"/>
      <c r="P103" s="682"/>
      <c r="Q103" s="682"/>
      <c r="R103" s="682"/>
      <c r="S103" s="682"/>
      <c r="T103" s="682"/>
      <c r="U103" s="682"/>
      <c r="V103" s="21"/>
      <c r="W103" s="21" t="str">
        <f t="shared" si="5"/>
        <v/>
      </c>
      <c r="X103" s="682" t="str">
        <f t="shared" si="6"/>
        <v/>
      </c>
      <c r="Y103" s="682" t="str">
        <f t="shared" si="7"/>
        <v/>
      </c>
      <c r="Z103" s="682" t="str">
        <f t="shared" si="8"/>
        <v/>
      </c>
      <c r="AA103" s="2"/>
      <c r="AB103" s="2"/>
      <c r="AC103" s="2"/>
    </row>
    <row r="104" spans="1:29" x14ac:dyDescent="0.2">
      <c r="A104" s="2"/>
      <c r="B104" s="2"/>
      <c r="C104" s="2"/>
      <c r="D104" s="2"/>
      <c r="E104" s="2"/>
      <c r="F104" s="2"/>
      <c r="G104" s="2"/>
      <c r="H104" s="2"/>
      <c r="I104" s="2"/>
      <c r="J104" s="2"/>
      <c r="K104" s="4"/>
      <c r="L104" s="682"/>
      <c r="M104" s="682"/>
      <c r="N104" s="2"/>
      <c r="O104" s="682"/>
      <c r="P104" s="682"/>
      <c r="Q104" s="682"/>
      <c r="R104" s="682"/>
      <c r="S104" s="682"/>
      <c r="T104" s="682"/>
      <c r="U104" s="682"/>
      <c r="V104" s="21"/>
      <c r="W104" s="21" t="str">
        <f t="shared" si="5"/>
        <v/>
      </c>
      <c r="X104" s="682" t="str">
        <f t="shared" si="6"/>
        <v/>
      </c>
      <c r="Y104" s="682" t="str">
        <f t="shared" si="7"/>
        <v/>
      </c>
      <c r="Z104" s="682" t="str">
        <f t="shared" si="8"/>
        <v/>
      </c>
      <c r="AA104" s="2"/>
      <c r="AB104" s="2"/>
      <c r="AC104" s="2"/>
    </row>
    <row r="105" spans="1:29" x14ac:dyDescent="0.2">
      <c r="A105" s="2"/>
      <c r="B105" s="2"/>
      <c r="C105" s="2"/>
      <c r="D105" s="2"/>
      <c r="E105" s="2"/>
      <c r="F105" s="2"/>
      <c r="G105" s="2"/>
      <c r="H105" s="2"/>
      <c r="I105" s="2"/>
      <c r="J105" s="2"/>
      <c r="K105" s="4"/>
      <c r="L105" s="682"/>
      <c r="M105" s="682"/>
      <c r="N105" s="2"/>
      <c r="O105" s="682"/>
      <c r="P105" s="682"/>
      <c r="Q105" s="682"/>
      <c r="R105" s="682"/>
      <c r="S105" s="682"/>
      <c r="T105" s="682"/>
      <c r="U105" s="682"/>
      <c r="V105" s="21"/>
      <c r="W105" s="21" t="str">
        <f t="shared" si="5"/>
        <v/>
      </c>
      <c r="X105" s="682" t="str">
        <f t="shared" si="6"/>
        <v/>
      </c>
      <c r="Y105" s="682" t="str">
        <f t="shared" si="7"/>
        <v/>
      </c>
      <c r="Z105" s="682" t="str">
        <f t="shared" si="8"/>
        <v/>
      </c>
      <c r="AA105" s="2"/>
      <c r="AB105" s="2"/>
      <c r="AC105" s="2"/>
    </row>
    <row r="106" spans="1:29" x14ac:dyDescent="0.2">
      <c r="A106" s="2"/>
      <c r="B106" s="2"/>
      <c r="C106" s="2"/>
      <c r="D106" s="2"/>
      <c r="E106" s="2"/>
      <c r="F106" s="2"/>
      <c r="G106" s="2"/>
      <c r="H106" s="2"/>
      <c r="I106" s="2"/>
      <c r="J106" s="2"/>
      <c r="K106" s="4"/>
      <c r="L106" s="682"/>
      <c r="M106" s="682"/>
      <c r="N106" s="2"/>
      <c r="O106" s="682"/>
      <c r="P106" s="682"/>
      <c r="Q106" s="682"/>
      <c r="R106" s="682"/>
      <c r="S106" s="682"/>
      <c r="T106" s="682"/>
      <c r="U106" s="682"/>
      <c r="V106" s="21"/>
      <c r="W106" s="21" t="str">
        <f t="shared" si="5"/>
        <v/>
      </c>
      <c r="X106" s="682" t="str">
        <f t="shared" si="6"/>
        <v/>
      </c>
      <c r="Y106" s="682" t="str">
        <f t="shared" si="7"/>
        <v/>
      </c>
      <c r="Z106" s="682" t="str">
        <f t="shared" si="8"/>
        <v/>
      </c>
      <c r="AA106" s="2"/>
      <c r="AB106" s="2"/>
      <c r="AC106" s="2"/>
    </row>
    <row r="107" spans="1:29" x14ac:dyDescent="0.2">
      <c r="A107" s="2"/>
      <c r="B107" s="2"/>
      <c r="C107" s="2"/>
      <c r="D107" s="2"/>
      <c r="E107" s="2"/>
      <c r="F107" s="2"/>
      <c r="G107" s="2"/>
      <c r="H107" s="2"/>
      <c r="I107" s="2"/>
      <c r="J107" s="2"/>
      <c r="K107" s="4"/>
      <c r="L107" s="682"/>
      <c r="M107" s="682"/>
      <c r="N107" s="2"/>
      <c r="O107" s="682"/>
      <c r="P107" s="682"/>
      <c r="Q107" s="682"/>
      <c r="R107" s="682"/>
      <c r="S107" s="682"/>
      <c r="T107" s="682"/>
      <c r="U107" s="682"/>
      <c r="V107" s="21"/>
      <c r="W107" s="21" t="str">
        <f t="shared" si="5"/>
        <v/>
      </c>
      <c r="X107" s="682" t="str">
        <f t="shared" si="6"/>
        <v/>
      </c>
      <c r="Y107" s="682" t="str">
        <f t="shared" si="7"/>
        <v/>
      </c>
      <c r="Z107" s="682" t="str">
        <f t="shared" si="8"/>
        <v/>
      </c>
      <c r="AA107" s="2"/>
      <c r="AB107" s="2"/>
      <c r="AC107" s="2"/>
    </row>
    <row r="108" spans="1:29" x14ac:dyDescent="0.2">
      <c r="A108" s="2"/>
      <c r="B108" s="2"/>
      <c r="C108" s="2"/>
      <c r="D108" s="2"/>
      <c r="E108" s="2"/>
      <c r="F108" s="2"/>
      <c r="G108" s="2"/>
      <c r="H108" s="2"/>
      <c r="I108" s="2"/>
      <c r="J108" s="2"/>
      <c r="K108" s="4"/>
      <c r="L108" s="682"/>
      <c r="M108" s="682"/>
      <c r="N108" s="2"/>
      <c r="O108" s="682"/>
      <c r="P108" s="682"/>
      <c r="Q108" s="682"/>
      <c r="R108" s="682"/>
      <c r="S108" s="682"/>
      <c r="T108" s="682"/>
      <c r="U108" s="682"/>
      <c r="V108" s="21"/>
      <c r="W108" s="21" t="str">
        <f t="shared" si="5"/>
        <v/>
      </c>
      <c r="X108" s="682" t="str">
        <f t="shared" si="6"/>
        <v/>
      </c>
      <c r="Y108" s="682" t="str">
        <f t="shared" si="7"/>
        <v/>
      </c>
      <c r="Z108" s="682" t="str">
        <f t="shared" si="8"/>
        <v/>
      </c>
      <c r="AA108" s="2"/>
      <c r="AB108" s="2"/>
      <c r="AC108" s="2"/>
    </row>
    <row r="109" spans="1:29" x14ac:dyDescent="0.2">
      <c r="A109" s="2"/>
      <c r="B109" s="2"/>
      <c r="C109" s="2"/>
      <c r="D109" s="2"/>
      <c r="E109" s="2"/>
      <c r="F109" s="2"/>
      <c r="G109" s="2"/>
      <c r="H109" s="2"/>
      <c r="I109" s="2"/>
      <c r="J109" s="2"/>
      <c r="K109" s="4"/>
      <c r="L109" s="682"/>
      <c r="M109" s="682"/>
      <c r="N109" s="2"/>
      <c r="O109" s="682"/>
      <c r="P109" s="682"/>
      <c r="Q109" s="682"/>
      <c r="R109" s="682"/>
      <c r="S109" s="682"/>
      <c r="T109" s="682"/>
      <c r="U109" s="682"/>
      <c r="V109" s="21"/>
      <c r="W109" s="21" t="str">
        <f t="shared" si="5"/>
        <v/>
      </c>
      <c r="X109" s="682" t="str">
        <f t="shared" si="6"/>
        <v/>
      </c>
      <c r="Y109" s="682" t="str">
        <f t="shared" si="7"/>
        <v/>
      </c>
      <c r="Z109" s="682" t="str">
        <f t="shared" si="8"/>
        <v/>
      </c>
      <c r="AA109" s="2"/>
      <c r="AB109" s="2"/>
      <c r="AC109" s="2"/>
    </row>
    <row r="110" spans="1:29" x14ac:dyDescent="0.2">
      <c r="A110" s="2"/>
      <c r="B110" s="2"/>
      <c r="C110" s="2"/>
      <c r="D110" s="2"/>
      <c r="E110" s="2"/>
      <c r="F110" s="2"/>
      <c r="G110" s="2"/>
      <c r="H110" s="2"/>
      <c r="I110" s="2"/>
      <c r="J110" s="2"/>
      <c r="K110" s="4"/>
      <c r="L110" s="682"/>
      <c r="M110" s="682"/>
      <c r="N110" s="2"/>
      <c r="O110" s="682"/>
      <c r="P110" s="682"/>
      <c r="Q110" s="682"/>
      <c r="R110" s="682"/>
      <c r="S110" s="682"/>
      <c r="T110" s="682"/>
      <c r="U110" s="682"/>
      <c r="V110" s="21"/>
      <c r="W110" s="21" t="str">
        <f t="shared" si="5"/>
        <v/>
      </c>
      <c r="X110" s="682" t="str">
        <f t="shared" si="6"/>
        <v/>
      </c>
      <c r="Y110" s="682" t="str">
        <f t="shared" si="7"/>
        <v/>
      </c>
      <c r="Z110" s="682" t="str">
        <f t="shared" si="8"/>
        <v/>
      </c>
      <c r="AA110" s="2"/>
      <c r="AB110" s="2"/>
      <c r="AC110" s="2"/>
    </row>
    <row r="111" spans="1:29" x14ac:dyDescent="0.2">
      <c r="A111" s="2"/>
      <c r="B111" s="2"/>
      <c r="C111" s="2"/>
      <c r="D111" s="2"/>
      <c r="E111" s="2"/>
      <c r="F111" s="2"/>
      <c r="G111" s="2"/>
      <c r="H111" s="2"/>
      <c r="I111" s="2"/>
      <c r="J111" s="2"/>
      <c r="K111" s="4"/>
      <c r="L111" s="682"/>
      <c r="M111" s="682"/>
      <c r="N111" s="2"/>
      <c r="O111" s="682"/>
      <c r="P111" s="682"/>
      <c r="Q111" s="682"/>
      <c r="R111" s="682"/>
      <c r="S111" s="682"/>
      <c r="T111" s="682"/>
      <c r="U111" s="682"/>
      <c r="V111" s="21"/>
      <c r="W111" s="21" t="str">
        <f t="shared" si="5"/>
        <v/>
      </c>
      <c r="X111" s="682" t="str">
        <f t="shared" si="6"/>
        <v/>
      </c>
      <c r="Y111" s="682" t="str">
        <f t="shared" si="7"/>
        <v/>
      </c>
      <c r="Z111" s="682" t="str">
        <f t="shared" si="8"/>
        <v/>
      </c>
      <c r="AA111" s="2"/>
      <c r="AB111" s="2"/>
      <c r="AC111" s="2"/>
    </row>
    <row r="112" spans="1:29" x14ac:dyDescent="0.2">
      <c r="A112" s="2"/>
      <c r="B112" s="2"/>
      <c r="C112" s="2"/>
      <c r="D112" s="2"/>
      <c r="E112" s="2"/>
      <c r="F112" s="2"/>
      <c r="G112" s="2"/>
      <c r="H112" s="2"/>
      <c r="I112" s="2"/>
      <c r="J112" s="2"/>
      <c r="K112" s="4"/>
      <c r="L112" s="682"/>
      <c r="M112" s="682"/>
      <c r="N112" s="2"/>
      <c r="O112" s="682"/>
      <c r="P112" s="682"/>
      <c r="Q112" s="682"/>
      <c r="R112" s="682"/>
      <c r="S112" s="682"/>
      <c r="T112" s="682"/>
      <c r="U112" s="682"/>
      <c r="V112" s="21"/>
      <c r="W112" s="21" t="str">
        <f t="shared" si="5"/>
        <v/>
      </c>
      <c r="X112" s="682" t="str">
        <f t="shared" si="6"/>
        <v/>
      </c>
      <c r="Y112" s="682" t="str">
        <f t="shared" si="7"/>
        <v/>
      </c>
      <c r="Z112" s="682" t="str">
        <f t="shared" si="8"/>
        <v/>
      </c>
      <c r="AA112" s="2"/>
      <c r="AB112" s="2"/>
      <c r="AC112" s="2"/>
    </row>
    <row r="113" spans="1:29" x14ac:dyDescent="0.2">
      <c r="A113" s="2"/>
      <c r="B113" s="2"/>
      <c r="C113" s="2"/>
      <c r="D113" s="2"/>
      <c r="E113" s="2"/>
      <c r="F113" s="2"/>
      <c r="G113" s="2"/>
      <c r="H113" s="2"/>
      <c r="I113" s="2"/>
      <c r="J113" s="2"/>
      <c r="K113" s="4"/>
      <c r="L113" s="682"/>
      <c r="M113" s="682"/>
      <c r="N113" s="2"/>
      <c r="O113" s="682"/>
      <c r="P113" s="682"/>
      <c r="Q113" s="682"/>
      <c r="R113" s="682"/>
      <c r="S113" s="682"/>
      <c r="T113" s="682"/>
      <c r="U113" s="682"/>
      <c r="V113" s="21"/>
      <c r="W113" s="21" t="str">
        <f t="shared" si="5"/>
        <v/>
      </c>
      <c r="X113" s="682" t="str">
        <f t="shared" si="6"/>
        <v/>
      </c>
      <c r="Y113" s="682" t="str">
        <f t="shared" si="7"/>
        <v/>
      </c>
      <c r="Z113" s="682" t="str">
        <f t="shared" si="8"/>
        <v/>
      </c>
      <c r="AA113" s="2"/>
      <c r="AB113" s="2"/>
      <c r="AC113" s="2"/>
    </row>
    <row r="114" spans="1:29" x14ac:dyDescent="0.2">
      <c r="A114" s="2"/>
      <c r="B114" s="2"/>
      <c r="C114" s="2"/>
      <c r="D114" s="2"/>
      <c r="E114" s="2"/>
      <c r="F114" s="2"/>
      <c r="G114" s="2"/>
      <c r="H114" s="2"/>
      <c r="I114" s="2"/>
      <c r="J114" s="2"/>
      <c r="K114" s="4"/>
      <c r="L114" s="682"/>
      <c r="M114" s="682"/>
      <c r="N114" s="2"/>
      <c r="O114" s="682"/>
      <c r="P114" s="682"/>
      <c r="Q114" s="682"/>
      <c r="R114" s="682"/>
      <c r="S114" s="682"/>
      <c r="T114" s="682"/>
      <c r="U114" s="682"/>
      <c r="V114" s="21"/>
      <c r="W114" s="21" t="str">
        <f t="shared" si="5"/>
        <v/>
      </c>
      <c r="X114" s="682" t="str">
        <f t="shared" si="6"/>
        <v/>
      </c>
      <c r="Y114" s="682" t="str">
        <f t="shared" si="7"/>
        <v/>
      </c>
      <c r="Z114" s="682" t="str">
        <f t="shared" si="8"/>
        <v/>
      </c>
      <c r="AA114" s="2"/>
      <c r="AB114" s="2"/>
      <c r="AC114" s="2"/>
    </row>
    <row r="115" spans="1:29" x14ac:dyDescent="0.2">
      <c r="A115" s="2"/>
      <c r="B115" s="2"/>
      <c r="C115" s="2"/>
      <c r="D115" s="2"/>
      <c r="E115" s="2"/>
      <c r="F115" s="2"/>
      <c r="G115" s="2"/>
      <c r="H115" s="2"/>
      <c r="I115" s="2"/>
      <c r="J115" s="2"/>
      <c r="K115" s="4"/>
      <c r="L115" s="682"/>
      <c r="M115" s="682"/>
      <c r="N115" s="2"/>
      <c r="O115" s="682"/>
      <c r="P115" s="682"/>
      <c r="Q115" s="682"/>
      <c r="R115" s="682"/>
      <c r="S115" s="682"/>
      <c r="T115" s="682"/>
      <c r="U115" s="682"/>
      <c r="V115" s="21"/>
      <c r="W115" s="21" t="str">
        <f t="shared" si="5"/>
        <v/>
      </c>
      <c r="X115" s="682" t="str">
        <f t="shared" si="6"/>
        <v/>
      </c>
      <c r="Y115" s="682" t="str">
        <f t="shared" si="7"/>
        <v/>
      </c>
      <c r="Z115" s="682" t="str">
        <f t="shared" si="8"/>
        <v/>
      </c>
      <c r="AA115" s="2"/>
      <c r="AB115" s="2"/>
      <c r="AC115" s="2"/>
    </row>
    <row r="116" spans="1:29" x14ac:dyDescent="0.2">
      <c r="A116" s="2"/>
      <c r="B116" s="2"/>
      <c r="C116" s="2"/>
      <c r="D116" s="2"/>
      <c r="E116" s="2"/>
      <c r="F116" s="2"/>
      <c r="G116" s="2"/>
      <c r="H116" s="2"/>
      <c r="I116" s="2"/>
      <c r="J116" s="2"/>
      <c r="K116" s="4"/>
      <c r="L116" s="682"/>
      <c r="M116" s="682"/>
      <c r="N116" s="2"/>
      <c r="O116" s="682"/>
      <c r="P116" s="682"/>
      <c r="Q116" s="682"/>
      <c r="R116" s="682"/>
      <c r="S116" s="682"/>
      <c r="T116" s="682"/>
      <c r="U116" s="682"/>
      <c r="V116" s="21"/>
      <c r="W116" s="21" t="str">
        <f t="shared" si="5"/>
        <v/>
      </c>
      <c r="X116" s="682" t="str">
        <f t="shared" si="6"/>
        <v/>
      </c>
      <c r="Y116" s="682" t="str">
        <f t="shared" si="7"/>
        <v/>
      </c>
      <c r="Z116" s="682" t="str">
        <f t="shared" si="8"/>
        <v/>
      </c>
      <c r="AA116" s="2"/>
      <c r="AB116" s="2"/>
      <c r="AC116" s="2"/>
    </row>
    <row r="117" spans="1:29" x14ac:dyDescent="0.2">
      <c r="A117" s="2"/>
      <c r="B117" s="2"/>
      <c r="C117" s="2"/>
      <c r="D117" s="2"/>
      <c r="E117" s="2"/>
      <c r="F117" s="2"/>
      <c r="G117" s="2"/>
      <c r="H117" s="2"/>
      <c r="I117" s="2"/>
      <c r="J117" s="2"/>
      <c r="K117" s="4"/>
      <c r="L117" s="682"/>
      <c r="M117" s="682"/>
      <c r="N117" s="2"/>
      <c r="O117" s="682"/>
      <c r="P117" s="682"/>
      <c r="Q117" s="682"/>
      <c r="R117" s="682"/>
      <c r="S117" s="682"/>
      <c r="T117" s="682"/>
      <c r="U117" s="682"/>
      <c r="V117" s="21"/>
      <c r="W117" s="21" t="str">
        <f t="shared" si="5"/>
        <v/>
      </c>
      <c r="X117" s="682" t="str">
        <f t="shared" si="6"/>
        <v/>
      </c>
      <c r="Y117" s="682" t="str">
        <f t="shared" si="7"/>
        <v/>
      </c>
      <c r="Z117" s="682" t="str">
        <f t="shared" si="8"/>
        <v/>
      </c>
      <c r="AA117" s="2"/>
      <c r="AB117" s="2"/>
      <c r="AC117" s="2"/>
    </row>
    <row r="118" spans="1:29" x14ac:dyDescent="0.2">
      <c r="A118" s="2"/>
      <c r="B118" s="2"/>
      <c r="C118" s="2"/>
      <c r="D118" s="2"/>
      <c r="E118" s="2"/>
      <c r="F118" s="2"/>
      <c r="G118" s="2"/>
      <c r="H118" s="2"/>
      <c r="I118" s="2"/>
      <c r="J118" s="2"/>
      <c r="K118" s="4"/>
      <c r="L118" s="682"/>
      <c r="M118" s="682"/>
      <c r="N118" s="2"/>
      <c r="O118" s="682"/>
      <c r="P118" s="682"/>
      <c r="Q118" s="682"/>
      <c r="R118" s="682"/>
      <c r="S118" s="682"/>
      <c r="T118" s="682"/>
      <c r="U118" s="682"/>
      <c r="V118" s="21"/>
      <c r="W118" s="21" t="str">
        <f t="shared" ref="W118:W181" si="9">IF(AND($H118="W", $I118="TWA", $J118="PBZ",$V118&lt;&gt;""), $V118, "")</f>
        <v/>
      </c>
      <c r="X118" s="682" t="str">
        <f t="shared" ref="X118:X181" si="10">IF(AND($H118="ONU", $I118="TWA", $J118="PBZ",$V118&lt;&gt;""), $V118, "")</f>
        <v/>
      </c>
      <c r="Y118" s="682" t="str">
        <f t="shared" ref="Y118:Y181" si="11">IF(AND($H118="W", $I118="Short-term", $J118="PBZ",$V118&lt;&gt;""), $V118, "")</f>
        <v/>
      </c>
      <c r="Z118" s="682" t="str">
        <f t="shared" ref="Z118:Z181" si="12">IF(AND($H118="ONU", $I118="Short-term", $J118="PBZ",$V118&lt;&gt;""), $V118, "")</f>
        <v/>
      </c>
      <c r="AA118" s="2"/>
      <c r="AB118" s="2"/>
      <c r="AC118" s="2"/>
    </row>
    <row r="119" spans="1:29" x14ac:dyDescent="0.2">
      <c r="A119" s="2"/>
      <c r="B119" s="2"/>
      <c r="C119" s="2"/>
      <c r="D119" s="2"/>
      <c r="E119" s="2"/>
      <c r="F119" s="2"/>
      <c r="G119" s="2"/>
      <c r="H119" s="2"/>
      <c r="I119" s="2"/>
      <c r="J119" s="2"/>
      <c r="K119" s="4"/>
      <c r="L119" s="682"/>
      <c r="M119" s="682"/>
      <c r="N119" s="2"/>
      <c r="O119" s="682"/>
      <c r="P119" s="682"/>
      <c r="Q119" s="682"/>
      <c r="R119" s="682"/>
      <c r="S119" s="682"/>
      <c r="T119" s="682"/>
      <c r="U119" s="682"/>
      <c r="V119" s="21"/>
      <c r="W119" s="21" t="str">
        <f t="shared" si="9"/>
        <v/>
      </c>
      <c r="X119" s="682" t="str">
        <f t="shared" si="10"/>
        <v/>
      </c>
      <c r="Y119" s="682" t="str">
        <f t="shared" si="11"/>
        <v/>
      </c>
      <c r="Z119" s="682" t="str">
        <f t="shared" si="12"/>
        <v/>
      </c>
      <c r="AA119" s="2"/>
      <c r="AB119" s="2"/>
      <c r="AC119" s="2"/>
    </row>
    <row r="120" spans="1:29" x14ac:dyDescent="0.2">
      <c r="A120" s="2"/>
      <c r="B120" s="2"/>
      <c r="C120" s="2"/>
      <c r="D120" s="2"/>
      <c r="E120" s="2"/>
      <c r="F120" s="2"/>
      <c r="G120" s="2"/>
      <c r="H120" s="2"/>
      <c r="I120" s="2"/>
      <c r="J120" s="2"/>
      <c r="K120" s="4"/>
      <c r="L120" s="682"/>
      <c r="M120" s="682"/>
      <c r="N120" s="2"/>
      <c r="O120" s="682"/>
      <c r="P120" s="682"/>
      <c r="Q120" s="682"/>
      <c r="R120" s="682"/>
      <c r="S120" s="682"/>
      <c r="T120" s="682"/>
      <c r="U120" s="682"/>
      <c r="V120" s="21"/>
      <c r="W120" s="21" t="str">
        <f t="shared" si="9"/>
        <v/>
      </c>
      <c r="X120" s="682" t="str">
        <f t="shared" si="10"/>
        <v/>
      </c>
      <c r="Y120" s="682" t="str">
        <f t="shared" si="11"/>
        <v/>
      </c>
      <c r="Z120" s="682" t="str">
        <f t="shared" si="12"/>
        <v/>
      </c>
      <c r="AA120" s="2"/>
      <c r="AB120" s="2"/>
      <c r="AC120" s="2"/>
    </row>
    <row r="121" spans="1:29" x14ac:dyDescent="0.2">
      <c r="A121" s="2"/>
      <c r="B121" s="2"/>
      <c r="C121" s="2"/>
      <c r="D121" s="2"/>
      <c r="E121" s="2"/>
      <c r="F121" s="2"/>
      <c r="G121" s="2"/>
      <c r="H121" s="2"/>
      <c r="I121" s="2"/>
      <c r="J121" s="2"/>
      <c r="K121" s="4"/>
      <c r="L121" s="682"/>
      <c r="M121" s="682"/>
      <c r="N121" s="2"/>
      <c r="O121" s="682"/>
      <c r="P121" s="682"/>
      <c r="Q121" s="682"/>
      <c r="R121" s="682"/>
      <c r="S121" s="682"/>
      <c r="T121" s="682"/>
      <c r="U121" s="682"/>
      <c r="V121" s="21"/>
      <c r="W121" s="21" t="str">
        <f t="shared" si="9"/>
        <v/>
      </c>
      <c r="X121" s="682" t="str">
        <f t="shared" si="10"/>
        <v/>
      </c>
      <c r="Y121" s="682" t="str">
        <f t="shared" si="11"/>
        <v/>
      </c>
      <c r="Z121" s="682" t="str">
        <f t="shared" si="12"/>
        <v/>
      </c>
      <c r="AA121" s="2"/>
      <c r="AB121" s="2"/>
      <c r="AC121" s="2"/>
    </row>
    <row r="122" spans="1:29" x14ac:dyDescent="0.2">
      <c r="A122" s="2"/>
      <c r="B122" s="2"/>
      <c r="C122" s="2"/>
      <c r="D122" s="2"/>
      <c r="E122" s="2"/>
      <c r="F122" s="2"/>
      <c r="G122" s="2"/>
      <c r="H122" s="2"/>
      <c r="I122" s="2"/>
      <c r="J122" s="2"/>
      <c r="K122" s="4"/>
      <c r="L122" s="682"/>
      <c r="M122" s="682"/>
      <c r="N122" s="2"/>
      <c r="O122" s="682"/>
      <c r="P122" s="682"/>
      <c r="Q122" s="682"/>
      <c r="R122" s="682"/>
      <c r="S122" s="682"/>
      <c r="T122" s="682"/>
      <c r="U122" s="682"/>
      <c r="V122" s="21"/>
      <c r="W122" s="21" t="str">
        <f t="shared" si="9"/>
        <v/>
      </c>
      <c r="X122" s="682" t="str">
        <f t="shared" si="10"/>
        <v/>
      </c>
      <c r="Y122" s="682" t="str">
        <f t="shared" si="11"/>
        <v/>
      </c>
      <c r="Z122" s="682" t="str">
        <f t="shared" si="12"/>
        <v/>
      </c>
      <c r="AA122" s="2"/>
      <c r="AB122" s="2"/>
      <c r="AC122" s="2"/>
    </row>
    <row r="123" spans="1:29" x14ac:dyDescent="0.2">
      <c r="A123" s="2"/>
      <c r="B123" s="2"/>
      <c r="C123" s="2"/>
      <c r="D123" s="2"/>
      <c r="E123" s="2"/>
      <c r="F123" s="2"/>
      <c r="G123" s="2"/>
      <c r="H123" s="2"/>
      <c r="I123" s="2"/>
      <c r="J123" s="2"/>
      <c r="K123" s="4"/>
      <c r="L123" s="682"/>
      <c r="M123" s="682"/>
      <c r="N123" s="2"/>
      <c r="O123" s="682"/>
      <c r="P123" s="682"/>
      <c r="Q123" s="682"/>
      <c r="R123" s="682"/>
      <c r="S123" s="682"/>
      <c r="T123" s="682"/>
      <c r="U123" s="682"/>
      <c r="V123" s="21"/>
      <c r="W123" s="21" t="str">
        <f t="shared" si="9"/>
        <v/>
      </c>
      <c r="X123" s="682" t="str">
        <f t="shared" si="10"/>
        <v/>
      </c>
      <c r="Y123" s="682" t="str">
        <f t="shared" si="11"/>
        <v/>
      </c>
      <c r="Z123" s="682" t="str">
        <f t="shared" si="12"/>
        <v/>
      </c>
      <c r="AA123" s="2"/>
      <c r="AB123" s="2"/>
      <c r="AC123" s="2"/>
    </row>
    <row r="124" spans="1:29" x14ac:dyDescent="0.2">
      <c r="A124" s="2"/>
      <c r="B124" s="2"/>
      <c r="C124" s="2"/>
      <c r="D124" s="2"/>
      <c r="E124" s="2"/>
      <c r="F124" s="2"/>
      <c r="G124" s="2"/>
      <c r="H124" s="2"/>
      <c r="I124" s="2"/>
      <c r="J124" s="2"/>
      <c r="K124" s="4"/>
      <c r="L124" s="682"/>
      <c r="M124" s="682"/>
      <c r="N124" s="2"/>
      <c r="O124" s="682"/>
      <c r="P124" s="682"/>
      <c r="Q124" s="682"/>
      <c r="R124" s="682"/>
      <c r="S124" s="682"/>
      <c r="T124" s="682"/>
      <c r="U124" s="682"/>
      <c r="V124" s="21"/>
      <c r="W124" s="21" t="str">
        <f t="shared" si="9"/>
        <v/>
      </c>
      <c r="X124" s="682" t="str">
        <f t="shared" si="10"/>
        <v/>
      </c>
      <c r="Y124" s="682" t="str">
        <f t="shared" si="11"/>
        <v/>
      </c>
      <c r="Z124" s="682" t="str">
        <f t="shared" si="12"/>
        <v/>
      </c>
      <c r="AA124" s="2"/>
      <c r="AB124" s="2"/>
      <c r="AC124" s="2"/>
    </row>
    <row r="125" spans="1:29" x14ac:dyDescent="0.2">
      <c r="A125" s="2"/>
      <c r="B125" s="2"/>
      <c r="C125" s="2"/>
      <c r="D125" s="2"/>
      <c r="E125" s="2"/>
      <c r="F125" s="2"/>
      <c r="G125" s="2"/>
      <c r="H125" s="2"/>
      <c r="I125" s="2"/>
      <c r="J125" s="2"/>
      <c r="K125" s="4"/>
      <c r="L125" s="682"/>
      <c r="M125" s="682"/>
      <c r="N125" s="2"/>
      <c r="O125" s="682"/>
      <c r="P125" s="682"/>
      <c r="Q125" s="682"/>
      <c r="R125" s="682"/>
      <c r="S125" s="682"/>
      <c r="T125" s="682"/>
      <c r="U125" s="682"/>
      <c r="V125" s="21"/>
      <c r="W125" s="21" t="str">
        <f t="shared" si="9"/>
        <v/>
      </c>
      <c r="X125" s="682" t="str">
        <f t="shared" si="10"/>
        <v/>
      </c>
      <c r="Y125" s="682" t="str">
        <f t="shared" si="11"/>
        <v/>
      </c>
      <c r="Z125" s="682" t="str">
        <f t="shared" si="12"/>
        <v/>
      </c>
      <c r="AA125" s="2"/>
      <c r="AB125" s="2"/>
      <c r="AC125" s="2"/>
    </row>
    <row r="126" spans="1:29" x14ac:dyDescent="0.2">
      <c r="A126" s="2"/>
      <c r="B126" s="2"/>
      <c r="C126" s="2"/>
      <c r="D126" s="2"/>
      <c r="E126" s="2"/>
      <c r="F126" s="2"/>
      <c r="G126" s="2"/>
      <c r="H126" s="2"/>
      <c r="I126" s="2"/>
      <c r="J126" s="2"/>
      <c r="K126" s="4"/>
      <c r="L126" s="682"/>
      <c r="M126" s="682"/>
      <c r="N126" s="2"/>
      <c r="O126" s="682"/>
      <c r="P126" s="682"/>
      <c r="Q126" s="682"/>
      <c r="R126" s="682"/>
      <c r="S126" s="682"/>
      <c r="T126" s="682"/>
      <c r="U126" s="682"/>
      <c r="V126" s="21"/>
      <c r="W126" s="21" t="str">
        <f t="shared" si="9"/>
        <v/>
      </c>
      <c r="X126" s="682" t="str">
        <f t="shared" si="10"/>
        <v/>
      </c>
      <c r="Y126" s="682" t="str">
        <f t="shared" si="11"/>
        <v/>
      </c>
      <c r="Z126" s="682" t="str">
        <f t="shared" si="12"/>
        <v/>
      </c>
      <c r="AA126" s="2"/>
      <c r="AB126" s="2"/>
      <c r="AC126" s="2"/>
    </row>
    <row r="127" spans="1:29" x14ac:dyDescent="0.2">
      <c r="A127" s="2"/>
      <c r="B127" s="2"/>
      <c r="C127" s="2"/>
      <c r="D127" s="2"/>
      <c r="E127" s="2"/>
      <c r="F127" s="2"/>
      <c r="G127" s="2"/>
      <c r="H127" s="2"/>
      <c r="I127" s="2"/>
      <c r="J127" s="2"/>
      <c r="K127" s="4"/>
      <c r="L127" s="682"/>
      <c r="M127" s="682"/>
      <c r="N127" s="2"/>
      <c r="O127" s="682"/>
      <c r="P127" s="682"/>
      <c r="Q127" s="682"/>
      <c r="R127" s="682"/>
      <c r="S127" s="682"/>
      <c r="T127" s="682"/>
      <c r="U127" s="682"/>
      <c r="V127" s="21"/>
      <c r="W127" s="21" t="str">
        <f t="shared" si="9"/>
        <v/>
      </c>
      <c r="X127" s="682" t="str">
        <f t="shared" si="10"/>
        <v/>
      </c>
      <c r="Y127" s="682" t="str">
        <f t="shared" si="11"/>
        <v/>
      </c>
      <c r="Z127" s="682" t="str">
        <f t="shared" si="12"/>
        <v/>
      </c>
      <c r="AA127" s="2"/>
      <c r="AB127" s="2"/>
      <c r="AC127" s="2"/>
    </row>
    <row r="128" spans="1:29" x14ac:dyDescent="0.2">
      <c r="A128" s="2"/>
      <c r="B128" s="2"/>
      <c r="C128" s="2"/>
      <c r="D128" s="2"/>
      <c r="E128" s="2"/>
      <c r="F128" s="2"/>
      <c r="G128" s="2"/>
      <c r="H128" s="2"/>
      <c r="I128" s="2"/>
      <c r="J128" s="2"/>
      <c r="K128" s="4"/>
      <c r="L128" s="682"/>
      <c r="M128" s="682"/>
      <c r="N128" s="2"/>
      <c r="O128" s="682"/>
      <c r="P128" s="682"/>
      <c r="Q128" s="682"/>
      <c r="R128" s="682"/>
      <c r="S128" s="682"/>
      <c r="T128" s="682"/>
      <c r="U128" s="682"/>
      <c r="V128" s="21"/>
      <c r="W128" s="21" t="str">
        <f t="shared" si="9"/>
        <v/>
      </c>
      <c r="X128" s="682" t="str">
        <f t="shared" si="10"/>
        <v/>
      </c>
      <c r="Y128" s="682" t="str">
        <f t="shared" si="11"/>
        <v/>
      </c>
      <c r="Z128" s="682" t="str">
        <f t="shared" si="12"/>
        <v/>
      </c>
      <c r="AA128" s="2"/>
      <c r="AB128" s="2"/>
      <c r="AC128" s="2"/>
    </row>
    <row r="129" spans="1:29" x14ac:dyDescent="0.2">
      <c r="A129" s="2"/>
      <c r="B129" s="2"/>
      <c r="C129" s="2"/>
      <c r="D129" s="2"/>
      <c r="E129" s="2"/>
      <c r="F129" s="2"/>
      <c r="G129" s="2"/>
      <c r="H129" s="2"/>
      <c r="I129" s="2"/>
      <c r="J129" s="2"/>
      <c r="K129" s="4"/>
      <c r="L129" s="682"/>
      <c r="M129" s="682"/>
      <c r="N129" s="2"/>
      <c r="O129" s="682"/>
      <c r="P129" s="682"/>
      <c r="Q129" s="682"/>
      <c r="R129" s="682"/>
      <c r="S129" s="682"/>
      <c r="T129" s="682"/>
      <c r="U129" s="682"/>
      <c r="V129" s="21"/>
      <c r="W129" s="21" t="str">
        <f t="shared" si="9"/>
        <v/>
      </c>
      <c r="X129" s="682" t="str">
        <f t="shared" si="10"/>
        <v/>
      </c>
      <c r="Y129" s="682" t="str">
        <f t="shared" si="11"/>
        <v/>
      </c>
      <c r="Z129" s="682" t="str">
        <f t="shared" si="12"/>
        <v/>
      </c>
      <c r="AA129" s="2"/>
      <c r="AB129" s="2"/>
      <c r="AC129" s="2"/>
    </row>
    <row r="130" spans="1:29" x14ac:dyDescent="0.2">
      <c r="A130" s="2"/>
      <c r="B130" s="2"/>
      <c r="C130" s="2"/>
      <c r="D130" s="2"/>
      <c r="E130" s="2"/>
      <c r="F130" s="2"/>
      <c r="G130" s="2"/>
      <c r="H130" s="2"/>
      <c r="I130" s="2"/>
      <c r="J130" s="2"/>
      <c r="K130" s="4"/>
      <c r="L130" s="682"/>
      <c r="M130" s="682"/>
      <c r="N130" s="2"/>
      <c r="O130" s="682"/>
      <c r="P130" s="682"/>
      <c r="Q130" s="682"/>
      <c r="R130" s="682"/>
      <c r="S130" s="682"/>
      <c r="T130" s="682"/>
      <c r="U130" s="682"/>
      <c r="V130" s="21"/>
      <c r="W130" s="21" t="str">
        <f t="shared" si="9"/>
        <v/>
      </c>
      <c r="X130" s="682" t="str">
        <f t="shared" si="10"/>
        <v/>
      </c>
      <c r="Y130" s="682" t="str">
        <f t="shared" si="11"/>
        <v/>
      </c>
      <c r="Z130" s="682" t="str">
        <f t="shared" si="12"/>
        <v/>
      </c>
      <c r="AA130" s="2"/>
      <c r="AB130" s="2"/>
      <c r="AC130" s="2"/>
    </row>
    <row r="131" spans="1:29" x14ac:dyDescent="0.2">
      <c r="A131" s="2"/>
      <c r="B131" s="2"/>
      <c r="C131" s="2"/>
      <c r="D131" s="2"/>
      <c r="E131" s="2"/>
      <c r="F131" s="2"/>
      <c r="G131" s="2"/>
      <c r="H131" s="2"/>
      <c r="I131" s="2"/>
      <c r="J131" s="2"/>
      <c r="K131" s="4"/>
      <c r="L131" s="682"/>
      <c r="M131" s="682"/>
      <c r="N131" s="2"/>
      <c r="O131" s="682"/>
      <c r="P131" s="682"/>
      <c r="Q131" s="682"/>
      <c r="R131" s="682"/>
      <c r="S131" s="682"/>
      <c r="T131" s="682"/>
      <c r="U131" s="682"/>
      <c r="V131" s="21"/>
      <c r="W131" s="21" t="str">
        <f t="shared" si="9"/>
        <v/>
      </c>
      <c r="X131" s="682" t="str">
        <f t="shared" si="10"/>
        <v/>
      </c>
      <c r="Y131" s="682" t="str">
        <f t="shared" si="11"/>
        <v/>
      </c>
      <c r="Z131" s="682" t="str">
        <f t="shared" si="12"/>
        <v/>
      </c>
      <c r="AA131" s="2"/>
      <c r="AB131" s="2"/>
      <c r="AC131" s="2"/>
    </row>
    <row r="132" spans="1:29" x14ac:dyDescent="0.2">
      <c r="A132" s="2"/>
      <c r="B132" s="2"/>
      <c r="C132" s="2"/>
      <c r="D132" s="2"/>
      <c r="E132" s="2"/>
      <c r="F132" s="2"/>
      <c r="G132" s="2"/>
      <c r="H132" s="2"/>
      <c r="I132" s="2"/>
      <c r="J132" s="2"/>
      <c r="K132" s="4"/>
      <c r="L132" s="682"/>
      <c r="M132" s="682"/>
      <c r="N132" s="2"/>
      <c r="O132" s="682"/>
      <c r="P132" s="682"/>
      <c r="Q132" s="682"/>
      <c r="R132" s="682"/>
      <c r="S132" s="682"/>
      <c r="T132" s="682"/>
      <c r="U132" s="682"/>
      <c r="V132" s="21"/>
      <c r="W132" s="21" t="str">
        <f t="shared" si="9"/>
        <v/>
      </c>
      <c r="X132" s="682" t="str">
        <f t="shared" si="10"/>
        <v/>
      </c>
      <c r="Y132" s="682" t="str">
        <f t="shared" si="11"/>
        <v/>
      </c>
      <c r="Z132" s="682" t="str">
        <f t="shared" si="12"/>
        <v/>
      </c>
      <c r="AA132" s="2"/>
      <c r="AB132" s="2"/>
      <c r="AC132" s="2"/>
    </row>
    <row r="133" spans="1:29" x14ac:dyDescent="0.2">
      <c r="A133" s="2"/>
      <c r="B133" s="2"/>
      <c r="C133" s="2"/>
      <c r="D133" s="2"/>
      <c r="E133" s="2"/>
      <c r="F133" s="2"/>
      <c r="G133" s="2"/>
      <c r="H133" s="2"/>
      <c r="I133" s="2"/>
      <c r="J133" s="2"/>
      <c r="K133" s="4"/>
      <c r="L133" s="682"/>
      <c r="M133" s="682"/>
      <c r="N133" s="2"/>
      <c r="O133" s="682"/>
      <c r="P133" s="682"/>
      <c r="Q133" s="682"/>
      <c r="R133" s="682"/>
      <c r="S133" s="682"/>
      <c r="T133" s="682"/>
      <c r="U133" s="682"/>
      <c r="V133" s="21"/>
      <c r="W133" s="21" t="str">
        <f t="shared" si="9"/>
        <v/>
      </c>
      <c r="X133" s="682" t="str">
        <f t="shared" si="10"/>
        <v/>
      </c>
      <c r="Y133" s="682" t="str">
        <f t="shared" si="11"/>
        <v/>
      </c>
      <c r="Z133" s="682" t="str">
        <f t="shared" si="12"/>
        <v/>
      </c>
      <c r="AA133" s="2"/>
      <c r="AB133" s="2"/>
      <c r="AC133" s="2"/>
    </row>
    <row r="134" spans="1:29" x14ac:dyDescent="0.2">
      <c r="A134" s="2"/>
      <c r="B134" s="2"/>
      <c r="C134" s="2"/>
      <c r="D134" s="2"/>
      <c r="E134" s="2"/>
      <c r="F134" s="2"/>
      <c r="G134" s="2"/>
      <c r="H134" s="2"/>
      <c r="I134" s="2"/>
      <c r="J134" s="2"/>
      <c r="K134" s="4"/>
      <c r="L134" s="682"/>
      <c r="M134" s="682"/>
      <c r="N134" s="2"/>
      <c r="O134" s="682"/>
      <c r="P134" s="682"/>
      <c r="Q134" s="682"/>
      <c r="R134" s="682"/>
      <c r="S134" s="682"/>
      <c r="T134" s="682"/>
      <c r="U134" s="682"/>
      <c r="V134" s="21"/>
      <c r="W134" s="21" t="str">
        <f t="shared" si="9"/>
        <v/>
      </c>
      <c r="X134" s="682" t="str">
        <f t="shared" si="10"/>
        <v/>
      </c>
      <c r="Y134" s="682" t="str">
        <f t="shared" si="11"/>
        <v/>
      </c>
      <c r="Z134" s="682" t="str">
        <f t="shared" si="12"/>
        <v/>
      </c>
      <c r="AA134" s="2"/>
      <c r="AB134" s="2"/>
      <c r="AC134" s="2"/>
    </row>
    <row r="135" spans="1:29" x14ac:dyDescent="0.2">
      <c r="A135" s="2"/>
      <c r="B135" s="2"/>
      <c r="C135" s="2"/>
      <c r="D135" s="2"/>
      <c r="E135" s="2"/>
      <c r="F135" s="2"/>
      <c r="G135" s="2"/>
      <c r="H135" s="2"/>
      <c r="I135" s="2"/>
      <c r="J135" s="2"/>
      <c r="K135" s="4"/>
      <c r="L135" s="682"/>
      <c r="M135" s="682"/>
      <c r="N135" s="2"/>
      <c r="O135" s="682"/>
      <c r="P135" s="682"/>
      <c r="Q135" s="682"/>
      <c r="R135" s="682"/>
      <c r="S135" s="682"/>
      <c r="T135" s="682"/>
      <c r="U135" s="682"/>
      <c r="V135" s="21"/>
      <c r="W135" s="21" t="str">
        <f t="shared" si="9"/>
        <v/>
      </c>
      <c r="X135" s="682" t="str">
        <f t="shared" si="10"/>
        <v/>
      </c>
      <c r="Y135" s="682" t="str">
        <f t="shared" si="11"/>
        <v/>
      </c>
      <c r="Z135" s="682" t="str">
        <f t="shared" si="12"/>
        <v/>
      </c>
      <c r="AA135" s="2"/>
      <c r="AB135" s="2"/>
      <c r="AC135" s="2"/>
    </row>
    <row r="136" spans="1:29" x14ac:dyDescent="0.2">
      <c r="A136" s="2"/>
      <c r="B136" s="2"/>
      <c r="C136" s="2"/>
      <c r="D136" s="2"/>
      <c r="E136" s="2"/>
      <c r="F136" s="2"/>
      <c r="G136" s="2"/>
      <c r="H136" s="2"/>
      <c r="I136" s="2"/>
      <c r="J136" s="2"/>
      <c r="K136" s="4"/>
      <c r="L136" s="682"/>
      <c r="M136" s="682"/>
      <c r="N136" s="2"/>
      <c r="O136" s="682"/>
      <c r="P136" s="682"/>
      <c r="Q136" s="682"/>
      <c r="R136" s="682"/>
      <c r="S136" s="682"/>
      <c r="T136" s="682"/>
      <c r="U136" s="682"/>
      <c r="V136" s="21"/>
      <c r="W136" s="21" t="str">
        <f t="shared" si="9"/>
        <v/>
      </c>
      <c r="X136" s="682" t="str">
        <f t="shared" si="10"/>
        <v/>
      </c>
      <c r="Y136" s="682" t="str">
        <f t="shared" si="11"/>
        <v/>
      </c>
      <c r="Z136" s="682" t="str">
        <f t="shared" si="12"/>
        <v/>
      </c>
      <c r="AA136" s="2"/>
      <c r="AB136" s="2"/>
      <c r="AC136" s="2"/>
    </row>
    <row r="137" spans="1:29" x14ac:dyDescent="0.2">
      <c r="A137" s="2"/>
      <c r="B137" s="2"/>
      <c r="C137" s="2"/>
      <c r="D137" s="2"/>
      <c r="E137" s="2"/>
      <c r="F137" s="2"/>
      <c r="G137" s="2"/>
      <c r="H137" s="2"/>
      <c r="I137" s="2"/>
      <c r="J137" s="2"/>
      <c r="K137" s="4"/>
      <c r="L137" s="682"/>
      <c r="M137" s="682"/>
      <c r="N137" s="2"/>
      <c r="O137" s="682"/>
      <c r="P137" s="682"/>
      <c r="Q137" s="682"/>
      <c r="R137" s="682"/>
      <c r="S137" s="682"/>
      <c r="T137" s="682"/>
      <c r="U137" s="682"/>
      <c r="V137" s="21"/>
      <c r="W137" s="21" t="str">
        <f t="shared" si="9"/>
        <v/>
      </c>
      <c r="X137" s="682" t="str">
        <f t="shared" si="10"/>
        <v/>
      </c>
      <c r="Y137" s="682" t="str">
        <f t="shared" si="11"/>
        <v/>
      </c>
      <c r="Z137" s="682" t="str">
        <f t="shared" si="12"/>
        <v/>
      </c>
      <c r="AA137" s="2"/>
      <c r="AB137" s="2"/>
      <c r="AC137" s="2"/>
    </row>
    <row r="138" spans="1:29" x14ac:dyDescent="0.2">
      <c r="A138" s="2"/>
      <c r="B138" s="2"/>
      <c r="C138" s="2"/>
      <c r="D138" s="2"/>
      <c r="E138" s="2"/>
      <c r="F138" s="2"/>
      <c r="G138" s="2"/>
      <c r="H138" s="2"/>
      <c r="I138" s="2"/>
      <c r="J138" s="2"/>
      <c r="K138" s="4"/>
      <c r="L138" s="682"/>
      <c r="M138" s="682"/>
      <c r="N138" s="2"/>
      <c r="O138" s="682"/>
      <c r="P138" s="682"/>
      <c r="Q138" s="682"/>
      <c r="R138" s="682"/>
      <c r="S138" s="682"/>
      <c r="T138" s="682"/>
      <c r="U138" s="682"/>
      <c r="V138" s="21"/>
      <c r="W138" s="21" t="str">
        <f t="shared" si="9"/>
        <v/>
      </c>
      <c r="X138" s="682" t="str">
        <f t="shared" si="10"/>
        <v/>
      </c>
      <c r="Y138" s="682" t="str">
        <f t="shared" si="11"/>
        <v/>
      </c>
      <c r="Z138" s="682" t="str">
        <f t="shared" si="12"/>
        <v/>
      </c>
      <c r="AA138" s="2"/>
      <c r="AB138" s="2"/>
      <c r="AC138" s="2"/>
    </row>
    <row r="139" spans="1:29" x14ac:dyDescent="0.2">
      <c r="A139" s="2"/>
      <c r="B139" s="2"/>
      <c r="C139" s="2"/>
      <c r="D139" s="2"/>
      <c r="E139" s="2"/>
      <c r="F139" s="2"/>
      <c r="G139" s="2"/>
      <c r="H139" s="2"/>
      <c r="I139" s="2"/>
      <c r="J139" s="2"/>
      <c r="K139" s="4"/>
      <c r="L139" s="682"/>
      <c r="M139" s="682"/>
      <c r="N139" s="2"/>
      <c r="O139" s="682"/>
      <c r="P139" s="682"/>
      <c r="Q139" s="682"/>
      <c r="R139" s="682"/>
      <c r="S139" s="682"/>
      <c r="T139" s="682"/>
      <c r="U139" s="682"/>
      <c r="V139" s="21"/>
      <c r="W139" s="21" t="str">
        <f t="shared" si="9"/>
        <v/>
      </c>
      <c r="X139" s="682" t="str">
        <f t="shared" si="10"/>
        <v/>
      </c>
      <c r="Y139" s="682" t="str">
        <f t="shared" si="11"/>
        <v/>
      </c>
      <c r="Z139" s="682" t="str">
        <f t="shared" si="12"/>
        <v/>
      </c>
      <c r="AA139" s="2"/>
      <c r="AB139" s="2"/>
      <c r="AC139" s="2"/>
    </row>
    <row r="140" spans="1:29" x14ac:dyDescent="0.2">
      <c r="A140" s="2"/>
      <c r="B140" s="2"/>
      <c r="C140" s="2"/>
      <c r="D140" s="2"/>
      <c r="E140" s="2"/>
      <c r="F140" s="2"/>
      <c r="G140" s="2"/>
      <c r="H140" s="2"/>
      <c r="I140" s="2"/>
      <c r="J140" s="2"/>
      <c r="K140" s="4"/>
      <c r="L140" s="682"/>
      <c r="M140" s="682"/>
      <c r="N140" s="2"/>
      <c r="O140" s="682"/>
      <c r="P140" s="682"/>
      <c r="Q140" s="682"/>
      <c r="R140" s="682"/>
      <c r="S140" s="682"/>
      <c r="T140" s="682"/>
      <c r="U140" s="682"/>
      <c r="V140" s="21"/>
      <c r="W140" s="21" t="str">
        <f t="shared" si="9"/>
        <v/>
      </c>
      <c r="X140" s="682" t="str">
        <f t="shared" si="10"/>
        <v/>
      </c>
      <c r="Y140" s="682" t="str">
        <f t="shared" si="11"/>
        <v/>
      </c>
      <c r="Z140" s="682" t="str">
        <f t="shared" si="12"/>
        <v/>
      </c>
      <c r="AA140" s="2"/>
      <c r="AB140" s="2"/>
      <c r="AC140" s="2"/>
    </row>
    <row r="141" spans="1:29" x14ac:dyDescent="0.2">
      <c r="A141" s="2"/>
      <c r="B141" s="2"/>
      <c r="C141" s="2"/>
      <c r="D141" s="2"/>
      <c r="E141" s="2"/>
      <c r="F141" s="2"/>
      <c r="G141" s="2"/>
      <c r="H141" s="2"/>
      <c r="I141" s="2"/>
      <c r="J141" s="2"/>
      <c r="K141" s="4"/>
      <c r="L141" s="682"/>
      <c r="M141" s="682"/>
      <c r="N141" s="2"/>
      <c r="O141" s="682"/>
      <c r="P141" s="682"/>
      <c r="Q141" s="682"/>
      <c r="R141" s="682"/>
      <c r="S141" s="682"/>
      <c r="T141" s="682"/>
      <c r="U141" s="682"/>
      <c r="V141" s="21"/>
      <c r="W141" s="21" t="str">
        <f t="shared" si="9"/>
        <v/>
      </c>
      <c r="X141" s="682" t="str">
        <f t="shared" si="10"/>
        <v/>
      </c>
      <c r="Y141" s="682" t="str">
        <f t="shared" si="11"/>
        <v/>
      </c>
      <c r="Z141" s="682" t="str">
        <f t="shared" si="12"/>
        <v/>
      </c>
      <c r="AA141" s="2"/>
      <c r="AB141" s="2"/>
      <c r="AC141" s="2"/>
    </row>
    <row r="142" spans="1:29" x14ac:dyDescent="0.2">
      <c r="A142" s="2"/>
      <c r="B142" s="2"/>
      <c r="C142" s="2"/>
      <c r="D142" s="2"/>
      <c r="E142" s="2"/>
      <c r="F142" s="2"/>
      <c r="G142" s="2"/>
      <c r="H142" s="2"/>
      <c r="I142" s="2"/>
      <c r="J142" s="2"/>
      <c r="K142" s="4"/>
      <c r="L142" s="682"/>
      <c r="M142" s="682"/>
      <c r="N142" s="2"/>
      <c r="O142" s="682"/>
      <c r="P142" s="682"/>
      <c r="Q142" s="682"/>
      <c r="R142" s="682"/>
      <c r="S142" s="682"/>
      <c r="T142" s="682"/>
      <c r="U142" s="682"/>
      <c r="V142" s="21"/>
      <c r="W142" s="21" t="str">
        <f t="shared" si="9"/>
        <v/>
      </c>
      <c r="X142" s="682" t="str">
        <f t="shared" si="10"/>
        <v/>
      </c>
      <c r="Y142" s="682" t="str">
        <f t="shared" si="11"/>
        <v/>
      </c>
      <c r="Z142" s="682" t="str">
        <f t="shared" si="12"/>
        <v/>
      </c>
      <c r="AA142" s="2"/>
      <c r="AB142" s="2"/>
      <c r="AC142" s="2"/>
    </row>
    <row r="143" spans="1:29" x14ac:dyDescent="0.2">
      <c r="A143" s="2"/>
      <c r="B143" s="2"/>
      <c r="C143" s="2"/>
      <c r="D143" s="2"/>
      <c r="E143" s="2"/>
      <c r="F143" s="2"/>
      <c r="G143" s="2"/>
      <c r="H143" s="2"/>
      <c r="I143" s="2"/>
      <c r="J143" s="2"/>
      <c r="K143" s="4"/>
      <c r="L143" s="682"/>
      <c r="M143" s="682"/>
      <c r="N143" s="2"/>
      <c r="O143" s="682"/>
      <c r="P143" s="682"/>
      <c r="Q143" s="682"/>
      <c r="R143" s="682"/>
      <c r="S143" s="682"/>
      <c r="T143" s="682"/>
      <c r="U143" s="682"/>
      <c r="V143" s="21"/>
      <c r="W143" s="21" t="str">
        <f t="shared" si="9"/>
        <v/>
      </c>
      <c r="X143" s="682" t="str">
        <f t="shared" si="10"/>
        <v/>
      </c>
      <c r="Y143" s="682" t="str">
        <f t="shared" si="11"/>
        <v/>
      </c>
      <c r="Z143" s="682" t="str">
        <f t="shared" si="12"/>
        <v/>
      </c>
      <c r="AA143" s="2"/>
      <c r="AB143" s="2"/>
      <c r="AC143" s="2"/>
    </row>
    <row r="144" spans="1:29" x14ac:dyDescent="0.2">
      <c r="A144" s="2"/>
      <c r="B144" s="2"/>
      <c r="C144" s="2"/>
      <c r="D144" s="2"/>
      <c r="E144" s="2"/>
      <c r="F144" s="2"/>
      <c r="G144" s="2"/>
      <c r="H144" s="2"/>
      <c r="I144" s="2"/>
      <c r="J144" s="2"/>
      <c r="K144" s="4"/>
      <c r="L144" s="682"/>
      <c r="M144" s="682"/>
      <c r="N144" s="2"/>
      <c r="O144" s="682"/>
      <c r="P144" s="682"/>
      <c r="Q144" s="682"/>
      <c r="R144" s="682"/>
      <c r="S144" s="682"/>
      <c r="T144" s="682"/>
      <c r="U144" s="682"/>
      <c r="V144" s="21"/>
      <c r="W144" s="21" t="str">
        <f t="shared" si="9"/>
        <v/>
      </c>
      <c r="X144" s="682" t="str">
        <f t="shared" si="10"/>
        <v/>
      </c>
      <c r="Y144" s="682" t="str">
        <f t="shared" si="11"/>
        <v/>
      </c>
      <c r="Z144" s="682" t="str">
        <f t="shared" si="12"/>
        <v/>
      </c>
      <c r="AA144" s="2"/>
      <c r="AB144" s="2"/>
      <c r="AC144" s="2"/>
    </row>
    <row r="145" spans="1:29" x14ac:dyDescent="0.2">
      <c r="A145" s="2"/>
      <c r="B145" s="2"/>
      <c r="C145" s="2"/>
      <c r="D145" s="2"/>
      <c r="E145" s="2"/>
      <c r="F145" s="2"/>
      <c r="G145" s="2"/>
      <c r="H145" s="2"/>
      <c r="I145" s="2"/>
      <c r="J145" s="2"/>
      <c r="K145" s="4"/>
      <c r="L145" s="682"/>
      <c r="M145" s="682"/>
      <c r="N145" s="2"/>
      <c r="O145" s="682"/>
      <c r="P145" s="682"/>
      <c r="Q145" s="682"/>
      <c r="R145" s="682"/>
      <c r="S145" s="682"/>
      <c r="T145" s="682"/>
      <c r="U145" s="682"/>
      <c r="V145" s="21"/>
      <c r="W145" s="21" t="str">
        <f t="shared" si="9"/>
        <v/>
      </c>
      <c r="X145" s="682" t="str">
        <f t="shared" si="10"/>
        <v/>
      </c>
      <c r="Y145" s="682" t="str">
        <f t="shared" si="11"/>
        <v/>
      </c>
      <c r="Z145" s="682" t="str">
        <f t="shared" si="12"/>
        <v/>
      </c>
      <c r="AA145" s="2"/>
      <c r="AB145" s="2"/>
      <c r="AC145" s="2"/>
    </row>
    <row r="146" spans="1:29" x14ac:dyDescent="0.2">
      <c r="A146" s="2"/>
      <c r="B146" s="2"/>
      <c r="C146" s="2"/>
      <c r="D146" s="2"/>
      <c r="E146" s="2"/>
      <c r="F146" s="2"/>
      <c r="G146" s="2"/>
      <c r="H146" s="2"/>
      <c r="I146" s="2"/>
      <c r="J146" s="2"/>
      <c r="K146" s="4"/>
      <c r="L146" s="682"/>
      <c r="M146" s="682"/>
      <c r="N146" s="2"/>
      <c r="O146" s="682"/>
      <c r="P146" s="682"/>
      <c r="Q146" s="682"/>
      <c r="R146" s="682"/>
      <c r="S146" s="682"/>
      <c r="T146" s="682"/>
      <c r="U146" s="682"/>
      <c r="V146" s="21"/>
      <c r="W146" s="682" t="str">
        <f t="shared" si="9"/>
        <v/>
      </c>
      <c r="X146" s="682" t="str">
        <f t="shared" si="10"/>
        <v/>
      </c>
      <c r="Y146" s="682" t="str">
        <f t="shared" si="11"/>
        <v/>
      </c>
      <c r="Z146" s="682" t="str">
        <f t="shared" si="12"/>
        <v/>
      </c>
      <c r="AA146" s="2"/>
      <c r="AB146" s="2"/>
      <c r="AC146" s="2"/>
    </row>
    <row r="147" spans="1:29" x14ac:dyDescent="0.2">
      <c r="A147" s="2"/>
      <c r="B147" s="2"/>
      <c r="C147" s="2"/>
      <c r="D147" s="2"/>
      <c r="E147" s="2"/>
      <c r="F147" s="2"/>
      <c r="G147" s="2"/>
      <c r="H147" s="2"/>
      <c r="I147" s="2"/>
      <c r="J147" s="2"/>
      <c r="K147" s="4"/>
      <c r="L147" s="682"/>
      <c r="M147" s="682"/>
      <c r="N147" s="2"/>
      <c r="O147" s="682"/>
      <c r="P147" s="682"/>
      <c r="Q147" s="682"/>
      <c r="R147" s="682"/>
      <c r="S147" s="682"/>
      <c r="T147" s="682"/>
      <c r="U147" s="682"/>
      <c r="V147" s="21"/>
      <c r="W147" s="682" t="str">
        <f t="shared" si="9"/>
        <v/>
      </c>
      <c r="X147" s="682" t="str">
        <f t="shared" si="10"/>
        <v/>
      </c>
      <c r="Y147" s="682" t="str">
        <f t="shared" si="11"/>
        <v/>
      </c>
      <c r="Z147" s="682" t="str">
        <f t="shared" si="12"/>
        <v/>
      </c>
      <c r="AA147" s="2"/>
      <c r="AB147" s="2"/>
      <c r="AC147" s="2"/>
    </row>
    <row r="148" spans="1:29" x14ac:dyDescent="0.2">
      <c r="A148" s="2"/>
      <c r="B148" s="2"/>
      <c r="C148" s="2"/>
      <c r="D148" s="2"/>
      <c r="E148" s="2"/>
      <c r="F148" s="2"/>
      <c r="G148" s="2"/>
      <c r="H148" s="2"/>
      <c r="I148" s="2"/>
      <c r="J148" s="2"/>
      <c r="K148" s="4"/>
      <c r="L148" s="682"/>
      <c r="M148" s="682"/>
      <c r="N148" s="2"/>
      <c r="O148" s="682"/>
      <c r="P148" s="682"/>
      <c r="Q148" s="682"/>
      <c r="R148" s="682"/>
      <c r="S148" s="682"/>
      <c r="T148" s="682"/>
      <c r="U148" s="682"/>
      <c r="V148" s="21"/>
      <c r="W148" s="682" t="str">
        <f t="shared" si="9"/>
        <v/>
      </c>
      <c r="X148" s="682" t="str">
        <f t="shared" si="10"/>
        <v/>
      </c>
      <c r="Y148" s="682" t="str">
        <f t="shared" si="11"/>
        <v/>
      </c>
      <c r="Z148" s="682" t="str">
        <f t="shared" si="12"/>
        <v/>
      </c>
      <c r="AA148" s="2"/>
      <c r="AB148" s="2"/>
      <c r="AC148" s="2"/>
    </row>
    <row r="149" spans="1:29" x14ac:dyDescent="0.2">
      <c r="A149" s="2"/>
      <c r="B149" s="2"/>
      <c r="C149" s="2"/>
      <c r="D149" s="2"/>
      <c r="E149" s="2"/>
      <c r="F149" s="2"/>
      <c r="G149" s="2"/>
      <c r="H149" s="2"/>
      <c r="I149" s="2"/>
      <c r="J149" s="2"/>
      <c r="K149" s="4"/>
      <c r="L149" s="682"/>
      <c r="M149" s="682"/>
      <c r="N149" s="2"/>
      <c r="O149" s="682"/>
      <c r="P149" s="682"/>
      <c r="Q149" s="682"/>
      <c r="R149" s="682"/>
      <c r="S149" s="682"/>
      <c r="T149" s="682"/>
      <c r="U149" s="682"/>
      <c r="V149" s="21"/>
      <c r="W149" s="682" t="str">
        <f t="shared" si="9"/>
        <v/>
      </c>
      <c r="X149" s="682" t="str">
        <f t="shared" si="10"/>
        <v/>
      </c>
      <c r="Y149" s="682" t="str">
        <f t="shared" si="11"/>
        <v/>
      </c>
      <c r="Z149" s="682" t="str">
        <f t="shared" si="12"/>
        <v/>
      </c>
      <c r="AA149" s="2"/>
      <c r="AB149" s="2"/>
      <c r="AC149" s="2"/>
    </row>
    <row r="150" spans="1:29" x14ac:dyDescent="0.2">
      <c r="A150" s="2"/>
      <c r="B150" s="2"/>
      <c r="C150" s="2"/>
      <c r="D150" s="2"/>
      <c r="E150" s="2"/>
      <c r="F150" s="2"/>
      <c r="G150" s="2"/>
      <c r="H150" s="2"/>
      <c r="I150" s="2"/>
      <c r="J150" s="2"/>
      <c r="K150" s="4"/>
      <c r="L150" s="682"/>
      <c r="M150" s="682"/>
      <c r="N150" s="2"/>
      <c r="O150" s="682"/>
      <c r="P150" s="682"/>
      <c r="Q150" s="682"/>
      <c r="R150" s="682"/>
      <c r="S150" s="682"/>
      <c r="T150" s="682"/>
      <c r="U150" s="682"/>
      <c r="V150" s="21"/>
      <c r="W150" s="682" t="str">
        <f t="shared" si="9"/>
        <v/>
      </c>
      <c r="X150" s="682" t="str">
        <f t="shared" si="10"/>
        <v/>
      </c>
      <c r="Y150" s="682" t="str">
        <f t="shared" si="11"/>
        <v/>
      </c>
      <c r="Z150" s="682" t="str">
        <f t="shared" si="12"/>
        <v/>
      </c>
      <c r="AA150" s="2"/>
      <c r="AB150" s="2"/>
      <c r="AC150" s="2"/>
    </row>
    <row r="151" spans="1:29" x14ac:dyDescent="0.2">
      <c r="A151" s="2"/>
      <c r="B151" s="2"/>
      <c r="C151" s="2"/>
      <c r="D151" s="2"/>
      <c r="E151" s="2"/>
      <c r="F151" s="2"/>
      <c r="G151" s="2"/>
      <c r="H151" s="2"/>
      <c r="I151" s="2"/>
      <c r="J151" s="2"/>
      <c r="K151" s="4"/>
      <c r="L151" s="682"/>
      <c r="M151" s="682"/>
      <c r="N151" s="2"/>
      <c r="O151" s="682"/>
      <c r="P151" s="682"/>
      <c r="Q151" s="682"/>
      <c r="R151" s="682"/>
      <c r="S151" s="682"/>
      <c r="T151" s="682"/>
      <c r="U151" s="682"/>
      <c r="V151" s="21"/>
      <c r="W151" s="682" t="str">
        <f t="shared" si="9"/>
        <v/>
      </c>
      <c r="X151" s="682" t="str">
        <f t="shared" si="10"/>
        <v/>
      </c>
      <c r="Y151" s="682" t="str">
        <f t="shared" si="11"/>
        <v/>
      </c>
      <c r="Z151" s="682" t="str">
        <f t="shared" si="12"/>
        <v/>
      </c>
      <c r="AA151" s="2"/>
      <c r="AB151" s="2"/>
      <c r="AC151" s="2"/>
    </row>
    <row r="152" spans="1:29" x14ac:dyDescent="0.2">
      <c r="A152" s="2"/>
      <c r="B152" s="2"/>
      <c r="C152" s="2"/>
      <c r="D152" s="2"/>
      <c r="E152" s="2"/>
      <c r="F152" s="2"/>
      <c r="G152" s="2"/>
      <c r="H152" s="2"/>
      <c r="I152" s="2"/>
      <c r="J152" s="2"/>
      <c r="K152" s="4"/>
      <c r="L152" s="682"/>
      <c r="M152" s="682"/>
      <c r="N152" s="2"/>
      <c r="O152" s="682"/>
      <c r="P152" s="682"/>
      <c r="Q152" s="682"/>
      <c r="R152" s="682"/>
      <c r="S152" s="682"/>
      <c r="T152" s="682"/>
      <c r="U152" s="682"/>
      <c r="V152" s="682"/>
      <c r="W152" s="682" t="str">
        <f t="shared" si="9"/>
        <v/>
      </c>
      <c r="X152" s="682" t="str">
        <f t="shared" si="10"/>
        <v/>
      </c>
      <c r="Y152" s="682" t="str">
        <f t="shared" si="11"/>
        <v/>
      </c>
      <c r="Z152" s="682" t="str">
        <f t="shared" si="12"/>
        <v/>
      </c>
      <c r="AA152" s="2"/>
      <c r="AB152" s="2"/>
      <c r="AC152" s="2"/>
    </row>
    <row r="153" spans="1:29" x14ac:dyDescent="0.2">
      <c r="A153" s="2"/>
      <c r="B153" s="2"/>
      <c r="C153" s="2"/>
      <c r="D153" s="2"/>
      <c r="E153" s="2"/>
      <c r="F153" s="2"/>
      <c r="G153" s="2"/>
      <c r="H153" s="2"/>
      <c r="I153" s="2"/>
      <c r="J153" s="2"/>
      <c r="K153" s="4"/>
      <c r="L153" s="682"/>
      <c r="M153" s="682"/>
      <c r="N153" s="2"/>
      <c r="O153" s="682"/>
      <c r="P153" s="682"/>
      <c r="Q153" s="682"/>
      <c r="R153" s="682"/>
      <c r="S153" s="682"/>
      <c r="T153" s="682"/>
      <c r="U153" s="682"/>
      <c r="V153" s="682"/>
      <c r="W153" s="682" t="str">
        <f t="shared" si="9"/>
        <v/>
      </c>
      <c r="X153" s="682" t="str">
        <f t="shared" si="10"/>
        <v/>
      </c>
      <c r="Y153" s="682" t="str">
        <f t="shared" si="11"/>
        <v/>
      </c>
      <c r="Z153" s="682" t="str">
        <f t="shared" si="12"/>
        <v/>
      </c>
      <c r="AA153" s="2"/>
      <c r="AB153" s="2"/>
      <c r="AC153" s="2"/>
    </row>
    <row r="154" spans="1:29" x14ac:dyDescent="0.2">
      <c r="A154" s="2"/>
      <c r="B154" s="2"/>
      <c r="C154" s="2"/>
      <c r="D154" s="2"/>
      <c r="E154" s="2"/>
      <c r="F154" s="2"/>
      <c r="G154" s="2"/>
      <c r="H154" s="2"/>
      <c r="I154" s="2"/>
      <c r="J154" s="2"/>
      <c r="K154" s="4"/>
      <c r="L154" s="682"/>
      <c r="M154" s="682"/>
      <c r="N154" s="2"/>
      <c r="O154" s="682"/>
      <c r="P154" s="682"/>
      <c r="Q154" s="682"/>
      <c r="R154" s="682"/>
      <c r="S154" s="682"/>
      <c r="T154" s="682"/>
      <c r="U154" s="682"/>
      <c r="V154" s="682"/>
      <c r="W154" s="682" t="str">
        <f t="shared" si="9"/>
        <v/>
      </c>
      <c r="X154" s="682" t="str">
        <f t="shared" si="10"/>
        <v/>
      </c>
      <c r="Y154" s="682" t="str">
        <f t="shared" si="11"/>
        <v/>
      </c>
      <c r="Z154" s="682" t="str">
        <f t="shared" si="12"/>
        <v/>
      </c>
      <c r="AA154" s="2"/>
      <c r="AB154" s="2"/>
      <c r="AC154" s="2"/>
    </row>
    <row r="155" spans="1:29" x14ac:dyDescent="0.2">
      <c r="A155" s="2"/>
      <c r="B155" s="2"/>
      <c r="C155" s="2"/>
      <c r="D155" s="2"/>
      <c r="E155" s="2"/>
      <c r="F155" s="2"/>
      <c r="G155" s="2"/>
      <c r="H155" s="2"/>
      <c r="I155" s="2"/>
      <c r="J155" s="2"/>
      <c r="K155" s="4"/>
      <c r="L155" s="682"/>
      <c r="M155" s="682"/>
      <c r="N155" s="2"/>
      <c r="O155" s="682"/>
      <c r="P155" s="682"/>
      <c r="Q155" s="682"/>
      <c r="R155" s="682"/>
      <c r="S155" s="682"/>
      <c r="T155" s="682"/>
      <c r="U155" s="682"/>
      <c r="V155" s="682"/>
      <c r="W155" s="682" t="str">
        <f t="shared" si="9"/>
        <v/>
      </c>
      <c r="X155" s="682" t="str">
        <f t="shared" si="10"/>
        <v/>
      </c>
      <c r="Y155" s="682" t="str">
        <f t="shared" si="11"/>
        <v/>
      </c>
      <c r="Z155" s="682" t="str">
        <f t="shared" si="12"/>
        <v/>
      </c>
      <c r="AA155" s="2"/>
      <c r="AB155" s="2"/>
      <c r="AC155" s="2"/>
    </row>
    <row r="156" spans="1:29" x14ac:dyDescent="0.2">
      <c r="A156" s="2"/>
      <c r="B156" s="2"/>
      <c r="C156" s="2"/>
      <c r="D156" s="2"/>
      <c r="E156" s="2"/>
      <c r="F156" s="2"/>
      <c r="G156" s="2"/>
      <c r="H156" s="2"/>
      <c r="I156" s="2"/>
      <c r="J156" s="2"/>
      <c r="K156" s="23"/>
      <c r="L156" s="682"/>
      <c r="M156" s="682"/>
      <c r="N156" s="2"/>
      <c r="O156" s="21"/>
      <c r="P156" s="21"/>
      <c r="Q156" s="21"/>
      <c r="R156" s="21"/>
      <c r="S156" s="682"/>
      <c r="T156" s="682"/>
      <c r="U156" s="682"/>
      <c r="V156" s="682"/>
      <c r="W156" s="682" t="str">
        <f t="shared" si="9"/>
        <v/>
      </c>
      <c r="X156" s="682" t="str">
        <f t="shared" si="10"/>
        <v/>
      </c>
      <c r="Y156" s="682" t="str">
        <f t="shared" si="11"/>
        <v/>
      </c>
      <c r="Z156" s="682" t="str">
        <f t="shared" si="12"/>
        <v/>
      </c>
      <c r="AA156" s="2"/>
      <c r="AB156" s="2"/>
      <c r="AC156" s="2"/>
    </row>
    <row r="157" spans="1:29" x14ac:dyDescent="0.2">
      <c r="A157" s="2"/>
      <c r="B157" s="2"/>
      <c r="C157" s="2"/>
      <c r="D157" s="2"/>
      <c r="E157" s="2"/>
      <c r="F157" s="2"/>
      <c r="G157" s="2"/>
      <c r="H157" s="2"/>
      <c r="I157" s="2"/>
      <c r="J157" s="2"/>
      <c r="K157" s="23"/>
      <c r="L157" s="682"/>
      <c r="M157" s="682"/>
      <c r="N157" s="2"/>
      <c r="O157" s="682"/>
      <c r="P157" s="682"/>
      <c r="Q157" s="682"/>
      <c r="R157" s="682"/>
      <c r="S157" s="682"/>
      <c r="T157" s="682"/>
      <c r="U157" s="682"/>
      <c r="V157" s="682"/>
      <c r="W157" s="682" t="str">
        <f t="shared" si="9"/>
        <v/>
      </c>
      <c r="X157" s="682" t="str">
        <f t="shared" si="10"/>
        <v/>
      </c>
      <c r="Y157" s="682" t="str">
        <f t="shared" si="11"/>
        <v/>
      </c>
      <c r="Z157" s="682" t="str">
        <f t="shared" si="12"/>
        <v/>
      </c>
      <c r="AA157" s="2"/>
      <c r="AB157" s="2"/>
      <c r="AC157" s="2"/>
    </row>
    <row r="158" spans="1:29" x14ac:dyDescent="0.2">
      <c r="A158" s="2"/>
      <c r="B158" s="2"/>
      <c r="C158" s="2"/>
      <c r="D158" s="2"/>
      <c r="E158" s="2"/>
      <c r="F158" s="2"/>
      <c r="G158" s="2"/>
      <c r="H158" s="2"/>
      <c r="I158" s="2"/>
      <c r="J158" s="2"/>
      <c r="K158" s="23"/>
      <c r="L158" s="682"/>
      <c r="M158" s="682"/>
      <c r="N158" s="2"/>
      <c r="O158" s="682"/>
      <c r="P158" s="682"/>
      <c r="Q158" s="682"/>
      <c r="R158" s="682"/>
      <c r="S158" s="682"/>
      <c r="T158" s="682"/>
      <c r="U158" s="682"/>
      <c r="V158" s="682"/>
      <c r="W158" s="682" t="str">
        <f t="shared" si="9"/>
        <v/>
      </c>
      <c r="X158" s="682" t="str">
        <f t="shared" si="10"/>
        <v/>
      </c>
      <c r="Y158" s="682" t="str">
        <f t="shared" si="11"/>
        <v/>
      </c>
      <c r="Z158" s="682" t="str">
        <f t="shared" si="12"/>
        <v/>
      </c>
      <c r="AA158" s="2"/>
      <c r="AB158" s="2"/>
      <c r="AC158" s="2"/>
    </row>
    <row r="159" spans="1:29" x14ac:dyDescent="0.2">
      <c r="A159" s="2"/>
      <c r="B159" s="2"/>
      <c r="C159" s="2"/>
      <c r="D159" s="2"/>
      <c r="E159" s="2"/>
      <c r="F159" s="2"/>
      <c r="G159" s="2"/>
      <c r="H159" s="2"/>
      <c r="I159" s="2"/>
      <c r="J159" s="2"/>
      <c r="K159" s="23"/>
      <c r="L159" s="682"/>
      <c r="M159" s="682"/>
      <c r="N159" s="2"/>
      <c r="O159" s="682"/>
      <c r="P159" s="682"/>
      <c r="Q159" s="682"/>
      <c r="R159" s="682"/>
      <c r="S159" s="682"/>
      <c r="T159" s="682"/>
      <c r="U159" s="682"/>
      <c r="V159" s="682"/>
      <c r="W159" s="682" t="str">
        <f t="shared" si="9"/>
        <v/>
      </c>
      <c r="X159" s="682" t="str">
        <f t="shared" si="10"/>
        <v/>
      </c>
      <c r="Y159" s="682" t="str">
        <f t="shared" si="11"/>
        <v/>
      </c>
      <c r="Z159" s="682" t="str">
        <f t="shared" si="12"/>
        <v/>
      </c>
      <c r="AA159" s="2"/>
      <c r="AB159" s="2"/>
      <c r="AC159" s="2"/>
    </row>
    <row r="160" spans="1:29" x14ac:dyDescent="0.2">
      <c r="A160" s="2"/>
      <c r="B160" s="2"/>
      <c r="C160" s="2"/>
      <c r="D160" s="2"/>
      <c r="E160" s="2"/>
      <c r="F160" s="2"/>
      <c r="G160" s="2"/>
      <c r="H160" s="2"/>
      <c r="I160" s="2"/>
      <c r="J160" s="2"/>
      <c r="K160" s="23"/>
      <c r="L160" s="682"/>
      <c r="M160" s="682"/>
      <c r="N160" s="2"/>
      <c r="O160" s="682"/>
      <c r="P160" s="682"/>
      <c r="Q160" s="682"/>
      <c r="R160" s="682"/>
      <c r="S160" s="682"/>
      <c r="T160" s="682"/>
      <c r="U160" s="682"/>
      <c r="V160" s="682"/>
      <c r="W160" s="682" t="str">
        <f t="shared" si="9"/>
        <v/>
      </c>
      <c r="X160" s="682" t="str">
        <f t="shared" si="10"/>
        <v/>
      </c>
      <c r="Y160" s="682" t="str">
        <f t="shared" si="11"/>
        <v/>
      </c>
      <c r="Z160" s="682" t="str">
        <f t="shared" si="12"/>
        <v/>
      </c>
      <c r="AA160" s="2"/>
      <c r="AB160" s="2"/>
      <c r="AC160" s="2"/>
    </row>
    <row r="161" spans="1:29" x14ac:dyDescent="0.2">
      <c r="A161" s="2"/>
      <c r="B161" s="2"/>
      <c r="C161" s="2"/>
      <c r="D161" s="2"/>
      <c r="E161" s="2"/>
      <c r="F161" s="2"/>
      <c r="G161" s="2"/>
      <c r="H161" s="2"/>
      <c r="I161" s="2"/>
      <c r="J161" s="2"/>
      <c r="K161" s="23"/>
      <c r="L161" s="682"/>
      <c r="M161" s="682"/>
      <c r="N161" s="2"/>
      <c r="O161" s="682"/>
      <c r="P161" s="682"/>
      <c r="Q161" s="682"/>
      <c r="R161" s="682"/>
      <c r="S161" s="682"/>
      <c r="T161" s="682"/>
      <c r="U161" s="682"/>
      <c r="V161" s="682"/>
      <c r="W161" s="682" t="str">
        <f t="shared" si="9"/>
        <v/>
      </c>
      <c r="X161" s="682" t="str">
        <f t="shared" si="10"/>
        <v/>
      </c>
      <c r="Y161" s="682" t="str">
        <f t="shared" si="11"/>
        <v/>
      </c>
      <c r="Z161" s="682" t="str">
        <f t="shared" si="12"/>
        <v/>
      </c>
      <c r="AA161" s="2"/>
      <c r="AB161" s="2"/>
      <c r="AC161" s="2"/>
    </row>
    <row r="162" spans="1:29" x14ac:dyDescent="0.2">
      <c r="A162" s="2"/>
      <c r="B162" s="2"/>
      <c r="C162" s="2"/>
      <c r="D162" s="2"/>
      <c r="E162" s="2"/>
      <c r="F162" s="2"/>
      <c r="G162" s="2"/>
      <c r="H162" s="2"/>
      <c r="I162" s="2"/>
      <c r="J162" s="2"/>
      <c r="K162" s="23"/>
      <c r="L162" s="682"/>
      <c r="M162" s="682"/>
      <c r="N162" s="2"/>
      <c r="O162" s="682"/>
      <c r="P162" s="682"/>
      <c r="Q162" s="682"/>
      <c r="R162" s="682"/>
      <c r="S162" s="682"/>
      <c r="T162" s="682"/>
      <c r="U162" s="682"/>
      <c r="V162" s="682"/>
      <c r="W162" s="682" t="str">
        <f t="shared" si="9"/>
        <v/>
      </c>
      <c r="X162" s="682" t="str">
        <f t="shared" si="10"/>
        <v/>
      </c>
      <c r="Y162" s="682" t="str">
        <f t="shared" si="11"/>
        <v/>
      </c>
      <c r="Z162" s="682" t="str">
        <f t="shared" si="12"/>
        <v/>
      </c>
      <c r="AA162" s="2"/>
      <c r="AB162" s="2"/>
      <c r="AC162" s="2"/>
    </row>
    <row r="163" spans="1:29" x14ac:dyDescent="0.2">
      <c r="A163" s="2"/>
      <c r="B163" s="2"/>
      <c r="C163" s="2"/>
      <c r="D163" s="2"/>
      <c r="E163" s="2"/>
      <c r="F163" s="2"/>
      <c r="G163" s="2"/>
      <c r="H163" s="2"/>
      <c r="I163" s="2"/>
      <c r="J163" s="2"/>
      <c r="K163" s="4"/>
      <c r="L163" s="682"/>
      <c r="M163" s="682"/>
      <c r="N163" s="2"/>
      <c r="O163" s="682"/>
      <c r="P163" s="682"/>
      <c r="Q163" s="682"/>
      <c r="R163" s="682"/>
      <c r="S163" s="682"/>
      <c r="T163" s="682"/>
      <c r="U163" s="682"/>
      <c r="V163" s="21"/>
      <c r="W163" s="682" t="str">
        <f t="shared" si="9"/>
        <v/>
      </c>
      <c r="X163" s="682" t="str">
        <f t="shared" si="10"/>
        <v/>
      </c>
      <c r="Y163" s="682" t="str">
        <f t="shared" si="11"/>
        <v/>
      </c>
      <c r="Z163" s="682" t="str">
        <f t="shared" si="12"/>
        <v/>
      </c>
      <c r="AA163" s="2"/>
      <c r="AB163" s="2"/>
      <c r="AC163" s="2"/>
    </row>
    <row r="164" spans="1:29" x14ac:dyDescent="0.2">
      <c r="A164" s="2"/>
      <c r="B164" s="2"/>
      <c r="C164" s="2"/>
      <c r="D164" s="2"/>
      <c r="E164" s="2"/>
      <c r="F164" s="2"/>
      <c r="G164" s="2"/>
      <c r="H164" s="2"/>
      <c r="I164" s="2"/>
      <c r="J164" s="2"/>
      <c r="K164" s="4"/>
      <c r="L164" s="682"/>
      <c r="M164" s="682"/>
      <c r="N164" s="2"/>
      <c r="O164" s="682"/>
      <c r="P164" s="682"/>
      <c r="Q164" s="682"/>
      <c r="R164" s="682"/>
      <c r="S164" s="682"/>
      <c r="T164" s="682"/>
      <c r="U164" s="682"/>
      <c r="V164" s="21"/>
      <c r="W164" s="21" t="str">
        <f t="shared" si="9"/>
        <v/>
      </c>
      <c r="X164" s="682" t="str">
        <f t="shared" si="10"/>
        <v/>
      </c>
      <c r="Y164" s="682" t="str">
        <f t="shared" si="11"/>
        <v/>
      </c>
      <c r="Z164" s="682" t="str">
        <f t="shared" si="12"/>
        <v/>
      </c>
      <c r="AA164" s="2"/>
      <c r="AB164" s="2"/>
      <c r="AC164" s="2"/>
    </row>
    <row r="165" spans="1:29" x14ac:dyDescent="0.2">
      <c r="A165" s="2"/>
      <c r="B165" s="2"/>
      <c r="C165" s="2"/>
      <c r="D165" s="2"/>
      <c r="E165" s="2"/>
      <c r="F165" s="2"/>
      <c r="G165" s="2"/>
      <c r="H165" s="2"/>
      <c r="I165" s="2"/>
      <c r="J165" s="2"/>
      <c r="K165" s="4"/>
      <c r="L165" s="682"/>
      <c r="M165" s="682"/>
      <c r="N165" s="2"/>
      <c r="O165" s="682"/>
      <c r="P165" s="682"/>
      <c r="Q165" s="682"/>
      <c r="R165" s="682"/>
      <c r="S165" s="682"/>
      <c r="T165" s="682"/>
      <c r="U165" s="682"/>
      <c r="V165" s="21"/>
      <c r="W165" s="21" t="str">
        <f t="shared" si="9"/>
        <v/>
      </c>
      <c r="X165" s="682" t="str">
        <f t="shared" si="10"/>
        <v/>
      </c>
      <c r="Y165" s="682" t="str">
        <f t="shared" si="11"/>
        <v/>
      </c>
      <c r="Z165" s="682" t="str">
        <f t="shared" si="12"/>
        <v/>
      </c>
      <c r="AA165" s="2"/>
      <c r="AB165" s="2"/>
      <c r="AC165" s="2"/>
    </row>
    <row r="166" spans="1:29" x14ac:dyDescent="0.2">
      <c r="A166" s="2"/>
      <c r="B166" s="2"/>
      <c r="C166" s="2"/>
      <c r="D166" s="2"/>
      <c r="E166" s="2"/>
      <c r="F166" s="2"/>
      <c r="G166" s="2"/>
      <c r="H166" s="2"/>
      <c r="I166" s="2"/>
      <c r="J166" s="2"/>
      <c r="K166" s="4"/>
      <c r="L166" s="682"/>
      <c r="M166" s="682"/>
      <c r="N166" s="2"/>
      <c r="O166" s="682"/>
      <c r="P166" s="682"/>
      <c r="Q166" s="682"/>
      <c r="R166" s="682"/>
      <c r="S166" s="682"/>
      <c r="T166" s="682"/>
      <c r="U166" s="682"/>
      <c r="V166" s="682"/>
      <c r="W166" s="682" t="str">
        <f t="shared" si="9"/>
        <v/>
      </c>
      <c r="X166" s="682" t="str">
        <f t="shared" si="10"/>
        <v/>
      </c>
      <c r="Y166" s="682" t="str">
        <f t="shared" si="11"/>
        <v/>
      </c>
      <c r="Z166" s="682" t="str">
        <f t="shared" si="12"/>
        <v/>
      </c>
      <c r="AA166" s="2"/>
      <c r="AB166" s="2"/>
      <c r="AC166" s="2"/>
    </row>
    <row r="167" spans="1:29" x14ac:dyDescent="0.2">
      <c r="A167" s="2"/>
      <c r="B167" s="2"/>
      <c r="C167" s="2"/>
      <c r="D167" s="2"/>
      <c r="E167" s="2"/>
      <c r="F167" s="2"/>
      <c r="G167" s="2"/>
      <c r="H167" s="2"/>
      <c r="I167" s="2"/>
      <c r="J167" s="2"/>
      <c r="K167" s="4"/>
      <c r="L167" s="682"/>
      <c r="M167" s="682"/>
      <c r="N167" s="2"/>
      <c r="O167" s="682"/>
      <c r="P167" s="682"/>
      <c r="Q167" s="682"/>
      <c r="R167" s="682"/>
      <c r="S167" s="682"/>
      <c r="T167" s="682"/>
      <c r="U167" s="682"/>
      <c r="V167" s="682"/>
      <c r="W167" s="682" t="str">
        <f t="shared" si="9"/>
        <v/>
      </c>
      <c r="X167" s="682" t="str">
        <f t="shared" si="10"/>
        <v/>
      </c>
      <c r="Y167" s="682" t="str">
        <f t="shared" si="11"/>
        <v/>
      </c>
      <c r="Z167" s="682" t="str">
        <f t="shared" si="12"/>
        <v/>
      </c>
      <c r="AA167" s="2"/>
      <c r="AB167" s="2"/>
      <c r="AC167" s="2"/>
    </row>
    <row r="168" spans="1:29" x14ac:dyDescent="0.2">
      <c r="A168" s="2"/>
      <c r="B168" s="2"/>
      <c r="C168" s="2"/>
      <c r="D168" s="2"/>
      <c r="E168" s="2"/>
      <c r="F168" s="2"/>
      <c r="G168" s="2"/>
      <c r="H168" s="2"/>
      <c r="I168" s="2"/>
      <c r="J168" s="2"/>
      <c r="K168" s="4"/>
      <c r="L168" s="682"/>
      <c r="M168" s="682"/>
      <c r="N168" s="2"/>
      <c r="O168" s="682"/>
      <c r="P168" s="682"/>
      <c r="Q168" s="682"/>
      <c r="R168" s="682"/>
      <c r="S168" s="682"/>
      <c r="T168" s="682"/>
      <c r="U168" s="682"/>
      <c r="V168" s="682"/>
      <c r="W168" s="682" t="str">
        <f t="shared" si="9"/>
        <v/>
      </c>
      <c r="X168" s="682" t="str">
        <f t="shared" si="10"/>
        <v/>
      </c>
      <c r="Y168" s="682" t="str">
        <f t="shared" si="11"/>
        <v/>
      </c>
      <c r="Z168" s="682" t="str">
        <f t="shared" si="12"/>
        <v/>
      </c>
      <c r="AA168" s="2"/>
      <c r="AB168" s="2"/>
      <c r="AC168" s="2"/>
    </row>
    <row r="169" spans="1:29" x14ac:dyDescent="0.2">
      <c r="A169" s="2"/>
      <c r="B169" s="2"/>
      <c r="C169" s="2"/>
      <c r="D169" s="2"/>
      <c r="E169" s="2"/>
      <c r="F169" s="2"/>
      <c r="G169" s="2"/>
      <c r="H169" s="2"/>
      <c r="I169" s="2"/>
      <c r="J169" s="2"/>
      <c r="K169" s="4"/>
      <c r="L169" s="682"/>
      <c r="M169" s="682"/>
      <c r="N169" s="2"/>
      <c r="O169" s="682"/>
      <c r="P169" s="682"/>
      <c r="Q169" s="682"/>
      <c r="R169" s="682"/>
      <c r="S169" s="682"/>
      <c r="T169" s="682"/>
      <c r="U169" s="682"/>
      <c r="V169" s="682"/>
      <c r="W169" s="682" t="str">
        <f t="shared" si="9"/>
        <v/>
      </c>
      <c r="X169" s="682" t="str">
        <f t="shared" si="10"/>
        <v/>
      </c>
      <c r="Y169" s="682" t="str">
        <f t="shared" si="11"/>
        <v/>
      </c>
      <c r="Z169" s="682" t="str">
        <f t="shared" si="12"/>
        <v/>
      </c>
      <c r="AA169" s="2"/>
      <c r="AB169" s="2"/>
      <c r="AC169" s="2"/>
    </row>
    <row r="170" spans="1:29" x14ac:dyDescent="0.2">
      <c r="A170" s="2"/>
      <c r="B170" s="2"/>
      <c r="C170" s="2"/>
      <c r="D170" s="2"/>
      <c r="E170" s="2"/>
      <c r="F170" s="2"/>
      <c r="G170" s="2"/>
      <c r="H170" s="2"/>
      <c r="I170" s="2"/>
      <c r="J170" s="2"/>
      <c r="K170" s="4"/>
      <c r="L170" s="682"/>
      <c r="M170" s="682"/>
      <c r="N170" s="2"/>
      <c r="O170" s="682"/>
      <c r="P170" s="682"/>
      <c r="Q170" s="682"/>
      <c r="R170" s="682"/>
      <c r="S170" s="682"/>
      <c r="T170" s="682"/>
      <c r="U170" s="682"/>
      <c r="V170" s="682"/>
      <c r="W170" s="682" t="str">
        <f t="shared" si="9"/>
        <v/>
      </c>
      <c r="X170" s="682" t="str">
        <f t="shared" si="10"/>
        <v/>
      </c>
      <c r="Y170" s="682" t="str">
        <f t="shared" si="11"/>
        <v/>
      </c>
      <c r="Z170" s="682" t="str">
        <f t="shared" si="12"/>
        <v/>
      </c>
      <c r="AA170" s="2"/>
      <c r="AB170" s="2"/>
      <c r="AC170" s="2"/>
    </row>
    <row r="171" spans="1:29" x14ac:dyDescent="0.2">
      <c r="A171" s="2"/>
      <c r="B171" s="2"/>
      <c r="C171" s="2"/>
      <c r="D171" s="2"/>
      <c r="E171" s="2"/>
      <c r="F171" s="2"/>
      <c r="G171" s="2"/>
      <c r="H171" s="2"/>
      <c r="I171" s="2"/>
      <c r="J171" s="2"/>
      <c r="K171" s="4"/>
      <c r="L171" s="682"/>
      <c r="M171" s="682"/>
      <c r="N171" s="2"/>
      <c r="O171" s="682"/>
      <c r="P171" s="682"/>
      <c r="Q171" s="682"/>
      <c r="R171" s="682"/>
      <c r="S171" s="682"/>
      <c r="T171" s="682"/>
      <c r="U171" s="682"/>
      <c r="V171" s="682"/>
      <c r="W171" s="682" t="str">
        <f t="shared" si="9"/>
        <v/>
      </c>
      <c r="X171" s="682" t="str">
        <f t="shared" si="10"/>
        <v/>
      </c>
      <c r="Y171" s="682" t="str">
        <f t="shared" si="11"/>
        <v/>
      </c>
      <c r="Z171" s="682" t="str">
        <f t="shared" si="12"/>
        <v/>
      </c>
      <c r="AA171" s="2"/>
      <c r="AB171" s="2"/>
      <c r="AC171" s="2"/>
    </row>
    <row r="172" spans="1:29" x14ac:dyDescent="0.2">
      <c r="A172" s="2"/>
      <c r="B172" s="2"/>
      <c r="C172" s="2"/>
      <c r="D172" s="2"/>
      <c r="E172" s="2"/>
      <c r="F172" s="2"/>
      <c r="G172" s="2"/>
      <c r="H172" s="2"/>
      <c r="I172" s="2"/>
      <c r="J172" s="2"/>
      <c r="K172" s="4"/>
      <c r="L172" s="682"/>
      <c r="M172" s="682"/>
      <c r="N172" s="2"/>
      <c r="O172" s="682"/>
      <c r="P172" s="682"/>
      <c r="Q172" s="682"/>
      <c r="R172" s="682"/>
      <c r="S172" s="682"/>
      <c r="T172" s="682"/>
      <c r="U172" s="682"/>
      <c r="V172" s="682"/>
      <c r="W172" s="682" t="str">
        <f t="shared" si="9"/>
        <v/>
      </c>
      <c r="X172" s="682" t="str">
        <f t="shared" si="10"/>
        <v/>
      </c>
      <c r="Y172" s="682" t="str">
        <f t="shared" si="11"/>
        <v/>
      </c>
      <c r="Z172" s="682" t="str">
        <f t="shared" si="12"/>
        <v/>
      </c>
      <c r="AA172" s="2"/>
      <c r="AB172" s="2"/>
      <c r="AC172" s="2"/>
    </row>
    <row r="173" spans="1:29" x14ac:dyDescent="0.2">
      <c r="A173" s="2"/>
      <c r="B173" s="2"/>
      <c r="C173" s="2"/>
      <c r="D173" s="2"/>
      <c r="E173" s="2"/>
      <c r="F173" s="2"/>
      <c r="G173" s="2"/>
      <c r="H173" s="2"/>
      <c r="I173" s="2"/>
      <c r="J173" s="2"/>
      <c r="K173" s="4"/>
      <c r="L173" s="682"/>
      <c r="M173" s="682"/>
      <c r="N173" s="2"/>
      <c r="O173" s="682"/>
      <c r="P173" s="682"/>
      <c r="Q173" s="682"/>
      <c r="R173" s="682"/>
      <c r="S173" s="682"/>
      <c r="T173" s="682"/>
      <c r="U173" s="682"/>
      <c r="V173" s="682"/>
      <c r="W173" s="682" t="str">
        <f t="shared" si="9"/>
        <v/>
      </c>
      <c r="X173" s="682" t="str">
        <f t="shared" si="10"/>
        <v/>
      </c>
      <c r="Y173" s="682" t="str">
        <f t="shared" si="11"/>
        <v/>
      </c>
      <c r="Z173" s="682" t="str">
        <f t="shared" si="12"/>
        <v/>
      </c>
      <c r="AA173" s="2"/>
      <c r="AB173" s="2"/>
      <c r="AC173" s="2"/>
    </row>
    <row r="174" spans="1:29" x14ac:dyDescent="0.2">
      <c r="A174" s="2"/>
      <c r="B174" s="2"/>
      <c r="C174" s="2"/>
      <c r="D174" s="2"/>
      <c r="E174" s="2"/>
      <c r="F174" s="2"/>
      <c r="G174" s="2"/>
      <c r="H174" s="2"/>
      <c r="I174" s="2"/>
      <c r="J174" s="2"/>
      <c r="K174" s="4"/>
      <c r="L174" s="682"/>
      <c r="M174" s="682"/>
      <c r="N174" s="2"/>
      <c r="O174" s="682"/>
      <c r="P174" s="682"/>
      <c r="Q174" s="682"/>
      <c r="R174" s="682"/>
      <c r="S174" s="682"/>
      <c r="T174" s="682"/>
      <c r="U174" s="682"/>
      <c r="V174" s="682"/>
      <c r="W174" s="682" t="str">
        <f t="shared" si="9"/>
        <v/>
      </c>
      <c r="X174" s="682" t="str">
        <f t="shared" si="10"/>
        <v/>
      </c>
      <c r="Y174" s="682" t="str">
        <f t="shared" si="11"/>
        <v/>
      </c>
      <c r="Z174" s="682" t="str">
        <f t="shared" si="12"/>
        <v/>
      </c>
      <c r="AA174" s="2"/>
      <c r="AB174" s="2"/>
      <c r="AC174" s="2"/>
    </row>
    <row r="175" spans="1:29" x14ac:dyDescent="0.2">
      <c r="A175" s="2"/>
      <c r="B175" s="2"/>
      <c r="C175" s="2"/>
      <c r="D175" s="2"/>
      <c r="E175" s="2"/>
      <c r="F175" s="2"/>
      <c r="G175" s="2"/>
      <c r="H175" s="2"/>
      <c r="I175" s="2"/>
      <c r="J175" s="2"/>
      <c r="K175" s="4"/>
      <c r="L175" s="682"/>
      <c r="M175" s="682"/>
      <c r="N175" s="2"/>
      <c r="O175" s="682"/>
      <c r="P175" s="682"/>
      <c r="Q175" s="682"/>
      <c r="R175" s="682"/>
      <c r="S175" s="682"/>
      <c r="T175" s="682"/>
      <c r="U175" s="682"/>
      <c r="V175" s="682"/>
      <c r="W175" s="682" t="str">
        <f t="shared" si="9"/>
        <v/>
      </c>
      <c r="X175" s="682" t="str">
        <f t="shared" si="10"/>
        <v/>
      </c>
      <c r="Y175" s="682" t="str">
        <f t="shared" si="11"/>
        <v/>
      </c>
      <c r="Z175" s="682" t="str">
        <f t="shared" si="12"/>
        <v/>
      </c>
      <c r="AA175" s="2"/>
      <c r="AB175" s="2"/>
      <c r="AC175" s="2"/>
    </row>
    <row r="176" spans="1:29" x14ac:dyDescent="0.2">
      <c r="A176" s="2"/>
      <c r="B176" s="2"/>
      <c r="C176" s="2"/>
      <c r="D176" s="2"/>
      <c r="E176" s="2"/>
      <c r="F176" s="2"/>
      <c r="G176" s="2"/>
      <c r="H176" s="2"/>
      <c r="I176" s="2"/>
      <c r="J176" s="2"/>
      <c r="K176" s="4"/>
      <c r="L176" s="682"/>
      <c r="M176" s="682"/>
      <c r="N176" s="2"/>
      <c r="O176" s="682"/>
      <c r="P176" s="682"/>
      <c r="Q176" s="682"/>
      <c r="R176" s="682"/>
      <c r="S176" s="682"/>
      <c r="T176" s="682"/>
      <c r="U176" s="682"/>
      <c r="V176" s="682"/>
      <c r="W176" s="682" t="str">
        <f t="shared" si="9"/>
        <v/>
      </c>
      <c r="X176" s="682" t="str">
        <f t="shared" si="10"/>
        <v/>
      </c>
      <c r="Y176" s="682" t="str">
        <f t="shared" si="11"/>
        <v/>
      </c>
      <c r="Z176" s="682" t="str">
        <f t="shared" si="12"/>
        <v/>
      </c>
      <c r="AA176" s="2"/>
      <c r="AB176" s="2"/>
      <c r="AC176" s="2"/>
    </row>
    <row r="177" spans="1:29" x14ac:dyDescent="0.2">
      <c r="A177" s="2"/>
      <c r="B177" s="2"/>
      <c r="C177" s="2"/>
      <c r="D177" s="2"/>
      <c r="E177" s="2"/>
      <c r="F177" s="2"/>
      <c r="G177" s="2"/>
      <c r="H177" s="2"/>
      <c r="I177" s="2"/>
      <c r="J177" s="2"/>
      <c r="K177" s="4"/>
      <c r="L177" s="682"/>
      <c r="M177" s="682"/>
      <c r="N177" s="2"/>
      <c r="O177" s="682"/>
      <c r="P177" s="682"/>
      <c r="Q177" s="682"/>
      <c r="R177" s="682"/>
      <c r="S177" s="682"/>
      <c r="T177" s="682"/>
      <c r="U177" s="682"/>
      <c r="V177" s="682"/>
      <c r="W177" s="682" t="str">
        <f t="shared" si="9"/>
        <v/>
      </c>
      <c r="X177" s="682" t="str">
        <f t="shared" si="10"/>
        <v/>
      </c>
      <c r="Y177" s="682" t="str">
        <f t="shared" si="11"/>
        <v/>
      </c>
      <c r="Z177" s="682" t="str">
        <f t="shared" si="12"/>
        <v/>
      </c>
      <c r="AA177" s="2"/>
      <c r="AB177" s="2"/>
      <c r="AC177" s="2"/>
    </row>
    <row r="178" spans="1:29" x14ac:dyDescent="0.2">
      <c r="A178" s="2"/>
      <c r="B178" s="2"/>
      <c r="C178" s="2"/>
      <c r="D178" s="2"/>
      <c r="E178" s="2"/>
      <c r="F178" s="2"/>
      <c r="G178" s="2"/>
      <c r="H178" s="2"/>
      <c r="I178" s="2"/>
      <c r="J178" s="2"/>
      <c r="K178" s="4"/>
      <c r="L178" s="682"/>
      <c r="M178" s="682"/>
      <c r="N178" s="2"/>
      <c r="O178" s="682"/>
      <c r="P178" s="682"/>
      <c r="Q178" s="682"/>
      <c r="R178" s="682"/>
      <c r="S178" s="682"/>
      <c r="T178" s="682"/>
      <c r="U178" s="682"/>
      <c r="V178" s="682"/>
      <c r="W178" s="682" t="str">
        <f t="shared" si="9"/>
        <v/>
      </c>
      <c r="X178" s="682" t="str">
        <f t="shared" si="10"/>
        <v/>
      </c>
      <c r="Y178" s="682" t="str">
        <f t="shared" si="11"/>
        <v/>
      </c>
      <c r="Z178" s="682" t="str">
        <f t="shared" si="12"/>
        <v/>
      </c>
      <c r="AA178" s="2"/>
      <c r="AB178" s="2"/>
      <c r="AC178" s="2"/>
    </row>
    <row r="179" spans="1:29" x14ac:dyDescent="0.2">
      <c r="A179" s="2"/>
      <c r="B179" s="2"/>
      <c r="C179" s="2"/>
      <c r="D179" s="2"/>
      <c r="E179" s="2"/>
      <c r="F179" s="2"/>
      <c r="G179" s="2"/>
      <c r="H179" s="2"/>
      <c r="I179" s="2"/>
      <c r="J179" s="2"/>
      <c r="K179" s="4"/>
      <c r="L179" s="682"/>
      <c r="M179" s="682"/>
      <c r="N179" s="2"/>
      <c r="O179" s="682"/>
      <c r="P179" s="682"/>
      <c r="Q179" s="682"/>
      <c r="R179" s="682"/>
      <c r="S179" s="682"/>
      <c r="T179" s="682"/>
      <c r="U179" s="682"/>
      <c r="V179" s="682"/>
      <c r="W179" s="682" t="str">
        <f t="shared" si="9"/>
        <v/>
      </c>
      <c r="X179" s="682" t="str">
        <f t="shared" si="10"/>
        <v/>
      </c>
      <c r="Y179" s="682" t="str">
        <f t="shared" si="11"/>
        <v/>
      </c>
      <c r="Z179" s="682" t="str">
        <f t="shared" si="12"/>
        <v/>
      </c>
      <c r="AA179" s="2"/>
      <c r="AB179" s="2"/>
      <c r="AC179" s="2"/>
    </row>
    <row r="180" spans="1:29" x14ac:dyDescent="0.2">
      <c r="A180" s="2"/>
      <c r="B180" s="2"/>
      <c r="C180" s="2"/>
      <c r="D180" s="2"/>
      <c r="E180" s="2"/>
      <c r="F180" s="2"/>
      <c r="G180" s="2"/>
      <c r="H180" s="2"/>
      <c r="I180" s="2"/>
      <c r="J180" s="2"/>
      <c r="K180" s="4"/>
      <c r="L180" s="682"/>
      <c r="M180" s="682"/>
      <c r="N180" s="2"/>
      <c r="O180" s="682"/>
      <c r="P180" s="682"/>
      <c r="Q180" s="682"/>
      <c r="R180" s="682"/>
      <c r="S180" s="682"/>
      <c r="T180" s="682"/>
      <c r="U180" s="682"/>
      <c r="V180" s="682"/>
      <c r="W180" s="682" t="str">
        <f t="shared" si="9"/>
        <v/>
      </c>
      <c r="X180" s="682" t="str">
        <f t="shared" si="10"/>
        <v/>
      </c>
      <c r="Y180" s="682" t="str">
        <f t="shared" si="11"/>
        <v/>
      </c>
      <c r="Z180" s="682" t="str">
        <f t="shared" si="12"/>
        <v/>
      </c>
      <c r="AA180" s="2"/>
      <c r="AB180" s="2"/>
      <c r="AC180" s="2"/>
    </row>
    <row r="181" spans="1:29" x14ac:dyDescent="0.2">
      <c r="A181" s="2"/>
      <c r="B181" s="2"/>
      <c r="C181" s="2"/>
      <c r="D181" s="2"/>
      <c r="E181" s="2"/>
      <c r="F181" s="2"/>
      <c r="G181" s="2"/>
      <c r="H181" s="2"/>
      <c r="I181" s="2"/>
      <c r="J181" s="2"/>
      <c r="K181" s="4"/>
      <c r="L181" s="682"/>
      <c r="M181" s="682"/>
      <c r="N181" s="2"/>
      <c r="O181" s="682"/>
      <c r="P181" s="682"/>
      <c r="Q181" s="682"/>
      <c r="R181" s="682"/>
      <c r="S181" s="682"/>
      <c r="T181" s="682"/>
      <c r="U181" s="682"/>
      <c r="V181" s="682"/>
      <c r="W181" s="682" t="str">
        <f t="shared" si="9"/>
        <v/>
      </c>
      <c r="X181" s="682" t="str">
        <f t="shared" si="10"/>
        <v/>
      </c>
      <c r="Y181" s="682" t="str">
        <f t="shared" si="11"/>
        <v/>
      </c>
      <c r="Z181" s="682" t="str">
        <f t="shared" si="12"/>
        <v/>
      </c>
      <c r="AA181" s="2"/>
      <c r="AB181" s="2"/>
      <c r="AC181" s="2"/>
    </row>
    <row r="182" spans="1:29" x14ac:dyDescent="0.2">
      <c r="A182" s="2"/>
      <c r="B182" s="2"/>
      <c r="C182" s="2"/>
      <c r="D182" s="2"/>
      <c r="E182" s="2"/>
      <c r="F182" s="2"/>
      <c r="G182" s="2"/>
      <c r="H182" s="2"/>
      <c r="I182" s="2"/>
      <c r="J182" s="2"/>
      <c r="K182" s="4"/>
      <c r="L182" s="682"/>
      <c r="M182" s="682"/>
      <c r="N182" s="2"/>
      <c r="O182" s="682"/>
      <c r="P182" s="682"/>
      <c r="Q182" s="682"/>
      <c r="R182" s="682"/>
      <c r="S182" s="682"/>
      <c r="T182" s="682"/>
      <c r="U182" s="682"/>
      <c r="V182" s="682"/>
      <c r="W182" s="682" t="str">
        <f t="shared" ref="W182:W245" si="13">IF(AND($H182="W", $I182="TWA", $J182="PBZ",$V182&lt;&gt;""), $V182, "")</f>
        <v/>
      </c>
      <c r="X182" s="682" t="str">
        <f t="shared" ref="X182:X245" si="14">IF(AND($H182="ONU", $I182="TWA", $J182="PBZ",$V182&lt;&gt;""), $V182, "")</f>
        <v/>
      </c>
      <c r="Y182" s="682" t="str">
        <f t="shared" ref="Y182:Y245" si="15">IF(AND($H182="W", $I182="Short-term", $J182="PBZ",$V182&lt;&gt;""), $V182, "")</f>
        <v/>
      </c>
      <c r="Z182" s="682" t="str">
        <f t="shared" ref="Z182:Z245" si="16">IF(AND($H182="ONU", $I182="Short-term", $J182="PBZ",$V182&lt;&gt;""), $V182, "")</f>
        <v/>
      </c>
      <c r="AA182" s="2"/>
      <c r="AB182" s="2"/>
      <c r="AC182" s="2"/>
    </row>
    <row r="183" spans="1:29" x14ac:dyDescent="0.2">
      <c r="A183" s="2"/>
      <c r="B183" s="2"/>
      <c r="C183" s="2"/>
      <c r="D183" s="2"/>
      <c r="E183" s="2"/>
      <c r="F183" s="2"/>
      <c r="G183" s="2"/>
      <c r="H183" s="2"/>
      <c r="I183" s="2"/>
      <c r="J183" s="2"/>
      <c r="K183" s="4"/>
      <c r="L183" s="682"/>
      <c r="M183" s="682"/>
      <c r="N183" s="2"/>
      <c r="O183" s="682"/>
      <c r="P183" s="682"/>
      <c r="Q183" s="682"/>
      <c r="R183" s="682"/>
      <c r="S183" s="682"/>
      <c r="T183" s="682"/>
      <c r="U183" s="682"/>
      <c r="V183" s="682"/>
      <c r="W183" s="682" t="str">
        <f t="shared" si="13"/>
        <v/>
      </c>
      <c r="X183" s="682" t="str">
        <f t="shared" si="14"/>
        <v/>
      </c>
      <c r="Y183" s="682" t="str">
        <f t="shared" si="15"/>
        <v/>
      </c>
      <c r="Z183" s="682" t="str">
        <f t="shared" si="16"/>
        <v/>
      </c>
      <c r="AA183" s="2"/>
      <c r="AB183" s="2"/>
      <c r="AC183" s="2"/>
    </row>
    <row r="184" spans="1:29" x14ac:dyDescent="0.2">
      <c r="A184" s="2"/>
      <c r="B184" s="2"/>
      <c r="C184" s="2"/>
      <c r="D184" s="2"/>
      <c r="E184" s="2"/>
      <c r="F184" s="2"/>
      <c r="G184" s="2"/>
      <c r="H184" s="2"/>
      <c r="I184" s="2"/>
      <c r="J184" s="2"/>
      <c r="K184" s="4"/>
      <c r="L184" s="682"/>
      <c r="M184" s="682"/>
      <c r="N184" s="2"/>
      <c r="O184" s="682"/>
      <c r="P184" s="682"/>
      <c r="Q184" s="682"/>
      <c r="R184" s="682"/>
      <c r="S184" s="682"/>
      <c r="T184" s="682"/>
      <c r="U184" s="682"/>
      <c r="V184" s="682"/>
      <c r="W184" s="682" t="str">
        <f t="shared" si="13"/>
        <v/>
      </c>
      <c r="X184" s="682" t="str">
        <f t="shared" si="14"/>
        <v/>
      </c>
      <c r="Y184" s="682" t="str">
        <f t="shared" si="15"/>
        <v/>
      </c>
      <c r="Z184" s="682" t="str">
        <f t="shared" si="16"/>
        <v/>
      </c>
      <c r="AA184" s="2"/>
      <c r="AB184" s="2"/>
      <c r="AC184" s="2"/>
    </row>
    <row r="185" spans="1:29" x14ac:dyDescent="0.2">
      <c r="A185" s="2"/>
      <c r="B185" s="2"/>
      <c r="C185" s="2"/>
      <c r="D185" s="2"/>
      <c r="E185" s="2"/>
      <c r="F185" s="2"/>
      <c r="G185" s="2"/>
      <c r="H185" s="2"/>
      <c r="I185" s="2"/>
      <c r="J185" s="2"/>
      <c r="K185" s="4"/>
      <c r="L185" s="682"/>
      <c r="M185" s="682"/>
      <c r="N185" s="2"/>
      <c r="O185" s="682"/>
      <c r="P185" s="682"/>
      <c r="Q185" s="682"/>
      <c r="R185" s="682"/>
      <c r="S185" s="682"/>
      <c r="T185" s="682"/>
      <c r="U185" s="682"/>
      <c r="V185" s="682"/>
      <c r="W185" s="682" t="str">
        <f t="shared" si="13"/>
        <v/>
      </c>
      <c r="X185" s="682" t="str">
        <f t="shared" si="14"/>
        <v/>
      </c>
      <c r="Y185" s="682" t="str">
        <f t="shared" si="15"/>
        <v/>
      </c>
      <c r="Z185" s="682" t="str">
        <f t="shared" si="16"/>
        <v/>
      </c>
      <c r="AA185" s="2"/>
      <c r="AB185" s="2"/>
      <c r="AC185" s="2"/>
    </row>
    <row r="186" spans="1:29" x14ac:dyDescent="0.2">
      <c r="A186" s="2"/>
      <c r="B186" s="2"/>
      <c r="C186" s="2"/>
      <c r="D186" s="2"/>
      <c r="E186" s="2"/>
      <c r="F186" s="2"/>
      <c r="G186" s="2"/>
      <c r="H186" s="2"/>
      <c r="I186" s="2"/>
      <c r="J186" s="2"/>
      <c r="K186" s="4"/>
      <c r="L186" s="682"/>
      <c r="M186" s="682"/>
      <c r="N186" s="2"/>
      <c r="O186" s="682"/>
      <c r="P186" s="682"/>
      <c r="Q186" s="682"/>
      <c r="R186" s="682"/>
      <c r="S186" s="682"/>
      <c r="T186" s="682"/>
      <c r="U186" s="682"/>
      <c r="V186" s="682"/>
      <c r="W186" s="682" t="str">
        <f t="shared" si="13"/>
        <v/>
      </c>
      <c r="X186" s="682" t="str">
        <f t="shared" si="14"/>
        <v/>
      </c>
      <c r="Y186" s="682" t="str">
        <f t="shared" si="15"/>
        <v/>
      </c>
      <c r="Z186" s="682" t="str">
        <f t="shared" si="16"/>
        <v/>
      </c>
      <c r="AA186" s="2"/>
      <c r="AB186" s="2"/>
      <c r="AC186" s="2"/>
    </row>
    <row r="187" spans="1:29" x14ac:dyDescent="0.2">
      <c r="A187" s="2"/>
      <c r="B187" s="2"/>
      <c r="C187" s="2"/>
      <c r="D187" s="2"/>
      <c r="E187" s="2"/>
      <c r="F187" s="2"/>
      <c r="G187" s="2"/>
      <c r="H187" s="2"/>
      <c r="I187" s="2"/>
      <c r="J187" s="5"/>
      <c r="K187" s="4"/>
      <c r="L187" s="682"/>
      <c r="M187" s="682"/>
      <c r="N187" s="2"/>
      <c r="O187" s="682"/>
      <c r="P187" s="682"/>
      <c r="Q187" s="682"/>
      <c r="R187" s="682"/>
      <c r="S187" s="682"/>
      <c r="T187" s="682"/>
      <c r="U187" s="682"/>
      <c r="V187" s="682"/>
      <c r="W187" s="682" t="str">
        <f t="shared" si="13"/>
        <v/>
      </c>
      <c r="X187" s="682" t="str">
        <f t="shared" si="14"/>
        <v/>
      </c>
      <c r="Y187" s="682" t="str">
        <f t="shared" si="15"/>
        <v/>
      </c>
      <c r="Z187" s="682" t="str">
        <f t="shared" si="16"/>
        <v/>
      </c>
      <c r="AA187" s="2"/>
      <c r="AB187" s="2"/>
      <c r="AC187" s="2"/>
    </row>
    <row r="188" spans="1:29" x14ac:dyDescent="0.2">
      <c r="A188" s="2"/>
      <c r="B188" s="2"/>
      <c r="C188" s="2"/>
      <c r="D188" s="2"/>
      <c r="E188" s="2"/>
      <c r="F188" s="2"/>
      <c r="G188" s="2"/>
      <c r="H188" s="2"/>
      <c r="I188" s="2"/>
      <c r="J188" s="5"/>
      <c r="K188" s="4"/>
      <c r="L188" s="682"/>
      <c r="M188" s="682"/>
      <c r="N188" s="2"/>
      <c r="O188" s="682"/>
      <c r="P188" s="682"/>
      <c r="Q188" s="682"/>
      <c r="R188" s="682"/>
      <c r="S188" s="682"/>
      <c r="T188" s="682"/>
      <c r="U188" s="682"/>
      <c r="V188" s="682"/>
      <c r="W188" s="682" t="str">
        <f t="shared" si="13"/>
        <v/>
      </c>
      <c r="X188" s="682" t="str">
        <f t="shared" si="14"/>
        <v/>
      </c>
      <c r="Y188" s="682" t="str">
        <f t="shared" si="15"/>
        <v/>
      </c>
      <c r="Z188" s="682" t="str">
        <f t="shared" si="16"/>
        <v/>
      </c>
      <c r="AA188" s="2"/>
      <c r="AB188" s="2"/>
      <c r="AC188" s="2"/>
    </row>
    <row r="189" spans="1:29" x14ac:dyDescent="0.2">
      <c r="A189" s="2"/>
      <c r="B189" s="2"/>
      <c r="C189" s="2"/>
      <c r="D189" s="2"/>
      <c r="E189" s="2"/>
      <c r="F189" s="2"/>
      <c r="G189" s="2"/>
      <c r="H189" s="2"/>
      <c r="I189" s="2"/>
      <c r="J189" s="2"/>
      <c r="K189" s="4"/>
      <c r="L189" s="682"/>
      <c r="M189" s="682"/>
      <c r="N189" s="2"/>
      <c r="O189" s="682"/>
      <c r="P189" s="682"/>
      <c r="Q189" s="682"/>
      <c r="R189" s="682"/>
      <c r="S189" s="682"/>
      <c r="T189" s="682"/>
      <c r="U189" s="682"/>
      <c r="V189" s="682"/>
      <c r="W189" s="682" t="str">
        <f t="shared" si="13"/>
        <v/>
      </c>
      <c r="X189" s="682" t="str">
        <f t="shared" si="14"/>
        <v/>
      </c>
      <c r="Y189" s="682" t="str">
        <f t="shared" si="15"/>
        <v/>
      </c>
      <c r="Z189" s="682" t="str">
        <f t="shared" si="16"/>
        <v/>
      </c>
      <c r="AA189" s="2"/>
      <c r="AB189" s="2"/>
      <c r="AC189" s="2"/>
    </row>
    <row r="190" spans="1:29" x14ac:dyDescent="0.2">
      <c r="A190" s="2"/>
      <c r="B190" s="2"/>
      <c r="C190" s="2"/>
      <c r="D190" s="2"/>
      <c r="E190" s="2"/>
      <c r="F190" s="2"/>
      <c r="G190" s="2"/>
      <c r="H190" s="2"/>
      <c r="I190" s="2"/>
      <c r="J190" s="5"/>
      <c r="K190" s="4"/>
      <c r="L190" s="682"/>
      <c r="M190" s="682"/>
      <c r="N190" s="2"/>
      <c r="O190" s="682"/>
      <c r="P190" s="682"/>
      <c r="Q190" s="682"/>
      <c r="R190" s="682"/>
      <c r="S190" s="682"/>
      <c r="T190" s="682"/>
      <c r="U190" s="682"/>
      <c r="V190" s="682"/>
      <c r="W190" s="682" t="str">
        <f t="shared" si="13"/>
        <v/>
      </c>
      <c r="X190" s="682" t="str">
        <f t="shared" si="14"/>
        <v/>
      </c>
      <c r="Y190" s="682" t="str">
        <f t="shared" si="15"/>
        <v/>
      </c>
      <c r="Z190" s="682" t="str">
        <f t="shared" si="16"/>
        <v/>
      </c>
      <c r="AA190" s="2"/>
      <c r="AB190" s="2"/>
      <c r="AC190" s="2"/>
    </row>
    <row r="191" spans="1:29" x14ac:dyDescent="0.2">
      <c r="A191" s="2"/>
      <c r="B191" s="2"/>
      <c r="C191" s="2"/>
      <c r="D191" s="2"/>
      <c r="E191" s="2"/>
      <c r="F191" s="2"/>
      <c r="G191" s="2"/>
      <c r="H191" s="2"/>
      <c r="I191" s="2"/>
      <c r="J191" s="2"/>
      <c r="K191" s="4"/>
      <c r="L191" s="682"/>
      <c r="M191" s="682"/>
      <c r="N191" s="2"/>
      <c r="O191" s="682"/>
      <c r="P191" s="682"/>
      <c r="Q191" s="682"/>
      <c r="R191" s="682"/>
      <c r="S191" s="682"/>
      <c r="T191" s="682"/>
      <c r="U191" s="682"/>
      <c r="V191" s="682"/>
      <c r="W191" s="682" t="str">
        <f t="shared" si="13"/>
        <v/>
      </c>
      <c r="X191" s="682" t="str">
        <f t="shared" si="14"/>
        <v/>
      </c>
      <c r="Y191" s="682" t="str">
        <f t="shared" si="15"/>
        <v/>
      </c>
      <c r="Z191" s="682" t="str">
        <f t="shared" si="16"/>
        <v/>
      </c>
      <c r="AA191" s="2"/>
      <c r="AB191" s="2"/>
      <c r="AC191" s="2"/>
    </row>
    <row r="192" spans="1:29" x14ac:dyDescent="0.2">
      <c r="A192" s="2"/>
      <c r="B192" s="2"/>
      <c r="C192" s="2"/>
      <c r="D192" s="2"/>
      <c r="E192" s="2"/>
      <c r="F192" s="2"/>
      <c r="G192" s="2"/>
      <c r="H192" s="2"/>
      <c r="I192" s="2"/>
      <c r="J192" s="2"/>
      <c r="K192" s="4"/>
      <c r="L192" s="682"/>
      <c r="M192" s="682"/>
      <c r="N192" s="2"/>
      <c r="O192" s="682"/>
      <c r="P192" s="682"/>
      <c r="Q192" s="682"/>
      <c r="R192" s="682"/>
      <c r="S192" s="682"/>
      <c r="T192" s="682"/>
      <c r="U192" s="682"/>
      <c r="V192" s="682"/>
      <c r="W192" s="682" t="str">
        <f t="shared" si="13"/>
        <v/>
      </c>
      <c r="X192" s="682" t="str">
        <f t="shared" si="14"/>
        <v/>
      </c>
      <c r="Y192" s="682" t="str">
        <f t="shared" si="15"/>
        <v/>
      </c>
      <c r="Z192" s="682" t="str">
        <f t="shared" si="16"/>
        <v/>
      </c>
      <c r="AA192" s="2"/>
      <c r="AB192" s="2"/>
      <c r="AC192" s="2"/>
    </row>
    <row r="193" spans="1:29" x14ac:dyDescent="0.2">
      <c r="A193" s="2"/>
      <c r="B193" s="2"/>
      <c r="C193" s="2"/>
      <c r="D193" s="2"/>
      <c r="E193" s="2"/>
      <c r="F193" s="2"/>
      <c r="G193" s="2"/>
      <c r="H193" s="2"/>
      <c r="I193" s="2"/>
      <c r="J193" s="2"/>
      <c r="K193" s="4"/>
      <c r="L193" s="682"/>
      <c r="M193" s="682"/>
      <c r="N193" s="2"/>
      <c r="O193" s="682"/>
      <c r="P193" s="682"/>
      <c r="Q193" s="682"/>
      <c r="R193" s="682"/>
      <c r="S193" s="682"/>
      <c r="T193" s="682"/>
      <c r="U193" s="682"/>
      <c r="V193" s="682"/>
      <c r="W193" s="682" t="str">
        <f t="shared" si="13"/>
        <v/>
      </c>
      <c r="X193" s="682" t="str">
        <f t="shared" si="14"/>
        <v/>
      </c>
      <c r="Y193" s="682" t="str">
        <f t="shared" si="15"/>
        <v/>
      </c>
      <c r="Z193" s="682" t="str">
        <f t="shared" si="16"/>
        <v/>
      </c>
      <c r="AA193" s="2"/>
      <c r="AB193" s="2"/>
      <c r="AC193" s="2"/>
    </row>
    <row r="194" spans="1:29" x14ac:dyDescent="0.2">
      <c r="A194" s="2"/>
      <c r="B194" s="2"/>
      <c r="C194" s="2"/>
      <c r="D194" s="2"/>
      <c r="E194" s="2"/>
      <c r="F194" s="2"/>
      <c r="G194" s="2"/>
      <c r="H194" s="2"/>
      <c r="I194" s="2"/>
      <c r="J194" s="2"/>
      <c r="K194" s="4"/>
      <c r="L194" s="682"/>
      <c r="M194" s="682"/>
      <c r="N194" s="2"/>
      <c r="O194" s="682"/>
      <c r="P194" s="682"/>
      <c r="Q194" s="682"/>
      <c r="R194" s="682"/>
      <c r="S194" s="682"/>
      <c r="T194" s="682"/>
      <c r="U194" s="682"/>
      <c r="V194" s="682"/>
      <c r="W194" s="682" t="str">
        <f t="shared" si="13"/>
        <v/>
      </c>
      <c r="X194" s="682" t="str">
        <f t="shared" si="14"/>
        <v/>
      </c>
      <c r="Y194" s="682" t="str">
        <f t="shared" si="15"/>
        <v/>
      </c>
      <c r="Z194" s="682" t="str">
        <f t="shared" si="16"/>
        <v/>
      </c>
      <c r="AA194" s="2"/>
      <c r="AB194" s="2"/>
      <c r="AC194" s="2"/>
    </row>
    <row r="195" spans="1:29" x14ac:dyDescent="0.2">
      <c r="A195" s="2"/>
      <c r="B195" s="2"/>
      <c r="C195" s="2"/>
      <c r="D195" s="2"/>
      <c r="E195" s="2"/>
      <c r="F195" s="2"/>
      <c r="G195" s="2"/>
      <c r="H195" s="2"/>
      <c r="I195" s="2"/>
      <c r="J195" s="2"/>
      <c r="K195" s="4"/>
      <c r="L195" s="682"/>
      <c r="M195" s="682"/>
      <c r="N195" s="2"/>
      <c r="O195" s="682"/>
      <c r="P195" s="682"/>
      <c r="Q195" s="682"/>
      <c r="R195" s="682"/>
      <c r="S195" s="682"/>
      <c r="T195" s="682"/>
      <c r="U195" s="682"/>
      <c r="V195" s="682"/>
      <c r="W195" s="682" t="str">
        <f t="shared" si="13"/>
        <v/>
      </c>
      <c r="X195" s="682" t="str">
        <f t="shared" si="14"/>
        <v/>
      </c>
      <c r="Y195" s="682" t="str">
        <f t="shared" si="15"/>
        <v/>
      </c>
      <c r="Z195" s="682" t="str">
        <f t="shared" si="16"/>
        <v/>
      </c>
      <c r="AA195" s="2"/>
      <c r="AB195" s="2"/>
      <c r="AC195" s="2"/>
    </row>
    <row r="196" spans="1:29" x14ac:dyDescent="0.2">
      <c r="A196" s="2"/>
      <c r="B196" s="2"/>
      <c r="C196" s="2"/>
      <c r="D196" s="2"/>
      <c r="E196" s="2"/>
      <c r="F196" s="2"/>
      <c r="G196" s="2"/>
      <c r="H196" s="2"/>
      <c r="I196" s="2"/>
      <c r="J196" s="2"/>
      <c r="K196" s="4"/>
      <c r="L196" s="682"/>
      <c r="M196" s="682"/>
      <c r="N196" s="2"/>
      <c r="O196" s="682"/>
      <c r="P196" s="682"/>
      <c r="Q196" s="682"/>
      <c r="R196" s="682"/>
      <c r="S196" s="682"/>
      <c r="T196" s="682"/>
      <c r="U196" s="682"/>
      <c r="V196" s="682"/>
      <c r="W196" s="682" t="str">
        <f t="shared" si="13"/>
        <v/>
      </c>
      <c r="X196" s="682" t="str">
        <f t="shared" si="14"/>
        <v/>
      </c>
      <c r="Y196" s="682" t="str">
        <f t="shared" si="15"/>
        <v/>
      </c>
      <c r="Z196" s="682" t="str">
        <f t="shared" si="16"/>
        <v/>
      </c>
      <c r="AA196" s="2"/>
      <c r="AB196" s="2"/>
      <c r="AC196" s="2"/>
    </row>
    <row r="197" spans="1:29" x14ac:dyDescent="0.2">
      <c r="A197" s="2"/>
      <c r="B197" s="2"/>
      <c r="C197" s="2"/>
      <c r="D197" s="2"/>
      <c r="E197" s="2"/>
      <c r="F197" s="2"/>
      <c r="G197" s="2"/>
      <c r="H197" s="2"/>
      <c r="I197" s="2"/>
      <c r="J197" s="2"/>
      <c r="K197" s="4"/>
      <c r="L197" s="682"/>
      <c r="M197" s="682"/>
      <c r="N197" s="2"/>
      <c r="O197" s="682"/>
      <c r="P197" s="682"/>
      <c r="Q197" s="682"/>
      <c r="R197" s="682"/>
      <c r="S197" s="682"/>
      <c r="T197" s="682"/>
      <c r="U197" s="682"/>
      <c r="V197" s="682"/>
      <c r="W197" s="682" t="str">
        <f t="shared" si="13"/>
        <v/>
      </c>
      <c r="X197" s="682" t="str">
        <f t="shared" si="14"/>
        <v/>
      </c>
      <c r="Y197" s="682" t="str">
        <f t="shared" si="15"/>
        <v/>
      </c>
      <c r="Z197" s="682" t="str">
        <f t="shared" si="16"/>
        <v/>
      </c>
      <c r="AA197" s="2"/>
      <c r="AB197" s="2"/>
      <c r="AC197" s="2"/>
    </row>
    <row r="198" spans="1:29" x14ac:dyDescent="0.2">
      <c r="A198" s="2"/>
      <c r="B198" s="2"/>
      <c r="C198" s="2"/>
      <c r="D198" s="2"/>
      <c r="E198" s="2"/>
      <c r="F198" s="2"/>
      <c r="G198" s="2"/>
      <c r="H198" s="2"/>
      <c r="I198" s="2"/>
      <c r="J198" s="2"/>
      <c r="K198" s="4"/>
      <c r="L198" s="682"/>
      <c r="M198" s="682"/>
      <c r="N198" s="2"/>
      <c r="O198" s="682"/>
      <c r="P198" s="682"/>
      <c r="Q198" s="682"/>
      <c r="R198" s="682"/>
      <c r="S198" s="682"/>
      <c r="T198" s="682"/>
      <c r="U198" s="682"/>
      <c r="V198" s="682"/>
      <c r="W198" s="682" t="str">
        <f t="shared" si="13"/>
        <v/>
      </c>
      <c r="X198" s="682" t="str">
        <f t="shared" si="14"/>
        <v/>
      </c>
      <c r="Y198" s="682" t="str">
        <f t="shared" si="15"/>
        <v/>
      </c>
      <c r="Z198" s="682" t="str">
        <f t="shared" si="16"/>
        <v/>
      </c>
      <c r="AA198" s="2"/>
      <c r="AB198" s="2"/>
      <c r="AC198" s="2"/>
    </row>
    <row r="199" spans="1:29" x14ac:dyDescent="0.2">
      <c r="A199" s="2"/>
      <c r="B199" s="2"/>
      <c r="C199" s="2"/>
      <c r="D199" s="2"/>
      <c r="E199" s="2"/>
      <c r="F199" s="2"/>
      <c r="G199" s="2"/>
      <c r="H199" s="2"/>
      <c r="I199" s="2"/>
      <c r="J199" s="2"/>
      <c r="K199" s="4"/>
      <c r="L199" s="682"/>
      <c r="M199" s="682"/>
      <c r="N199" s="2"/>
      <c r="O199" s="682"/>
      <c r="P199" s="682"/>
      <c r="Q199" s="682"/>
      <c r="R199" s="682"/>
      <c r="S199" s="682"/>
      <c r="T199" s="682"/>
      <c r="U199" s="682"/>
      <c r="V199" s="682"/>
      <c r="W199" s="682" t="str">
        <f t="shared" si="13"/>
        <v/>
      </c>
      <c r="X199" s="682" t="str">
        <f t="shared" si="14"/>
        <v/>
      </c>
      <c r="Y199" s="682" t="str">
        <f t="shared" si="15"/>
        <v/>
      </c>
      <c r="Z199" s="682" t="str">
        <f t="shared" si="16"/>
        <v/>
      </c>
      <c r="AA199" s="2"/>
      <c r="AB199" s="2"/>
      <c r="AC199" s="2"/>
    </row>
    <row r="200" spans="1:29" x14ac:dyDescent="0.2">
      <c r="A200" s="2"/>
      <c r="B200" s="2"/>
      <c r="C200" s="2"/>
      <c r="D200" s="2"/>
      <c r="E200" s="2"/>
      <c r="F200" s="2"/>
      <c r="G200" s="2"/>
      <c r="H200" s="2"/>
      <c r="I200" s="2"/>
      <c r="J200" s="2"/>
      <c r="K200" s="4"/>
      <c r="L200" s="682"/>
      <c r="M200" s="682"/>
      <c r="N200" s="2"/>
      <c r="O200" s="682"/>
      <c r="P200" s="682"/>
      <c r="Q200" s="682"/>
      <c r="R200" s="682"/>
      <c r="S200" s="682"/>
      <c r="T200" s="682"/>
      <c r="U200" s="682"/>
      <c r="V200" s="682"/>
      <c r="W200" s="682" t="str">
        <f t="shared" si="13"/>
        <v/>
      </c>
      <c r="X200" s="682" t="str">
        <f t="shared" si="14"/>
        <v/>
      </c>
      <c r="Y200" s="682" t="str">
        <f t="shared" si="15"/>
        <v/>
      </c>
      <c r="Z200" s="682" t="str">
        <f t="shared" si="16"/>
        <v/>
      </c>
      <c r="AA200" s="2"/>
      <c r="AB200" s="2"/>
      <c r="AC200" s="2"/>
    </row>
    <row r="201" spans="1:29" x14ac:dyDescent="0.2">
      <c r="A201" s="2"/>
      <c r="B201" s="2"/>
      <c r="C201" s="2"/>
      <c r="D201" s="2"/>
      <c r="E201" s="2"/>
      <c r="F201" s="2"/>
      <c r="G201" s="2"/>
      <c r="H201" s="2"/>
      <c r="I201" s="2"/>
      <c r="J201" s="2"/>
      <c r="K201" s="4"/>
      <c r="L201" s="682"/>
      <c r="M201" s="682"/>
      <c r="N201" s="2"/>
      <c r="O201" s="682"/>
      <c r="P201" s="682"/>
      <c r="Q201" s="682"/>
      <c r="R201" s="682"/>
      <c r="S201" s="682"/>
      <c r="T201" s="682"/>
      <c r="U201" s="682"/>
      <c r="V201" s="682"/>
      <c r="W201" s="682" t="str">
        <f t="shared" si="13"/>
        <v/>
      </c>
      <c r="X201" s="682" t="str">
        <f t="shared" si="14"/>
        <v/>
      </c>
      <c r="Y201" s="682" t="str">
        <f t="shared" si="15"/>
        <v/>
      </c>
      <c r="Z201" s="682" t="str">
        <f t="shared" si="16"/>
        <v/>
      </c>
      <c r="AA201" s="2"/>
      <c r="AB201" s="2"/>
      <c r="AC201" s="2"/>
    </row>
    <row r="202" spans="1:29" x14ac:dyDescent="0.2">
      <c r="A202" s="2"/>
      <c r="B202" s="2"/>
      <c r="C202" s="2"/>
      <c r="D202" s="2"/>
      <c r="E202" s="2"/>
      <c r="F202" s="2"/>
      <c r="G202" s="2"/>
      <c r="H202" s="2"/>
      <c r="I202" s="2"/>
      <c r="J202" s="2"/>
      <c r="K202" s="4"/>
      <c r="L202" s="682"/>
      <c r="M202" s="682"/>
      <c r="N202" s="2"/>
      <c r="O202" s="682"/>
      <c r="P202" s="682"/>
      <c r="Q202" s="682"/>
      <c r="R202" s="682"/>
      <c r="S202" s="682"/>
      <c r="T202" s="682"/>
      <c r="U202" s="682"/>
      <c r="V202" s="682"/>
      <c r="W202" s="682" t="str">
        <f t="shared" si="13"/>
        <v/>
      </c>
      <c r="X202" s="682" t="str">
        <f t="shared" si="14"/>
        <v/>
      </c>
      <c r="Y202" s="682" t="str">
        <f t="shared" si="15"/>
        <v/>
      </c>
      <c r="Z202" s="682" t="str">
        <f t="shared" si="16"/>
        <v/>
      </c>
      <c r="AA202" s="2"/>
      <c r="AB202" s="2"/>
      <c r="AC202" s="2"/>
    </row>
    <row r="203" spans="1:29" x14ac:dyDescent="0.2">
      <c r="A203" s="2"/>
      <c r="B203" s="2"/>
      <c r="C203" s="2"/>
      <c r="D203" s="2"/>
      <c r="E203" s="2"/>
      <c r="F203" s="2"/>
      <c r="G203" s="2"/>
      <c r="H203" s="2"/>
      <c r="I203" s="2"/>
      <c r="J203" s="2"/>
      <c r="K203" s="4"/>
      <c r="L203" s="682"/>
      <c r="M203" s="682"/>
      <c r="N203" s="2"/>
      <c r="O203" s="682"/>
      <c r="P203" s="682"/>
      <c r="Q203" s="682"/>
      <c r="R203" s="682"/>
      <c r="S203" s="682"/>
      <c r="T203" s="682"/>
      <c r="U203" s="682"/>
      <c r="V203" s="682"/>
      <c r="W203" s="682" t="str">
        <f t="shared" si="13"/>
        <v/>
      </c>
      <c r="X203" s="682" t="str">
        <f t="shared" si="14"/>
        <v/>
      </c>
      <c r="Y203" s="682" t="str">
        <f t="shared" si="15"/>
        <v/>
      </c>
      <c r="Z203" s="682" t="str">
        <f t="shared" si="16"/>
        <v/>
      </c>
      <c r="AA203" s="2"/>
      <c r="AB203" s="2"/>
      <c r="AC203" s="2"/>
    </row>
    <row r="204" spans="1:29" x14ac:dyDescent="0.2">
      <c r="A204" s="2"/>
      <c r="B204" s="2"/>
      <c r="C204" s="2"/>
      <c r="D204" s="2"/>
      <c r="E204" s="2"/>
      <c r="F204" s="2"/>
      <c r="G204" s="2"/>
      <c r="H204" s="2"/>
      <c r="I204" s="2"/>
      <c r="J204" s="2"/>
      <c r="K204" s="4"/>
      <c r="L204" s="682"/>
      <c r="M204" s="682"/>
      <c r="N204" s="2"/>
      <c r="O204" s="682"/>
      <c r="P204" s="682"/>
      <c r="Q204" s="682"/>
      <c r="R204" s="682"/>
      <c r="S204" s="682"/>
      <c r="T204" s="682"/>
      <c r="U204" s="682"/>
      <c r="V204" s="682"/>
      <c r="W204" s="682" t="str">
        <f t="shared" si="13"/>
        <v/>
      </c>
      <c r="X204" s="682" t="str">
        <f t="shared" si="14"/>
        <v/>
      </c>
      <c r="Y204" s="682" t="str">
        <f t="shared" si="15"/>
        <v/>
      </c>
      <c r="Z204" s="682" t="str">
        <f t="shared" si="16"/>
        <v/>
      </c>
      <c r="AA204" s="2"/>
      <c r="AB204" s="2"/>
      <c r="AC204" s="2"/>
    </row>
    <row r="205" spans="1:29" x14ac:dyDescent="0.2">
      <c r="A205" s="2"/>
      <c r="B205" s="2"/>
      <c r="C205" s="2"/>
      <c r="D205" s="2"/>
      <c r="E205" s="2"/>
      <c r="F205" s="2"/>
      <c r="G205" s="2"/>
      <c r="H205" s="2"/>
      <c r="I205" s="2"/>
      <c r="J205" s="2"/>
      <c r="K205" s="4"/>
      <c r="L205" s="682"/>
      <c r="M205" s="682"/>
      <c r="N205" s="2"/>
      <c r="O205" s="682"/>
      <c r="P205" s="682"/>
      <c r="Q205" s="682"/>
      <c r="R205" s="682"/>
      <c r="S205" s="682"/>
      <c r="T205" s="682"/>
      <c r="U205" s="682"/>
      <c r="V205" s="682"/>
      <c r="W205" s="682" t="str">
        <f t="shared" si="13"/>
        <v/>
      </c>
      <c r="X205" s="682" t="str">
        <f t="shared" si="14"/>
        <v/>
      </c>
      <c r="Y205" s="682" t="str">
        <f t="shared" si="15"/>
        <v/>
      </c>
      <c r="Z205" s="682" t="str">
        <f t="shared" si="16"/>
        <v/>
      </c>
      <c r="AA205" s="2"/>
      <c r="AB205" s="2"/>
      <c r="AC205" s="2"/>
    </row>
    <row r="206" spans="1:29" x14ac:dyDescent="0.2">
      <c r="A206" s="2"/>
      <c r="B206" s="2"/>
      <c r="C206" s="2"/>
      <c r="D206" s="2"/>
      <c r="E206" s="2"/>
      <c r="F206" s="2"/>
      <c r="G206" s="2"/>
      <c r="H206" s="2"/>
      <c r="I206" s="2"/>
      <c r="J206" s="2"/>
      <c r="K206" s="4"/>
      <c r="L206" s="682"/>
      <c r="M206" s="682"/>
      <c r="N206" s="2"/>
      <c r="O206" s="682"/>
      <c r="P206" s="682"/>
      <c r="Q206" s="682"/>
      <c r="R206" s="682"/>
      <c r="S206" s="682"/>
      <c r="T206" s="682"/>
      <c r="U206" s="682"/>
      <c r="V206" s="682"/>
      <c r="W206" s="682" t="str">
        <f t="shared" si="13"/>
        <v/>
      </c>
      <c r="X206" s="682" t="str">
        <f t="shared" si="14"/>
        <v/>
      </c>
      <c r="Y206" s="682" t="str">
        <f t="shared" si="15"/>
        <v/>
      </c>
      <c r="Z206" s="682" t="str">
        <f t="shared" si="16"/>
        <v/>
      </c>
      <c r="AA206" s="2"/>
      <c r="AB206" s="2"/>
      <c r="AC206" s="2"/>
    </row>
    <row r="207" spans="1:29" x14ac:dyDescent="0.2">
      <c r="A207" s="2"/>
      <c r="B207" s="2"/>
      <c r="C207" s="2"/>
      <c r="D207" s="2"/>
      <c r="E207" s="2"/>
      <c r="F207" s="2"/>
      <c r="G207" s="2"/>
      <c r="H207" s="2"/>
      <c r="I207" s="2"/>
      <c r="J207" s="2"/>
      <c r="K207" s="4"/>
      <c r="L207" s="682"/>
      <c r="M207" s="682"/>
      <c r="N207" s="2"/>
      <c r="O207" s="682"/>
      <c r="P207" s="682"/>
      <c r="Q207" s="682"/>
      <c r="R207" s="682"/>
      <c r="S207" s="682"/>
      <c r="T207" s="682"/>
      <c r="U207" s="682"/>
      <c r="V207" s="682"/>
      <c r="W207" s="682" t="str">
        <f t="shared" si="13"/>
        <v/>
      </c>
      <c r="X207" s="682" t="str">
        <f t="shared" si="14"/>
        <v/>
      </c>
      <c r="Y207" s="682" t="str">
        <f t="shared" si="15"/>
        <v/>
      </c>
      <c r="Z207" s="682" t="str">
        <f t="shared" si="16"/>
        <v/>
      </c>
      <c r="AA207" s="2"/>
      <c r="AB207" s="2"/>
      <c r="AC207" s="2"/>
    </row>
    <row r="208" spans="1:29" x14ac:dyDescent="0.2">
      <c r="A208" s="2"/>
      <c r="B208" s="2"/>
      <c r="C208" s="2"/>
      <c r="D208" s="2"/>
      <c r="E208" s="2"/>
      <c r="F208" s="2"/>
      <c r="G208" s="2"/>
      <c r="H208" s="2"/>
      <c r="I208" s="2"/>
      <c r="J208" s="2"/>
      <c r="K208" s="4"/>
      <c r="L208" s="682"/>
      <c r="M208" s="682"/>
      <c r="N208" s="2"/>
      <c r="O208" s="682"/>
      <c r="P208" s="682"/>
      <c r="Q208" s="682"/>
      <c r="R208" s="682"/>
      <c r="S208" s="682"/>
      <c r="T208" s="682"/>
      <c r="U208" s="682"/>
      <c r="V208" s="682"/>
      <c r="W208" s="682" t="str">
        <f t="shared" si="13"/>
        <v/>
      </c>
      <c r="X208" s="682" t="str">
        <f t="shared" si="14"/>
        <v/>
      </c>
      <c r="Y208" s="682" t="str">
        <f t="shared" si="15"/>
        <v/>
      </c>
      <c r="Z208" s="682" t="str">
        <f t="shared" si="16"/>
        <v/>
      </c>
      <c r="AA208" s="2"/>
      <c r="AB208" s="2"/>
      <c r="AC208" s="2"/>
    </row>
    <row r="209" spans="1:29" x14ac:dyDescent="0.2">
      <c r="A209" s="2"/>
      <c r="B209" s="2"/>
      <c r="C209" s="2"/>
      <c r="D209" s="2"/>
      <c r="E209" s="2"/>
      <c r="F209" s="2"/>
      <c r="G209" s="2"/>
      <c r="H209" s="2"/>
      <c r="I209" s="2"/>
      <c r="J209" s="2"/>
      <c r="K209" s="4"/>
      <c r="L209" s="682"/>
      <c r="M209" s="682"/>
      <c r="N209" s="2"/>
      <c r="O209" s="682"/>
      <c r="P209" s="682"/>
      <c r="Q209" s="682"/>
      <c r="R209" s="682"/>
      <c r="S209" s="682"/>
      <c r="T209" s="682"/>
      <c r="U209" s="682"/>
      <c r="V209" s="682"/>
      <c r="W209" s="682" t="str">
        <f t="shared" si="13"/>
        <v/>
      </c>
      <c r="X209" s="682" t="str">
        <f t="shared" si="14"/>
        <v/>
      </c>
      <c r="Y209" s="682" t="str">
        <f t="shared" si="15"/>
        <v/>
      </c>
      <c r="Z209" s="682" t="str">
        <f t="shared" si="16"/>
        <v/>
      </c>
      <c r="AA209" s="2"/>
      <c r="AB209" s="2"/>
      <c r="AC209" s="2"/>
    </row>
    <row r="210" spans="1:29" x14ac:dyDescent="0.2">
      <c r="A210" s="2"/>
      <c r="B210" s="2"/>
      <c r="C210" s="2"/>
      <c r="D210" s="2"/>
      <c r="E210" s="2"/>
      <c r="F210" s="2"/>
      <c r="G210" s="2"/>
      <c r="H210" s="2"/>
      <c r="I210" s="2"/>
      <c r="J210" s="2"/>
      <c r="K210" s="4"/>
      <c r="L210" s="682"/>
      <c r="M210" s="682"/>
      <c r="N210" s="2"/>
      <c r="O210" s="682"/>
      <c r="P210" s="682"/>
      <c r="Q210" s="682"/>
      <c r="R210" s="682"/>
      <c r="S210" s="682"/>
      <c r="T210" s="682"/>
      <c r="U210" s="682"/>
      <c r="V210" s="682"/>
      <c r="W210" s="682" t="str">
        <f t="shared" si="13"/>
        <v/>
      </c>
      <c r="X210" s="682" t="str">
        <f t="shared" si="14"/>
        <v/>
      </c>
      <c r="Y210" s="682" t="str">
        <f t="shared" si="15"/>
        <v/>
      </c>
      <c r="Z210" s="682" t="str">
        <f t="shared" si="16"/>
        <v/>
      </c>
      <c r="AA210" s="2"/>
      <c r="AB210" s="2"/>
      <c r="AC210" s="2"/>
    </row>
    <row r="211" spans="1:29" x14ac:dyDescent="0.2">
      <c r="A211" s="2"/>
      <c r="B211" s="2"/>
      <c r="C211" s="2"/>
      <c r="D211" s="2"/>
      <c r="E211" s="2"/>
      <c r="F211" s="2"/>
      <c r="G211" s="2"/>
      <c r="H211" s="2"/>
      <c r="I211" s="2"/>
      <c r="J211" s="2"/>
      <c r="K211" s="4"/>
      <c r="L211" s="682"/>
      <c r="M211" s="682"/>
      <c r="N211" s="2"/>
      <c r="O211" s="682"/>
      <c r="P211" s="682"/>
      <c r="Q211" s="682"/>
      <c r="R211" s="682"/>
      <c r="S211" s="682"/>
      <c r="T211" s="682"/>
      <c r="U211" s="682"/>
      <c r="V211" s="682"/>
      <c r="W211" s="682" t="str">
        <f t="shared" si="13"/>
        <v/>
      </c>
      <c r="X211" s="682" t="str">
        <f t="shared" si="14"/>
        <v/>
      </c>
      <c r="Y211" s="682" t="str">
        <f t="shared" si="15"/>
        <v/>
      </c>
      <c r="Z211" s="682" t="str">
        <f t="shared" si="16"/>
        <v/>
      </c>
      <c r="AA211" s="2"/>
      <c r="AB211" s="2"/>
      <c r="AC211" s="2"/>
    </row>
    <row r="212" spans="1:29" x14ac:dyDescent="0.2">
      <c r="A212" s="2"/>
      <c r="B212" s="2"/>
      <c r="C212" s="2"/>
      <c r="D212" s="2"/>
      <c r="E212" s="2"/>
      <c r="F212" s="2"/>
      <c r="G212" s="2"/>
      <c r="H212" s="2"/>
      <c r="I212" s="2"/>
      <c r="J212" s="2"/>
      <c r="K212" s="4"/>
      <c r="L212" s="682"/>
      <c r="M212" s="682"/>
      <c r="N212" s="2"/>
      <c r="O212" s="682"/>
      <c r="P212" s="682"/>
      <c r="Q212" s="682"/>
      <c r="R212" s="682"/>
      <c r="S212" s="682"/>
      <c r="T212" s="682"/>
      <c r="U212" s="682"/>
      <c r="V212" s="682"/>
      <c r="W212" s="682" t="str">
        <f t="shared" si="13"/>
        <v/>
      </c>
      <c r="X212" s="682" t="str">
        <f t="shared" si="14"/>
        <v/>
      </c>
      <c r="Y212" s="682" t="str">
        <f t="shared" si="15"/>
        <v/>
      </c>
      <c r="Z212" s="682" t="str">
        <f t="shared" si="16"/>
        <v/>
      </c>
      <c r="AA212" s="2"/>
      <c r="AB212" s="2"/>
      <c r="AC212" s="2"/>
    </row>
    <row r="213" spans="1:29" x14ac:dyDescent="0.2">
      <c r="A213" s="2"/>
      <c r="B213" s="2"/>
      <c r="C213" s="2"/>
      <c r="D213" s="2"/>
      <c r="E213" s="2"/>
      <c r="F213" s="2"/>
      <c r="G213" s="2"/>
      <c r="H213" s="2"/>
      <c r="I213" s="2"/>
      <c r="J213" s="2"/>
      <c r="K213" s="4"/>
      <c r="L213" s="682"/>
      <c r="M213" s="682"/>
      <c r="N213" s="2"/>
      <c r="O213" s="682"/>
      <c r="P213" s="682"/>
      <c r="Q213" s="682"/>
      <c r="R213" s="682"/>
      <c r="S213" s="682"/>
      <c r="T213" s="682"/>
      <c r="U213" s="682"/>
      <c r="V213" s="682"/>
      <c r="W213" s="682" t="str">
        <f t="shared" si="13"/>
        <v/>
      </c>
      <c r="X213" s="682" t="str">
        <f t="shared" si="14"/>
        <v/>
      </c>
      <c r="Y213" s="682" t="str">
        <f t="shared" si="15"/>
        <v/>
      </c>
      <c r="Z213" s="682" t="str">
        <f t="shared" si="16"/>
        <v/>
      </c>
      <c r="AA213" s="2"/>
      <c r="AB213" s="2"/>
      <c r="AC213" s="2"/>
    </row>
    <row r="214" spans="1:29" x14ac:dyDescent="0.2">
      <c r="A214" s="2"/>
      <c r="B214" s="2"/>
      <c r="C214" s="2"/>
      <c r="D214" s="2"/>
      <c r="E214" s="2"/>
      <c r="F214" s="2"/>
      <c r="G214" s="2"/>
      <c r="H214" s="2"/>
      <c r="I214" s="2"/>
      <c r="J214" s="2"/>
      <c r="K214" s="4"/>
      <c r="L214" s="682"/>
      <c r="M214" s="682"/>
      <c r="N214" s="2"/>
      <c r="O214" s="682"/>
      <c r="P214" s="682"/>
      <c r="Q214" s="682"/>
      <c r="R214" s="682"/>
      <c r="S214" s="682"/>
      <c r="T214" s="682"/>
      <c r="U214" s="682"/>
      <c r="V214" s="682"/>
      <c r="W214" s="682" t="str">
        <f t="shared" si="13"/>
        <v/>
      </c>
      <c r="X214" s="682" t="str">
        <f t="shared" si="14"/>
        <v/>
      </c>
      <c r="Y214" s="682" t="str">
        <f t="shared" si="15"/>
        <v/>
      </c>
      <c r="Z214" s="682" t="str">
        <f t="shared" si="16"/>
        <v/>
      </c>
      <c r="AA214" s="2"/>
      <c r="AB214" s="2"/>
      <c r="AC214" s="2"/>
    </row>
    <row r="215" spans="1:29" x14ac:dyDescent="0.2">
      <c r="A215" s="2"/>
      <c r="B215" s="2"/>
      <c r="C215" s="2"/>
      <c r="D215" s="2"/>
      <c r="E215" s="2"/>
      <c r="F215" s="2"/>
      <c r="G215" s="2"/>
      <c r="H215" s="2"/>
      <c r="I215" s="2"/>
      <c r="J215" s="5"/>
      <c r="K215" s="4"/>
      <c r="L215" s="682"/>
      <c r="M215" s="682"/>
      <c r="N215" s="2"/>
      <c r="O215" s="682"/>
      <c r="P215" s="682"/>
      <c r="Q215" s="682"/>
      <c r="R215" s="682"/>
      <c r="S215" s="682"/>
      <c r="T215" s="682"/>
      <c r="U215" s="682"/>
      <c r="V215" s="682"/>
      <c r="W215" s="682" t="str">
        <f t="shared" si="13"/>
        <v/>
      </c>
      <c r="X215" s="682" t="str">
        <f t="shared" si="14"/>
        <v/>
      </c>
      <c r="Y215" s="682" t="str">
        <f t="shared" si="15"/>
        <v/>
      </c>
      <c r="Z215" s="682" t="str">
        <f t="shared" si="16"/>
        <v/>
      </c>
      <c r="AA215" s="2"/>
      <c r="AB215" s="2"/>
      <c r="AC215" s="2"/>
    </row>
    <row r="216" spans="1:29" x14ac:dyDescent="0.2">
      <c r="A216" s="2"/>
      <c r="B216" s="2"/>
      <c r="C216" s="2"/>
      <c r="D216" s="2"/>
      <c r="E216" s="2"/>
      <c r="F216" s="2"/>
      <c r="G216" s="2"/>
      <c r="H216" s="2"/>
      <c r="I216" s="2"/>
      <c r="J216" s="2"/>
      <c r="K216" s="4"/>
      <c r="L216" s="682"/>
      <c r="M216" s="682"/>
      <c r="N216" s="2"/>
      <c r="O216" s="682"/>
      <c r="P216" s="682"/>
      <c r="Q216" s="682"/>
      <c r="R216" s="682"/>
      <c r="S216" s="682"/>
      <c r="T216" s="682"/>
      <c r="U216" s="682"/>
      <c r="V216" s="682"/>
      <c r="W216" s="682" t="str">
        <f t="shared" si="13"/>
        <v/>
      </c>
      <c r="X216" s="682" t="str">
        <f t="shared" si="14"/>
        <v/>
      </c>
      <c r="Y216" s="682" t="str">
        <f t="shared" si="15"/>
        <v/>
      </c>
      <c r="Z216" s="682" t="str">
        <f t="shared" si="16"/>
        <v/>
      </c>
      <c r="AA216" s="2"/>
      <c r="AB216" s="2"/>
      <c r="AC216" s="2"/>
    </row>
    <row r="217" spans="1:29" x14ac:dyDescent="0.2">
      <c r="A217" s="2"/>
      <c r="B217" s="2"/>
      <c r="C217" s="2"/>
      <c r="D217" s="2"/>
      <c r="E217" s="2"/>
      <c r="F217" s="2"/>
      <c r="G217" s="2"/>
      <c r="H217" s="2"/>
      <c r="I217" s="2"/>
      <c r="J217" s="2"/>
      <c r="K217" s="4"/>
      <c r="L217" s="682"/>
      <c r="M217" s="682"/>
      <c r="N217" s="2"/>
      <c r="O217" s="682"/>
      <c r="P217" s="682"/>
      <c r="Q217" s="682"/>
      <c r="R217" s="682"/>
      <c r="S217" s="682"/>
      <c r="T217" s="682"/>
      <c r="U217" s="682"/>
      <c r="V217" s="682"/>
      <c r="W217" s="682" t="str">
        <f t="shared" si="13"/>
        <v/>
      </c>
      <c r="X217" s="682" t="str">
        <f t="shared" si="14"/>
        <v/>
      </c>
      <c r="Y217" s="682" t="str">
        <f t="shared" si="15"/>
        <v/>
      </c>
      <c r="Z217" s="682" t="str">
        <f t="shared" si="16"/>
        <v/>
      </c>
      <c r="AA217" s="2"/>
      <c r="AB217" s="2"/>
      <c r="AC217" s="2"/>
    </row>
    <row r="218" spans="1:29" x14ac:dyDescent="0.2">
      <c r="A218" s="2"/>
      <c r="B218" s="2"/>
      <c r="C218" s="2"/>
      <c r="D218" s="2"/>
      <c r="E218" s="2"/>
      <c r="F218" s="2"/>
      <c r="G218" s="2"/>
      <c r="H218" s="2"/>
      <c r="I218" s="2"/>
      <c r="J218" s="2"/>
      <c r="K218" s="4"/>
      <c r="L218" s="682"/>
      <c r="M218" s="682"/>
      <c r="N218" s="2"/>
      <c r="O218" s="682"/>
      <c r="P218" s="682"/>
      <c r="Q218" s="682"/>
      <c r="R218" s="682"/>
      <c r="S218" s="682"/>
      <c r="T218" s="682"/>
      <c r="U218" s="682"/>
      <c r="V218" s="682"/>
      <c r="W218" s="682" t="str">
        <f t="shared" si="13"/>
        <v/>
      </c>
      <c r="X218" s="682" t="str">
        <f t="shared" si="14"/>
        <v/>
      </c>
      <c r="Y218" s="682" t="str">
        <f t="shared" si="15"/>
        <v/>
      </c>
      <c r="Z218" s="682" t="str">
        <f t="shared" si="16"/>
        <v/>
      </c>
      <c r="AA218" s="2"/>
      <c r="AB218" s="2"/>
      <c r="AC218" s="2"/>
    </row>
    <row r="219" spans="1:29" x14ac:dyDescent="0.2">
      <c r="A219" s="2"/>
      <c r="B219" s="2"/>
      <c r="C219" s="2"/>
      <c r="D219" s="2"/>
      <c r="E219" s="2"/>
      <c r="F219" s="2"/>
      <c r="G219" s="2"/>
      <c r="H219" s="2"/>
      <c r="I219" s="2"/>
      <c r="J219" s="2"/>
      <c r="K219" s="4"/>
      <c r="L219" s="682"/>
      <c r="M219" s="682"/>
      <c r="N219" s="2"/>
      <c r="O219" s="682"/>
      <c r="P219" s="682"/>
      <c r="Q219" s="682"/>
      <c r="R219" s="682"/>
      <c r="S219" s="682"/>
      <c r="T219" s="682"/>
      <c r="U219" s="682"/>
      <c r="V219" s="682"/>
      <c r="W219" s="682" t="str">
        <f t="shared" si="13"/>
        <v/>
      </c>
      <c r="X219" s="682" t="str">
        <f t="shared" si="14"/>
        <v/>
      </c>
      <c r="Y219" s="682" t="str">
        <f t="shared" si="15"/>
        <v/>
      </c>
      <c r="Z219" s="682" t="str">
        <f t="shared" si="16"/>
        <v/>
      </c>
      <c r="AA219" s="2"/>
      <c r="AB219" s="2"/>
      <c r="AC219" s="2"/>
    </row>
    <row r="220" spans="1:29" x14ac:dyDescent="0.2">
      <c r="A220" s="2"/>
      <c r="B220" s="2"/>
      <c r="C220" s="2"/>
      <c r="D220" s="2"/>
      <c r="E220" s="2"/>
      <c r="F220" s="2"/>
      <c r="G220" s="2"/>
      <c r="H220" s="2"/>
      <c r="I220" s="2"/>
      <c r="J220" s="2"/>
      <c r="K220" s="4"/>
      <c r="L220" s="682"/>
      <c r="M220" s="682"/>
      <c r="N220" s="2"/>
      <c r="O220" s="682"/>
      <c r="P220" s="682"/>
      <c r="Q220" s="682"/>
      <c r="R220" s="682"/>
      <c r="S220" s="682"/>
      <c r="T220" s="682"/>
      <c r="U220" s="682"/>
      <c r="V220" s="682"/>
      <c r="W220" s="682" t="str">
        <f t="shared" si="13"/>
        <v/>
      </c>
      <c r="X220" s="682" t="str">
        <f t="shared" si="14"/>
        <v/>
      </c>
      <c r="Y220" s="682" t="str">
        <f t="shared" si="15"/>
        <v/>
      </c>
      <c r="Z220" s="682" t="str">
        <f t="shared" si="16"/>
        <v/>
      </c>
      <c r="AA220" s="2"/>
      <c r="AB220" s="2"/>
      <c r="AC220" s="2"/>
    </row>
    <row r="221" spans="1:29" x14ac:dyDescent="0.2">
      <c r="A221" s="2"/>
      <c r="B221" s="2"/>
      <c r="C221" s="2"/>
      <c r="D221" s="2"/>
      <c r="E221" s="2"/>
      <c r="F221" s="2"/>
      <c r="G221" s="2"/>
      <c r="H221" s="2"/>
      <c r="I221" s="2"/>
      <c r="J221" s="2"/>
      <c r="K221" s="4"/>
      <c r="L221" s="682"/>
      <c r="M221" s="682"/>
      <c r="N221" s="2"/>
      <c r="O221" s="682"/>
      <c r="P221" s="682"/>
      <c r="Q221" s="682"/>
      <c r="R221" s="682"/>
      <c r="S221" s="682"/>
      <c r="T221" s="682"/>
      <c r="U221" s="682"/>
      <c r="V221" s="682"/>
      <c r="W221" s="682" t="str">
        <f t="shared" si="13"/>
        <v/>
      </c>
      <c r="X221" s="682" t="str">
        <f t="shared" si="14"/>
        <v/>
      </c>
      <c r="Y221" s="682" t="str">
        <f t="shared" si="15"/>
        <v/>
      </c>
      <c r="Z221" s="682" t="str">
        <f t="shared" si="16"/>
        <v/>
      </c>
      <c r="AA221" s="2"/>
      <c r="AB221" s="2"/>
      <c r="AC221" s="2"/>
    </row>
    <row r="222" spans="1:29" x14ac:dyDescent="0.2">
      <c r="A222" s="2"/>
      <c r="B222" s="2"/>
      <c r="C222" s="2"/>
      <c r="D222" s="2"/>
      <c r="E222" s="2"/>
      <c r="F222" s="2"/>
      <c r="G222" s="2"/>
      <c r="H222" s="2"/>
      <c r="I222" s="2"/>
      <c r="J222" s="2"/>
      <c r="K222" s="4"/>
      <c r="L222" s="682"/>
      <c r="M222" s="682"/>
      <c r="N222" s="2"/>
      <c r="O222" s="682"/>
      <c r="P222" s="682"/>
      <c r="Q222" s="682"/>
      <c r="R222" s="682"/>
      <c r="S222" s="682"/>
      <c r="T222" s="682"/>
      <c r="U222" s="682"/>
      <c r="V222" s="682"/>
      <c r="W222" s="682" t="str">
        <f t="shared" si="13"/>
        <v/>
      </c>
      <c r="X222" s="682" t="str">
        <f t="shared" si="14"/>
        <v/>
      </c>
      <c r="Y222" s="682" t="str">
        <f t="shared" si="15"/>
        <v/>
      </c>
      <c r="Z222" s="682" t="str">
        <f t="shared" si="16"/>
        <v/>
      </c>
      <c r="AA222" s="2"/>
      <c r="AB222" s="2"/>
      <c r="AC222" s="2"/>
    </row>
    <row r="223" spans="1:29" x14ac:dyDescent="0.2">
      <c r="A223" s="2"/>
      <c r="B223" s="2"/>
      <c r="C223" s="2"/>
      <c r="D223" s="2"/>
      <c r="E223" s="2"/>
      <c r="F223" s="2"/>
      <c r="G223" s="2"/>
      <c r="H223" s="2"/>
      <c r="I223" s="2"/>
      <c r="J223" s="2"/>
      <c r="K223" s="4"/>
      <c r="L223" s="682"/>
      <c r="M223" s="682"/>
      <c r="N223" s="2"/>
      <c r="O223" s="682"/>
      <c r="P223" s="682"/>
      <c r="Q223" s="682"/>
      <c r="R223" s="682"/>
      <c r="S223" s="682"/>
      <c r="T223" s="682"/>
      <c r="U223" s="682"/>
      <c r="V223" s="682"/>
      <c r="W223" s="682" t="str">
        <f t="shared" si="13"/>
        <v/>
      </c>
      <c r="X223" s="682" t="str">
        <f t="shared" si="14"/>
        <v/>
      </c>
      <c r="Y223" s="682" t="str">
        <f t="shared" si="15"/>
        <v/>
      </c>
      <c r="Z223" s="682" t="str">
        <f t="shared" si="16"/>
        <v/>
      </c>
      <c r="AA223" s="2"/>
      <c r="AB223" s="2"/>
      <c r="AC223" s="2"/>
    </row>
    <row r="224" spans="1:29" x14ac:dyDescent="0.2">
      <c r="A224" s="2"/>
      <c r="B224" s="2"/>
      <c r="C224" s="2"/>
      <c r="D224" s="2"/>
      <c r="E224" s="2"/>
      <c r="F224" s="2"/>
      <c r="G224" s="2"/>
      <c r="H224" s="2"/>
      <c r="I224" s="2"/>
      <c r="J224" s="2"/>
      <c r="K224" s="4"/>
      <c r="L224" s="682"/>
      <c r="M224" s="682"/>
      <c r="N224" s="2"/>
      <c r="O224" s="682"/>
      <c r="P224" s="682"/>
      <c r="Q224" s="682"/>
      <c r="R224" s="682"/>
      <c r="S224" s="682"/>
      <c r="T224" s="682"/>
      <c r="U224" s="682"/>
      <c r="V224" s="682"/>
      <c r="W224" s="682" t="str">
        <f t="shared" si="13"/>
        <v/>
      </c>
      <c r="X224" s="682" t="str">
        <f t="shared" si="14"/>
        <v/>
      </c>
      <c r="Y224" s="682" t="str">
        <f t="shared" si="15"/>
        <v/>
      </c>
      <c r="Z224" s="682" t="str">
        <f t="shared" si="16"/>
        <v/>
      </c>
      <c r="AA224" s="2"/>
      <c r="AB224" s="2"/>
      <c r="AC224" s="2"/>
    </row>
    <row r="225" spans="1:29" x14ac:dyDescent="0.2">
      <c r="A225" s="2"/>
      <c r="B225" s="2"/>
      <c r="C225" s="2"/>
      <c r="D225" s="2"/>
      <c r="E225" s="2"/>
      <c r="F225" s="2"/>
      <c r="G225" s="2"/>
      <c r="H225" s="2"/>
      <c r="I225" s="2"/>
      <c r="J225" s="2"/>
      <c r="K225" s="4"/>
      <c r="L225" s="682"/>
      <c r="M225" s="682"/>
      <c r="N225" s="2"/>
      <c r="O225" s="682"/>
      <c r="P225" s="682"/>
      <c r="Q225" s="682"/>
      <c r="R225" s="682"/>
      <c r="S225" s="682"/>
      <c r="T225" s="682"/>
      <c r="U225" s="682"/>
      <c r="V225" s="682"/>
      <c r="W225" s="682" t="str">
        <f t="shared" si="13"/>
        <v/>
      </c>
      <c r="X225" s="682" t="str">
        <f t="shared" si="14"/>
        <v/>
      </c>
      <c r="Y225" s="682" t="str">
        <f t="shared" si="15"/>
        <v/>
      </c>
      <c r="Z225" s="682" t="str">
        <f t="shared" si="16"/>
        <v/>
      </c>
      <c r="AA225" s="2"/>
      <c r="AB225" s="2"/>
      <c r="AC225" s="2"/>
    </row>
    <row r="226" spans="1:29" x14ac:dyDescent="0.2">
      <c r="A226" s="2"/>
      <c r="B226" s="2"/>
      <c r="C226" s="2"/>
      <c r="D226" s="2"/>
      <c r="E226" s="2"/>
      <c r="F226" s="2"/>
      <c r="G226" s="2"/>
      <c r="H226" s="2"/>
      <c r="I226" s="2"/>
      <c r="J226" s="2"/>
      <c r="K226" s="4"/>
      <c r="L226" s="682"/>
      <c r="M226" s="682"/>
      <c r="N226" s="2"/>
      <c r="O226" s="682"/>
      <c r="P226" s="682"/>
      <c r="Q226" s="682"/>
      <c r="R226" s="682"/>
      <c r="S226" s="682"/>
      <c r="T226" s="682"/>
      <c r="U226" s="682"/>
      <c r="V226" s="682"/>
      <c r="W226" s="682" t="str">
        <f t="shared" si="13"/>
        <v/>
      </c>
      <c r="X226" s="682" t="str">
        <f t="shared" si="14"/>
        <v/>
      </c>
      <c r="Y226" s="682" t="str">
        <f t="shared" si="15"/>
        <v/>
      </c>
      <c r="Z226" s="682" t="str">
        <f t="shared" si="16"/>
        <v/>
      </c>
      <c r="AA226" s="2"/>
      <c r="AB226" s="2"/>
      <c r="AC226" s="2"/>
    </row>
    <row r="227" spans="1:29" x14ac:dyDescent="0.2">
      <c r="A227" s="2"/>
      <c r="B227" s="2"/>
      <c r="C227" s="2"/>
      <c r="D227" s="2"/>
      <c r="E227" s="2"/>
      <c r="F227" s="2"/>
      <c r="G227" s="2"/>
      <c r="H227" s="2"/>
      <c r="I227" s="2"/>
      <c r="J227" s="5"/>
      <c r="K227" s="4"/>
      <c r="L227" s="682"/>
      <c r="M227" s="682"/>
      <c r="N227" s="2"/>
      <c r="O227" s="682"/>
      <c r="P227" s="682"/>
      <c r="Q227" s="682"/>
      <c r="R227" s="682"/>
      <c r="S227" s="682"/>
      <c r="T227" s="682"/>
      <c r="U227" s="682"/>
      <c r="V227" s="682"/>
      <c r="W227" s="682" t="str">
        <f t="shared" si="13"/>
        <v/>
      </c>
      <c r="X227" s="682" t="str">
        <f t="shared" si="14"/>
        <v/>
      </c>
      <c r="Y227" s="682" t="str">
        <f t="shared" si="15"/>
        <v/>
      </c>
      <c r="Z227" s="682" t="str">
        <f t="shared" si="16"/>
        <v/>
      </c>
      <c r="AA227" s="2"/>
      <c r="AB227" s="2"/>
      <c r="AC227" s="2"/>
    </row>
    <row r="228" spans="1:29" x14ac:dyDescent="0.2">
      <c r="A228" s="2"/>
      <c r="B228" s="2"/>
      <c r="C228" s="2"/>
      <c r="D228" s="2"/>
      <c r="E228" s="2"/>
      <c r="F228" s="2"/>
      <c r="G228" s="2"/>
      <c r="H228" s="5"/>
      <c r="I228" s="2"/>
      <c r="J228" s="5"/>
      <c r="K228" s="4"/>
      <c r="L228" s="682"/>
      <c r="M228" s="682"/>
      <c r="N228" s="2"/>
      <c r="O228" s="682"/>
      <c r="P228" s="682"/>
      <c r="Q228" s="682"/>
      <c r="R228" s="682"/>
      <c r="S228" s="682"/>
      <c r="T228" s="682"/>
      <c r="U228" s="682"/>
      <c r="V228" s="682"/>
      <c r="W228" s="682" t="str">
        <f t="shared" si="13"/>
        <v/>
      </c>
      <c r="X228" s="682" t="str">
        <f t="shared" si="14"/>
        <v/>
      </c>
      <c r="Y228" s="682" t="str">
        <f t="shared" si="15"/>
        <v/>
      </c>
      <c r="Z228" s="682" t="str">
        <f t="shared" si="16"/>
        <v/>
      </c>
      <c r="AA228" s="2"/>
      <c r="AB228" s="2"/>
      <c r="AC228" s="2"/>
    </row>
    <row r="229" spans="1:29" x14ac:dyDescent="0.2">
      <c r="A229" s="2"/>
      <c r="B229" s="2"/>
      <c r="C229" s="2"/>
      <c r="D229" s="2"/>
      <c r="E229" s="2"/>
      <c r="F229" s="2"/>
      <c r="G229" s="2"/>
      <c r="H229" s="2"/>
      <c r="I229" s="2"/>
      <c r="J229" s="2"/>
      <c r="K229" s="4"/>
      <c r="L229" s="682"/>
      <c r="M229" s="682"/>
      <c r="N229" s="2"/>
      <c r="O229" s="682"/>
      <c r="P229" s="682"/>
      <c r="Q229" s="682"/>
      <c r="R229" s="682"/>
      <c r="S229" s="682"/>
      <c r="T229" s="682"/>
      <c r="U229" s="682"/>
      <c r="V229" s="682"/>
      <c r="W229" s="682" t="str">
        <f t="shared" si="13"/>
        <v/>
      </c>
      <c r="X229" s="682" t="str">
        <f t="shared" si="14"/>
        <v/>
      </c>
      <c r="Y229" s="682" t="str">
        <f t="shared" si="15"/>
        <v/>
      </c>
      <c r="Z229" s="682" t="str">
        <f t="shared" si="16"/>
        <v/>
      </c>
      <c r="AA229" s="2"/>
      <c r="AB229" s="2"/>
      <c r="AC229" s="2"/>
    </row>
    <row r="230" spans="1:29" x14ac:dyDescent="0.2">
      <c r="A230" s="2"/>
      <c r="B230" s="2"/>
      <c r="C230" s="2"/>
      <c r="D230" s="2"/>
      <c r="E230" s="2"/>
      <c r="F230" s="2"/>
      <c r="G230" s="2"/>
      <c r="H230" s="2"/>
      <c r="I230" s="2"/>
      <c r="J230" s="5"/>
      <c r="K230" s="4"/>
      <c r="L230" s="682"/>
      <c r="M230" s="682"/>
      <c r="N230" s="2"/>
      <c r="O230" s="682"/>
      <c r="P230" s="682"/>
      <c r="Q230" s="682"/>
      <c r="R230" s="682"/>
      <c r="S230" s="682"/>
      <c r="T230" s="682"/>
      <c r="U230" s="682"/>
      <c r="V230" s="682"/>
      <c r="W230" s="682" t="str">
        <f t="shared" si="13"/>
        <v/>
      </c>
      <c r="X230" s="682" t="str">
        <f t="shared" si="14"/>
        <v/>
      </c>
      <c r="Y230" s="682" t="str">
        <f t="shared" si="15"/>
        <v/>
      </c>
      <c r="Z230" s="682" t="str">
        <f t="shared" si="16"/>
        <v/>
      </c>
      <c r="AA230" s="2"/>
      <c r="AB230" s="2"/>
      <c r="AC230" s="2"/>
    </row>
    <row r="231" spans="1:29" x14ac:dyDescent="0.2">
      <c r="A231" s="2"/>
      <c r="B231" s="2"/>
      <c r="C231" s="2"/>
      <c r="D231" s="2"/>
      <c r="E231" s="2"/>
      <c r="F231" s="2"/>
      <c r="G231" s="2"/>
      <c r="H231" s="2"/>
      <c r="I231" s="2"/>
      <c r="J231" s="5"/>
      <c r="K231" s="4"/>
      <c r="L231" s="682"/>
      <c r="M231" s="682"/>
      <c r="N231" s="2"/>
      <c r="O231" s="682"/>
      <c r="P231" s="682"/>
      <c r="Q231" s="682"/>
      <c r="R231" s="682"/>
      <c r="S231" s="682"/>
      <c r="T231" s="682"/>
      <c r="U231" s="682"/>
      <c r="V231" s="682"/>
      <c r="W231" s="682" t="str">
        <f t="shared" si="13"/>
        <v/>
      </c>
      <c r="X231" s="682" t="str">
        <f t="shared" si="14"/>
        <v/>
      </c>
      <c r="Y231" s="682" t="str">
        <f t="shared" si="15"/>
        <v/>
      </c>
      <c r="Z231" s="682" t="str">
        <f t="shared" si="16"/>
        <v/>
      </c>
      <c r="AA231" s="2"/>
      <c r="AB231" s="2"/>
      <c r="AC231" s="2"/>
    </row>
    <row r="232" spans="1:29" x14ac:dyDescent="0.2">
      <c r="A232" s="2"/>
      <c r="B232" s="2"/>
      <c r="C232" s="2"/>
      <c r="D232" s="2"/>
      <c r="E232" s="2"/>
      <c r="F232" s="2"/>
      <c r="G232" s="2"/>
      <c r="H232" s="2"/>
      <c r="I232" s="2"/>
      <c r="J232" s="5"/>
      <c r="K232" s="4"/>
      <c r="L232" s="682"/>
      <c r="M232" s="682"/>
      <c r="N232" s="2"/>
      <c r="O232" s="682"/>
      <c r="P232" s="682"/>
      <c r="Q232" s="682"/>
      <c r="R232" s="682"/>
      <c r="S232" s="682"/>
      <c r="T232" s="682"/>
      <c r="U232" s="682"/>
      <c r="V232" s="682"/>
      <c r="W232" s="682" t="str">
        <f t="shared" si="13"/>
        <v/>
      </c>
      <c r="X232" s="682" t="str">
        <f t="shared" si="14"/>
        <v/>
      </c>
      <c r="Y232" s="682" t="str">
        <f t="shared" si="15"/>
        <v/>
      </c>
      <c r="Z232" s="682" t="str">
        <f t="shared" si="16"/>
        <v/>
      </c>
      <c r="AA232" s="2"/>
      <c r="AB232" s="2"/>
      <c r="AC232" s="2"/>
    </row>
    <row r="233" spans="1:29" x14ac:dyDescent="0.2">
      <c r="A233" s="2"/>
      <c r="B233" s="2"/>
      <c r="C233" s="2"/>
      <c r="D233" s="2"/>
      <c r="E233" s="2"/>
      <c r="F233" s="2"/>
      <c r="G233" s="2"/>
      <c r="H233" s="2"/>
      <c r="I233" s="2"/>
      <c r="J233" s="5"/>
      <c r="K233" s="4"/>
      <c r="L233" s="682"/>
      <c r="M233" s="682"/>
      <c r="N233" s="2"/>
      <c r="O233" s="682"/>
      <c r="P233" s="682"/>
      <c r="U233" s="682"/>
      <c r="V233" s="682"/>
      <c r="W233" s="682" t="str">
        <f t="shared" si="13"/>
        <v/>
      </c>
      <c r="X233" s="682" t="str">
        <f t="shared" si="14"/>
        <v/>
      </c>
      <c r="Y233" s="682" t="str">
        <f t="shared" si="15"/>
        <v/>
      </c>
      <c r="Z233" s="682" t="str">
        <f t="shared" si="16"/>
        <v/>
      </c>
      <c r="AA233" s="2"/>
      <c r="AB233" s="2"/>
      <c r="AC233" s="2"/>
    </row>
    <row r="234" spans="1:29" x14ac:dyDescent="0.2">
      <c r="A234" s="2"/>
      <c r="B234" s="2"/>
      <c r="C234" s="2"/>
      <c r="D234" s="2"/>
      <c r="E234" s="2"/>
      <c r="F234" s="2"/>
      <c r="G234" s="2"/>
      <c r="H234" s="2"/>
      <c r="I234" s="2"/>
      <c r="J234" s="2"/>
      <c r="K234" s="4"/>
      <c r="L234" s="682"/>
      <c r="M234" s="682"/>
      <c r="N234" s="2"/>
      <c r="O234" s="682"/>
      <c r="P234" s="682"/>
      <c r="Q234" s="682"/>
      <c r="R234" s="682"/>
      <c r="S234" s="682"/>
      <c r="T234" s="682"/>
      <c r="U234" s="682"/>
      <c r="V234" s="682"/>
      <c r="W234" s="682" t="str">
        <f t="shared" si="13"/>
        <v/>
      </c>
      <c r="X234" s="682" t="str">
        <f t="shared" si="14"/>
        <v/>
      </c>
      <c r="Y234" s="682" t="str">
        <f t="shared" si="15"/>
        <v/>
      </c>
      <c r="Z234" s="682" t="str">
        <f t="shared" si="16"/>
        <v/>
      </c>
      <c r="AA234" s="2"/>
      <c r="AB234" s="2"/>
      <c r="AC234" s="2"/>
    </row>
    <row r="235" spans="1:29" x14ac:dyDescent="0.2">
      <c r="A235" s="2"/>
      <c r="B235" s="2"/>
      <c r="C235" s="2"/>
      <c r="D235" s="2"/>
      <c r="E235" s="2"/>
      <c r="F235" s="2"/>
      <c r="G235" s="2"/>
      <c r="H235" s="2"/>
      <c r="I235" s="2"/>
      <c r="J235" s="5"/>
      <c r="K235" s="4"/>
      <c r="L235" s="682"/>
      <c r="M235" s="682"/>
      <c r="N235" s="2"/>
      <c r="O235" s="682"/>
      <c r="P235" s="682"/>
      <c r="Q235" s="682"/>
      <c r="R235" s="682"/>
      <c r="S235" s="682"/>
      <c r="T235" s="682"/>
      <c r="U235" s="682"/>
      <c r="V235" s="682"/>
      <c r="W235" s="682" t="str">
        <f t="shared" si="13"/>
        <v/>
      </c>
      <c r="X235" s="682" t="str">
        <f t="shared" si="14"/>
        <v/>
      </c>
      <c r="Y235" s="682" t="str">
        <f t="shared" si="15"/>
        <v/>
      </c>
      <c r="Z235" s="682" t="str">
        <f t="shared" si="16"/>
        <v/>
      </c>
      <c r="AA235" s="2"/>
      <c r="AB235" s="2"/>
      <c r="AC235" s="2"/>
    </row>
    <row r="236" spans="1:29" x14ac:dyDescent="0.2">
      <c r="A236" s="2"/>
      <c r="B236" s="2"/>
      <c r="C236" s="2"/>
      <c r="D236" s="2"/>
      <c r="E236" s="2"/>
      <c r="F236" s="2"/>
      <c r="G236" s="2"/>
      <c r="H236" s="2"/>
      <c r="I236" s="2"/>
      <c r="J236" s="5"/>
      <c r="K236" s="4"/>
      <c r="L236" s="682"/>
      <c r="M236" s="682"/>
      <c r="N236" s="2"/>
      <c r="O236" s="682"/>
      <c r="P236" s="682"/>
      <c r="Q236" s="682"/>
      <c r="R236" s="682"/>
      <c r="S236" s="682"/>
      <c r="T236" s="682"/>
      <c r="U236" s="682"/>
      <c r="V236" s="682"/>
      <c r="W236" s="682" t="str">
        <f t="shared" si="13"/>
        <v/>
      </c>
      <c r="X236" s="682" t="str">
        <f t="shared" si="14"/>
        <v/>
      </c>
      <c r="Y236" s="682" t="str">
        <f t="shared" si="15"/>
        <v/>
      </c>
      <c r="Z236" s="682" t="str">
        <f t="shared" si="16"/>
        <v/>
      </c>
      <c r="AA236" s="2"/>
      <c r="AB236" s="2"/>
      <c r="AC236" s="2"/>
    </row>
    <row r="237" spans="1:29" x14ac:dyDescent="0.2">
      <c r="A237" s="2"/>
      <c r="B237" s="2"/>
      <c r="C237" s="2"/>
      <c r="D237" s="2"/>
      <c r="E237" s="2"/>
      <c r="F237" s="2"/>
      <c r="G237" s="2"/>
      <c r="H237" s="2"/>
      <c r="I237" s="2"/>
      <c r="J237" s="5"/>
      <c r="K237" s="4"/>
      <c r="L237" s="682"/>
      <c r="M237" s="682"/>
      <c r="N237" s="2"/>
      <c r="O237" s="682"/>
      <c r="P237" s="682"/>
      <c r="Q237" s="682"/>
      <c r="R237" s="682"/>
      <c r="S237" s="682"/>
      <c r="T237" s="682"/>
      <c r="U237" s="682"/>
      <c r="V237" s="682"/>
      <c r="W237" s="682" t="str">
        <f t="shared" si="13"/>
        <v/>
      </c>
      <c r="X237" s="682" t="str">
        <f t="shared" si="14"/>
        <v/>
      </c>
      <c r="Y237" s="682" t="str">
        <f t="shared" si="15"/>
        <v/>
      </c>
      <c r="Z237" s="682" t="str">
        <f t="shared" si="16"/>
        <v/>
      </c>
      <c r="AA237" s="2"/>
      <c r="AB237" s="2"/>
      <c r="AC237" s="2"/>
    </row>
    <row r="238" spans="1:29" x14ac:dyDescent="0.2">
      <c r="A238" s="2"/>
      <c r="B238" s="2"/>
      <c r="C238" s="2"/>
      <c r="D238" s="2"/>
      <c r="E238" s="2"/>
      <c r="F238" s="2"/>
      <c r="G238" s="2"/>
      <c r="H238" s="2"/>
      <c r="I238" s="2"/>
      <c r="J238" s="5"/>
      <c r="K238" s="4"/>
      <c r="L238" s="682"/>
      <c r="M238" s="682"/>
      <c r="N238" s="2"/>
      <c r="O238" s="682"/>
      <c r="P238" s="682"/>
      <c r="Q238" s="682"/>
      <c r="R238" s="682"/>
      <c r="S238" s="682"/>
      <c r="T238" s="682"/>
      <c r="U238" s="682"/>
      <c r="V238" s="682"/>
      <c r="W238" s="682" t="str">
        <f t="shared" si="13"/>
        <v/>
      </c>
      <c r="X238" s="682" t="str">
        <f t="shared" si="14"/>
        <v/>
      </c>
      <c r="Y238" s="682" t="str">
        <f t="shared" si="15"/>
        <v/>
      </c>
      <c r="Z238" s="682" t="str">
        <f t="shared" si="16"/>
        <v/>
      </c>
      <c r="AA238" s="2"/>
      <c r="AB238" s="2"/>
      <c r="AC238" s="2"/>
    </row>
    <row r="239" spans="1:29" x14ac:dyDescent="0.2">
      <c r="A239" s="2"/>
      <c r="B239" s="2"/>
      <c r="C239" s="2"/>
      <c r="D239" s="2"/>
      <c r="E239" s="2"/>
      <c r="F239" s="2"/>
      <c r="G239" s="2"/>
      <c r="H239" s="2"/>
      <c r="I239" s="2"/>
      <c r="J239" s="5"/>
      <c r="K239" s="4"/>
      <c r="L239" s="682"/>
      <c r="M239" s="682"/>
      <c r="N239" s="2"/>
      <c r="O239" s="682"/>
      <c r="P239" s="682"/>
      <c r="Q239" s="682"/>
      <c r="R239" s="682"/>
      <c r="S239" s="682"/>
      <c r="T239" s="682"/>
      <c r="U239" s="682"/>
      <c r="V239" s="682"/>
      <c r="W239" s="682" t="str">
        <f t="shared" si="13"/>
        <v/>
      </c>
      <c r="X239" s="682" t="str">
        <f t="shared" si="14"/>
        <v/>
      </c>
      <c r="Y239" s="682" t="str">
        <f t="shared" si="15"/>
        <v/>
      </c>
      <c r="Z239" s="682" t="str">
        <f t="shared" si="16"/>
        <v/>
      </c>
      <c r="AA239" s="2"/>
      <c r="AB239" s="2"/>
      <c r="AC239" s="2"/>
    </row>
    <row r="240" spans="1:29" x14ac:dyDescent="0.2">
      <c r="A240" s="2"/>
      <c r="B240" s="2"/>
      <c r="C240" s="2"/>
      <c r="D240" s="2"/>
      <c r="E240" s="2"/>
      <c r="F240" s="2"/>
      <c r="G240" s="2"/>
      <c r="H240" s="5"/>
      <c r="I240" s="2"/>
      <c r="J240" s="5"/>
      <c r="K240" s="4"/>
      <c r="L240" s="682"/>
      <c r="M240" s="682"/>
      <c r="N240" s="2"/>
      <c r="O240" s="682"/>
      <c r="P240" s="682"/>
      <c r="Q240" s="682"/>
      <c r="R240" s="682"/>
      <c r="S240" s="682"/>
      <c r="T240" s="682"/>
      <c r="U240" s="682"/>
      <c r="V240" s="682"/>
      <c r="W240" s="682" t="str">
        <f t="shared" si="13"/>
        <v/>
      </c>
      <c r="X240" s="682" t="str">
        <f t="shared" si="14"/>
        <v/>
      </c>
      <c r="Y240" s="682" t="str">
        <f t="shared" si="15"/>
        <v/>
      </c>
      <c r="Z240" s="682" t="str">
        <f t="shared" si="16"/>
        <v/>
      </c>
      <c r="AA240" s="2"/>
      <c r="AB240" s="2"/>
      <c r="AC240" s="2"/>
    </row>
    <row r="241" spans="1:29" x14ac:dyDescent="0.2">
      <c r="A241" s="2"/>
      <c r="B241" s="2"/>
      <c r="C241" s="2"/>
      <c r="D241" s="2"/>
      <c r="E241" s="2"/>
      <c r="F241" s="2"/>
      <c r="G241" s="2"/>
      <c r="H241" s="2"/>
      <c r="I241" s="2"/>
      <c r="J241" s="2"/>
      <c r="K241" s="4"/>
      <c r="L241" s="682"/>
      <c r="M241" s="682"/>
      <c r="N241" s="2"/>
      <c r="O241" s="682"/>
      <c r="P241" s="682"/>
      <c r="Q241" s="682"/>
      <c r="R241" s="682"/>
      <c r="S241" s="682"/>
      <c r="T241" s="682"/>
      <c r="U241" s="682"/>
      <c r="V241" s="682"/>
      <c r="W241" s="682" t="str">
        <f t="shared" si="13"/>
        <v/>
      </c>
      <c r="X241" s="682" t="str">
        <f t="shared" si="14"/>
        <v/>
      </c>
      <c r="Y241" s="682" t="str">
        <f t="shared" si="15"/>
        <v/>
      </c>
      <c r="Z241" s="682" t="str">
        <f t="shared" si="16"/>
        <v/>
      </c>
      <c r="AA241" s="2"/>
      <c r="AB241" s="2"/>
      <c r="AC241" s="2"/>
    </row>
    <row r="242" spans="1:29" x14ac:dyDescent="0.2">
      <c r="A242" s="2"/>
      <c r="B242" s="2"/>
      <c r="C242" s="2"/>
      <c r="D242" s="2"/>
      <c r="E242" s="2"/>
      <c r="F242" s="2"/>
      <c r="G242" s="2"/>
      <c r="H242" s="2"/>
      <c r="I242" s="2"/>
      <c r="J242" s="2"/>
      <c r="K242" s="4"/>
      <c r="L242" s="682"/>
      <c r="M242" s="682"/>
      <c r="N242" s="2"/>
      <c r="O242" s="682"/>
      <c r="P242" s="682"/>
      <c r="Q242" s="682"/>
      <c r="R242" s="682"/>
      <c r="S242" s="682"/>
      <c r="T242" s="682"/>
      <c r="U242" s="682"/>
      <c r="V242" s="682"/>
      <c r="W242" s="682" t="str">
        <f t="shared" si="13"/>
        <v/>
      </c>
      <c r="X242" s="682" t="str">
        <f t="shared" si="14"/>
        <v/>
      </c>
      <c r="Y242" s="682" t="str">
        <f t="shared" si="15"/>
        <v/>
      </c>
      <c r="Z242" s="682" t="str">
        <f t="shared" si="16"/>
        <v/>
      </c>
      <c r="AA242" s="2"/>
      <c r="AB242" s="2"/>
      <c r="AC242" s="2"/>
    </row>
    <row r="243" spans="1:29" x14ac:dyDescent="0.2">
      <c r="A243" s="2"/>
      <c r="B243" s="2"/>
      <c r="C243" s="2"/>
      <c r="D243" s="2"/>
      <c r="E243" s="2"/>
      <c r="F243" s="2"/>
      <c r="G243" s="2"/>
      <c r="H243" s="2"/>
      <c r="I243" s="2"/>
      <c r="J243" s="5"/>
      <c r="K243" s="4"/>
      <c r="L243" s="682"/>
      <c r="M243" s="682"/>
      <c r="N243" s="2"/>
      <c r="O243" s="682"/>
      <c r="P243" s="682"/>
      <c r="Q243" s="682"/>
      <c r="R243" s="682"/>
      <c r="S243" s="682"/>
      <c r="T243" s="682"/>
      <c r="U243" s="682"/>
      <c r="V243" s="682"/>
      <c r="W243" s="682" t="str">
        <f t="shared" si="13"/>
        <v/>
      </c>
      <c r="X243" s="682" t="str">
        <f t="shared" si="14"/>
        <v/>
      </c>
      <c r="Y243" s="682" t="str">
        <f t="shared" si="15"/>
        <v/>
      </c>
      <c r="Z243" s="682" t="str">
        <f t="shared" si="16"/>
        <v/>
      </c>
      <c r="AA243" s="2"/>
      <c r="AB243" s="2"/>
      <c r="AC243" s="2"/>
    </row>
    <row r="244" spans="1:29" x14ac:dyDescent="0.2">
      <c r="A244" s="2"/>
      <c r="B244" s="2"/>
      <c r="C244" s="2"/>
      <c r="D244" s="2"/>
      <c r="E244" s="2"/>
      <c r="F244" s="2"/>
      <c r="G244" s="2"/>
      <c r="H244" s="2"/>
      <c r="I244" s="2"/>
      <c r="J244" s="2"/>
      <c r="K244" s="4"/>
      <c r="L244" s="682"/>
      <c r="M244" s="682"/>
      <c r="N244" s="2"/>
      <c r="O244" s="682"/>
      <c r="P244" s="682"/>
      <c r="Q244" s="682"/>
      <c r="R244" s="682"/>
      <c r="S244" s="682"/>
      <c r="T244" s="682"/>
      <c r="U244" s="682"/>
      <c r="V244" s="682"/>
      <c r="W244" s="682" t="str">
        <f t="shared" si="13"/>
        <v/>
      </c>
      <c r="X244" s="682" t="str">
        <f t="shared" si="14"/>
        <v/>
      </c>
      <c r="Y244" s="682" t="str">
        <f t="shared" si="15"/>
        <v/>
      </c>
      <c r="Z244" s="682" t="str">
        <f t="shared" si="16"/>
        <v/>
      </c>
      <c r="AA244" s="2"/>
      <c r="AB244" s="2"/>
      <c r="AC244" s="2"/>
    </row>
    <row r="245" spans="1:29" x14ac:dyDescent="0.2">
      <c r="A245" s="2"/>
      <c r="B245" s="2"/>
      <c r="C245" s="2"/>
      <c r="D245" s="2"/>
      <c r="E245" s="2"/>
      <c r="F245" s="2"/>
      <c r="G245" s="2"/>
      <c r="H245" s="2"/>
      <c r="I245" s="2"/>
      <c r="J245" s="5"/>
      <c r="K245" s="4"/>
      <c r="L245" s="682"/>
      <c r="M245" s="682"/>
      <c r="N245" s="2"/>
      <c r="O245" s="682"/>
      <c r="P245" s="682"/>
      <c r="Q245" s="682"/>
      <c r="R245" s="682"/>
      <c r="S245" s="682"/>
      <c r="T245" s="682"/>
      <c r="U245" s="682"/>
      <c r="V245" s="682"/>
      <c r="W245" s="682" t="str">
        <f t="shared" si="13"/>
        <v/>
      </c>
      <c r="X245" s="682" t="str">
        <f t="shared" si="14"/>
        <v/>
      </c>
      <c r="Y245" s="682" t="str">
        <f t="shared" si="15"/>
        <v/>
      </c>
      <c r="Z245" s="682" t="str">
        <f t="shared" si="16"/>
        <v/>
      </c>
      <c r="AA245" s="2"/>
      <c r="AB245" s="2"/>
      <c r="AC245" s="2"/>
    </row>
    <row r="246" spans="1:29" x14ac:dyDescent="0.2">
      <c r="A246" s="2"/>
      <c r="B246" s="2"/>
      <c r="C246" s="2"/>
      <c r="D246" s="2"/>
      <c r="E246" s="2"/>
      <c r="F246" s="2"/>
      <c r="G246" s="2"/>
      <c r="H246" s="2"/>
      <c r="I246" s="2"/>
      <c r="J246" s="2"/>
      <c r="K246" s="4"/>
      <c r="L246" s="682"/>
      <c r="M246" s="682"/>
      <c r="N246" s="2"/>
      <c r="O246" s="682"/>
      <c r="P246" s="682"/>
      <c r="Q246" s="682"/>
      <c r="R246" s="682"/>
      <c r="S246" s="682"/>
      <c r="T246" s="682"/>
      <c r="U246" s="682"/>
      <c r="V246" s="682"/>
      <c r="W246" s="682" t="str">
        <f t="shared" ref="W246:W257" si="17">IF(AND($H246="W", $I246="TWA", $J246="PBZ",$V246&lt;&gt;""), $V246, "")</f>
        <v/>
      </c>
      <c r="X246" s="682" t="str">
        <f t="shared" ref="X246:X257" si="18">IF(AND($H246="ONU", $I246="TWA", $J246="PBZ",$V246&lt;&gt;""), $V246, "")</f>
        <v/>
      </c>
      <c r="Y246" s="682" t="str">
        <f t="shared" ref="Y246:Y257" si="19">IF(AND($H246="W", $I246="Short-term", $J246="PBZ",$V246&lt;&gt;""), $V246, "")</f>
        <v/>
      </c>
      <c r="Z246" s="682" t="str">
        <f t="shared" ref="Z246:Z257" si="20">IF(AND($H246="ONU", $I246="Short-term", $J246="PBZ",$V246&lt;&gt;""), $V246, "")</f>
        <v/>
      </c>
      <c r="AA246" s="2"/>
      <c r="AB246" s="2"/>
      <c r="AC246" s="2"/>
    </row>
    <row r="247" spans="1:29" x14ac:dyDescent="0.2">
      <c r="A247" s="2"/>
      <c r="B247" s="2"/>
      <c r="C247" s="2"/>
      <c r="D247" s="2"/>
      <c r="E247" s="2"/>
      <c r="F247" s="2"/>
      <c r="G247" s="2"/>
      <c r="H247" s="2"/>
      <c r="I247" s="2"/>
      <c r="J247" s="2"/>
      <c r="K247" s="4"/>
      <c r="L247" s="682"/>
      <c r="M247" s="682"/>
      <c r="N247" s="2"/>
      <c r="O247" s="682"/>
      <c r="P247" s="682"/>
      <c r="Q247" s="682"/>
      <c r="R247" s="682"/>
      <c r="S247" s="682"/>
      <c r="T247" s="682"/>
      <c r="U247" s="682"/>
      <c r="V247" s="682"/>
      <c r="W247" s="682" t="str">
        <f t="shared" si="17"/>
        <v/>
      </c>
      <c r="X247" s="682" t="str">
        <f t="shared" si="18"/>
        <v/>
      </c>
      <c r="Y247" s="682" t="str">
        <f t="shared" si="19"/>
        <v/>
      </c>
      <c r="Z247" s="682" t="str">
        <f t="shared" si="20"/>
        <v/>
      </c>
      <c r="AA247" s="2"/>
      <c r="AB247" s="2"/>
      <c r="AC247" s="2"/>
    </row>
    <row r="248" spans="1:29" x14ac:dyDescent="0.2">
      <c r="A248" s="2"/>
      <c r="B248" s="2"/>
      <c r="C248" s="2"/>
      <c r="D248" s="2"/>
      <c r="E248" s="2"/>
      <c r="F248" s="2"/>
      <c r="G248" s="2"/>
      <c r="H248" s="2"/>
      <c r="I248" s="2"/>
      <c r="J248" s="2"/>
      <c r="K248" s="4"/>
      <c r="L248" s="682"/>
      <c r="M248" s="682"/>
      <c r="N248" s="2"/>
      <c r="O248" s="682"/>
      <c r="P248" s="682"/>
      <c r="Q248" s="682"/>
      <c r="R248" s="682"/>
      <c r="S248" s="682"/>
      <c r="T248" s="682"/>
      <c r="U248" s="682"/>
      <c r="V248" s="682"/>
      <c r="W248" s="682" t="str">
        <f t="shared" si="17"/>
        <v/>
      </c>
      <c r="X248" s="682" t="str">
        <f t="shared" si="18"/>
        <v/>
      </c>
      <c r="Y248" s="682" t="str">
        <f t="shared" si="19"/>
        <v/>
      </c>
      <c r="Z248" s="682" t="str">
        <f t="shared" si="20"/>
        <v/>
      </c>
      <c r="AA248" s="2"/>
      <c r="AB248" s="2"/>
      <c r="AC248" s="2"/>
    </row>
    <row r="249" spans="1:29" x14ac:dyDescent="0.2">
      <c r="A249" s="2"/>
      <c r="B249" s="2"/>
      <c r="C249" s="2"/>
      <c r="D249" s="2"/>
      <c r="E249" s="2"/>
      <c r="F249" s="2"/>
      <c r="G249" s="2"/>
      <c r="H249" s="2"/>
      <c r="I249" s="2"/>
      <c r="J249" s="2"/>
      <c r="K249" s="4"/>
      <c r="L249" s="682"/>
      <c r="M249" s="682"/>
      <c r="N249" s="2"/>
      <c r="O249" s="682"/>
      <c r="P249" s="682"/>
      <c r="Q249" s="682"/>
      <c r="R249" s="682"/>
      <c r="S249" s="682"/>
      <c r="T249" s="682"/>
      <c r="U249" s="682"/>
      <c r="V249" s="682"/>
      <c r="W249" s="682" t="str">
        <f t="shared" si="17"/>
        <v/>
      </c>
      <c r="X249" s="682" t="str">
        <f t="shared" si="18"/>
        <v/>
      </c>
      <c r="Y249" s="682" t="str">
        <f t="shared" si="19"/>
        <v/>
      </c>
      <c r="Z249" s="682" t="str">
        <f t="shared" si="20"/>
        <v/>
      </c>
      <c r="AA249" s="2"/>
      <c r="AB249" s="2"/>
      <c r="AC249" s="2"/>
    </row>
    <row r="250" spans="1:29" x14ac:dyDescent="0.2">
      <c r="A250" s="2"/>
      <c r="B250" s="2"/>
      <c r="C250" s="2"/>
      <c r="D250" s="2"/>
      <c r="E250" s="2"/>
      <c r="F250" s="2"/>
      <c r="G250" s="2"/>
      <c r="H250" s="2"/>
      <c r="I250" s="2"/>
      <c r="J250" s="5"/>
      <c r="K250" s="4"/>
      <c r="L250" s="682"/>
      <c r="M250" s="682"/>
      <c r="N250" s="2"/>
      <c r="O250" s="682"/>
      <c r="P250" s="682"/>
      <c r="Q250" s="682"/>
      <c r="R250" s="682"/>
      <c r="S250" s="682"/>
      <c r="T250" s="682"/>
      <c r="U250" s="682"/>
      <c r="V250" s="682"/>
      <c r="W250" s="682" t="str">
        <f t="shared" si="17"/>
        <v/>
      </c>
      <c r="X250" s="682" t="str">
        <f t="shared" si="18"/>
        <v/>
      </c>
      <c r="Y250" s="682" t="str">
        <f t="shared" si="19"/>
        <v/>
      </c>
      <c r="Z250" s="682" t="str">
        <f t="shared" si="20"/>
        <v/>
      </c>
      <c r="AA250" s="2"/>
      <c r="AB250" s="2"/>
      <c r="AC250" s="2"/>
    </row>
    <row r="251" spans="1:29" x14ac:dyDescent="0.2">
      <c r="A251" s="2"/>
      <c r="B251" s="2"/>
      <c r="C251" s="2"/>
      <c r="D251" s="2"/>
      <c r="E251" s="2"/>
      <c r="F251" s="2"/>
      <c r="G251" s="2"/>
      <c r="H251" s="2"/>
      <c r="I251" s="2"/>
      <c r="J251" s="5"/>
      <c r="K251" s="4"/>
      <c r="L251" s="682"/>
      <c r="M251" s="682"/>
      <c r="N251" s="2"/>
      <c r="O251" s="682"/>
      <c r="P251" s="682"/>
      <c r="Q251" s="682"/>
      <c r="R251" s="682"/>
      <c r="S251" s="682"/>
      <c r="T251" s="682"/>
      <c r="U251" s="682"/>
      <c r="V251" s="682"/>
      <c r="W251" s="682" t="str">
        <f t="shared" si="17"/>
        <v/>
      </c>
      <c r="X251" s="682" t="str">
        <f t="shared" si="18"/>
        <v/>
      </c>
      <c r="Y251" s="682" t="str">
        <f t="shared" si="19"/>
        <v/>
      </c>
      <c r="Z251" s="682" t="str">
        <f t="shared" si="20"/>
        <v/>
      </c>
      <c r="AA251" s="2"/>
      <c r="AB251" s="2"/>
      <c r="AC251" s="2"/>
    </row>
    <row r="252" spans="1:29" x14ac:dyDescent="0.2">
      <c r="A252" s="2"/>
      <c r="B252" s="2"/>
      <c r="C252" s="2"/>
      <c r="D252" s="2"/>
      <c r="E252" s="2"/>
      <c r="F252" s="2"/>
      <c r="G252" s="2"/>
      <c r="H252" s="2"/>
      <c r="I252" s="4"/>
      <c r="J252" s="2"/>
      <c r="K252" s="4"/>
      <c r="L252" s="682"/>
      <c r="M252" s="682"/>
      <c r="N252" s="2"/>
      <c r="O252" s="682"/>
      <c r="P252" s="682"/>
      <c r="Q252" s="682"/>
      <c r="R252" s="682"/>
      <c r="S252" s="682"/>
      <c r="T252" s="682"/>
      <c r="U252" s="682"/>
      <c r="V252" s="21"/>
      <c r="W252" s="21" t="str">
        <f t="shared" si="17"/>
        <v/>
      </c>
      <c r="X252" s="21" t="str">
        <f t="shared" si="18"/>
        <v/>
      </c>
      <c r="Y252" s="682" t="str">
        <f t="shared" si="19"/>
        <v/>
      </c>
      <c r="Z252" s="682" t="str">
        <f t="shared" si="20"/>
        <v/>
      </c>
      <c r="AA252" s="2"/>
      <c r="AB252" s="2"/>
      <c r="AC252" s="2"/>
    </row>
    <row r="253" spans="1:29" x14ac:dyDescent="0.2">
      <c r="A253" s="2"/>
      <c r="B253" s="2"/>
      <c r="C253" s="2"/>
      <c r="D253" s="2"/>
      <c r="E253" s="2"/>
      <c r="F253" s="2"/>
      <c r="G253" s="2"/>
      <c r="H253" s="5"/>
      <c r="I253" s="4"/>
      <c r="J253" s="5"/>
      <c r="K253" s="4"/>
      <c r="L253" s="682"/>
      <c r="M253" s="682"/>
      <c r="N253" s="2"/>
      <c r="O253" s="682"/>
      <c r="P253" s="682"/>
      <c r="Q253" s="682"/>
      <c r="R253" s="682"/>
      <c r="S253" s="682"/>
      <c r="T253" s="682"/>
      <c r="U253" s="682"/>
      <c r="V253" s="21"/>
      <c r="W253" s="21" t="str">
        <f t="shared" si="17"/>
        <v/>
      </c>
      <c r="X253" s="21" t="str">
        <f t="shared" si="18"/>
        <v/>
      </c>
      <c r="Y253" s="682" t="str">
        <f t="shared" si="19"/>
        <v/>
      </c>
      <c r="Z253" s="682" t="str">
        <f t="shared" si="20"/>
        <v/>
      </c>
      <c r="AA253" s="2"/>
      <c r="AB253" s="2"/>
      <c r="AC253" s="2"/>
    </row>
    <row r="254" spans="1:29" x14ac:dyDescent="0.2">
      <c r="A254" s="2"/>
      <c r="B254" s="2"/>
      <c r="C254" s="2"/>
      <c r="D254" s="2"/>
      <c r="E254" s="2"/>
      <c r="F254" s="2"/>
      <c r="G254" s="2"/>
      <c r="H254" s="2"/>
      <c r="I254" s="4"/>
      <c r="J254" s="2"/>
      <c r="K254" s="4"/>
      <c r="L254" s="682"/>
      <c r="M254" s="682"/>
      <c r="N254" s="2"/>
      <c r="O254" s="682"/>
      <c r="P254" s="682"/>
      <c r="Q254" s="682"/>
      <c r="R254" s="682"/>
      <c r="S254" s="682"/>
      <c r="T254" s="682"/>
      <c r="U254" s="682"/>
      <c r="V254" s="21"/>
      <c r="W254" s="21" t="str">
        <f t="shared" si="17"/>
        <v/>
      </c>
      <c r="X254" s="21" t="str">
        <f t="shared" si="18"/>
        <v/>
      </c>
      <c r="Y254" s="682" t="str">
        <f t="shared" si="19"/>
        <v/>
      </c>
      <c r="Z254" s="682" t="str">
        <f t="shared" si="20"/>
        <v/>
      </c>
      <c r="AA254" s="2"/>
      <c r="AB254" s="2"/>
      <c r="AC254" s="2"/>
    </row>
    <row r="255" spans="1:29" x14ac:dyDescent="0.2">
      <c r="A255" s="2"/>
      <c r="B255" s="2"/>
      <c r="C255" s="2"/>
      <c r="D255" s="2"/>
      <c r="E255" s="2"/>
      <c r="F255" s="2"/>
      <c r="G255" s="2"/>
      <c r="H255" s="2"/>
      <c r="I255" s="4"/>
      <c r="J255" s="2"/>
      <c r="K255" s="4"/>
      <c r="L255" s="682"/>
      <c r="M255" s="682"/>
      <c r="N255" s="2"/>
      <c r="O255" s="682"/>
      <c r="P255" s="682"/>
      <c r="Q255" s="682"/>
      <c r="R255" s="682"/>
      <c r="S255" s="682"/>
      <c r="T255" s="682"/>
      <c r="U255" s="682"/>
      <c r="V255" s="21"/>
      <c r="W255" s="21" t="str">
        <f t="shared" si="17"/>
        <v/>
      </c>
      <c r="X255" s="21" t="str">
        <f t="shared" si="18"/>
        <v/>
      </c>
      <c r="Y255" s="682" t="str">
        <f t="shared" si="19"/>
        <v/>
      </c>
      <c r="Z255" s="682" t="str">
        <f t="shared" si="20"/>
        <v/>
      </c>
      <c r="AA255" s="2"/>
      <c r="AB255" s="2"/>
      <c r="AC255" s="2"/>
    </row>
    <row r="256" spans="1:29" x14ac:dyDescent="0.2">
      <c r="A256" s="2"/>
      <c r="B256" s="2"/>
      <c r="C256" s="2"/>
      <c r="D256" s="2"/>
      <c r="E256" s="2"/>
      <c r="F256" s="2"/>
      <c r="G256" s="2"/>
      <c r="H256" s="2"/>
      <c r="I256" s="4"/>
      <c r="J256" s="2"/>
      <c r="K256" s="4"/>
      <c r="L256" s="682"/>
      <c r="M256" s="682"/>
      <c r="N256" s="2"/>
      <c r="O256" s="682"/>
      <c r="P256" s="682"/>
      <c r="Q256" s="682"/>
      <c r="R256" s="682"/>
      <c r="S256" s="682"/>
      <c r="T256" s="682"/>
      <c r="U256" s="682"/>
      <c r="V256" s="21"/>
      <c r="W256" s="21" t="str">
        <f t="shared" si="17"/>
        <v/>
      </c>
      <c r="X256" s="21" t="str">
        <f t="shared" si="18"/>
        <v/>
      </c>
      <c r="Y256" s="682" t="str">
        <f t="shared" si="19"/>
        <v/>
      </c>
      <c r="Z256" s="682" t="str">
        <f t="shared" si="20"/>
        <v/>
      </c>
      <c r="AA256" s="2"/>
      <c r="AB256" s="2"/>
      <c r="AC256" s="2"/>
    </row>
    <row r="257" spans="1:29" x14ac:dyDescent="0.2">
      <c r="A257" s="2"/>
      <c r="B257" s="2"/>
      <c r="C257" s="2"/>
      <c r="D257" s="2"/>
      <c r="E257" s="2"/>
      <c r="F257" s="2"/>
      <c r="G257" s="2"/>
      <c r="H257" s="5"/>
      <c r="I257" s="4"/>
      <c r="J257" s="5"/>
      <c r="K257" s="4"/>
      <c r="L257" s="682"/>
      <c r="M257" s="682"/>
      <c r="N257" s="2"/>
      <c r="O257" s="682"/>
      <c r="P257" s="682"/>
      <c r="Q257" s="682"/>
      <c r="R257" s="682"/>
      <c r="S257" s="682"/>
      <c r="T257" s="682"/>
      <c r="U257" s="682"/>
      <c r="V257" s="21"/>
      <c r="W257" s="21" t="str">
        <f t="shared" si="17"/>
        <v/>
      </c>
      <c r="X257" s="21" t="str">
        <f t="shared" si="18"/>
        <v/>
      </c>
      <c r="Y257" s="682" t="str">
        <f t="shared" si="19"/>
        <v/>
      </c>
      <c r="Z257" s="682" t="str">
        <f t="shared" si="20"/>
        <v/>
      </c>
      <c r="AA257" s="2"/>
      <c r="AB257" s="2"/>
      <c r="AC257" s="2"/>
    </row>
    <row r="258" spans="1:29" x14ac:dyDescent="0.2">
      <c r="A258" s="2"/>
      <c r="B258" s="2"/>
      <c r="C258" s="2"/>
      <c r="D258" s="2"/>
      <c r="E258" s="2"/>
      <c r="F258" s="5"/>
      <c r="G258" s="2"/>
      <c r="H258" s="5"/>
      <c r="I258" s="5"/>
      <c r="J258" s="5"/>
      <c r="K258" s="4"/>
      <c r="L258" s="682"/>
      <c r="M258" s="682"/>
      <c r="N258" s="2"/>
      <c r="O258" s="682"/>
      <c r="P258" s="682"/>
      <c r="Q258" s="682"/>
      <c r="R258" s="682"/>
      <c r="S258" s="682"/>
      <c r="T258" s="682"/>
      <c r="U258" s="682"/>
      <c r="V258" s="682"/>
      <c r="W258" s="682"/>
      <c r="X258" s="682"/>
      <c r="Y258" s="682"/>
      <c r="Z258" s="682"/>
      <c r="AA258" s="2"/>
      <c r="AB258" s="2"/>
      <c r="AC258" s="2"/>
    </row>
    <row r="259" spans="1:29" x14ac:dyDescent="0.2">
      <c r="A259" s="2"/>
      <c r="B259" s="2"/>
      <c r="C259" s="2"/>
      <c r="D259" s="2"/>
      <c r="E259" s="2"/>
      <c r="F259" s="2"/>
      <c r="G259" s="2"/>
      <c r="H259" s="2"/>
      <c r="I259" s="2"/>
      <c r="J259" s="2"/>
      <c r="K259" s="4"/>
      <c r="L259" s="682"/>
      <c r="M259" s="682"/>
      <c r="N259" s="2"/>
      <c r="O259" s="682"/>
      <c r="P259" s="682"/>
      <c r="Q259" s="682"/>
      <c r="R259" s="682"/>
      <c r="S259" s="682"/>
      <c r="T259" s="682"/>
      <c r="U259" s="682"/>
      <c r="V259" s="682"/>
      <c r="W259" s="682"/>
      <c r="X259" s="682"/>
      <c r="Y259" s="682"/>
      <c r="Z259" s="682"/>
      <c r="AA259" s="2"/>
      <c r="AB259" s="2"/>
      <c r="AC259" s="2"/>
    </row>
    <row r="260" spans="1:29" x14ac:dyDescent="0.2">
      <c r="A260" s="2"/>
      <c r="B260" s="2"/>
      <c r="C260" s="2"/>
      <c r="D260" s="2"/>
      <c r="E260" s="2"/>
      <c r="F260" s="5"/>
      <c r="G260" s="2"/>
      <c r="H260" s="5"/>
      <c r="I260" s="5"/>
      <c r="J260" s="5"/>
      <c r="K260" s="4"/>
      <c r="L260" s="682"/>
      <c r="M260" s="682"/>
      <c r="N260" s="2"/>
      <c r="O260" s="682"/>
      <c r="P260" s="682"/>
      <c r="Q260" s="682"/>
      <c r="R260" s="682"/>
      <c r="S260" s="682"/>
      <c r="T260" s="682"/>
      <c r="U260" s="682"/>
      <c r="V260" s="682"/>
      <c r="W260" s="682"/>
      <c r="X260" s="682"/>
      <c r="Y260" s="682"/>
      <c r="Z260" s="682"/>
      <c r="AA260" s="2"/>
      <c r="AB260" s="2"/>
      <c r="AC260" s="2"/>
    </row>
    <row r="261" spans="1:29" x14ac:dyDescent="0.2">
      <c r="A261" s="2"/>
      <c r="B261" s="2"/>
      <c r="C261" s="2"/>
      <c r="D261" s="2"/>
      <c r="E261" s="2"/>
      <c r="F261" s="5"/>
      <c r="G261" s="2"/>
      <c r="H261" s="5"/>
      <c r="I261" s="5"/>
      <c r="J261" s="5"/>
      <c r="K261" s="4"/>
      <c r="L261" s="682"/>
      <c r="M261" s="682"/>
      <c r="N261" s="2"/>
      <c r="O261" s="682"/>
      <c r="P261" s="682"/>
      <c r="Q261" s="682"/>
      <c r="R261" s="682"/>
      <c r="S261" s="682"/>
      <c r="T261" s="682"/>
      <c r="U261" s="682"/>
      <c r="V261" s="682"/>
      <c r="W261" s="682"/>
      <c r="X261" s="682"/>
      <c r="Y261" s="682"/>
      <c r="Z261" s="682"/>
      <c r="AA261" s="2"/>
      <c r="AB261" s="2"/>
      <c r="AC261" s="2"/>
    </row>
    <row r="262" spans="1:29" x14ac:dyDescent="0.2">
      <c r="A262" s="2"/>
      <c r="B262" s="2"/>
      <c r="C262" s="2"/>
      <c r="D262" s="2"/>
      <c r="E262" s="2"/>
      <c r="F262" s="2"/>
      <c r="G262" s="2"/>
      <c r="H262" s="2"/>
      <c r="I262" s="2"/>
      <c r="J262" s="2"/>
      <c r="K262" s="4"/>
      <c r="L262" s="682"/>
      <c r="M262" s="682"/>
      <c r="N262" s="2"/>
      <c r="O262" s="682"/>
      <c r="P262" s="682"/>
      <c r="Q262" s="682"/>
      <c r="R262" s="682"/>
      <c r="S262" s="682"/>
      <c r="T262" s="682"/>
      <c r="U262" s="682"/>
      <c r="V262" s="682"/>
      <c r="W262" s="682"/>
      <c r="X262" s="682"/>
      <c r="Y262" s="682"/>
      <c r="Z262" s="682"/>
      <c r="AA262" s="2"/>
      <c r="AB262" s="2"/>
      <c r="AC262" s="2"/>
    </row>
    <row r="263" spans="1:29" x14ac:dyDescent="0.2">
      <c r="A263" s="2"/>
      <c r="B263" s="2"/>
      <c r="C263" s="2"/>
      <c r="D263" s="2"/>
      <c r="E263" s="2"/>
      <c r="F263" s="5"/>
      <c r="G263" s="2"/>
      <c r="H263" s="5"/>
      <c r="I263" s="5"/>
      <c r="J263" s="5"/>
      <c r="K263" s="4"/>
      <c r="L263" s="682"/>
      <c r="M263" s="682"/>
      <c r="N263" s="2"/>
      <c r="O263" s="682"/>
      <c r="P263" s="682"/>
      <c r="Q263" s="682"/>
      <c r="R263" s="682"/>
      <c r="S263" s="682"/>
      <c r="T263" s="682"/>
      <c r="U263" s="682"/>
      <c r="V263" s="682"/>
      <c r="W263" s="682"/>
      <c r="X263" s="682"/>
      <c r="Y263" s="682"/>
      <c r="Z263" s="682"/>
      <c r="AA263" s="2"/>
      <c r="AB263" s="2"/>
      <c r="AC263" s="2"/>
    </row>
    <row r="264" spans="1:29" x14ac:dyDescent="0.2">
      <c r="A264" s="2"/>
      <c r="B264" s="2"/>
      <c r="C264" s="2"/>
      <c r="D264" s="2"/>
      <c r="E264" s="2"/>
      <c r="F264" s="5"/>
      <c r="G264" s="2"/>
      <c r="H264" s="5"/>
      <c r="I264" s="5"/>
      <c r="J264" s="5"/>
      <c r="K264" s="4"/>
      <c r="L264" s="682"/>
      <c r="M264" s="682"/>
      <c r="N264" s="2"/>
      <c r="O264" s="682"/>
      <c r="P264" s="682"/>
      <c r="Q264" s="682"/>
      <c r="R264" s="682"/>
      <c r="S264" s="682"/>
      <c r="T264" s="682"/>
      <c r="U264" s="682"/>
      <c r="V264" s="682"/>
      <c r="W264" s="682"/>
      <c r="X264" s="682"/>
      <c r="Y264" s="682"/>
      <c r="Z264" s="682"/>
      <c r="AA264" s="2"/>
      <c r="AB264" s="2"/>
      <c r="AC264" s="2"/>
    </row>
    <row r="265" spans="1:29" x14ac:dyDescent="0.2">
      <c r="A265" s="2"/>
      <c r="B265" s="2"/>
      <c r="C265" s="2"/>
      <c r="D265" s="2"/>
      <c r="E265" s="2"/>
      <c r="F265" s="5"/>
      <c r="G265" s="2"/>
      <c r="H265" s="5"/>
      <c r="I265" s="5"/>
      <c r="J265" s="5"/>
      <c r="K265" s="4"/>
      <c r="L265" s="682"/>
      <c r="M265" s="682"/>
      <c r="N265" s="2"/>
      <c r="O265" s="682"/>
      <c r="P265" s="682"/>
      <c r="Q265" s="682"/>
      <c r="R265" s="682"/>
      <c r="S265" s="682"/>
      <c r="T265" s="682"/>
      <c r="U265" s="682"/>
      <c r="V265" s="682"/>
      <c r="W265" s="682"/>
      <c r="X265" s="682"/>
      <c r="Y265" s="682"/>
      <c r="Z265" s="682"/>
      <c r="AA265" s="2"/>
      <c r="AB265" s="2"/>
      <c r="AC265" s="2"/>
    </row>
    <row r="266" spans="1:29" x14ac:dyDescent="0.2">
      <c r="A266" s="2"/>
      <c r="B266" s="2"/>
      <c r="C266" s="2"/>
      <c r="D266" s="2"/>
      <c r="E266" s="2"/>
      <c r="F266" s="5"/>
      <c r="G266" s="2"/>
      <c r="H266" s="5"/>
      <c r="I266" s="5"/>
      <c r="J266" s="5"/>
      <c r="K266" s="4"/>
      <c r="L266" s="682"/>
      <c r="M266" s="682"/>
      <c r="N266" s="2"/>
      <c r="O266" s="682"/>
      <c r="P266" s="682"/>
      <c r="Q266" s="682"/>
      <c r="R266" s="682"/>
      <c r="S266" s="682"/>
      <c r="T266" s="682"/>
      <c r="U266" s="682"/>
      <c r="V266" s="682"/>
      <c r="W266" s="682"/>
      <c r="X266" s="682"/>
      <c r="Y266" s="682"/>
      <c r="Z266" s="682"/>
      <c r="AA266" s="2"/>
      <c r="AB266" s="2"/>
      <c r="AC266" s="2"/>
    </row>
    <row r="267" spans="1:29" x14ac:dyDescent="0.2">
      <c r="A267" s="2"/>
      <c r="B267" s="2"/>
      <c r="C267" s="2"/>
      <c r="D267" s="2"/>
      <c r="E267" s="2"/>
      <c r="F267" s="5"/>
      <c r="G267" s="2"/>
      <c r="H267" s="5"/>
      <c r="I267" s="5"/>
      <c r="J267" s="5"/>
      <c r="K267" s="4"/>
      <c r="L267" s="682"/>
      <c r="M267" s="682"/>
      <c r="N267" s="2"/>
      <c r="O267" s="682"/>
      <c r="P267" s="682"/>
      <c r="Q267" s="682"/>
      <c r="R267" s="682"/>
      <c r="S267" s="682"/>
      <c r="T267" s="682"/>
      <c r="U267" s="682"/>
      <c r="V267" s="682"/>
      <c r="W267" s="682"/>
      <c r="X267" s="682"/>
      <c r="Y267" s="682"/>
      <c r="Z267" s="682"/>
      <c r="AA267" s="2"/>
      <c r="AB267" s="2"/>
      <c r="AC267" s="2"/>
    </row>
    <row r="268" spans="1:29" x14ac:dyDescent="0.2">
      <c r="A268" s="2"/>
      <c r="B268" s="2"/>
      <c r="C268" s="2"/>
      <c r="D268" s="2"/>
      <c r="E268" s="2"/>
      <c r="F268" s="5"/>
      <c r="G268" s="2"/>
      <c r="H268" s="5"/>
      <c r="I268" s="5"/>
      <c r="J268" s="5"/>
      <c r="K268" s="4"/>
      <c r="L268" s="682"/>
      <c r="M268" s="682"/>
      <c r="N268" s="2"/>
      <c r="O268" s="682"/>
      <c r="P268" s="682"/>
      <c r="Q268" s="682"/>
      <c r="R268" s="682"/>
      <c r="S268" s="682"/>
      <c r="T268" s="682"/>
      <c r="U268" s="682"/>
      <c r="V268" s="682"/>
      <c r="W268" s="682"/>
      <c r="X268" s="682"/>
      <c r="Y268" s="682"/>
      <c r="Z268" s="682"/>
      <c r="AA268" s="2"/>
      <c r="AB268" s="2"/>
      <c r="AC268" s="2"/>
    </row>
    <row r="269" spans="1:29" x14ac:dyDescent="0.2">
      <c r="A269" s="2"/>
      <c r="B269" s="2"/>
      <c r="C269" s="2"/>
      <c r="D269" s="2"/>
      <c r="E269" s="2"/>
      <c r="F269" s="5"/>
      <c r="G269" s="2"/>
      <c r="H269" s="5"/>
      <c r="I269" s="5"/>
      <c r="J269" s="5"/>
      <c r="K269" s="4"/>
      <c r="L269" s="682"/>
      <c r="M269" s="682"/>
      <c r="N269" s="2"/>
      <c r="O269" s="682"/>
      <c r="P269" s="682"/>
      <c r="Q269" s="682"/>
      <c r="R269" s="682"/>
      <c r="S269" s="682"/>
      <c r="T269" s="682"/>
      <c r="U269" s="682"/>
      <c r="V269" s="682"/>
      <c r="W269" s="682"/>
      <c r="X269" s="682"/>
      <c r="Y269" s="682"/>
      <c r="Z269" s="682"/>
      <c r="AA269" s="2"/>
      <c r="AB269" s="2"/>
      <c r="AC269" s="2"/>
    </row>
    <row r="270" spans="1:29" x14ac:dyDescent="0.2">
      <c r="A270" s="2"/>
      <c r="B270" s="2"/>
      <c r="C270" s="2"/>
      <c r="D270" s="2"/>
      <c r="E270" s="2"/>
      <c r="F270" s="5"/>
      <c r="G270" s="2"/>
      <c r="H270" s="5"/>
      <c r="I270" s="5"/>
      <c r="J270" s="5"/>
      <c r="K270" s="4"/>
      <c r="L270" s="682"/>
      <c r="M270" s="682"/>
      <c r="N270" s="2"/>
      <c r="O270" s="682"/>
      <c r="P270" s="682"/>
      <c r="Q270" s="682"/>
      <c r="R270" s="682"/>
      <c r="S270" s="682"/>
      <c r="T270" s="682"/>
      <c r="U270" s="682"/>
      <c r="V270" s="682"/>
      <c r="W270" s="682"/>
      <c r="X270" s="682"/>
      <c r="Y270" s="682"/>
      <c r="Z270" s="682"/>
      <c r="AA270" s="2"/>
      <c r="AB270" s="2"/>
      <c r="AC270" s="2"/>
    </row>
    <row r="271" spans="1:29" x14ac:dyDescent="0.2">
      <c r="A271" s="2"/>
      <c r="B271" s="2"/>
      <c r="C271" s="2"/>
      <c r="D271" s="2"/>
      <c r="E271" s="2"/>
      <c r="F271" s="5"/>
      <c r="G271" s="2"/>
      <c r="H271" s="5"/>
      <c r="I271" s="5"/>
      <c r="J271" s="5"/>
      <c r="K271" s="4"/>
      <c r="L271" s="682"/>
      <c r="M271" s="682"/>
      <c r="N271" s="2"/>
      <c r="O271" s="682"/>
      <c r="P271" s="682"/>
      <c r="Q271" s="682"/>
      <c r="R271" s="682"/>
      <c r="S271" s="682"/>
      <c r="T271" s="682"/>
      <c r="U271" s="682"/>
      <c r="V271" s="682"/>
      <c r="W271" s="682"/>
      <c r="X271" s="682"/>
      <c r="Y271" s="682"/>
      <c r="Z271" s="682"/>
      <c r="AA271" s="2"/>
      <c r="AB271" s="2"/>
      <c r="AC271" s="2"/>
    </row>
    <row r="272" spans="1:29" x14ac:dyDescent="0.2">
      <c r="A272" s="2"/>
      <c r="B272" s="2"/>
      <c r="C272" s="2"/>
      <c r="D272" s="2"/>
      <c r="E272" s="2"/>
      <c r="F272" s="5"/>
      <c r="G272" s="2"/>
      <c r="H272" s="5"/>
      <c r="I272" s="5"/>
      <c r="J272" s="5"/>
      <c r="K272" s="4"/>
      <c r="L272" s="682"/>
      <c r="M272" s="682"/>
      <c r="N272" s="2"/>
      <c r="O272" s="682"/>
      <c r="P272" s="682"/>
      <c r="Q272" s="682"/>
      <c r="R272" s="682"/>
      <c r="S272" s="682"/>
      <c r="T272" s="682"/>
      <c r="U272" s="682"/>
      <c r="V272" s="682"/>
      <c r="W272" s="682"/>
      <c r="X272" s="682"/>
      <c r="Y272" s="682"/>
      <c r="Z272" s="682"/>
      <c r="AA272" s="2"/>
      <c r="AB272" s="2"/>
      <c r="AC272" s="2"/>
    </row>
    <row r="273" spans="1:29" x14ac:dyDescent="0.2">
      <c r="A273" s="2"/>
      <c r="B273" s="2"/>
      <c r="C273" s="2"/>
      <c r="D273" s="2"/>
      <c r="E273" s="2"/>
      <c r="F273" s="5"/>
      <c r="G273" s="2"/>
      <c r="H273" s="5"/>
      <c r="I273" s="5"/>
      <c r="J273" s="5"/>
      <c r="K273" s="4"/>
      <c r="L273" s="682"/>
      <c r="M273" s="682"/>
      <c r="N273" s="2"/>
      <c r="O273" s="682"/>
      <c r="P273" s="682"/>
      <c r="Q273" s="682"/>
      <c r="R273" s="682"/>
      <c r="S273" s="682"/>
      <c r="T273" s="682"/>
      <c r="U273" s="682"/>
      <c r="V273" s="682"/>
      <c r="W273" s="682"/>
      <c r="X273" s="682"/>
      <c r="Y273" s="682"/>
      <c r="Z273" s="682"/>
      <c r="AA273" s="2"/>
      <c r="AB273" s="2"/>
      <c r="AC273" s="2"/>
    </row>
    <row r="274" spans="1:29" x14ac:dyDescent="0.2">
      <c r="A274" s="2"/>
      <c r="B274" s="2"/>
      <c r="C274" s="2"/>
      <c r="D274" s="2"/>
      <c r="E274" s="2"/>
      <c r="F274" s="5"/>
      <c r="G274" s="2"/>
      <c r="H274" s="5"/>
      <c r="I274" s="5"/>
      <c r="J274" s="5"/>
      <c r="K274" s="4"/>
      <c r="L274" s="682"/>
      <c r="M274" s="682"/>
      <c r="N274" s="2"/>
      <c r="O274" s="682"/>
      <c r="P274" s="682"/>
      <c r="Q274" s="682"/>
      <c r="R274" s="682"/>
      <c r="S274" s="682"/>
      <c r="T274" s="682"/>
      <c r="U274" s="682"/>
      <c r="V274" s="682"/>
      <c r="W274" s="682"/>
      <c r="X274" s="682"/>
      <c r="Y274" s="682"/>
      <c r="Z274" s="682"/>
      <c r="AA274" s="2"/>
      <c r="AB274" s="2"/>
      <c r="AC274" s="2"/>
    </row>
    <row r="275" spans="1:29" x14ac:dyDescent="0.2">
      <c r="A275" s="2"/>
      <c r="B275" s="2"/>
      <c r="C275" s="2"/>
      <c r="D275" s="2"/>
      <c r="E275" s="2"/>
      <c r="F275" s="5"/>
      <c r="G275" s="2"/>
      <c r="H275" s="5"/>
      <c r="I275" s="5"/>
      <c r="J275" s="5"/>
      <c r="K275" s="4"/>
      <c r="L275" s="682"/>
      <c r="M275" s="682"/>
      <c r="N275" s="2"/>
      <c r="O275" s="682"/>
      <c r="P275" s="682"/>
      <c r="Q275" s="682"/>
      <c r="R275" s="682"/>
      <c r="S275" s="682"/>
      <c r="T275" s="682"/>
      <c r="U275" s="682"/>
      <c r="V275" s="682"/>
      <c r="W275" s="682"/>
      <c r="X275" s="682"/>
      <c r="Y275" s="682"/>
      <c r="Z275" s="682"/>
      <c r="AA275" s="2"/>
      <c r="AB275" s="2"/>
      <c r="AC275" s="2"/>
    </row>
    <row r="276" spans="1:29" x14ac:dyDescent="0.2">
      <c r="A276" s="2"/>
      <c r="B276" s="2"/>
      <c r="C276" s="2"/>
      <c r="D276" s="2"/>
      <c r="E276" s="2"/>
      <c r="F276" s="5"/>
      <c r="G276" s="2"/>
      <c r="H276" s="5"/>
      <c r="I276" s="5"/>
      <c r="J276" s="5"/>
      <c r="K276" s="4"/>
      <c r="L276" s="682"/>
      <c r="M276" s="682"/>
      <c r="N276" s="2"/>
      <c r="O276" s="682"/>
      <c r="P276" s="682"/>
      <c r="Q276" s="682"/>
      <c r="R276" s="682"/>
      <c r="S276" s="682"/>
      <c r="T276" s="682"/>
      <c r="U276" s="682"/>
      <c r="V276" s="682"/>
      <c r="W276" s="682"/>
      <c r="X276" s="682"/>
      <c r="Y276" s="682"/>
      <c r="Z276" s="682"/>
      <c r="AA276" s="2"/>
      <c r="AB276" s="2"/>
      <c r="AC276" s="2"/>
    </row>
    <row r="277" spans="1:29" x14ac:dyDescent="0.2">
      <c r="A277" s="2"/>
      <c r="B277" s="2"/>
      <c r="C277" s="2"/>
      <c r="D277" s="2"/>
      <c r="E277" s="2"/>
      <c r="F277" s="2"/>
      <c r="G277" s="2"/>
      <c r="H277" s="2"/>
      <c r="I277" s="2"/>
      <c r="J277" s="2"/>
      <c r="K277" s="4"/>
      <c r="L277" s="682"/>
      <c r="M277" s="682"/>
      <c r="N277" s="2"/>
      <c r="O277" s="682"/>
      <c r="P277" s="682"/>
      <c r="Q277" s="682"/>
      <c r="R277" s="682"/>
      <c r="S277" s="682"/>
      <c r="T277" s="682"/>
      <c r="U277" s="682"/>
      <c r="V277" s="682"/>
      <c r="W277" s="682"/>
      <c r="X277" s="682"/>
      <c r="Y277" s="682"/>
      <c r="Z277" s="682"/>
      <c r="AA277" s="2"/>
      <c r="AB277" s="2"/>
      <c r="AC277" s="2"/>
    </row>
    <row r="278" spans="1:29" x14ac:dyDescent="0.2">
      <c r="A278" s="2"/>
      <c r="B278" s="2"/>
      <c r="C278" s="2"/>
      <c r="D278" s="2"/>
      <c r="E278" s="2"/>
      <c r="F278" s="5"/>
      <c r="G278" s="2"/>
      <c r="H278" s="5"/>
      <c r="I278" s="5"/>
      <c r="J278" s="5"/>
      <c r="K278" s="4"/>
      <c r="L278" s="682"/>
      <c r="M278" s="682"/>
      <c r="N278" s="2"/>
      <c r="O278" s="682"/>
      <c r="P278" s="682"/>
      <c r="Q278" s="682"/>
      <c r="R278" s="682"/>
      <c r="S278" s="682"/>
      <c r="T278" s="682"/>
      <c r="U278" s="682"/>
      <c r="V278" s="682"/>
      <c r="W278" s="682"/>
      <c r="X278" s="682"/>
      <c r="Y278" s="682"/>
      <c r="Z278" s="682"/>
      <c r="AA278" s="2"/>
      <c r="AB278" s="2"/>
      <c r="AC278" s="2"/>
    </row>
    <row r="279" spans="1:29" x14ac:dyDescent="0.2">
      <c r="A279" s="2"/>
      <c r="B279" s="2"/>
      <c r="C279" s="2"/>
      <c r="D279" s="2"/>
      <c r="E279" s="2"/>
      <c r="F279" s="5"/>
      <c r="G279" s="2"/>
      <c r="H279" s="5"/>
      <c r="I279" s="5"/>
      <c r="J279" s="5"/>
      <c r="K279" s="4"/>
      <c r="L279" s="682"/>
      <c r="M279" s="682"/>
      <c r="N279" s="2"/>
      <c r="O279" s="682"/>
      <c r="P279" s="682"/>
      <c r="Q279" s="682"/>
      <c r="R279" s="682"/>
      <c r="S279" s="682"/>
      <c r="T279" s="682"/>
      <c r="U279" s="682"/>
      <c r="V279" s="682"/>
      <c r="W279" s="682"/>
      <c r="X279" s="682"/>
      <c r="Y279" s="682"/>
      <c r="Z279" s="682"/>
      <c r="AA279" s="2"/>
      <c r="AB279" s="2"/>
      <c r="AC279" s="2"/>
    </row>
    <row r="280" spans="1:29" x14ac:dyDescent="0.2">
      <c r="A280" s="2"/>
      <c r="B280" s="2"/>
      <c r="C280" s="2"/>
      <c r="D280" s="2"/>
      <c r="E280" s="2"/>
      <c r="F280" s="5"/>
      <c r="G280" s="2"/>
      <c r="H280" s="5"/>
      <c r="I280" s="5"/>
      <c r="J280" s="5"/>
      <c r="K280" s="4"/>
      <c r="L280" s="682"/>
      <c r="M280" s="682"/>
      <c r="N280" s="2"/>
      <c r="O280" s="682"/>
      <c r="P280" s="682"/>
      <c r="Q280" s="682"/>
      <c r="R280" s="682"/>
      <c r="S280" s="682"/>
      <c r="T280" s="682"/>
      <c r="U280" s="682"/>
      <c r="V280" s="682"/>
      <c r="W280" s="682"/>
      <c r="X280" s="682"/>
      <c r="Y280" s="682"/>
      <c r="Z280" s="682"/>
      <c r="AA280" s="2"/>
      <c r="AB280" s="2"/>
      <c r="AC280" s="2"/>
    </row>
    <row r="281" spans="1:29" x14ac:dyDescent="0.2">
      <c r="A281" s="2"/>
      <c r="B281" s="2"/>
      <c r="C281" s="2"/>
      <c r="D281" s="2"/>
      <c r="E281" s="2"/>
      <c r="F281" s="5"/>
      <c r="G281" s="2"/>
      <c r="H281" s="5"/>
      <c r="I281" s="5"/>
      <c r="J281" s="5"/>
      <c r="K281" s="4"/>
      <c r="L281" s="682"/>
      <c r="M281" s="682"/>
      <c r="N281" s="2"/>
      <c r="O281" s="682"/>
      <c r="P281" s="682"/>
      <c r="Q281" s="682"/>
      <c r="R281" s="682"/>
      <c r="S281" s="682"/>
      <c r="T281" s="682"/>
      <c r="U281" s="682"/>
      <c r="V281" s="682"/>
      <c r="W281" s="682"/>
      <c r="X281" s="682"/>
      <c r="Y281" s="682"/>
      <c r="Z281" s="682"/>
      <c r="AA281" s="2"/>
      <c r="AB281" s="2"/>
      <c r="AC281" s="2"/>
    </row>
    <row r="282" spans="1:29" x14ac:dyDescent="0.2">
      <c r="A282" s="2"/>
      <c r="B282" s="2"/>
      <c r="C282" s="2"/>
      <c r="D282" s="2"/>
      <c r="E282" s="2"/>
      <c r="F282" s="5"/>
      <c r="G282" s="2"/>
      <c r="H282" s="5"/>
      <c r="I282" s="5"/>
      <c r="J282" s="5"/>
      <c r="K282" s="4"/>
      <c r="L282" s="682"/>
      <c r="M282" s="682"/>
      <c r="N282" s="2"/>
      <c r="O282" s="682"/>
      <c r="P282" s="682"/>
      <c r="Q282" s="682"/>
      <c r="R282" s="682"/>
      <c r="S282" s="682"/>
      <c r="T282" s="682"/>
      <c r="U282" s="682"/>
      <c r="V282" s="682"/>
      <c r="W282" s="682"/>
      <c r="X282" s="682"/>
      <c r="Y282" s="682"/>
      <c r="Z282" s="682"/>
      <c r="AA282" s="2"/>
      <c r="AB282" s="2"/>
      <c r="AC282" s="2"/>
    </row>
    <row r="283" spans="1:29" x14ac:dyDescent="0.2">
      <c r="A283" s="2"/>
      <c r="B283" s="2"/>
      <c r="C283" s="2"/>
      <c r="D283" s="2"/>
      <c r="E283" s="2"/>
      <c r="F283" s="5"/>
      <c r="G283" s="2"/>
      <c r="H283" s="5"/>
      <c r="I283" s="5"/>
      <c r="J283" s="5"/>
      <c r="K283" s="4"/>
      <c r="L283" s="682"/>
      <c r="M283" s="682"/>
      <c r="N283" s="2"/>
      <c r="O283" s="682"/>
      <c r="P283" s="682"/>
      <c r="Q283" s="682"/>
      <c r="R283" s="682"/>
      <c r="S283" s="682"/>
      <c r="T283" s="682"/>
      <c r="U283" s="682"/>
      <c r="V283" s="682"/>
      <c r="W283" s="682"/>
      <c r="X283" s="682"/>
      <c r="Y283" s="682"/>
      <c r="Z283" s="682"/>
      <c r="AA283" s="2"/>
      <c r="AB283" s="2"/>
      <c r="AC283" s="2"/>
    </row>
    <row r="284" spans="1:29" x14ac:dyDescent="0.2">
      <c r="A284" s="2"/>
      <c r="B284" s="2"/>
      <c r="C284" s="2"/>
      <c r="D284" s="2"/>
      <c r="E284" s="2"/>
      <c r="F284" s="5"/>
      <c r="G284" s="2"/>
      <c r="H284" s="5"/>
      <c r="I284" s="5"/>
      <c r="J284" s="5"/>
      <c r="K284" s="4"/>
      <c r="L284" s="682"/>
      <c r="M284" s="682"/>
      <c r="N284" s="2"/>
      <c r="O284" s="682"/>
      <c r="P284" s="682"/>
      <c r="Q284" s="682"/>
      <c r="R284" s="682"/>
      <c r="S284" s="682"/>
      <c r="T284" s="682"/>
      <c r="U284" s="682"/>
      <c r="V284" s="682"/>
      <c r="W284" s="682"/>
      <c r="X284" s="682"/>
      <c r="Y284" s="682"/>
      <c r="Z284" s="682"/>
      <c r="AA284" s="2"/>
      <c r="AB284" s="2"/>
      <c r="AC284" s="2"/>
    </row>
    <row r="285" spans="1:29" x14ac:dyDescent="0.2">
      <c r="A285" s="2"/>
      <c r="B285" s="2"/>
      <c r="C285" s="2"/>
      <c r="D285" s="2"/>
      <c r="E285" s="2"/>
      <c r="F285" s="5"/>
      <c r="G285" s="2"/>
      <c r="H285" s="5"/>
      <c r="I285" s="5"/>
      <c r="J285" s="5"/>
      <c r="K285" s="4"/>
      <c r="L285" s="682"/>
      <c r="M285" s="682"/>
      <c r="N285" s="2"/>
      <c r="O285" s="682"/>
      <c r="P285" s="682"/>
      <c r="Q285" s="682"/>
      <c r="R285" s="682"/>
      <c r="S285" s="682"/>
      <c r="T285" s="682"/>
      <c r="U285" s="682"/>
      <c r="V285" s="682"/>
      <c r="W285" s="682"/>
      <c r="X285" s="682"/>
      <c r="Y285" s="682"/>
      <c r="Z285" s="682"/>
      <c r="AA285" s="2"/>
      <c r="AB285" s="2"/>
      <c r="AC285" s="2"/>
    </row>
    <row r="286" spans="1:29" x14ac:dyDescent="0.2">
      <c r="A286" s="2"/>
      <c r="B286" s="2"/>
      <c r="C286" s="2"/>
      <c r="D286" s="2"/>
      <c r="E286" s="2"/>
      <c r="F286" s="5"/>
      <c r="G286" s="2"/>
      <c r="H286" s="5"/>
      <c r="I286" s="5"/>
      <c r="J286" s="5"/>
      <c r="K286" s="4"/>
      <c r="L286" s="682"/>
      <c r="M286" s="682"/>
      <c r="N286" s="2"/>
      <c r="O286" s="682"/>
      <c r="P286" s="682"/>
      <c r="Q286" s="682"/>
      <c r="R286" s="682"/>
      <c r="S286" s="682"/>
      <c r="T286" s="682"/>
      <c r="U286" s="682"/>
      <c r="V286" s="682"/>
      <c r="W286" s="682"/>
      <c r="X286" s="682"/>
      <c r="Y286" s="682"/>
      <c r="Z286" s="682"/>
      <c r="AA286" s="2"/>
      <c r="AB286" s="2"/>
      <c r="AC286" s="2"/>
    </row>
    <row r="287" spans="1:29" x14ac:dyDescent="0.2">
      <c r="A287" s="2"/>
      <c r="B287" s="2"/>
      <c r="C287" s="2"/>
      <c r="D287" s="2"/>
      <c r="E287" s="2"/>
      <c r="F287" s="5"/>
      <c r="G287" s="2"/>
      <c r="H287" s="5"/>
      <c r="I287" s="5"/>
      <c r="J287" s="5"/>
      <c r="K287" s="4"/>
      <c r="L287" s="682"/>
      <c r="M287" s="682"/>
      <c r="N287" s="2"/>
      <c r="O287" s="682"/>
      <c r="P287" s="682"/>
      <c r="Q287" s="682"/>
      <c r="R287" s="682"/>
      <c r="S287" s="682"/>
      <c r="T287" s="682"/>
      <c r="U287" s="682"/>
      <c r="V287" s="682"/>
      <c r="W287" s="682"/>
      <c r="X287" s="682"/>
      <c r="Y287" s="682"/>
      <c r="Z287" s="682"/>
      <c r="AA287" s="2"/>
      <c r="AB287" s="2"/>
      <c r="AC287" s="2"/>
    </row>
    <row r="288" spans="1:29" x14ac:dyDescent="0.2">
      <c r="A288" s="2"/>
      <c r="B288" s="2"/>
      <c r="C288" s="2"/>
      <c r="D288" s="2"/>
      <c r="E288" s="2"/>
      <c r="F288" s="5"/>
      <c r="G288" s="2"/>
      <c r="H288" s="5"/>
      <c r="I288" s="5"/>
      <c r="J288" s="5"/>
      <c r="K288" s="4"/>
      <c r="L288" s="682"/>
      <c r="M288" s="682"/>
      <c r="N288" s="2"/>
      <c r="O288" s="682"/>
      <c r="P288" s="682"/>
      <c r="Q288" s="682"/>
      <c r="R288" s="682"/>
      <c r="S288" s="682"/>
      <c r="T288" s="682"/>
      <c r="U288" s="682"/>
      <c r="V288" s="682"/>
      <c r="W288" s="682"/>
      <c r="X288" s="682"/>
      <c r="Y288" s="682"/>
      <c r="Z288" s="682"/>
      <c r="AA288" s="2"/>
      <c r="AB288" s="2"/>
      <c r="AC288" s="2"/>
    </row>
    <row r="289" spans="1:29" x14ac:dyDescent="0.2">
      <c r="A289" s="2"/>
      <c r="B289" s="2"/>
      <c r="C289" s="2"/>
      <c r="D289" s="2"/>
      <c r="E289" s="2"/>
      <c r="F289" s="5"/>
      <c r="G289" s="2"/>
      <c r="H289" s="5"/>
      <c r="I289" s="5"/>
      <c r="J289" s="5"/>
      <c r="K289" s="4"/>
      <c r="L289" s="682"/>
      <c r="M289" s="682"/>
      <c r="N289" s="2"/>
      <c r="O289" s="682"/>
      <c r="P289" s="682"/>
      <c r="Q289" s="682"/>
      <c r="R289" s="682"/>
      <c r="S289" s="682"/>
      <c r="T289" s="682"/>
      <c r="U289" s="682"/>
      <c r="V289" s="682"/>
      <c r="W289" s="682"/>
      <c r="X289" s="682"/>
      <c r="Y289" s="682"/>
      <c r="Z289" s="682"/>
      <c r="AA289" s="2"/>
      <c r="AB289" s="2"/>
      <c r="AC289" s="2"/>
    </row>
    <row r="290" spans="1:29" x14ac:dyDescent="0.2">
      <c r="A290" s="2"/>
      <c r="B290" s="2"/>
      <c r="C290" s="2"/>
      <c r="D290" s="2"/>
      <c r="E290" s="2"/>
      <c r="F290" s="5"/>
      <c r="G290" s="2"/>
      <c r="H290" s="5"/>
      <c r="I290" s="5"/>
      <c r="J290" s="5"/>
      <c r="K290" s="4"/>
      <c r="L290" s="682"/>
      <c r="M290" s="682"/>
      <c r="N290" s="2"/>
      <c r="O290" s="682"/>
      <c r="P290" s="682"/>
      <c r="Q290" s="682"/>
      <c r="R290" s="682"/>
      <c r="S290" s="682"/>
      <c r="T290" s="682"/>
      <c r="U290" s="682"/>
      <c r="V290" s="682"/>
      <c r="W290" s="682"/>
      <c r="X290" s="682"/>
      <c r="Y290" s="682"/>
      <c r="Z290" s="682"/>
      <c r="AA290" s="2"/>
      <c r="AB290" s="2"/>
      <c r="AC290" s="2"/>
    </row>
    <row r="291" spans="1:29" x14ac:dyDescent="0.2">
      <c r="A291" s="2"/>
      <c r="B291" s="2"/>
      <c r="C291" s="2"/>
      <c r="D291" s="2"/>
      <c r="E291" s="2"/>
      <c r="F291" s="2"/>
      <c r="G291" s="2"/>
      <c r="H291" s="2"/>
      <c r="I291" s="2"/>
      <c r="J291" s="2"/>
      <c r="K291" s="682"/>
      <c r="L291" s="682"/>
      <c r="M291" s="682"/>
      <c r="N291" s="2"/>
      <c r="O291" s="682"/>
      <c r="P291" s="682"/>
      <c r="Q291" s="682"/>
      <c r="R291" s="682"/>
      <c r="S291" s="682"/>
      <c r="T291" s="682"/>
      <c r="U291" s="682"/>
      <c r="V291" s="682"/>
      <c r="W291" s="682"/>
      <c r="X291" s="682"/>
      <c r="Y291" s="682"/>
      <c r="Z291" s="682"/>
      <c r="AA291" s="2"/>
      <c r="AB291" s="2"/>
      <c r="AC291" s="2"/>
    </row>
    <row r="292" spans="1:29" x14ac:dyDescent="0.2">
      <c r="A292" s="2"/>
      <c r="B292" s="2"/>
      <c r="C292" s="2"/>
      <c r="D292" s="2"/>
      <c r="E292" s="2"/>
      <c r="F292" s="2"/>
      <c r="G292" s="2"/>
      <c r="H292" s="2"/>
      <c r="I292" s="2"/>
      <c r="J292" s="2"/>
      <c r="K292" s="682"/>
      <c r="L292" s="682"/>
      <c r="M292" s="682"/>
      <c r="N292" s="2"/>
      <c r="O292" s="682"/>
      <c r="P292" s="682"/>
      <c r="Q292" s="682"/>
      <c r="R292" s="682"/>
      <c r="S292" s="682"/>
      <c r="T292" s="682"/>
      <c r="U292" s="682"/>
      <c r="V292" s="682"/>
      <c r="W292" s="682"/>
      <c r="X292" s="682"/>
      <c r="Y292" s="682"/>
      <c r="Z292" s="682"/>
      <c r="AA292" s="2"/>
      <c r="AB292" s="2"/>
      <c r="AC292" s="2"/>
    </row>
    <row r="293" spans="1:29" x14ac:dyDescent="0.2">
      <c r="A293" s="2"/>
      <c r="B293" s="2"/>
      <c r="C293" s="2"/>
      <c r="D293" s="2"/>
      <c r="E293" s="2"/>
      <c r="F293" s="2"/>
      <c r="G293" s="2"/>
      <c r="H293" s="2"/>
      <c r="I293" s="2"/>
      <c r="J293" s="2"/>
      <c r="K293" s="682"/>
      <c r="L293" s="682"/>
      <c r="M293" s="682"/>
      <c r="N293" s="2"/>
      <c r="O293" s="682"/>
      <c r="P293" s="682"/>
      <c r="Q293" s="682"/>
      <c r="R293" s="682"/>
      <c r="S293" s="682"/>
      <c r="T293" s="682"/>
      <c r="U293" s="682"/>
      <c r="V293" s="682"/>
      <c r="W293" s="682"/>
      <c r="X293" s="682"/>
      <c r="Y293" s="682"/>
      <c r="Z293" s="682"/>
      <c r="AA293" s="2"/>
      <c r="AB293" s="2"/>
      <c r="AC293" s="2"/>
    </row>
    <row r="294" spans="1:29" x14ac:dyDescent="0.2">
      <c r="A294" s="2"/>
      <c r="B294" s="2"/>
      <c r="C294" s="2"/>
      <c r="D294" s="2"/>
      <c r="E294" s="2"/>
      <c r="F294" s="2"/>
      <c r="G294" s="2"/>
      <c r="H294" s="2"/>
      <c r="I294" s="2"/>
      <c r="J294" s="2"/>
      <c r="K294" s="682"/>
      <c r="L294" s="682"/>
      <c r="M294" s="682"/>
      <c r="N294" s="2"/>
      <c r="O294" s="682"/>
      <c r="P294" s="682"/>
      <c r="Q294" s="682"/>
      <c r="R294" s="682"/>
      <c r="S294" s="682"/>
      <c r="T294" s="682"/>
      <c r="U294" s="682"/>
      <c r="V294" s="682"/>
      <c r="W294" s="682"/>
      <c r="X294" s="682"/>
      <c r="Y294" s="682"/>
      <c r="Z294" s="682"/>
      <c r="AA294" s="2"/>
      <c r="AB294" s="2"/>
      <c r="AC294" s="2"/>
    </row>
  </sheetData>
  <sheetProtection sheet="1" objects="1" scenarios="1"/>
  <autoFilter ref="A2:AC257" xr:uid="{1B81D316-9CB7-420C-B90D-4CD9F68F0C38}"/>
  <mergeCells count="7">
    <mergeCell ref="AG5:AG7"/>
    <mergeCell ref="N1:N2"/>
    <mergeCell ref="O1:V1"/>
    <mergeCell ref="W1:X1"/>
    <mergeCell ref="Y1:Z1"/>
    <mergeCell ref="AB1:AB2"/>
    <mergeCell ref="AA1:AA2"/>
  </mergeCells>
  <phoneticPr fontId="13" type="noConversion"/>
  <pageMargins left="0.7" right="0.7" top="0.75" bottom="0.75" header="0.3" footer="0.3"/>
  <pageSetup orientation="portrait" verticalDpi="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B38EE-F5A9-47E6-9F65-F70C12B8910E}">
  <sheetPr codeName="Sheet3"/>
  <dimension ref="A1:AK444"/>
  <sheetViews>
    <sheetView zoomScale="90" zoomScaleNormal="90" workbookViewId="0">
      <pane ySplit="2" topLeftCell="A155" activePane="bottomLeft" state="frozen"/>
      <selection activeCell="C1" sqref="C1"/>
      <selection pane="bottomLeft" activeCell="B155" sqref="B155"/>
    </sheetView>
  </sheetViews>
  <sheetFormatPr defaultColWidth="9.28515625" defaultRowHeight="12.75" x14ac:dyDescent="0.2"/>
  <cols>
    <col min="1" max="4" width="14.28515625" style="8" customWidth="1"/>
    <col min="5" max="5" width="21.7109375" style="8" customWidth="1"/>
    <col min="6" max="6" width="23.7109375" style="9" customWidth="1"/>
    <col min="7" max="7" width="22" style="8" customWidth="1"/>
    <col min="8" max="10" width="12.7109375" style="9" customWidth="1"/>
    <col min="11" max="12" width="12.7109375" style="7" customWidth="1"/>
    <col min="13" max="13" width="11" style="7" customWidth="1"/>
    <col min="14" max="14" width="8.28515625" style="7" customWidth="1"/>
    <col min="15" max="15" width="7.42578125" style="7" customWidth="1"/>
    <col min="16" max="16" width="8.7109375" style="7" customWidth="1"/>
    <col min="17" max="17" width="9.5703125" style="7" customWidth="1"/>
    <col min="18" max="19" width="9.28515625" style="7" customWidth="1"/>
    <col min="20" max="20" width="8.42578125" style="7" customWidth="1"/>
    <col min="21" max="21" width="10" style="7" customWidth="1"/>
    <col min="22" max="23" width="17.7109375" style="7" customWidth="1"/>
    <col min="24" max="24" width="16.42578125" style="7" customWidth="1"/>
    <col min="25" max="25" width="18.28515625" style="7" customWidth="1"/>
    <col min="26" max="26" width="15.28515625" style="8" customWidth="1"/>
    <col min="27" max="27" width="11.42578125" style="8" customWidth="1"/>
    <col min="28" max="28" width="32.28515625" style="8" customWidth="1"/>
    <col min="29" max="34" width="9.28515625" style="1"/>
    <col min="35" max="35" width="14.7109375" style="1" customWidth="1"/>
    <col min="36" max="36" width="17.5703125" style="1" customWidth="1"/>
    <col min="37" max="37" width="16.42578125" style="1" customWidth="1"/>
    <col min="38" max="16384" width="9.28515625" style="1"/>
  </cols>
  <sheetData>
    <row r="1" spans="1:37" x14ac:dyDescent="0.2">
      <c r="A1" s="777" t="s">
        <v>308</v>
      </c>
      <c r="B1" s="777" t="s">
        <v>312</v>
      </c>
      <c r="C1" s="772" t="s">
        <v>313</v>
      </c>
      <c r="D1" s="772" t="s">
        <v>314</v>
      </c>
      <c r="E1" s="777" t="s">
        <v>315</v>
      </c>
      <c r="F1" s="778" t="s">
        <v>466</v>
      </c>
      <c r="G1" s="777" t="s">
        <v>467</v>
      </c>
      <c r="H1" s="780" t="s">
        <v>318</v>
      </c>
      <c r="I1" s="780" t="s">
        <v>319</v>
      </c>
      <c r="J1" s="780" t="s">
        <v>320</v>
      </c>
      <c r="K1" s="772" t="s">
        <v>321</v>
      </c>
      <c r="L1" s="772" t="s">
        <v>322</v>
      </c>
      <c r="M1" s="777" t="s">
        <v>323</v>
      </c>
      <c r="N1" s="774" t="s">
        <v>306</v>
      </c>
      <c r="O1" s="775"/>
      <c r="P1" s="775"/>
      <c r="Q1" s="775"/>
      <c r="R1" s="775"/>
      <c r="S1" s="775"/>
      <c r="T1" s="775"/>
      <c r="U1" s="775"/>
      <c r="V1" s="774" t="s">
        <v>440</v>
      </c>
      <c r="W1" s="776"/>
      <c r="X1" s="774" t="s">
        <v>441</v>
      </c>
      <c r="Y1" s="776"/>
      <c r="Z1" s="772" t="s">
        <v>335</v>
      </c>
      <c r="AA1" s="772" t="s">
        <v>336</v>
      </c>
      <c r="AB1" s="777" t="s">
        <v>311</v>
      </c>
      <c r="AC1" s="782" t="s">
        <v>337</v>
      </c>
      <c r="AD1" s="782" t="s">
        <v>338</v>
      </c>
      <c r="AE1" s="782" t="s">
        <v>339</v>
      </c>
      <c r="AF1" s="782" t="s">
        <v>340</v>
      </c>
      <c r="AI1" s="765" t="s">
        <v>307</v>
      </c>
      <c r="AJ1" s="766"/>
      <c r="AK1" s="766"/>
    </row>
    <row r="2" spans="1:37" ht="38.25" x14ac:dyDescent="0.2">
      <c r="A2" s="777"/>
      <c r="B2" s="777"/>
      <c r="C2" s="773"/>
      <c r="D2" s="773"/>
      <c r="E2" s="777"/>
      <c r="F2" s="779"/>
      <c r="G2" s="777"/>
      <c r="H2" s="781"/>
      <c r="I2" s="779"/>
      <c r="J2" s="779"/>
      <c r="K2" s="773"/>
      <c r="L2" s="773"/>
      <c r="M2" s="777"/>
      <c r="N2" s="685" t="s">
        <v>325</v>
      </c>
      <c r="O2" s="685" t="s">
        <v>326</v>
      </c>
      <c r="P2" s="685" t="s">
        <v>327</v>
      </c>
      <c r="Q2" s="685" t="s">
        <v>328</v>
      </c>
      <c r="R2" s="685" t="s">
        <v>329</v>
      </c>
      <c r="S2" s="685" t="s">
        <v>330</v>
      </c>
      <c r="T2" s="685" t="s">
        <v>331</v>
      </c>
      <c r="U2" s="685" t="s">
        <v>332</v>
      </c>
      <c r="V2" s="685" t="s">
        <v>442</v>
      </c>
      <c r="W2" s="685" t="s">
        <v>443</v>
      </c>
      <c r="X2" s="685" t="s">
        <v>442</v>
      </c>
      <c r="Y2" s="685" t="s">
        <v>443</v>
      </c>
      <c r="Z2" s="773"/>
      <c r="AA2" s="773"/>
      <c r="AB2" s="777"/>
      <c r="AC2" s="783"/>
      <c r="AD2" s="783"/>
      <c r="AE2" s="783"/>
      <c r="AF2" s="783"/>
      <c r="AI2" s="35"/>
      <c r="AJ2" s="40" t="s">
        <v>341</v>
      </c>
      <c r="AK2" s="35" t="s">
        <v>342</v>
      </c>
    </row>
    <row r="3" spans="1:37" ht="25.5" x14ac:dyDescent="0.2">
      <c r="A3" s="2">
        <v>7418</v>
      </c>
      <c r="B3" s="2" t="s">
        <v>468</v>
      </c>
      <c r="C3" s="2">
        <v>1997</v>
      </c>
      <c r="D3" s="2" t="s">
        <v>469</v>
      </c>
      <c r="E3" s="2" t="s">
        <v>470</v>
      </c>
      <c r="F3" s="5" t="s">
        <v>349</v>
      </c>
      <c r="G3" s="2" t="s">
        <v>424</v>
      </c>
      <c r="H3" s="5"/>
      <c r="I3" s="5"/>
      <c r="J3" s="5"/>
      <c r="K3" s="682"/>
      <c r="L3" s="682"/>
      <c r="M3" s="682">
        <v>29</v>
      </c>
      <c r="N3" s="682"/>
      <c r="O3" s="682"/>
      <c r="P3" s="682">
        <v>0.4</v>
      </c>
      <c r="Q3" s="682">
        <v>4.4000000000000004</v>
      </c>
      <c r="R3" s="682"/>
      <c r="S3" s="682"/>
      <c r="T3" s="682"/>
      <c r="U3" s="682"/>
      <c r="V3" s="21" t="str">
        <f>IF(AND($H3="W",$I3="TWA",$J3="PBZ",$U3&lt;&gt;""),IF($AA3&lt;&gt;"ND",$U3,IF($AJ$6&gt;3,$U3/2,$U3/SQRT(2))),"")</f>
        <v/>
      </c>
      <c r="W3" s="682" t="str">
        <f>IF(AND($H3="ONU", $I3="TWA", $J3="PBZ",$U3&lt;&gt;""), $U3, "")</f>
        <v/>
      </c>
      <c r="X3" s="682" t="str">
        <f>IF(AND($H3="W",$I3="Short-term",$J3="PBZ",$U3&lt;&gt;""),IF($AA3&lt;&gt;"ND",$U3,IF($AJ$6&gt;3,$U3/2,$U3/SQRT(2))),"")</f>
        <v/>
      </c>
      <c r="Y3" s="682" t="str">
        <f>IF(AND($H3="ONU",$I3="Short-term",$J3="PBZ",$U3&lt;&gt;""),IF($AA3&lt;&gt;"ND",$U3,IF($AJ$6&gt;3,$U3/2,$U3/SQRT(2))),"")</f>
        <v/>
      </c>
      <c r="Z3" s="2" t="s">
        <v>471</v>
      </c>
      <c r="AA3" s="2"/>
      <c r="AB3" s="2"/>
      <c r="AC3" s="39" t="str">
        <f>IF(AND($H3="W", $I3="TWA", $J3="PBZ",$U3&lt;&gt;"", $AA3&lt;&gt;"ND"), $U3, "")</f>
        <v/>
      </c>
      <c r="AD3" s="39" t="str">
        <f>+IFERROR(LN(AC3),"")</f>
        <v/>
      </c>
      <c r="AE3" s="39" t="str">
        <f>IF(AND($H3="W", $I3="Short-term", $J3="PBZ",$U3&lt;&gt;"", $AA3&lt;&gt;"ND"), $U3, "")</f>
        <v/>
      </c>
      <c r="AF3" s="39" t="str">
        <f>+IFERROR(LN(AE3),"")</f>
        <v/>
      </c>
      <c r="AI3" s="40" t="s">
        <v>355</v>
      </c>
      <c r="AJ3" s="35">
        <f>COUNTIFS($AA$3:$AA$367, "ND", $I$3:$I$367, AJ$2,$H$3:$H$367,"W", $J$3:$J$367, "PBZ")</f>
        <v>16</v>
      </c>
      <c r="AK3" s="35">
        <f>COUNTIFS($AA$3:$AA$367, "ND", $I$3:$I$367, AK$2,$H$3:$H$367,"W", $J$3:$J$367, "PBZ")</f>
        <v>4</v>
      </c>
    </row>
    <row r="4" spans="1:37" ht="25.5" x14ac:dyDescent="0.2">
      <c r="A4" s="2">
        <v>7418</v>
      </c>
      <c r="B4" s="2" t="s">
        <v>468</v>
      </c>
      <c r="C4" s="2">
        <v>1997</v>
      </c>
      <c r="D4" s="2" t="s">
        <v>469</v>
      </c>
      <c r="E4" s="2" t="s">
        <v>470</v>
      </c>
      <c r="F4" s="2" t="s">
        <v>349</v>
      </c>
      <c r="G4" s="5" t="s">
        <v>472</v>
      </c>
      <c r="H4" s="5" t="s">
        <v>351</v>
      </c>
      <c r="I4" s="5" t="s">
        <v>341</v>
      </c>
      <c r="J4" s="5"/>
      <c r="K4" s="682"/>
      <c r="L4" s="682"/>
      <c r="M4" s="682">
        <v>10</v>
      </c>
      <c r="N4" s="34" t="s">
        <v>400</v>
      </c>
      <c r="O4" s="34">
        <v>1.9</v>
      </c>
      <c r="P4" s="34">
        <v>0.09</v>
      </c>
      <c r="Q4" s="34">
        <v>7.9</v>
      </c>
      <c r="R4" s="34"/>
      <c r="S4" s="34"/>
      <c r="T4" s="34"/>
      <c r="U4" s="682"/>
      <c r="V4" s="21" t="str">
        <f>IF(AND($H4="W",$I4="TWA",$J4="PBZ",$U4&lt;&gt;""),IF($AA4&lt;&gt;"ND",$U4,IF($AJ$6&gt;3,$U4/2,$U4/SQRT(2))),"")</f>
        <v/>
      </c>
      <c r="W4" s="682" t="str">
        <f>IF(AND($H4="ONU", $I4="TWA", $J4="PBZ",$U4&lt;&gt;""), $U4, "")</f>
        <v/>
      </c>
      <c r="X4" s="682" t="str">
        <f>IF(AND($H4="W",$I4="Short-term",$J4="PBZ",$U4&lt;&gt;""),IF($AA4&lt;&gt;"ND",$U4,IF($AJ$6&gt;3,$U4/2,$U4/SQRT(2))),"")</f>
        <v/>
      </c>
      <c r="Y4" s="682" t="str">
        <f>IF(AND($H4="ONU",$I4="Short-term",$J4="PBZ",$U4&lt;&gt;""),IF($AA4&lt;&gt;"ND",$U4,IF($AJ$6&gt;3,$U4/2,$U4/SQRT(2))),"")</f>
        <v/>
      </c>
      <c r="Z4" s="2" t="s">
        <v>471</v>
      </c>
      <c r="AA4" s="2"/>
      <c r="AB4" s="2" t="s">
        <v>473</v>
      </c>
      <c r="AC4" s="39" t="str">
        <f t="shared" ref="AC4:AC67" si="0">IF(AND($H4="W", $I4="TWA", $J4="PBZ",$U4&lt;&gt;"", $AA4&lt;&gt;"ND"), $U4, "")</f>
        <v/>
      </c>
      <c r="AD4" s="39" t="str">
        <f t="shared" ref="AD4:AD67" si="1">+IFERROR(LN(AC4),"")</f>
        <v/>
      </c>
      <c r="AE4" s="39" t="str">
        <f t="shared" ref="AE4:AE67" si="2">IF(AND($H4="W", $I4="Short-term", $J4="PBZ",$U4&lt;&gt;"", $AA4&lt;&gt;"ND"), $U4, "")</f>
        <v/>
      </c>
      <c r="AF4" s="39" t="str">
        <f t="shared" ref="AF4:AF67" si="3">+IFERROR(LN(AE4),"")</f>
        <v/>
      </c>
      <c r="AI4" s="40" t="s">
        <v>474</v>
      </c>
      <c r="AJ4" s="35">
        <f>COUNTIFS($I$3:$I$367,AJ$2,$H$3:$H$367,"W", $J$3:$J$367, "PBZ")</f>
        <v>169</v>
      </c>
      <c r="AK4" s="35">
        <f>COUNTIFS($I$3:$I$367,AK$2,$H$3:$H$367,"W", $J$3:$J$367, "PBZ")</f>
        <v>20</v>
      </c>
    </row>
    <row r="5" spans="1:37" ht="25.5" x14ac:dyDescent="0.2">
      <c r="A5" s="2">
        <v>7418</v>
      </c>
      <c r="B5" s="2" t="s">
        <v>468</v>
      </c>
      <c r="C5" s="2">
        <v>1997</v>
      </c>
      <c r="D5" s="2" t="s">
        <v>469</v>
      </c>
      <c r="E5" s="2" t="s">
        <v>470</v>
      </c>
      <c r="F5" s="2" t="s">
        <v>349</v>
      </c>
      <c r="G5" s="5" t="s">
        <v>475</v>
      </c>
      <c r="H5" s="5" t="s">
        <v>351</v>
      </c>
      <c r="I5" s="5" t="s">
        <v>341</v>
      </c>
      <c r="J5" s="5"/>
      <c r="K5" s="682"/>
      <c r="L5" s="682"/>
      <c r="M5" s="682">
        <v>5</v>
      </c>
      <c r="N5" s="34" t="s">
        <v>400</v>
      </c>
      <c r="O5" s="34">
        <v>1.5</v>
      </c>
      <c r="P5" s="34">
        <v>0.21</v>
      </c>
      <c r="Q5" s="34">
        <v>4.3</v>
      </c>
      <c r="R5" s="34"/>
      <c r="S5" s="34"/>
      <c r="T5" s="34"/>
      <c r="U5" s="682"/>
      <c r="V5" s="21"/>
      <c r="W5" s="682"/>
      <c r="X5" s="682"/>
      <c r="Y5" s="682"/>
      <c r="Z5" s="2" t="s">
        <v>471</v>
      </c>
      <c r="AA5" s="2"/>
      <c r="AB5" s="2" t="s">
        <v>473</v>
      </c>
      <c r="AC5" s="39" t="str">
        <f t="shared" si="0"/>
        <v/>
      </c>
      <c r="AD5" s="39" t="str">
        <f t="shared" si="1"/>
        <v/>
      </c>
      <c r="AE5" s="39" t="str">
        <f t="shared" si="2"/>
        <v/>
      </c>
      <c r="AF5" s="39" t="str">
        <f t="shared" si="3"/>
        <v/>
      </c>
      <c r="AI5" s="40" t="s">
        <v>476</v>
      </c>
      <c r="AJ5" s="116">
        <f>AJ3/AJ4</f>
        <v>9.4674556213017749E-2</v>
      </c>
      <c r="AK5" s="116">
        <f>AK3/AK4</f>
        <v>0.2</v>
      </c>
    </row>
    <row r="6" spans="1:37" ht="25.5" x14ac:dyDescent="0.2">
      <c r="A6" s="2">
        <v>7418</v>
      </c>
      <c r="B6" s="2" t="s">
        <v>468</v>
      </c>
      <c r="C6" s="2">
        <v>1997</v>
      </c>
      <c r="D6" s="2" t="s">
        <v>469</v>
      </c>
      <c r="E6" s="2" t="s">
        <v>470</v>
      </c>
      <c r="F6" s="2" t="s">
        <v>349</v>
      </c>
      <c r="G6" s="5" t="s">
        <v>477</v>
      </c>
      <c r="H6" s="5" t="s">
        <v>351</v>
      </c>
      <c r="I6" s="5" t="s">
        <v>341</v>
      </c>
      <c r="J6" s="5"/>
      <c r="K6" s="682"/>
      <c r="L6" s="682"/>
      <c r="M6" s="682">
        <v>12</v>
      </c>
      <c r="N6" s="34">
        <v>0.08</v>
      </c>
      <c r="O6" s="34">
        <v>124</v>
      </c>
      <c r="P6" s="34">
        <v>1</v>
      </c>
      <c r="Q6" s="34">
        <v>7.8</v>
      </c>
      <c r="R6" s="34"/>
      <c r="S6" s="34"/>
      <c r="T6" s="34"/>
      <c r="U6" s="682"/>
      <c r="V6" s="21"/>
      <c r="W6" s="682"/>
      <c r="X6" s="682"/>
      <c r="Y6" s="682"/>
      <c r="Z6" s="2" t="s">
        <v>471</v>
      </c>
      <c r="AA6" s="2"/>
      <c r="AB6" s="2" t="s">
        <v>473</v>
      </c>
      <c r="AC6" s="39" t="str">
        <f t="shared" si="0"/>
        <v/>
      </c>
      <c r="AD6" s="39" t="str">
        <f t="shared" si="1"/>
        <v/>
      </c>
      <c r="AE6" s="39" t="str">
        <f t="shared" si="2"/>
        <v/>
      </c>
      <c r="AF6" s="39" t="str">
        <f t="shared" si="3"/>
        <v/>
      </c>
      <c r="AI6" s="40" t="s">
        <v>478</v>
      </c>
      <c r="AJ6" s="41">
        <f>+EXP(_xlfn.STDEV.S(AD3:AD367))</f>
        <v>5.5139497577962677</v>
      </c>
      <c r="AK6" s="41">
        <f>+EXP(_xlfn.STDEV.S(AF3:AF367))</f>
        <v>4.6096016589464357</v>
      </c>
    </row>
    <row r="7" spans="1:37" ht="25.5" x14ac:dyDescent="0.2">
      <c r="A7" s="2">
        <v>7418</v>
      </c>
      <c r="B7" s="2" t="s">
        <v>468</v>
      </c>
      <c r="C7" s="2">
        <v>1997</v>
      </c>
      <c r="D7" s="2" t="s">
        <v>469</v>
      </c>
      <c r="E7" s="2" t="s">
        <v>470</v>
      </c>
      <c r="F7" s="2" t="s">
        <v>349</v>
      </c>
      <c r="G7" s="5" t="s">
        <v>424</v>
      </c>
      <c r="H7" s="5" t="s">
        <v>351</v>
      </c>
      <c r="I7" s="5" t="s">
        <v>341</v>
      </c>
      <c r="J7" s="5"/>
      <c r="K7" s="682"/>
      <c r="L7" s="682"/>
      <c r="M7" s="682">
        <v>29</v>
      </c>
      <c r="N7" s="34">
        <v>0.03</v>
      </c>
      <c r="O7" s="34">
        <v>6.3</v>
      </c>
      <c r="P7" s="34">
        <v>0.4</v>
      </c>
      <c r="Q7" s="34">
        <v>4.4000000000000004</v>
      </c>
      <c r="R7" s="34"/>
      <c r="S7" s="34"/>
      <c r="T7" s="34"/>
      <c r="U7" s="682"/>
      <c r="V7" s="21"/>
      <c r="W7" s="682"/>
      <c r="X7" s="682"/>
      <c r="Y7" s="682"/>
      <c r="Z7" s="2" t="s">
        <v>471</v>
      </c>
      <c r="AA7" s="2"/>
      <c r="AB7" s="2" t="s">
        <v>473</v>
      </c>
      <c r="AC7" s="39" t="str">
        <f t="shared" si="0"/>
        <v/>
      </c>
      <c r="AD7" s="39" t="str">
        <f t="shared" si="1"/>
        <v/>
      </c>
      <c r="AE7" s="39" t="str">
        <f t="shared" si="2"/>
        <v/>
      </c>
      <c r="AF7" s="39" t="str">
        <f t="shared" si="3"/>
        <v/>
      </c>
    </row>
    <row r="8" spans="1:37" ht="25.5" x14ac:dyDescent="0.2">
      <c r="A8" s="2">
        <v>49714</v>
      </c>
      <c r="B8" s="2" t="s">
        <v>479</v>
      </c>
      <c r="C8" s="2">
        <v>1997</v>
      </c>
      <c r="D8" s="2" t="s">
        <v>469</v>
      </c>
      <c r="E8" s="2" t="s">
        <v>470</v>
      </c>
      <c r="F8" s="5" t="s">
        <v>349</v>
      </c>
      <c r="G8" s="5" t="s">
        <v>349</v>
      </c>
      <c r="H8" s="5"/>
      <c r="I8" s="5"/>
      <c r="J8" s="5"/>
      <c r="K8" s="682"/>
      <c r="L8" s="682"/>
      <c r="M8" s="682"/>
      <c r="N8" s="682">
        <v>0</v>
      </c>
      <c r="O8" s="682">
        <v>142</v>
      </c>
      <c r="P8" s="682"/>
      <c r="Q8" s="682"/>
      <c r="R8" s="682"/>
      <c r="S8" s="682"/>
      <c r="T8" s="682"/>
      <c r="U8" s="682"/>
      <c r="V8" s="21" t="str">
        <f t="shared" ref="V8:V32" si="4">IF(AND($H8="W",$I8="TWA",$J8="PBZ",$U8&lt;&gt;""),IF($AA8&lt;&gt;"ND",$U8,IF($AJ$6&gt;3,$U8/2,$U8/SQRT(2))),"")</f>
        <v/>
      </c>
      <c r="W8" s="682" t="str">
        <f t="shared" ref="W8:W32" si="5">IF(AND($H8="ONU", $I8="TWA", $J8="PBZ",$U8&lt;&gt;""), $U8, "")</f>
        <v/>
      </c>
      <c r="X8" s="682" t="str">
        <f t="shared" ref="X8:X32" si="6">IF(AND($H8="W",$I8="Short-term",$J8="PBZ",$U8&lt;&gt;""),IF($AA8&lt;&gt;"ND",$U8,IF($AJ$6&gt;3,$U8/2,$U8/SQRT(2))),"")</f>
        <v/>
      </c>
      <c r="Y8" s="682" t="str">
        <f t="shared" ref="Y8:Y32" si="7">IF(AND($H8="ONU",$I8="Short-term",$J8="PBZ",$U8&lt;&gt;""),IF($AA8&lt;&gt;"ND",$U8,IF($AJ$6&gt;3,$U8/2,$U8/SQRT(2))),"")</f>
        <v/>
      </c>
      <c r="Z8" s="2" t="s">
        <v>353</v>
      </c>
      <c r="AA8" s="2"/>
      <c r="AB8" s="2" t="s">
        <v>480</v>
      </c>
      <c r="AC8" s="39" t="str">
        <f t="shared" si="0"/>
        <v/>
      </c>
      <c r="AD8" s="39" t="str">
        <f t="shared" si="1"/>
        <v/>
      </c>
      <c r="AE8" s="39" t="str">
        <f t="shared" si="2"/>
        <v/>
      </c>
      <c r="AF8" s="39" t="str">
        <f t="shared" si="3"/>
        <v/>
      </c>
    </row>
    <row r="9" spans="1:37" ht="51" x14ac:dyDescent="0.2">
      <c r="A9" s="2">
        <v>94288</v>
      </c>
      <c r="B9" s="2" t="s">
        <v>481</v>
      </c>
      <c r="C9" s="2">
        <v>2003</v>
      </c>
      <c r="D9" s="2" t="s">
        <v>482</v>
      </c>
      <c r="E9" s="2" t="s">
        <v>483</v>
      </c>
      <c r="F9" s="2" t="s">
        <v>349</v>
      </c>
      <c r="G9" s="5" t="s">
        <v>484</v>
      </c>
      <c r="H9" s="5" t="s">
        <v>351</v>
      </c>
      <c r="I9" s="5" t="s">
        <v>341</v>
      </c>
      <c r="J9" s="5" t="s">
        <v>352</v>
      </c>
      <c r="K9" s="682">
        <v>1998</v>
      </c>
      <c r="L9" s="682"/>
      <c r="M9" s="682">
        <v>9</v>
      </c>
      <c r="N9" s="34">
        <v>1.808044132545534E-3</v>
      </c>
      <c r="O9" s="34">
        <v>0.15006766300127933</v>
      </c>
      <c r="P9" s="34">
        <v>4.2037026081683665E-2</v>
      </c>
      <c r="Q9" s="34"/>
      <c r="R9" s="34">
        <v>2.2600551656819175E-2</v>
      </c>
      <c r="S9" s="34"/>
      <c r="T9" s="34">
        <v>3.2996805418955992E-2</v>
      </c>
      <c r="U9" s="682"/>
      <c r="V9" s="21" t="str">
        <f t="shared" si="4"/>
        <v/>
      </c>
      <c r="W9" s="682" t="str">
        <f t="shared" si="5"/>
        <v/>
      </c>
      <c r="X9" s="682" t="str">
        <f t="shared" si="6"/>
        <v/>
      </c>
      <c r="Y9" s="682" t="str">
        <f t="shared" si="7"/>
        <v/>
      </c>
      <c r="Z9" s="2" t="s">
        <v>485</v>
      </c>
      <c r="AA9" s="2"/>
      <c r="AB9" s="2" t="s">
        <v>486</v>
      </c>
      <c r="AC9" s="39" t="str">
        <f t="shared" si="0"/>
        <v/>
      </c>
      <c r="AD9" s="39" t="str">
        <f t="shared" si="1"/>
        <v/>
      </c>
      <c r="AE9" s="39" t="str">
        <f t="shared" si="2"/>
        <v/>
      </c>
      <c r="AF9" s="39" t="str">
        <f t="shared" si="3"/>
        <v/>
      </c>
    </row>
    <row r="10" spans="1:37" ht="51" x14ac:dyDescent="0.2">
      <c r="A10" s="2">
        <v>94288</v>
      </c>
      <c r="B10" s="2" t="s">
        <v>481</v>
      </c>
      <c r="C10" s="2">
        <v>2003</v>
      </c>
      <c r="D10" s="2" t="s">
        <v>482</v>
      </c>
      <c r="E10" s="2" t="s">
        <v>483</v>
      </c>
      <c r="F10" s="2" t="s">
        <v>349</v>
      </c>
      <c r="G10" s="5" t="s">
        <v>484</v>
      </c>
      <c r="H10" s="5" t="s">
        <v>351</v>
      </c>
      <c r="I10" s="5" t="s">
        <v>341</v>
      </c>
      <c r="J10" s="5" t="s">
        <v>352</v>
      </c>
      <c r="K10" s="682">
        <v>1998</v>
      </c>
      <c r="L10" s="682"/>
      <c r="M10" s="682">
        <v>7</v>
      </c>
      <c r="N10" s="34">
        <v>1.8080441325455339E-2</v>
      </c>
      <c r="O10" s="34">
        <v>1.2669869258812829</v>
      </c>
      <c r="P10" s="34">
        <v>0.3046554363339225</v>
      </c>
      <c r="Q10" s="34"/>
      <c r="R10" s="34">
        <v>0.14554755266991548</v>
      </c>
      <c r="S10" s="34"/>
      <c r="T10" s="34">
        <v>0.15729983953146143</v>
      </c>
      <c r="U10" s="682"/>
      <c r="V10" s="21" t="str">
        <f t="shared" si="4"/>
        <v/>
      </c>
      <c r="W10" s="682" t="str">
        <f t="shared" si="5"/>
        <v/>
      </c>
      <c r="X10" s="682" t="str">
        <f t="shared" si="6"/>
        <v/>
      </c>
      <c r="Y10" s="682" t="str">
        <f t="shared" si="7"/>
        <v/>
      </c>
      <c r="Z10" s="2" t="s">
        <v>485</v>
      </c>
      <c r="AA10" s="2"/>
      <c r="AB10" s="2" t="s">
        <v>486</v>
      </c>
      <c r="AC10" s="39" t="str">
        <f t="shared" si="0"/>
        <v/>
      </c>
      <c r="AD10" s="39" t="str">
        <f t="shared" si="1"/>
        <v/>
      </c>
      <c r="AE10" s="39" t="str">
        <f t="shared" si="2"/>
        <v/>
      </c>
      <c r="AF10" s="39" t="str">
        <f t="shared" si="3"/>
        <v/>
      </c>
    </row>
    <row r="11" spans="1:37" ht="51" x14ac:dyDescent="0.2">
      <c r="A11" s="2">
        <v>94288</v>
      </c>
      <c r="B11" s="2" t="s">
        <v>481</v>
      </c>
      <c r="C11" s="2">
        <v>2003</v>
      </c>
      <c r="D11" s="2" t="s">
        <v>482</v>
      </c>
      <c r="E11" s="2" t="s">
        <v>483</v>
      </c>
      <c r="F11" s="2" t="s">
        <v>349</v>
      </c>
      <c r="G11" s="5" t="s">
        <v>484</v>
      </c>
      <c r="H11" s="5" t="s">
        <v>351</v>
      </c>
      <c r="I11" s="5" t="s">
        <v>341</v>
      </c>
      <c r="J11" s="5" t="s">
        <v>352</v>
      </c>
      <c r="K11" s="682">
        <v>1998</v>
      </c>
      <c r="L11" s="682"/>
      <c r="M11" s="682">
        <v>9</v>
      </c>
      <c r="N11" s="34">
        <v>9.0402206627276699E-4</v>
      </c>
      <c r="O11" s="34">
        <v>0.35211659481324276</v>
      </c>
      <c r="P11" s="34">
        <v>0.10983868105214117</v>
      </c>
      <c r="Q11" s="34"/>
      <c r="R11" s="34">
        <v>2.8024684054455774E-2</v>
      </c>
      <c r="S11" s="34"/>
      <c r="T11" s="34">
        <v>3.2996805418955992E-2</v>
      </c>
      <c r="U11" s="682"/>
      <c r="V11" s="21" t="str">
        <f t="shared" si="4"/>
        <v/>
      </c>
      <c r="W11" s="682" t="str">
        <f t="shared" si="5"/>
        <v/>
      </c>
      <c r="X11" s="682" t="str">
        <f t="shared" si="6"/>
        <v/>
      </c>
      <c r="Y11" s="682" t="str">
        <f t="shared" si="7"/>
        <v/>
      </c>
      <c r="Z11" s="2" t="s">
        <v>485</v>
      </c>
      <c r="AA11" s="2"/>
      <c r="AB11" s="2" t="s">
        <v>486</v>
      </c>
      <c r="AC11" s="39" t="str">
        <f t="shared" si="0"/>
        <v/>
      </c>
      <c r="AD11" s="39" t="str">
        <f t="shared" si="1"/>
        <v/>
      </c>
      <c r="AE11" s="39" t="str">
        <f t="shared" si="2"/>
        <v/>
      </c>
      <c r="AF11" s="39" t="str">
        <f t="shared" si="3"/>
        <v/>
      </c>
    </row>
    <row r="12" spans="1:37" ht="51" x14ac:dyDescent="0.2">
      <c r="A12" s="2">
        <v>94288</v>
      </c>
      <c r="B12" s="2" t="s">
        <v>481</v>
      </c>
      <c r="C12" s="2">
        <v>2003</v>
      </c>
      <c r="D12" s="2" t="s">
        <v>482</v>
      </c>
      <c r="E12" s="2" t="s">
        <v>483</v>
      </c>
      <c r="F12" s="2" t="s">
        <v>349</v>
      </c>
      <c r="G12" s="5" t="s">
        <v>484</v>
      </c>
      <c r="H12" s="5" t="s">
        <v>351</v>
      </c>
      <c r="I12" s="5" t="s">
        <v>341</v>
      </c>
      <c r="J12" s="5" t="s">
        <v>352</v>
      </c>
      <c r="K12" s="682">
        <v>1998</v>
      </c>
      <c r="L12" s="682"/>
      <c r="M12" s="682">
        <v>10</v>
      </c>
      <c r="N12" s="34">
        <v>9.0402206627276699E-4</v>
      </c>
      <c r="O12" s="34">
        <v>0.38872948849728978</v>
      </c>
      <c r="P12" s="34">
        <v>7.277377633495774E-2</v>
      </c>
      <c r="Q12" s="34"/>
      <c r="R12" s="34">
        <v>2.5312617855637473E-2</v>
      </c>
      <c r="S12" s="34"/>
      <c r="T12" s="34">
        <v>2.4860606822501092E-2</v>
      </c>
      <c r="U12" s="682"/>
      <c r="V12" s="21" t="str">
        <f t="shared" si="4"/>
        <v/>
      </c>
      <c r="W12" s="682" t="str">
        <f t="shared" si="5"/>
        <v/>
      </c>
      <c r="X12" s="682" t="str">
        <f t="shared" si="6"/>
        <v/>
      </c>
      <c r="Y12" s="682" t="str">
        <f t="shared" si="7"/>
        <v/>
      </c>
      <c r="Z12" s="2" t="s">
        <v>485</v>
      </c>
      <c r="AA12" s="2"/>
      <c r="AB12" s="2" t="s">
        <v>486</v>
      </c>
      <c r="AC12" s="39" t="str">
        <f t="shared" si="0"/>
        <v/>
      </c>
      <c r="AD12" s="39" t="str">
        <f t="shared" si="1"/>
        <v/>
      </c>
      <c r="AE12" s="39" t="str">
        <f t="shared" si="2"/>
        <v/>
      </c>
      <c r="AF12" s="39" t="str">
        <f t="shared" si="3"/>
        <v/>
      </c>
    </row>
    <row r="13" spans="1:37" ht="51" x14ac:dyDescent="0.2">
      <c r="A13" s="2">
        <v>94288</v>
      </c>
      <c r="B13" s="2" t="s">
        <v>481</v>
      </c>
      <c r="C13" s="2">
        <v>2003</v>
      </c>
      <c r="D13" s="2" t="s">
        <v>482</v>
      </c>
      <c r="E13" s="2" t="s">
        <v>483</v>
      </c>
      <c r="F13" s="2" t="s">
        <v>349</v>
      </c>
      <c r="G13" s="5" t="s">
        <v>484</v>
      </c>
      <c r="H13" s="5" t="s">
        <v>351</v>
      </c>
      <c r="I13" s="5" t="s">
        <v>341</v>
      </c>
      <c r="J13" s="5" t="s">
        <v>352</v>
      </c>
      <c r="K13" s="682">
        <v>1998</v>
      </c>
      <c r="L13" s="682"/>
      <c r="M13" s="682">
        <v>8</v>
      </c>
      <c r="N13" s="34">
        <v>9.0402206627276699E-4</v>
      </c>
      <c r="O13" s="34">
        <v>0.47822767305829372</v>
      </c>
      <c r="P13" s="34">
        <v>8.8142151461594778E-2</v>
      </c>
      <c r="Q13" s="34"/>
      <c r="R13" s="34">
        <v>1.2656308927818737E-2</v>
      </c>
      <c r="S13" s="34"/>
      <c r="T13" s="34">
        <v>1.3108319960955121E-2</v>
      </c>
      <c r="U13" s="682"/>
      <c r="V13" s="21" t="str">
        <f t="shared" si="4"/>
        <v/>
      </c>
      <c r="W13" s="682" t="str">
        <f t="shared" si="5"/>
        <v/>
      </c>
      <c r="X13" s="682" t="str">
        <f t="shared" si="6"/>
        <v/>
      </c>
      <c r="Y13" s="682" t="str">
        <f t="shared" si="7"/>
        <v/>
      </c>
      <c r="Z13" s="2" t="s">
        <v>485</v>
      </c>
      <c r="AA13" s="2"/>
      <c r="AB13" s="2" t="s">
        <v>486</v>
      </c>
      <c r="AC13" s="39" t="str">
        <f t="shared" si="0"/>
        <v/>
      </c>
      <c r="AD13" s="39" t="str">
        <f t="shared" si="1"/>
        <v/>
      </c>
      <c r="AE13" s="39" t="str">
        <f t="shared" si="2"/>
        <v/>
      </c>
      <c r="AF13" s="39" t="str">
        <f t="shared" si="3"/>
        <v/>
      </c>
    </row>
    <row r="14" spans="1:37" ht="51" x14ac:dyDescent="0.2">
      <c r="A14" s="2">
        <v>94288</v>
      </c>
      <c r="B14" s="2" t="s">
        <v>481</v>
      </c>
      <c r="C14" s="2">
        <v>2003</v>
      </c>
      <c r="D14" s="2" t="s">
        <v>482</v>
      </c>
      <c r="E14" s="2" t="s">
        <v>483</v>
      </c>
      <c r="F14" s="2" t="s">
        <v>349</v>
      </c>
      <c r="G14" s="5" t="s">
        <v>484</v>
      </c>
      <c r="H14" s="5" t="s">
        <v>351</v>
      </c>
      <c r="I14" s="5" t="s">
        <v>341</v>
      </c>
      <c r="J14" s="5" t="s">
        <v>352</v>
      </c>
      <c r="K14" s="682">
        <v>1998</v>
      </c>
      <c r="L14" s="682"/>
      <c r="M14" s="682">
        <v>10</v>
      </c>
      <c r="N14" s="34">
        <v>5.8761434307729845E-3</v>
      </c>
      <c r="O14" s="34">
        <v>0.46557136413047501</v>
      </c>
      <c r="P14" s="34">
        <v>0.10757862588645926</v>
      </c>
      <c r="Q14" s="34"/>
      <c r="R14" s="34">
        <v>4.9269202611865799E-2</v>
      </c>
      <c r="S14" s="34"/>
      <c r="T14" s="34">
        <v>5.3789312943229632E-2</v>
      </c>
      <c r="U14" s="682"/>
      <c r="V14" s="21" t="str">
        <f t="shared" si="4"/>
        <v/>
      </c>
      <c r="W14" s="682" t="str">
        <f t="shared" si="5"/>
        <v/>
      </c>
      <c r="X14" s="682" t="str">
        <f t="shared" si="6"/>
        <v/>
      </c>
      <c r="Y14" s="682" t="str">
        <f t="shared" si="7"/>
        <v/>
      </c>
      <c r="Z14" s="2" t="s">
        <v>485</v>
      </c>
      <c r="AA14" s="2"/>
      <c r="AB14" s="2" t="s">
        <v>486</v>
      </c>
      <c r="AC14" s="39" t="str">
        <f t="shared" si="0"/>
        <v/>
      </c>
      <c r="AD14" s="39" t="str">
        <f t="shared" si="1"/>
        <v/>
      </c>
      <c r="AE14" s="39" t="str">
        <f t="shared" si="2"/>
        <v/>
      </c>
      <c r="AF14" s="39" t="str">
        <f t="shared" si="3"/>
        <v/>
      </c>
    </row>
    <row r="15" spans="1:37" ht="51" x14ac:dyDescent="0.2">
      <c r="A15" s="2">
        <v>94288</v>
      </c>
      <c r="B15" s="2" t="s">
        <v>481</v>
      </c>
      <c r="C15" s="2">
        <v>2003</v>
      </c>
      <c r="D15" s="2" t="s">
        <v>482</v>
      </c>
      <c r="E15" s="2" t="s">
        <v>483</v>
      </c>
      <c r="F15" s="2" t="s">
        <v>349</v>
      </c>
      <c r="G15" s="5" t="s">
        <v>484</v>
      </c>
      <c r="H15" s="5" t="s">
        <v>351</v>
      </c>
      <c r="I15" s="5" t="s">
        <v>341</v>
      </c>
      <c r="J15" s="5" t="s">
        <v>352</v>
      </c>
      <c r="K15" s="682">
        <v>1998</v>
      </c>
      <c r="L15" s="682"/>
      <c r="M15" s="682">
        <v>10</v>
      </c>
      <c r="N15" s="34">
        <v>8.1361985964549018E-3</v>
      </c>
      <c r="O15" s="34">
        <v>1.5314133802660672</v>
      </c>
      <c r="P15" s="34">
        <v>0.17899636912200786</v>
      </c>
      <c r="Q15" s="34"/>
      <c r="R15" s="34">
        <v>3.2092783352683223E-2</v>
      </c>
      <c r="S15" s="34"/>
      <c r="T15" s="34">
        <v>2.8928706120728544E-2</v>
      </c>
      <c r="U15" s="682"/>
      <c r="V15" s="21" t="str">
        <f t="shared" si="4"/>
        <v/>
      </c>
      <c r="W15" s="682" t="str">
        <f t="shared" si="5"/>
        <v/>
      </c>
      <c r="X15" s="682" t="str">
        <f t="shared" si="6"/>
        <v/>
      </c>
      <c r="Y15" s="682" t="str">
        <f t="shared" si="7"/>
        <v/>
      </c>
      <c r="Z15" s="2" t="s">
        <v>485</v>
      </c>
      <c r="AA15" s="2"/>
      <c r="AB15" s="2" t="s">
        <v>486</v>
      </c>
      <c r="AC15" s="39" t="str">
        <f t="shared" si="0"/>
        <v/>
      </c>
      <c r="AD15" s="39" t="str">
        <f t="shared" si="1"/>
        <v/>
      </c>
      <c r="AE15" s="39" t="str">
        <f t="shared" si="2"/>
        <v/>
      </c>
      <c r="AF15" s="39" t="str">
        <f t="shared" si="3"/>
        <v/>
      </c>
    </row>
    <row r="16" spans="1:37" ht="51" x14ac:dyDescent="0.2">
      <c r="A16" s="2">
        <v>94288</v>
      </c>
      <c r="B16" s="2" t="s">
        <v>481</v>
      </c>
      <c r="C16" s="2">
        <v>2003</v>
      </c>
      <c r="D16" s="2" t="s">
        <v>482</v>
      </c>
      <c r="E16" s="2" t="s">
        <v>483</v>
      </c>
      <c r="F16" s="2" t="s">
        <v>349</v>
      </c>
      <c r="G16" s="5" t="s">
        <v>484</v>
      </c>
      <c r="H16" s="5" t="s">
        <v>351</v>
      </c>
      <c r="I16" s="5" t="s">
        <v>341</v>
      </c>
      <c r="J16" s="5" t="s">
        <v>352</v>
      </c>
      <c r="K16" s="682">
        <v>1998</v>
      </c>
      <c r="L16" s="682"/>
      <c r="M16" s="682">
        <v>9</v>
      </c>
      <c r="N16" s="34">
        <v>9.0402206627276699E-4</v>
      </c>
      <c r="O16" s="34">
        <v>0.9306907172278136</v>
      </c>
      <c r="P16" s="34">
        <v>0.18577653461905361</v>
      </c>
      <c r="Q16" s="34"/>
      <c r="R16" s="34">
        <v>4.2037026081683665E-2</v>
      </c>
      <c r="S16" s="34"/>
      <c r="T16" s="34">
        <v>3.2996805418955992E-2</v>
      </c>
      <c r="U16" s="682"/>
      <c r="V16" s="21" t="str">
        <f t="shared" si="4"/>
        <v/>
      </c>
      <c r="W16" s="682" t="str">
        <f t="shared" si="5"/>
        <v/>
      </c>
      <c r="X16" s="682" t="str">
        <f t="shared" si="6"/>
        <v/>
      </c>
      <c r="Y16" s="682" t="str">
        <f t="shared" si="7"/>
        <v/>
      </c>
      <c r="Z16" s="2" t="s">
        <v>485</v>
      </c>
      <c r="AA16" s="2"/>
      <c r="AB16" s="2" t="s">
        <v>486</v>
      </c>
      <c r="AC16" s="39" t="str">
        <f t="shared" si="0"/>
        <v/>
      </c>
      <c r="AD16" s="39" t="str">
        <f t="shared" si="1"/>
        <v/>
      </c>
      <c r="AE16" s="39" t="str">
        <f t="shared" si="2"/>
        <v/>
      </c>
      <c r="AF16" s="39" t="str">
        <f t="shared" si="3"/>
        <v/>
      </c>
    </row>
    <row r="17" spans="1:35" ht="51" x14ac:dyDescent="0.2">
      <c r="A17" s="2">
        <v>94288</v>
      </c>
      <c r="B17" s="2" t="s">
        <v>481</v>
      </c>
      <c r="C17" s="2">
        <v>2003</v>
      </c>
      <c r="D17" s="2" t="s">
        <v>482</v>
      </c>
      <c r="E17" s="2" t="s">
        <v>483</v>
      </c>
      <c r="F17" s="2" t="s">
        <v>349</v>
      </c>
      <c r="G17" s="5" t="s">
        <v>484</v>
      </c>
      <c r="H17" s="5" t="s">
        <v>351</v>
      </c>
      <c r="I17" s="5" t="s">
        <v>341</v>
      </c>
      <c r="J17" s="5" t="s">
        <v>352</v>
      </c>
      <c r="K17" s="682">
        <v>1998</v>
      </c>
      <c r="L17" s="682"/>
      <c r="M17" s="682">
        <v>9</v>
      </c>
      <c r="N17" s="34">
        <v>9.0402206627276699E-4</v>
      </c>
      <c r="O17" s="34">
        <v>0.11119471415155033</v>
      </c>
      <c r="P17" s="34">
        <v>2.3956584756228323E-2</v>
      </c>
      <c r="Q17" s="34"/>
      <c r="R17" s="34">
        <v>9.9442427290004354E-3</v>
      </c>
      <c r="S17" s="34"/>
      <c r="T17" s="34">
        <v>8.1361985964549018E-3</v>
      </c>
      <c r="U17" s="682"/>
      <c r="V17" s="21" t="str">
        <f t="shared" si="4"/>
        <v/>
      </c>
      <c r="W17" s="682" t="str">
        <f t="shared" si="5"/>
        <v/>
      </c>
      <c r="X17" s="682" t="str">
        <f t="shared" si="6"/>
        <v/>
      </c>
      <c r="Y17" s="682" t="str">
        <f t="shared" si="7"/>
        <v/>
      </c>
      <c r="Z17" s="2" t="s">
        <v>485</v>
      </c>
      <c r="AA17" s="2"/>
      <c r="AB17" s="2" t="s">
        <v>486</v>
      </c>
      <c r="AC17" s="39" t="str">
        <f t="shared" si="0"/>
        <v/>
      </c>
      <c r="AD17" s="39" t="str">
        <f t="shared" si="1"/>
        <v/>
      </c>
      <c r="AE17" s="39" t="str">
        <f t="shared" si="2"/>
        <v/>
      </c>
      <c r="AF17" s="39" t="str">
        <f t="shared" si="3"/>
        <v/>
      </c>
    </row>
    <row r="18" spans="1:35" ht="51" x14ac:dyDescent="0.2">
      <c r="A18" s="2">
        <v>94288</v>
      </c>
      <c r="B18" s="2" t="s">
        <v>481</v>
      </c>
      <c r="C18" s="2">
        <v>2003</v>
      </c>
      <c r="D18" s="2" t="s">
        <v>482</v>
      </c>
      <c r="E18" s="2" t="s">
        <v>483</v>
      </c>
      <c r="F18" s="2" t="s">
        <v>349</v>
      </c>
      <c r="G18" s="5" t="s">
        <v>484</v>
      </c>
      <c r="H18" s="5" t="s">
        <v>351</v>
      </c>
      <c r="I18" s="5" t="s">
        <v>341</v>
      </c>
      <c r="J18" s="5" t="s">
        <v>352</v>
      </c>
      <c r="K18" s="682">
        <v>1998</v>
      </c>
      <c r="L18" s="682"/>
      <c r="M18" s="682">
        <v>9</v>
      </c>
      <c r="N18" s="34">
        <v>9.0402206627276699E-4</v>
      </c>
      <c r="O18" s="34">
        <v>0.51303252260979526</v>
      </c>
      <c r="P18" s="34">
        <v>6.5993610837911984E-2</v>
      </c>
      <c r="Q18" s="34"/>
      <c r="R18" s="34">
        <v>1.0848264795273203E-2</v>
      </c>
      <c r="S18" s="34"/>
      <c r="T18" s="34">
        <v>8.1361985964549018E-3</v>
      </c>
      <c r="U18" s="682"/>
      <c r="V18" s="21" t="str">
        <f t="shared" si="4"/>
        <v/>
      </c>
      <c r="W18" s="682" t="str">
        <f t="shared" si="5"/>
        <v/>
      </c>
      <c r="X18" s="682" t="str">
        <f t="shared" si="6"/>
        <v/>
      </c>
      <c r="Y18" s="682" t="str">
        <f t="shared" si="7"/>
        <v/>
      </c>
      <c r="Z18" s="2" t="s">
        <v>485</v>
      </c>
      <c r="AA18" s="2"/>
      <c r="AB18" s="2" t="s">
        <v>486</v>
      </c>
      <c r="AC18" s="39" t="str">
        <f t="shared" si="0"/>
        <v/>
      </c>
      <c r="AD18" s="39" t="str">
        <f t="shared" si="1"/>
        <v/>
      </c>
      <c r="AE18" s="39" t="str">
        <f t="shared" si="2"/>
        <v/>
      </c>
      <c r="AF18" s="39" t="str">
        <f t="shared" si="3"/>
        <v/>
      </c>
    </row>
    <row r="19" spans="1:35" ht="51" x14ac:dyDescent="0.2">
      <c r="A19" s="2">
        <v>94288</v>
      </c>
      <c r="B19" s="2" t="s">
        <v>481</v>
      </c>
      <c r="C19" s="2">
        <v>2003</v>
      </c>
      <c r="D19" s="2" t="s">
        <v>482</v>
      </c>
      <c r="E19" s="2" t="s">
        <v>483</v>
      </c>
      <c r="F19" s="2" t="s">
        <v>349</v>
      </c>
      <c r="G19" s="5" t="s">
        <v>484</v>
      </c>
      <c r="H19" s="5" t="s">
        <v>351</v>
      </c>
      <c r="I19" s="5" t="s">
        <v>341</v>
      </c>
      <c r="J19" s="5" t="s">
        <v>352</v>
      </c>
      <c r="K19" s="682">
        <v>1998</v>
      </c>
      <c r="L19" s="682"/>
      <c r="M19" s="682">
        <v>10</v>
      </c>
      <c r="N19" s="34">
        <v>4.9721213645002177E-3</v>
      </c>
      <c r="O19" s="34">
        <v>1.8039760332473065</v>
      </c>
      <c r="P19" s="34">
        <v>0.31369565699665009</v>
      </c>
      <c r="Q19" s="34"/>
      <c r="R19" s="34">
        <v>7.0061710136139432E-2</v>
      </c>
      <c r="S19" s="34"/>
      <c r="T19" s="34">
        <v>8.6334107329049239E-2</v>
      </c>
      <c r="U19" s="682"/>
      <c r="V19" s="21" t="str">
        <f t="shared" si="4"/>
        <v/>
      </c>
      <c r="W19" s="682" t="str">
        <f t="shared" si="5"/>
        <v/>
      </c>
      <c r="X19" s="682" t="str">
        <f t="shared" si="6"/>
        <v/>
      </c>
      <c r="Y19" s="682" t="str">
        <f t="shared" si="7"/>
        <v/>
      </c>
      <c r="Z19" s="2" t="s">
        <v>485</v>
      </c>
      <c r="AA19" s="2"/>
      <c r="AB19" s="2" t="s">
        <v>486</v>
      </c>
      <c r="AC19" s="39" t="str">
        <f t="shared" si="0"/>
        <v/>
      </c>
      <c r="AD19" s="39" t="str">
        <f t="shared" si="1"/>
        <v/>
      </c>
      <c r="AE19" s="39" t="str">
        <f t="shared" si="2"/>
        <v/>
      </c>
      <c r="AF19" s="39" t="str">
        <f t="shared" si="3"/>
        <v/>
      </c>
    </row>
    <row r="20" spans="1:35" ht="51" x14ac:dyDescent="0.2">
      <c r="A20" s="2">
        <v>94288</v>
      </c>
      <c r="B20" s="2" t="s">
        <v>481</v>
      </c>
      <c r="C20" s="2">
        <v>2003</v>
      </c>
      <c r="D20" s="2" t="s">
        <v>482</v>
      </c>
      <c r="E20" s="2" t="s">
        <v>483</v>
      </c>
      <c r="F20" s="2" t="s">
        <v>349</v>
      </c>
      <c r="G20" s="5" t="s">
        <v>484</v>
      </c>
      <c r="H20" s="5" t="s">
        <v>351</v>
      </c>
      <c r="I20" s="5" t="s">
        <v>341</v>
      </c>
      <c r="J20" s="5" t="s">
        <v>352</v>
      </c>
      <c r="K20" s="682">
        <v>1998</v>
      </c>
      <c r="L20" s="682"/>
      <c r="M20" s="682">
        <v>10</v>
      </c>
      <c r="N20" s="34">
        <v>9.0402206627276699E-4</v>
      </c>
      <c r="O20" s="34">
        <v>1.1553402006965963</v>
      </c>
      <c r="P20" s="34">
        <v>0.31143560183096819</v>
      </c>
      <c r="Q20" s="34"/>
      <c r="R20" s="34">
        <v>6.8705677036730292E-2</v>
      </c>
      <c r="S20" s="34"/>
      <c r="T20" s="34">
        <v>0.14916364093500656</v>
      </c>
      <c r="U20" s="682"/>
      <c r="V20" s="21" t="str">
        <f t="shared" si="4"/>
        <v/>
      </c>
      <c r="W20" s="682" t="str">
        <f t="shared" si="5"/>
        <v/>
      </c>
      <c r="X20" s="682" t="str">
        <f t="shared" si="6"/>
        <v/>
      </c>
      <c r="Y20" s="682" t="str">
        <f t="shared" si="7"/>
        <v/>
      </c>
      <c r="Z20" s="2" t="s">
        <v>485</v>
      </c>
      <c r="AA20" s="2"/>
      <c r="AB20" s="2" t="s">
        <v>486</v>
      </c>
      <c r="AC20" s="39" t="str">
        <f t="shared" si="0"/>
        <v/>
      </c>
      <c r="AD20" s="39" t="str">
        <f t="shared" si="1"/>
        <v/>
      </c>
      <c r="AE20" s="39" t="str">
        <f t="shared" si="2"/>
        <v/>
      </c>
      <c r="AF20" s="39" t="str">
        <f t="shared" si="3"/>
        <v/>
      </c>
    </row>
    <row r="21" spans="1:35" ht="51" x14ac:dyDescent="0.2">
      <c r="A21" s="2">
        <v>94288</v>
      </c>
      <c r="B21" s="2" t="s">
        <v>481</v>
      </c>
      <c r="C21" s="2">
        <v>2003</v>
      </c>
      <c r="D21" s="2" t="s">
        <v>482</v>
      </c>
      <c r="E21" s="2" t="s">
        <v>483</v>
      </c>
      <c r="F21" s="2" t="s">
        <v>349</v>
      </c>
      <c r="G21" s="5" t="s">
        <v>484</v>
      </c>
      <c r="H21" s="5" t="s">
        <v>351</v>
      </c>
      <c r="I21" s="5" t="s">
        <v>341</v>
      </c>
      <c r="J21" s="5" t="s">
        <v>352</v>
      </c>
      <c r="K21" s="682">
        <v>1998</v>
      </c>
      <c r="L21" s="682"/>
      <c r="M21" s="682">
        <v>10</v>
      </c>
      <c r="N21" s="34">
        <v>1.5820386159773422E-2</v>
      </c>
      <c r="O21" s="34">
        <v>2.4254912038098335</v>
      </c>
      <c r="P21" s="34">
        <v>0.8411925326668096</v>
      </c>
      <c r="Q21" s="34"/>
      <c r="R21" s="34">
        <v>0.39279758779551721</v>
      </c>
      <c r="S21" s="34"/>
      <c r="T21" s="34">
        <v>0.69609699103003053</v>
      </c>
      <c r="U21" s="682"/>
      <c r="V21" s="21" t="str">
        <f t="shared" si="4"/>
        <v/>
      </c>
      <c r="W21" s="682" t="str">
        <f t="shared" si="5"/>
        <v/>
      </c>
      <c r="X21" s="682" t="str">
        <f t="shared" si="6"/>
        <v/>
      </c>
      <c r="Y21" s="682" t="str">
        <f t="shared" si="7"/>
        <v/>
      </c>
      <c r="Z21" s="2" t="s">
        <v>485</v>
      </c>
      <c r="AA21" s="2"/>
      <c r="AB21" s="2" t="s">
        <v>486</v>
      </c>
      <c r="AC21" s="39" t="str">
        <f t="shared" si="0"/>
        <v/>
      </c>
      <c r="AD21" s="39" t="str">
        <f t="shared" si="1"/>
        <v/>
      </c>
      <c r="AE21" s="39" t="str">
        <f t="shared" si="2"/>
        <v/>
      </c>
      <c r="AF21" s="39" t="str">
        <f t="shared" si="3"/>
        <v/>
      </c>
      <c r="AI21" s="54"/>
    </row>
    <row r="22" spans="1:35" ht="51" x14ac:dyDescent="0.2">
      <c r="A22" s="2">
        <v>94288</v>
      </c>
      <c r="B22" s="2" t="s">
        <v>481</v>
      </c>
      <c r="C22" s="2">
        <v>2003</v>
      </c>
      <c r="D22" s="2" t="s">
        <v>482</v>
      </c>
      <c r="E22" s="2" t="s">
        <v>483</v>
      </c>
      <c r="F22" s="2" t="s">
        <v>349</v>
      </c>
      <c r="G22" s="5" t="s">
        <v>484</v>
      </c>
      <c r="H22" s="5" t="s">
        <v>351</v>
      </c>
      <c r="I22" s="5" t="s">
        <v>341</v>
      </c>
      <c r="J22" s="5" t="s">
        <v>352</v>
      </c>
      <c r="K22" s="682">
        <v>1998</v>
      </c>
      <c r="L22" s="682"/>
      <c r="M22" s="682">
        <v>10</v>
      </c>
      <c r="N22" s="34">
        <v>9.0402206627276699E-4</v>
      </c>
      <c r="O22" s="34">
        <v>0.14238347543796079</v>
      </c>
      <c r="P22" s="34">
        <v>3.2544794385819607E-2</v>
      </c>
      <c r="Q22" s="34"/>
      <c r="R22" s="34">
        <v>8.5882096295912865E-3</v>
      </c>
      <c r="S22" s="34"/>
      <c r="T22" s="34">
        <v>8.1361985964549018E-3</v>
      </c>
      <c r="U22" s="682"/>
      <c r="V22" s="21" t="str">
        <f t="shared" si="4"/>
        <v/>
      </c>
      <c r="W22" s="682" t="str">
        <f t="shared" si="5"/>
        <v/>
      </c>
      <c r="X22" s="682" t="str">
        <f t="shared" si="6"/>
        <v/>
      </c>
      <c r="Y22" s="682" t="str">
        <f t="shared" si="7"/>
        <v/>
      </c>
      <c r="Z22" s="2" t="s">
        <v>485</v>
      </c>
      <c r="AA22" s="2"/>
      <c r="AB22" s="2" t="s">
        <v>486</v>
      </c>
      <c r="AC22" s="39" t="str">
        <f t="shared" si="0"/>
        <v/>
      </c>
      <c r="AD22" s="39" t="str">
        <f t="shared" si="1"/>
        <v/>
      </c>
      <c r="AE22" s="39" t="str">
        <f t="shared" si="2"/>
        <v/>
      </c>
      <c r="AF22" s="39" t="str">
        <f t="shared" si="3"/>
        <v/>
      </c>
    </row>
    <row r="23" spans="1:35" ht="51" x14ac:dyDescent="0.2">
      <c r="A23" s="2">
        <v>94288</v>
      </c>
      <c r="B23" s="2" t="s">
        <v>481</v>
      </c>
      <c r="C23" s="2">
        <v>2003</v>
      </c>
      <c r="D23" s="2" t="s">
        <v>482</v>
      </c>
      <c r="E23" s="2" t="s">
        <v>483</v>
      </c>
      <c r="F23" s="2" t="s">
        <v>349</v>
      </c>
      <c r="G23" s="5" t="s">
        <v>484</v>
      </c>
      <c r="H23" s="5" t="s">
        <v>351</v>
      </c>
      <c r="I23" s="5" t="s">
        <v>341</v>
      </c>
      <c r="J23" s="5" t="s">
        <v>352</v>
      </c>
      <c r="K23" s="682">
        <v>1998</v>
      </c>
      <c r="L23" s="682"/>
      <c r="M23" s="682">
        <v>10</v>
      </c>
      <c r="N23" s="34">
        <v>9.0402206627276699E-4</v>
      </c>
      <c r="O23" s="34">
        <v>0.37878524576828931</v>
      </c>
      <c r="P23" s="34">
        <v>7.8649919765730714E-2</v>
      </c>
      <c r="Q23" s="34"/>
      <c r="R23" s="34">
        <v>1.6724408226046188E-2</v>
      </c>
      <c r="S23" s="34"/>
      <c r="T23" s="34">
        <v>1.3108319960955121E-2</v>
      </c>
      <c r="U23" s="682"/>
      <c r="V23" s="21" t="str">
        <f t="shared" si="4"/>
        <v/>
      </c>
      <c r="W23" s="682" t="str">
        <f t="shared" si="5"/>
        <v/>
      </c>
      <c r="X23" s="682" t="str">
        <f t="shared" si="6"/>
        <v/>
      </c>
      <c r="Y23" s="682" t="str">
        <f t="shared" si="7"/>
        <v/>
      </c>
      <c r="Z23" s="2" t="s">
        <v>485</v>
      </c>
      <c r="AA23" s="2"/>
      <c r="AB23" s="2" t="s">
        <v>486</v>
      </c>
      <c r="AC23" s="39" t="str">
        <f t="shared" si="0"/>
        <v/>
      </c>
      <c r="AD23" s="39" t="str">
        <f t="shared" si="1"/>
        <v/>
      </c>
      <c r="AE23" s="39" t="str">
        <f t="shared" si="2"/>
        <v/>
      </c>
      <c r="AF23" s="39" t="str">
        <f t="shared" si="3"/>
        <v/>
      </c>
    </row>
    <row r="24" spans="1:35" ht="51" x14ac:dyDescent="0.2">
      <c r="A24" s="2">
        <v>94288</v>
      </c>
      <c r="B24" s="2" t="s">
        <v>481</v>
      </c>
      <c r="C24" s="2">
        <v>2003</v>
      </c>
      <c r="D24" s="2" t="s">
        <v>482</v>
      </c>
      <c r="E24" s="2" t="s">
        <v>483</v>
      </c>
      <c r="F24" s="2" t="s">
        <v>349</v>
      </c>
      <c r="G24" s="5" t="s">
        <v>484</v>
      </c>
      <c r="H24" s="5" t="s">
        <v>351</v>
      </c>
      <c r="I24" s="5" t="s">
        <v>341</v>
      </c>
      <c r="J24" s="5" t="s">
        <v>352</v>
      </c>
      <c r="K24" s="682">
        <v>1998</v>
      </c>
      <c r="L24" s="682"/>
      <c r="M24" s="682">
        <v>9</v>
      </c>
      <c r="N24" s="34">
        <v>9.0402206627276699E-4</v>
      </c>
      <c r="O24" s="34">
        <v>0.26442645438478429</v>
      </c>
      <c r="P24" s="34">
        <v>7.4581820467503279E-2</v>
      </c>
      <c r="Q24" s="34"/>
      <c r="R24" s="34">
        <v>2.8024684054455774E-2</v>
      </c>
      <c r="S24" s="34"/>
      <c r="T24" s="34">
        <v>2.4860606822501092E-2</v>
      </c>
      <c r="U24" s="682"/>
      <c r="V24" s="21" t="str">
        <f t="shared" si="4"/>
        <v/>
      </c>
      <c r="W24" s="682" t="str">
        <f t="shared" si="5"/>
        <v/>
      </c>
      <c r="X24" s="682" t="str">
        <f t="shared" si="6"/>
        <v/>
      </c>
      <c r="Y24" s="682" t="str">
        <f t="shared" si="7"/>
        <v/>
      </c>
      <c r="Z24" s="2" t="s">
        <v>485</v>
      </c>
      <c r="AA24" s="2"/>
      <c r="AB24" s="2" t="s">
        <v>486</v>
      </c>
      <c r="AC24" s="39" t="str">
        <f t="shared" si="0"/>
        <v/>
      </c>
      <c r="AD24" s="39" t="str">
        <f t="shared" si="1"/>
        <v/>
      </c>
      <c r="AE24" s="39" t="str">
        <f t="shared" si="2"/>
        <v/>
      </c>
      <c r="AF24" s="39" t="str">
        <f t="shared" si="3"/>
        <v/>
      </c>
    </row>
    <row r="25" spans="1:35" ht="51" x14ac:dyDescent="0.2">
      <c r="A25" s="2">
        <v>94288</v>
      </c>
      <c r="B25" s="2" t="s">
        <v>481</v>
      </c>
      <c r="C25" s="2">
        <v>2003</v>
      </c>
      <c r="D25" s="2" t="s">
        <v>482</v>
      </c>
      <c r="E25" s="2" t="s">
        <v>483</v>
      </c>
      <c r="F25" s="2" t="s">
        <v>349</v>
      </c>
      <c r="G25" s="5" t="s">
        <v>484</v>
      </c>
      <c r="H25" s="5" t="s">
        <v>351</v>
      </c>
      <c r="I25" s="5" t="s">
        <v>341</v>
      </c>
      <c r="J25" s="5" t="s">
        <v>352</v>
      </c>
      <c r="K25" s="682">
        <v>1998</v>
      </c>
      <c r="L25" s="682"/>
      <c r="M25" s="682">
        <v>9</v>
      </c>
      <c r="N25" s="34">
        <v>4.9721213645002177E-3</v>
      </c>
      <c r="O25" s="34">
        <v>1.342472768415059</v>
      </c>
      <c r="P25" s="34">
        <v>0.57224596795066152</v>
      </c>
      <c r="Q25" s="34"/>
      <c r="R25" s="34">
        <v>0.2526741675232384</v>
      </c>
      <c r="S25" s="34"/>
      <c r="T25" s="34">
        <v>0.52207274327252295</v>
      </c>
      <c r="U25" s="682"/>
      <c r="V25" s="21" t="str">
        <f t="shared" si="4"/>
        <v/>
      </c>
      <c r="W25" s="682" t="str">
        <f t="shared" si="5"/>
        <v/>
      </c>
      <c r="X25" s="682" t="str">
        <f t="shared" si="6"/>
        <v/>
      </c>
      <c r="Y25" s="682" t="str">
        <f t="shared" si="7"/>
        <v/>
      </c>
      <c r="Z25" s="2" t="s">
        <v>485</v>
      </c>
      <c r="AA25" s="2"/>
      <c r="AB25" s="2" t="s">
        <v>486</v>
      </c>
      <c r="AC25" s="39" t="str">
        <f t="shared" si="0"/>
        <v/>
      </c>
      <c r="AD25" s="39" t="str">
        <f t="shared" si="1"/>
        <v/>
      </c>
      <c r="AE25" s="39" t="str">
        <f t="shared" si="2"/>
        <v/>
      </c>
      <c r="AF25" s="39" t="str">
        <f t="shared" si="3"/>
        <v/>
      </c>
    </row>
    <row r="26" spans="1:35" ht="51" x14ac:dyDescent="0.2">
      <c r="A26" s="2">
        <v>94288</v>
      </c>
      <c r="B26" s="2" t="s">
        <v>481</v>
      </c>
      <c r="C26" s="2">
        <v>2003</v>
      </c>
      <c r="D26" s="2" t="s">
        <v>482</v>
      </c>
      <c r="E26" s="2" t="s">
        <v>483</v>
      </c>
      <c r="F26" s="2" t="s">
        <v>349</v>
      </c>
      <c r="G26" s="5" t="s">
        <v>484</v>
      </c>
      <c r="H26" s="5" t="s">
        <v>351</v>
      </c>
      <c r="I26" s="5" t="s">
        <v>341</v>
      </c>
      <c r="J26" s="5" t="s">
        <v>352</v>
      </c>
      <c r="K26" s="682">
        <v>1998</v>
      </c>
      <c r="L26" s="682"/>
      <c r="M26" s="682">
        <v>10</v>
      </c>
      <c r="N26" s="34">
        <v>1.3108319960955121E-2</v>
      </c>
      <c r="O26" s="34">
        <v>8.9995396697453955</v>
      </c>
      <c r="P26" s="34">
        <v>1.5892707925075242</v>
      </c>
      <c r="Q26" s="34"/>
      <c r="R26" s="34">
        <v>0.48048772822397562</v>
      </c>
      <c r="S26" s="34"/>
      <c r="T26" s="34">
        <v>0.67304442834007505</v>
      </c>
      <c r="U26" s="682"/>
      <c r="V26" s="21" t="str">
        <f t="shared" si="4"/>
        <v/>
      </c>
      <c r="W26" s="682" t="str">
        <f t="shared" si="5"/>
        <v/>
      </c>
      <c r="X26" s="682" t="str">
        <f t="shared" si="6"/>
        <v/>
      </c>
      <c r="Y26" s="682" t="str">
        <f t="shared" si="7"/>
        <v/>
      </c>
      <c r="Z26" s="2" t="s">
        <v>485</v>
      </c>
      <c r="AA26" s="2"/>
      <c r="AB26" s="2" t="s">
        <v>486</v>
      </c>
      <c r="AC26" s="39" t="str">
        <f t="shared" si="0"/>
        <v/>
      </c>
      <c r="AD26" s="39" t="str">
        <f t="shared" si="1"/>
        <v/>
      </c>
      <c r="AE26" s="39" t="str">
        <f t="shared" si="2"/>
        <v/>
      </c>
      <c r="AF26" s="39" t="str">
        <f t="shared" si="3"/>
        <v/>
      </c>
    </row>
    <row r="27" spans="1:35" ht="51" x14ac:dyDescent="0.2">
      <c r="A27" s="2">
        <v>94288</v>
      </c>
      <c r="B27" s="2" t="s">
        <v>481</v>
      </c>
      <c r="C27" s="2">
        <v>2003</v>
      </c>
      <c r="D27" s="2" t="s">
        <v>482</v>
      </c>
      <c r="E27" s="2" t="s">
        <v>483</v>
      </c>
      <c r="F27" s="2" t="s">
        <v>349</v>
      </c>
      <c r="G27" s="5" t="s">
        <v>484</v>
      </c>
      <c r="H27" s="5" t="s">
        <v>351</v>
      </c>
      <c r="I27" s="5" t="s">
        <v>341</v>
      </c>
      <c r="J27" s="5" t="s">
        <v>352</v>
      </c>
      <c r="K27" s="682">
        <v>1998</v>
      </c>
      <c r="L27" s="682"/>
      <c r="M27" s="682">
        <v>8</v>
      </c>
      <c r="N27" s="34">
        <v>9.0402206627276699E-4</v>
      </c>
      <c r="O27" s="34">
        <v>0.88413358081476601</v>
      </c>
      <c r="P27" s="34">
        <v>0.1880365897847355</v>
      </c>
      <c r="Q27" s="34"/>
      <c r="R27" s="34">
        <v>2.4860606822501092E-2</v>
      </c>
      <c r="S27" s="34"/>
      <c r="T27" s="34">
        <v>1.6724408226046188E-2</v>
      </c>
      <c r="U27" s="682"/>
      <c r="V27" s="21" t="str">
        <f t="shared" si="4"/>
        <v/>
      </c>
      <c r="W27" s="682" t="str">
        <f t="shared" si="5"/>
        <v/>
      </c>
      <c r="X27" s="682" t="str">
        <f t="shared" si="6"/>
        <v/>
      </c>
      <c r="Y27" s="682" t="str">
        <f t="shared" si="7"/>
        <v/>
      </c>
      <c r="Z27" s="2" t="s">
        <v>485</v>
      </c>
      <c r="AA27" s="2"/>
      <c r="AB27" s="2" t="s">
        <v>486</v>
      </c>
      <c r="AC27" s="39" t="str">
        <f t="shared" si="0"/>
        <v/>
      </c>
      <c r="AD27" s="39" t="str">
        <f t="shared" si="1"/>
        <v/>
      </c>
      <c r="AE27" s="39" t="str">
        <f t="shared" si="2"/>
        <v/>
      </c>
      <c r="AF27" s="39" t="str">
        <f t="shared" si="3"/>
        <v/>
      </c>
    </row>
    <row r="28" spans="1:35" ht="51" x14ac:dyDescent="0.2">
      <c r="A28" s="2">
        <v>94288</v>
      </c>
      <c r="B28" s="2" t="s">
        <v>481</v>
      </c>
      <c r="C28" s="2">
        <v>2003</v>
      </c>
      <c r="D28" s="2" t="s">
        <v>482</v>
      </c>
      <c r="E28" s="2" t="s">
        <v>483</v>
      </c>
      <c r="F28" s="2" t="s">
        <v>349</v>
      </c>
      <c r="G28" s="5" t="s">
        <v>484</v>
      </c>
      <c r="H28" s="5" t="s">
        <v>351</v>
      </c>
      <c r="I28" s="5" t="s">
        <v>341</v>
      </c>
      <c r="J28" s="5" t="s">
        <v>352</v>
      </c>
      <c r="K28" s="682">
        <v>1998</v>
      </c>
      <c r="L28" s="682"/>
      <c r="M28" s="682">
        <v>5</v>
      </c>
      <c r="N28" s="34">
        <v>1.3108319960955121E-2</v>
      </c>
      <c r="O28" s="34">
        <v>0.85701291882658304</v>
      </c>
      <c r="P28" s="34">
        <v>0.27437069711378476</v>
      </c>
      <c r="Q28" s="34"/>
      <c r="R28" s="34">
        <v>0.13741135407346058</v>
      </c>
      <c r="S28" s="34"/>
      <c r="T28" s="34">
        <v>0.16588804916105274</v>
      </c>
      <c r="U28" s="682"/>
      <c r="V28" s="21" t="str">
        <f t="shared" si="4"/>
        <v/>
      </c>
      <c r="W28" s="682" t="str">
        <f t="shared" si="5"/>
        <v/>
      </c>
      <c r="X28" s="682" t="str">
        <f t="shared" si="6"/>
        <v/>
      </c>
      <c r="Y28" s="682" t="str">
        <f t="shared" si="7"/>
        <v/>
      </c>
      <c r="Z28" s="2" t="s">
        <v>485</v>
      </c>
      <c r="AA28" s="2"/>
      <c r="AB28" s="2" t="s">
        <v>486</v>
      </c>
      <c r="AC28" s="39" t="str">
        <f t="shared" si="0"/>
        <v/>
      </c>
      <c r="AD28" s="39" t="str">
        <f t="shared" si="1"/>
        <v/>
      </c>
      <c r="AE28" s="39" t="str">
        <f t="shared" si="2"/>
        <v/>
      </c>
      <c r="AF28" s="39" t="str">
        <f t="shared" si="3"/>
        <v/>
      </c>
    </row>
    <row r="29" spans="1:35" ht="51" x14ac:dyDescent="0.2">
      <c r="A29" s="2">
        <v>94288</v>
      </c>
      <c r="B29" s="2" t="s">
        <v>481</v>
      </c>
      <c r="C29" s="2">
        <v>2003</v>
      </c>
      <c r="D29" s="2" t="s">
        <v>482</v>
      </c>
      <c r="E29" s="2" t="s">
        <v>483</v>
      </c>
      <c r="F29" s="2" t="s">
        <v>349</v>
      </c>
      <c r="G29" s="5" t="s">
        <v>484</v>
      </c>
      <c r="H29" s="5" t="s">
        <v>351</v>
      </c>
      <c r="I29" s="5" t="s">
        <v>341</v>
      </c>
      <c r="J29" s="5" t="s">
        <v>352</v>
      </c>
      <c r="K29" s="682">
        <v>1998</v>
      </c>
      <c r="L29" s="682"/>
      <c r="M29" s="682">
        <v>8</v>
      </c>
      <c r="N29" s="34">
        <v>9.0402206627276699E-4</v>
      </c>
      <c r="O29" s="34">
        <v>8.8286794992198416</v>
      </c>
      <c r="P29" s="34">
        <v>1.14358791383505</v>
      </c>
      <c r="Q29" s="34"/>
      <c r="R29" s="34">
        <v>2.2148540623682791E-2</v>
      </c>
      <c r="S29" s="34"/>
      <c r="T29" s="34">
        <v>3.7968926783456217E-2</v>
      </c>
      <c r="U29" s="682"/>
      <c r="V29" s="21" t="str">
        <f t="shared" si="4"/>
        <v/>
      </c>
      <c r="W29" s="682" t="str">
        <f t="shared" si="5"/>
        <v/>
      </c>
      <c r="X29" s="682" t="str">
        <f t="shared" si="6"/>
        <v/>
      </c>
      <c r="Y29" s="682" t="str">
        <f t="shared" si="7"/>
        <v/>
      </c>
      <c r="Z29" s="2" t="s">
        <v>485</v>
      </c>
      <c r="AA29" s="2"/>
      <c r="AB29" s="2" t="s">
        <v>486</v>
      </c>
      <c r="AC29" s="39" t="str">
        <f t="shared" si="0"/>
        <v/>
      </c>
      <c r="AD29" s="39" t="str">
        <f t="shared" si="1"/>
        <v/>
      </c>
      <c r="AE29" s="39" t="str">
        <f t="shared" si="2"/>
        <v/>
      </c>
      <c r="AF29" s="39" t="str">
        <f t="shared" si="3"/>
        <v/>
      </c>
    </row>
    <row r="30" spans="1:35" ht="51" x14ac:dyDescent="0.2">
      <c r="A30" s="2">
        <v>94288</v>
      </c>
      <c r="B30" s="2" t="s">
        <v>481</v>
      </c>
      <c r="C30" s="2">
        <v>2003</v>
      </c>
      <c r="D30" s="2" t="s">
        <v>482</v>
      </c>
      <c r="E30" s="2" t="s">
        <v>483</v>
      </c>
      <c r="F30" s="2" t="s">
        <v>349</v>
      </c>
      <c r="G30" s="5" t="s">
        <v>484</v>
      </c>
      <c r="H30" s="5" t="s">
        <v>351</v>
      </c>
      <c r="I30" s="5" t="s">
        <v>341</v>
      </c>
      <c r="J30" s="5" t="s">
        <v>352</v>
      </c>
      <c r="K30" s="682">
        <v>1998</v>
      </c>
      <c r="L30" s="682"/>
      <c r="M30" s="682">
        <v>9</v>
      </c>
      <c r="N30" s="34">
        <v>9.0402206627276699E-4</v>
      </c>
      <c r="O30" s="34">
        <v>1.2886834554718292</v>
      </c>
      <c r="P30" s="34">
        <v>0.15729983953146143</v>
      </c>
      <c r="Q30" s="34"/>
      <c r="R30" s="34">
        <v>1.1300275828409588E-2</v>
      </c>
      <c r="S30" s="34"/>
      <c r="T30" s="34">
        <v>8.1361985964549018E-3</v>
      </c>
      <c r="U30" s="682"/>
      <c r="V30" s="21" t="str">
        <f t="shared" si="4"/>
        <v/>
      </c>
      <c r="W30" s="682" t="str">
        <f t="shared" si="5"/>
        <v/>
      </c>
      <c r="X30" s="682" t="str">
        <f t="shared" si="6"/>
        <v/>
      </c>
      <c r="Y30" s="682" t="str">
        <f t="shared" si="7"/>
        <v/>
      </c>
      <c r="Z30" s="2" t="s">
        <v>485</v>
      </c>
      <c r="AA30" s="2"/>
      <c r="AB30" s="2" t="s">
        <v>486</v>
      </c>
      <c r="AC30" s="39" t="str">
        <f t="shared" si="0"/>
        <v/>
      </c>
      <c r="AD30" s="39" t="str">
        <f t="shared" si="1"/>
        <v/>
      </c>
      <c r="AE30" s="39" t="str">
        <f t="shared" si="2"/>
        <v/>
      </c>
      <c r="AF30" s="39" t="str">
        <f t="shared" si="3"/>
        <v/>
      </c>
    </row>
    <row r="31" spans="1:35" ht="51" x14ac:dyDescent="0.2">
      <c r="A31" s="2">
        <v>94288</v>
      </c>
      <c r="B31" s="2" t="s">
        <v>481</v>
      </c>
      <c r="C31" s="2">
        <v>2003</v>
      </c>
      <c r="D31" s="2" t="s">
        <v>482</v>
      </c>
      <c r="E31" s="2" t="s">
        <v>483</v>
      </c>
      <c r="F31" s="2" t="s">
        <v>349</v>
      </c>
      <c r="G31" s="5" t="s">
        <v>487</v>
      </c>
      <c r="H31" s="5" t="s">
        <v>351</v>
      </c>
      <c r="I31" s="5" t="s">
        <v>341</v>
      </c>
      <c r="J31" s="5" t="s">
        <v>352</v>
      </c>
      <c r="K31" s="682">
        <v>1998</v>
      </c>
      <c r="L31" s="682"/>
      <c r="M31" s="682">
        <v>10</v>
      </c>
      <c r="N31" s="34" t="s">
        <v>400</v>
      </c>
      <c r="O31" s="34">
        <v>34.9</v>
      </c>
      <c r="P31" s="34">
        <v>0.6</v>
      </c>
      <c r="Q31" s="34">
        <v>4.5</v>
      </c>
      <c r="R31" s="34">
        <v>9.0402206627276695E-3</v>
      </c>
      <c r="S31" s="34"/>
      <c r="T31" s="34">
        <v>6.7801654970457521E-3</v>
      </c>
      <c r="U31" s="682"/>
      <c r="V31" s="21" t="str">
        <f t="shared" si="4"/>
        <v/>
      </c>
      <c r="W31" s="682" t="str">
        <f t="shared" si="5"/>
        <v/>
      </c>
      <c r="X31" s="682" t="str">
        <f t="shared" si="6"/>
        <v/>
      </c>
      <c r="Y31" s="682" t="str">
        <f t="shared" si="7"/>
        <v/>
      </c>
      <c r="Z31" s="2" t="s">
        <v>485</v>
      </c>
      <c r="AA31" s="2"/>
      <c r="AB31" s="2" t="s">
        <v>473</v>
      </c>
      <c r="AC31" s="39" t="str">
        <f t="shared" si="0"/>
        <v/>
      </c>
      <c r="AD31" s="39" t="str">
        <f t="shared" si="1"/>
        <v/>
      </c>
      <c r="AE31" s="39" t="str">
        <f t="shared" si="2"/>
        <v/>
      </c>
      <c r="AF31" s="39" t="str">
        <f t="shared" si="3"/>
        <v/>
      </c>
    </row>
    <row r="32" spans="1:35" ht="51" x14ac:dyDescent="0.2">
      <c r="A32" s="2">
        <v>94288</v>
      </c>
      <c r="B32" s="2" t="s">
        <v>481</v>
      </c>
      <c r="C32" s="2">
        <v>2003</v>
      </c>
      <c r="D32" s="2" t="s">
        <v>482</v>
      </c>
      <c r="E32" s="2" t="s">
        <v>483</v>
      </c>
      <c r="F32" s="2" t="s">
        <v>349</v>
      </c>
      <c r="G32" s="5" t="s">
        <v>484</v>
      </c>
      <c r="H32" s="5" t="s">
        <v>351</v>
      </c>
      <c r="I32" s="5" t="s">
        <v>341</v>
      </c>
      <c r="J32" s="5" t="s">
        <v>352</v>
      </c>
      <c r="K32" s="682">
        <v>1998</v>
      </c>
      <c r="L32" s="682"/>
      <c r="M32" s="682">
        <v>9</v>
      </c>
      <c r="N32" s="34">
        <v>9.0402206627276699E-4</v>
      </c>
      <c r="O32" s="34">
        <v>0.56591781348675207</v>
      </c>
      <c r="P32" s="34">
        <v>0.17990039118828063</v>
      </c>
      <c r="Q32" s="34"/>
      <c r="R32" s="34">
        <v>7.367779840123051E-2</v>
      </c>
      <c r="S32" s="34"/>
      <c r="T32" s="34">
        <v>8.2718019063958176E-2</v>
      </c>
      <c r="U32" s="682"/>
      <c r="V32" s="21" t="str">
        <f t="shared" si="4"/>
        <v/>
      </c>
      <c r="W32" s="682" t="str">
        <f t="shared" si="5"/>
        <v/>
      </c>
      <c r="X32" s="682" t="str">
        <f t="shared" si="6"/>
        <v/>
      </c>
      <c r="Y32" s="682" t="str">
        <f t="shared" si="7"/>
        <v/>
      </c>
      <c r="Z32" s="2" t="s">
        <v>485</v>
      </c>
      <c r="AA32" s="2"/>
      <c r="AB32" s="2" t="s">
        <v>486</v>
      </c>
      <c r="AC32" s="39" t="str">
        <f t="shared" si="0"/>
        <v/>
      </c>
      <c r="AD32" s="39" t="str">
        <f t="shared" si="1"/>
        <v/>
      </c>
      <c r="AE32" s="39" t="str">
        <f t="shared" si="2"/>
        <v/>
      </c>
      <c r="AF32" s="39" t="str">
        <f t="shared" si="3"/>
        <v/>
      </c>
    </row>
    <row r="33" spans="1:32" ht="63.75" x14ac:dyDescent="0.2">
      <c r="A33" s="60">
        <v>170003</v>
      </c>
      <c r="B33" s="40" t="s">
        <v>488</v>
      </c>
      <c r="C33" s="40">
        <v>2006</v>
      </c>
      <c r="D33" s="40" t="s">
        <v>489</v>
      </c>
      <c r="E33" s="40" t="s">
        <v>490</v>
      </c>
      <c r="F33" s="40" t="s">
        <v>349</v>
      </c>
      <c r="G33" s="40" t="s">
        <v>491</v>
      </c>
      <c r="H33" s="77" t="s">
        <v>351</v>
      </c>
      <c r="I33" s="40" t="s">
        <v>492</v>
      </c>
      <c r="J33" s="77" t="s">
        <v>493</v>
      </c>
      <c r="K33" s="192" t="s">
        <v>494</v>
      </c>
      <c r="L33" s="192">
        <v>60</v>
      </c>
      <c r="M33" s="192">
        <v>3100</v>
      </c>
      <c r="N33" s="192"/>
      <c r="O33" s="35">
        <v>3.08</v>
      </c>
      <c r="P33" s="35">
        <v>7.7000000000000002E-3</v>
      </c>
      <c r="Q33" s="35">
        <v>3.73E-2</v>
      </c>
      <c r="R33" s="682"/>
      <c r="S33" s="682"/>
      <c r="T33" s="682"/>
      <c r="U33" s="682"/>
      <c r="V33" s="682"/>
      <c r="W33" s="682"/>
      <c r="X33" s="682"/>
      <c r="Y33" s="682"/>
      <c r="Z33" s="40" t="s">
        <v>495</v>
      </c>
      <c r="AA33" s="40" t="s">
        <v>400</v>
      </c>
      <c r="AB33" s="40" t="s">
        <v>496</v>
      </c>
      <c r="AC33" s="39" t="str">
        <f t="shared" si="0"/>
        <v/>
      </c>
      <c r="AD33" s="39" t="str">
        <f t="shared" si="1"/>
        <v/>
      </c>
      <c r="AE33" s="39" t="str">
        <f t="shared" si="2"/>
        <v/>
      </c>
      <c r="AF33" s="39" t="str">
        <f t="shared" si="3"/>
        <v/>
      </c>
    </row>
    <row r="34" spans="1:32" ht="63.75" x14ac:dyDescent="0.2">
      <c r="A34" s="60">
        <v>170003</v>
      </c>
      <c r="B34" s="40" t="s">
        <v>488</v>
      </c>
      <c r="C34" s="40">
        <v>2006</v>
      </c>
      <c r="D34" s="40" t="s">
        <v>489</v>
      </c>
      <c r="E34" s="40" t="s">
        <v>490</v>
      </c>
      <c r="F34" s="40" t="s">
        <v>349</v>
      </c>
      <c r="G34" s="40" t="s">
        <v>491</v>
      </c>
      <c r="H34" s="77" t="s">
        <v>351</v>
      </c>
      <c r="I34" s="40" t="s">
        <v>492</v>
      </c>
      <c r="J34" s="77" t="s">
        <v>493</v>
      </c>
      <c r="K34" s="192" t="s">
        <v>494</v>
      </c>
      <c r="L34" s="192">
        <v>60</v>
      </c>
      <c r="M34" s="192">
        <v>3100</v>
      </c>
      <c r="N34" s="192"/>
      <c r="O34" s="35">
        <v>3.08</v>
      </c>
      <c r="P34" s="35">
        <v>1.0500000000000001E-2</v>
      </c>
      <c r="Q34" s="35">
        <v>3.6700000000000003E-2</v>
      </c>
      <c r="R34" s="682"/>
      <c r="S34" s="682"/>
      <c r="T34" s="682"/>
      <c r="U34" s="682"/>
      <c r="V34" s="682"/>
      <c r="W34" s="682"/>
      <c r="X34" s="682"/>
      <c r="Y34" s="682"/>
      <c r="Z34" s="40" t="s">
        <v>495</v>
      </c>
      <c r="AA34" s="40" t="s">
        <v>400</v>
      </c>
      <c r="AB34" s="40" t="s">
        <v>497</v>
      </c>
      <c r="AC34" s="39" t="str">
        <f t="shared" si="0"/>
        <v/>
      </c>
      <c r="AD34" s="39" t="str">
        <f t="shared" si="1"/>
        <v/>
      </c>
      <c r="AE34" s="39" t="str">
        <f t="shared" si="2"/>
        <v/>
      </c>
      <c r="AF34" s="39" t="str">
        <f t="shared" si="3"/>
        <v/>
      </c>
    </row>
    <row r="35" spans="1:32" x14ac:dyDescent="0.2">
      <c r="A35" s="2">
        <v>200013</v>
      </c>
      <c r="B35" s="2" t="s">
        <v>498</v>
      </c>
      <c r="C35" s="2">
        <v>1993</v>
      </c>
      <c r="D35" s="2"/>
      <c r="E35" s="2" t="s">
        <v>499</v>
      </c>
      <c r="F35" s="5" t="s">
        <v>349</v>
      </c>
      <c r="G35" s="5" t="s">
        <v>349</v>
      </c>
      <c r="H35" s="5"/>
      <c r="I35" s="5"/>
      <c r="J35" s="5" t="s">
        <v>493</v>
      </c>
      <c r="K35" s="682"/>
      <c r="L35" s="682"/>
      <c r="M35" s="682"/>
      <c r="N35" s="682"/>
      <c r="O35" s="682"/>
      <c r="P35" s="682"/>
      <c r="Q35" s="682"/>
      <c r="R35" s="682">
        <v>5.9</v>
      </c>
      <c r="S35" s="682"/>
      <c r="T35" s="682"/>
      <c r="U35" s="682"/>
      <c r="V35" s="21" t="str">
        <f t="shared" ref="V35:V66" si="8">IF(AND($H35="W",$I35="TWA",$J35="PBZ",$U35&lt;&gt;""),IF($AA35&lt;&gt;"ND",$U35,IF($AJ$6&gt;3,$U35/2,$U35/SQRT(2))),"")</f>
        <v/>
      </c>
      <c r="W35" s="682" t="str">
        <f>IF(AND($H35="ONU", $I35="TWA", $J35="PBZ",$U35&lt;&gt;""), $U35, "")</f>
        <v/>
      </c>
      <c r="X35" s="682" t="str">
        <f>IF(AND($H35="W",$I35="Short-term",$J35="PBZ",$U35&lt;&gt;""),IF($AA35&lt;&gt;"ND",$U35,IF($AJ$6&gt;3,$U35/2,$U35/SQRT(2))),"")</f>
        <v/>
      </c>
      <c r="Y35" s="682" t="str">
        <f>IF(AND($H35="ONU",$I35="Short-term",$J35="PBZ",$U35&lt;&gt;""),IF($AA35&lt;&gt;"ND",$U35,IF($AJ$6&gt;3,$U35/2,$U35/SQRT(2))),"")</f>
        <v/>
      </c>
      <c r="Z35" s="2" t="s">
        <v>500</v>
      </c>
      <c r="AA35" s="2"/>
      <c r="AB35" s="2"/>
      <c r="AC35" s="39" t="str">
        <f t="shared" si="0"/>
        <v/>
      </c>
      <c r="AD35" s="39" t="str">
        <f t="shared" si="1"/>
        <v/>
      </c>
      <c r="AE35" s="39" t="str">
        <f t="shared" si="2"/>
        <v/>
      </c>
      <c r="AF35" s="39" t="str">
        <f t="shared" si="3"/>
        <v/>
      </c>
    </row>
    <row r="36" spans="1:32" ht="25.5" x14ac:dyDescent="0.2">
      <c r="A36" s="2">
        <v>597196</v>
      </c>
      <c r="B36" s="2" t="s">
        <v>501</v>
      </c>
      <c r="C36" s="2">
        <v>2006</v>
      </c>
      <c r="D36" s="2"/>
      <c r="E36" s="2" t="s">
        <v>502</v>
      </c>
      <c r="F36" s="5" t="s">
        <v>349</v>
      </c>
      <c r="G36" s="2" t="s">
        <v>349</v>
      </c>
      <c r="H36" s="5" t="s">
        <v>351</v>
      </c>
      <c r="I36" s="5"/>
      <c r="J36" s="5"/>
      <c r="K36" s="682"/>
      <c r="L36" s="682"/>
      <c r="M36" s="682"/>
      <c r="N36" s="34"/>
      <c r="O36" s="34"/>
      <c r="P36" s="34">
        <v>5.0625235711274943</v>
      </c>
      <c r="Q36" s="34">
        <v>8.4074052163367323</v>
      </c>
      <c r="R36" s="682"/>
      <c r="S36" s="682"/>
      <c r="T36" s="682"/>
      <c r="U36" s="682"/>
      <c r="V36" s="21" t="str">
        <f t="shared" si="8"/>
        <v/>
      </c>
      <c r="W36" s="682" t="str">
        <f>IF(AND($H36="ONU", $I36="TWA", $J36="PBZ",$U36&lt;&gt;""), $U36, "")</f>
        <v/>
      </c>
      <c r="X36" s="682" t="str">
        <f>IF(AND($H36="W",$I36="Short-term",$J36="PBZ",$U36&lt;&gt;""),IF($AA36&lt;&gt;"ND",$U36,IF($AJ$6&gt;3,$U36/2,$U36/SQRT(2))),"")</f>
        <v/>
      </c>
      <c r="Y36" s="682" t="str">
        <f>IF(AND($H36="ONU",$I36="Short-term",$J36="PBZ",$U36&lt;&gt;""),IF($AA36&lt;&gt;"ND",$U36,IF($AJ$6&gt;3,$U36/2,$U36/SQRT(2))),"")</f>
        <v/>
      </c>
      <c r="Z36" s="2" t="s">
        <v>503</v>
      </c>
      <c r="AA36" s="2"/>
      <c r="AB36" s="2" t="s">
        <v>504</v>
      </c>
      <c r="AC36" s="39" t="str">
        <f t="shared" si="0"/>
        <v/>
      </c>
      <c r="AD36" s="39" t="str">
        <f t="shared" si="1"/>
        <v/>
      </c>
      <c r="AE36" s="39" t="str">
        <f t="shared" si="2"/>
        <v/>
      </c>
      <c r="AF36" s="39" t="str">
        <f t="shared" si="3"/>
        <v/>
      </c>
    </row>
    <row r="37" spans="1:32" ht="25.5" x14ac:dyDescent="0.2">
      <c r="A37" s="2">
        <v>597196</v>
      </c>
      <c r="B37" s="2" t="s">
        <v>501</v>
      </c>
      <c r="C37" s="2">
        <v>2006</v>
      </c>
      <c r="D37" s="2"/>
      <c r="E37" s="2" t="s">
        <v>502</v>
      </c>
      <c r="F37" s="5" t="s">
        <v>349</v>
      </c>
      <c r="G37" s="2" t="s">
        <v>505</v>
      </c>
      <c r="H37" s="5" t="s">
        <v>351</v>
      </c>
      <c r="I37" s="5"/>
      <c r="J37" s="5"/>
      <c r="K37" s="682"/>
      <c r="L37" s="682"/>
      <c r="M37" s="682"/>
      <c r="N37" s="34"/>
      <c r="O37" s="34">
        <v>0.54241323976366018</v>
      </c>
      <c r="P37" s="34"/>
      <c r="Q37" s="34"/>
      <c r="R37" s="682"/>
      <c r="S37" s="682"/>
      <c r="T37" s="682"/>
      <c r="U37" s="682"/>
      <c r="V37" s="21" t="str">
        <f t="shared" si="8"/>
        <v/>
      </c>
      <c r="W37" s="682" t="str">
        <f>IF(AND($H37="ONU", $I37="TWA", $J37="PBZ",$U37&lt;&gt;""), $U37, "")</f>
        <v/>
      </c>
      <c r="X37" s="682" t="str">
        <f>IF(AND($H37="W",$I37="Short-term",$J37="PBZ",$U37&lt;&gt;""),IF($AA37&lt;&gt;"ND",$U37,IF($AJ$6&gt;3,$U37/2,$U37/SQRT(2))),"")</f>
        <v/>
      </c>
      <c r="Y37" s="682" t="str">
        <f>IF(AND($H37="ONU",$I37="Short-term",$J37="PBZ",$U37&lt;&gt;""),IF($AA37&lt;&gt;"ND",$U37,IF($AJ$6&gt;3,$U37/2,$U37/SQRT(2))),"")</f>
        <v/>
      </c>
      <c r="Z37" s="2" t="s">
        <v>503</v>
      </c>
      <c r="AA37" s="2"/>
      <c r="AB37" s="2" t="s">
        <v>504</v>
      </c>
      <c r="AC37" s="39" t="str">
        <f t="shared" si="0"/>
        <v/>
      </c>
      <c r="AD37" s="39" t="str">
        <f t="shared" si="1"/>
        <v/>
      </c>
      <c r="AE37" s="39" t="str">
        <f t="shared" si="2"/>
        <v/>
      </c>
      <c r="AF37" s="39" t="str">
        <f t="shared" si="3"/>
        <v/>
      </c>
    </row>
    <row r="38" spans="1:32" ht="25.5" x14ac:dyDescent="0.2">
      <c r="A38" s="2">
        <v>597196</v>
      </c>
      <c r="B38" s="2" t="s">
        <v>501</v>
      </c>
      <c r="C38" s="2">
        <v>2006</v>
      </c>
      <c r="D38" s="2"/>
      <c r="E38" s="2" t="s">
        <v>502</v>
      </c>
      <c r="F38" s="5" t="s">
        <v>349</v>
      </c>
      <c r="G38" s="2" t="s">
        <v>506</v>
      </c>
      <c r="H38" s="5" t="s">
        <v>351</v>
      </c>
      <c r="I38" s="5"/>
      <c r="J38" s="5"/>
      <c r="K38" s="682"/>
      <c r="L38" s="682"/>
      <c r="M38" s="682"/>
      <c r="N38" s="34">
        <v>4.9721213645002177E-3</v>
      </c>
      <c r="O38" s="34">
        <v>7.6841875633185186</v>
      </c>
      <c r="P38" s="34">
        <v>0.19888485458000874</v>
      </c>
      <c r="Q38" s="34"/>
      <c r="R38" s="682"/>
      <c r="S38" s="682"/>
      <c r="T38" s="682"/>
      <c r="U38" s="682"/>
      <c r="V38" s="21" t="str">
        <f t="shared" si="8"/>
        <v/>
      </c>
      <c r="W38" s="682" t="str">
        <f>IF(AND($H38="ONU", $I38="TWA", $J38="PBZ",$U38&lt;&gt;""), $U38, "")</f>
        <v/>
      </c>
      <c r="X38" s="682" t="str">
        <f>IF(AND($H38="W",$I38="Short-term",$J38="PBZ",$U38&lt;&gt;""),IF($AA38&lt;&gt;"ND",$U38,IF($AJ$6&gt;3,$U38/2,$U38/SQRT(2))),"")</f>
        <v/>
      </c>
      <c r="Y38" s="682" t="str">
        <f>IF(AND($H38="ONU",$I38="Short-term",$J38="PBZ",$U38&lt;&gt;""),IF($AA38&lt;&gt;"ND",$U38,IF($AJ$6&gt;3,$U38/2,$U38/SQRT(2))),"")</f>
        <v/>
      </c>
      <c r="Z38" s="2" t="s">
        <v>503</v>
      </c>
      <c r="AA38" s="2"/>
      <c r="AB38" s="2" t="s">
        <v>504</v>
      </c>
      <c r="AC38" s="39" t="str">
        <f t="shared" si="0"/>
        <v/>
      </c>
      <c r="AD38" s="39" t="str">
        <f t="shared" si="1"/>
        <v/>
      </c>
      <c r="AE38" s="39" t="str">
        <f t="shared" si="2"/>
        <v/>
      </c>
      <c r="AF38" s="39" t="str">
        <f t="shared" si="3"/>
        <v/>
      </c>
    </row>
    <row r="39" spans="1:32" ht="25.5" x14ac:dyDescent="0.2">
      <c r="A39" s="223">
        <v>1327829</v>
      </c>
      <c r="B39" s="40" t="s">
        <v>507</v>
      </c>
      <c r="C39" s="40">
        <v>1999</v>
      </c>
      <c r="D39" s="40" t="s">
        <v>360</v>
      </c>
      <c r="E39" s="40" t="s">
        <v>508</v>
      </c>
      <c r="F39" s="40" t="s">
        <v>349</v>
      </c>
      <c r="G39" s="2"/>
      <c r="H39" s="5"/>
      <c r="I39" s="5"/>
      <c r="J39" s="5"/>
      <c r="K39" s="682"/>
      <c r="L39" s="682"/>
      <c r="M39" s="682"/>
      <c r="N39" s="682"/>
      <c r="O39" s="34">
        <v>2.2600551656819174</v>
      </c>
      <c r="P39" s="34">
        <v>0.23956584756228325</v>
      </c>
      <c r="Q39" s="682"/>
      <c r="R39" s="682"/>
      <c r="S39" s="682"/>
      <c r="T39" s="682"/>
      <c r="U39" s="682"/>
      <c r="V39" s="682" t="str">
        <f t="shared" si="8"/>
        <v/>
      </c>
      <c r="W39" s="682"/>
      <c r="X39" s="682"/>
      <c r="Y39" s="682"/>
      <c r="Z39" s="2" t="s">
        <v>509</v>
      </c>
      <c r="AA39" s="2"/>
      <c r="AB39" s="2" t="s">
        <v>510</v>
      </c>
      <c r="AC39" s="39" t="str">
        <f t="shared" si="0"/>
        <v/>
      </c>
      <c r="AD39" s="39" t="str">
        <f t="shared" si="1"/>
        <v/>
      </c>
      <c r="AE39" s="39" t="str">
        <f t="shared" si="2"/>
        <v/>
      </c>
      <c r="AF39" s="39" t="str">
        <f t="shared" si="3"/>
        <v/>
      </c>
    </row>
    <row r="40" spans="1:32" ht="25.5" x14ac:dyDescent="0.2">
      <c r="A40" s="2">
        <v>1327875</v>
      </c>
      <c r="B40" s="2" t="s">
        <v>415</v>
      </c>
      <c r="C40" s="2">
        <v>2000</v>
      </c>
      <c r="D40" s="2" t="s">
        <v>511</v>
      </c>
      <c r="E40" s="2" t="s">
        <v>512</v>
      </c>
      <c r="F40" s="5" t="s">
        <v>349</v>
      </c>
      <c r="G40" s="2" t="s">
        <v>513</v>
      </c>
      <c r="H40" s="5" t="s">
        <v>351</v>
      </c>
      <c r="I40" s="5" t="s">
        <v>341</v>
      </c>
      <c r="J40" s="5" t="s">
        <v>352</v>
      </c>
      <c r="K40" s="682"/>
      <c r="L40" s="682">
        <v>480</v>
      </c>
      <c r="M40" s="682">
        <v>4</v>
      </c>
      <c r="N40" s="682">
        <v>0.41</v>
      </c>
      <c r="O40" s="682">
        <v>2.4</v>
      </c>
      <c r="P40" s="682">
        <v>0.95</v>
      </c>
      <c r="Q40" s="682"/>
      <c r="R40" s="682"/>
      <c r="S40" s="682"/>
      <c r="T40" s="682">
        <v>0.49</v>
      </c>
      <c r="U40" s="682"/>
      <c r="V40" s="21" t="str">
        <f t="shared" si="8"/>
        <v/>
      </c>
      <c r="W40" s="682" t="str">
        <f t="shared" ref="W40:W56" si="9">IF(AND($H40="ONU", $I40="TWA", $J40="PBZ",$U40&lt;&gt;""), $U40, "")</f>
        <v/>
      </c>
      <c r="X40" s="682" t="str">
        <f t="shared" ref="X40:X56" si="10">IF(AND($H40="W",$I40="Short-term",$J40="PBZ",$U40&lt;&gt;""),IF($AA40&lt;&gt;"ND",$U40,IF($AJ$6&gt;3,$U40/2,$U40/SQRT(2))),"")</f>
        <v/>
      </c>
      <c r="Y40" s="682" t="str">
        <f t="shared" ref="Y40:Y56" si="11">IF(AND($H40="ONU",$I40="Short-term",$J40="PBZ",$U40&lt;&gt;""),IF($AA40&lt;&gt;"ND",$U40,IF($AJ$6&gt;3,$U40/2,$U40/SQRT(2))),"")</f>
        <v/>
      </c>
      <c r="Z40" s="2" t="s">
        <v>353</v>
      </c>
      <c r="AA40" s="2"/>
      <c r="AB40" s="2"/>
      <c r="AC40" s="39" t="str">
        <f t="shared" si="0"/>
        <v/>
      </c>
      <c r="AD40" s="39" t="str">
        <f t="shared" si="1"/>
        <v/>
      </c>
      <c r="AE40" s="39" t="str">
        <f t="shared" si="2"/>
        <v/>
      </c>
      <c r="AF40" s="39" t="str">
        <f t="shared" si="3"/>
        <v/>
      </c>
    </row>
    <row r="41" spans="1:32" ht="25.5" x14ac:dyDescent="0.2">
      <c r="A41" s="2">
        <v>1327875</v>
      </c>
      <c r="B41" s="2" t="s">
        <v>415</v>
      </c>
      <c r="C41" s="2">
        <v>2000</v>
      </c>
      <c r="D41" s="2" t="s">
        <v>511</v>
      </c>
      <c r="E41" s="2" t="s">
        <v>512</v>
      </c>
      <c r="F41" s="5" t="s">
        <v>349</v>
      </c>
      <c r="G41" s="2" t="s">
        <v>514</v>
      </c>
      <c r="H41" s="5" t="s">
        <v>351</v>
      </c>
      <c r="I41" s="5" t="s">
        <v>341</v>
      </c>
      <c r="J41" s="5" t="s">
        <v>352</v>
      </c>
      <c r="K41" s="682"/>
      <c r="L41" s="682">
        <v>480</v>
      </c>
      <c r="M41" s="682">
        <v>9</v>
      </c>
      <c r="N41" s="682">
        <v>0.2</v>
      </c>
      <c r="O41" s="682">
        <v>9.5</v>
      </c>
      <c r="P41" s="682">
        <v>3.7</v>
      </c>
      <c r="Q41" s="682"/>
      <c r="R41" s="682"/>
      <c r="S41" s="682"/>
      <c r="T41" s="682">
        <v>0.59</v>
      </c>
      <c r="U41" s="682"/>
      <c r="V41" s="21" t="str">
        <f t="shared" si="8"/>
        <v/>
      </c>
      <c r="W41" s="682" t="str">
        <f t="shared" si="9"/>
        <v/>
      </c>
      <c r="X41" s="682" t="str">
        <f t="shared" si="10"/>
        <v/>
      </c>
      <c r="Y41" s="682" t="str">
        <f t="shared" si="11"/>
        <v/>
      </c>
      <c r="Z41" s="2" t="s">
        <v>353</v>
      </c>
      <c r="AA41" s="2"/>
      <c r="AB41" s="2"/>
      <c r="AC41" s="39" t="str">
        <f>IF(AND($H41="W", $I41="TWA", $J41="PBZ",$U41&lt;&gt;"", $AA41&lt;&gt;"ND"), $U41, "")</f>
        <v/>
      </c>
      <c r="AD41" s="39" t="str">
        <f t="shared" si="1"/>
        <v/>
      </c>
      <c r="AE41" s="39" t="str">
        <f t="shared" si="2"/>
        <v/>
      </c>
      <c r="AF41" s="39" t="str">
        <f t="shared" si="3"/>
        <v/>
      </c>
    </row>
    <row r="42" spans="1:32" ht="25.5" x14ac:dyDescent="0.2">
      <c r="A42" s="2">
        <v>1327875</v>
      </c>
      <c r="B42" s="2" t="s">
        <v>415</v>
      </c>
      <c r="C42" s="2">
        <v>2000</v>
      </c>
      <c r="D42" s="2" t="s">
        <v>360</v>
      </c>
      <c r="E42" s="2" t="s">
        <v>512</v>
      </c>
      <c r="F42" s="5" t="s">
        <v>349</v>
      </c>
      <c r="G42" s="2" t="s">
        <v>515</v>
      </c>
      <c r="H42" s="5" t="s">
        <v>351</v>
      </c>
      <c r="I42" s="5" t="s">
        <v>341</v>
      </c>
      <c r="J42" s="5" t="s">
        <v>352</v>
      </c>
      <c r="K42" s="682"/>
      <c r="L42" s="682">
        <v>480</v>
      </c>
      <c r="M42" s="682">
        <v>24</v>
      </c>
      <c r="N42" s="682">
        <v>0.02</v>
      </c>
      <c r="O42" s="682">
        <v>1.6</v>
      </c>
      <c r="P42" s="682">
        <v>0.28999999999999998</v>
      </c>
      <c r="Q42" s="682"/>
      <c r="R42" s="682"/>
      <c r="S42" s="682"/>
      <c r="T42" s="682">
        <v>0.17</v>
      </c>
      <c r="U42" s="682"/>
      <c r="V42" s="21" t="str">
        <f t="shared" si="8"/>
        <v/>
      </c>
      <c r="W42" s="682" t="str">
        <f t="shared" si="9"/>
        <v/>
      </c>
      <c r="X42" s="682" t="str">
        <f t="shared" si="10"/>
        <v/>
      </c>
      <c r="Y42" s="682" t="str">
        <f t="shared" si="11"/>
        <v/>
      </c>
      <c r="Z42" s="2" t="s">
        <v>353</v>
      </c>
      <c r="AA42" s="2"/>
      <c r="AB42" s="2"/>
      <c r="AC42" s="39" t="str">
        <f t="shared" si="0"/>
        <v/>
      </c>
      <c r="AD42" s="39" t="str">
        <f t="shared" si="1"/>
        <v/>
      </c>
      <c r="AE42" s="39" t="str">
        <f t="shared" si="2"/>
        <v/>
      </c>
      <c r="AF42" s="39" t="str">
        <f t="shared" si="3"/>
        <v/>
      </c>
    </row>
    <row r="43" spans="1:32" ht="38.25" x14ac:dyDescent="0.2">
      <c r="A43" s="2">
        <v>1328866</v>
      </c>
      <c r="B43" s="2" t="s">
        <v>516</v>
      </c>
      <c r="C43" s="2">
        <v>2004</v>
      </c>
      <c r="D43" s="2" t="s">
        <v>395</v>
      </c>
      <c r="E43" s="2" t="s">
        <v>517</v>
      </c>
      <c r="F43" s="5" t="s">
        <v>349</v>
      </c>
      <c r="G43" s="2" t="s">
        <v>349</v>
      </c>
      <c r="H43" s="5" t="s">
        <v>351</v>
      </c>
      <c r="I43" s="5" t="s">
        <v>341</v>
      </c>
      <c r="J43" s="5" t="s">
        <v>352</v>
      </c>
      <c r="K43" s="4"/>
      <c r="L43" s="682">
        <v>480</v>
      </c>
      <c r="M43" s="118">
        <v>42</v>
      </c>
      <c r="N43" s="36">
        <v>4.5201103313638348E-5</v>
      </c>
      <c r="O43" s="38">
        <v>9.971363390988619E-2</v>
      </c>
      <c r="P43" s="34">
        <v>5.19812688106841E-3</v>
      </c>
      <c r="Q43" s="34">
        <v>1.6181994986282526E-2</v>
      </c>
      <c r="R43" s="34"/>
      <c r="S43" s="34"/>
      <c r="T43" s="34">
        <v>6.7801654970457519E-4</v>
      </c>
      <c r="U43" s="682"/>
      <c r="V43" s="21" t="str">
        <f t="shared" si="8"/>
        <v/>
      </c>
      <c r="W43" s="682" t="str">
        <f t="shared" si="9"/>
        <v/>
      </c>
      <c r="X43" s="682" t="str">
        <f t="shared" si="10"/>
        <v/>
      </c>
      <c r="Y43" s="682" t="str">
        <f t="shared" si="11"/>
        <v/>
      </c>
      <c r="Z43" s="2" t="s">
        <v>371</v>
      </c>
      <c r="AA43" s="2"/>
      <c r="AB43" s="2" t="s">
        <v>518</v>
      </c>
      <c r="AC43" s="39" t="str">
        <f t="shared" si="0"/>
        <v/>
      </c>
      <c r="AD43" s="39" t="str">
        <f t="shared" si="1"/>
        <v/>
      </c>
      <c r="AE43" s="39" t="str">
        <f t="shared" si="2"/>
        <v/>
      </c>
      <c r="AF43" s="39" t="str">
        <f t="shared" si="3"/>
        <v/>
      </c>
    </row>
    <row r="44" spans="1:32" ht="25.5" x14ac:dyDescent="0.2">
      <c r="A44" s="2">
        <v>1942870</v>
      </c>
      <c r="B44" s="2" t="s">
        <v>519</v>
      </c>
      <c r="C44" s="2">
        <v>2001</v>
      </c>
      <c r="D44" s="2" t="s">
        <v>395</v>
      </c>
      <c r="E44" s="2" t="s">
        <v>512</v>
      </c>
      <c r="F44" s="5" t="s">
        <v>349</v>
      </c>
      <c r="G44" s="5" t="s">
        <v>349</v>
      </c>
      <c r="H44" s="5" t="s">
        <v>351</v>
      </c>
      <c r="I44" s="5" t="s">
        <v>341</v>
      </c>
      <c r="J44" s="5" t="s">
        <v>352</v>
      </c>
      <c r="K44" s="682"/>
      <c r="L44" s="682">
        <v>480</v>
      </c>
      <c r="M44" s="682"/>
      <c r="N44" s="34">
        <v>1.808044132545534E-3</v>
      </c>
      <c r="O44" s="34">
        <v>9.0854217660413086E-2</v>
      </c>
      <c r="P44" s="34">
        <v>1.4012342027227887E-2</v>
      </c>
      <c r="Q44" s="682"/>
      <c r="R44" s="682"/>
      <c r="S44" s="682"/>
      <c r="T44" s="682"/>
      <c r="U44" s="682"/>
      <c r="V44" s="21" t="str">
        <f t="shared" si="8"/>
        <v/>
      </c>
      <c r="W44" s="682" t="str">
        <f t="shared" si="9"/>
        <v/>
      </c>
      <c r="X44" s="682" t="str">
        <f t="shared" si="10"/>
        <v/>
      </c>
      <c r="Y44" s="682" t="str">
        <f t="shared" si="11"/>
        <v/>
      </c>
      <c r="Z44" s="2" t="s">
        <v>408</v>
      </c>
      <c r="AA44" s="2"/>
      <c r="AB44" s="2" t="s">
        <v>520</v>
      </c>
      <c r="AC44" s="39" t="str">
        <f t="shared" si="0"/>
        <v/>
      </c>
      <c r="AD44" s="39" t="str">
        <f t="shared" si="1"/>
        <v/>
      </c>
      <c r="AE44" s="39" t="str">
        <f t="shared" si="2"/>
        <v/>
      </c>
      <c r="AF44" s="39" t="str">
        <f t="shared" si="3"/>
        <v/>
      </c>
    </row>
    <row r="45" spans="1:32" x14ac:dyDescent="0.2">
      <c r="A45" s="2">
        <v>2335640</v>
      </c>
      <c r="B45" s="2" t="s">
        <v>521</v>
      </c>
      <c r="C45" s="2">
        <v>2012</v>
      </c>
      <c r="D45" s="2" t="s">
        <v>405</v>
      </c>
      <c r="E45" s="2" t="s">
        <v>502</v>
      </c>
      <c r="F45" s="5" t="s">
        <v>349</v>
      </c>
      <c r="G45" s="2" t="s">
        <v>522</v>
      </c>
      <c r="H45" s="5" t="s">
        <v>351</v>
      </c>
      <c r="I45" s="5" t="s">
        <v>341</v>
      </c>
      <c r="J45" s="5" t="s">
        <v>352</v>
      </c>
      <c r="K45" s="682"/>
      <c r="L45" s="682">
        <v>480</v>
      </c>
      <c r="M45" s="682">
        <v>9</v>
      </c>
      <c r="N45" s="682"/>
      <c r="O45" s="682"/>
      <c r="P45" s="682">
        <v>0.34</v>
      </c>
      <c r="Q45" s="682">
        <v>0.61</v>
      </c>
      <c r="R45" s="682"/>
      <c r="S45" s="682"/>
      <c r="T45" s="682"/>
      <c r="U45" s="682"/>
      <c r="V45" s="21" t="str">
        <f t="shared" si="8"/>
        <v/>
      </c>
      <c r="W45" s="682" t="str">
        <f t="shared" si="9"/>
        <v/>
      </c>
      <c r="X45" s="682" t="str">
        <f t="shared" si="10"/>
        <v/>
      </c>
      <c r="Y45" s="682" t="str">
        <f t="shared" si="11"/>
        <v/>
      </c>
      <c r="Z45" s="2" t="s">
        <v>353</v>
      </c>
      <c r="AA45" s="2"/>
      <c r="AB45" s="2"/>
      <c r="AC45" s="39" t="str">
        <f t="shared" si="0"/>
        <v/>
      </c>
      <c r="AD45" s="39" t="str">
        <f t="shared" si="1"/>
        <v/>
      </c>
      <c r="AE45" s="39" t="str">
        <f t="shared" si="2"/>
        <v/>
      </c>
      <c r="AF45" s="39" t="str">
        <f t="shared" si="3"/>
        <v/>
      </c>
    </row>
    <row r="46" spans="1:32" x14ac:dyDescent="0.2">
      <c r="A46" s="2">
        <v>2335640</v>
      </c>
      <c r="B46" s="2" t="s">
        <v>521</v>
      </c>
      <c r="C46" s="2">
        <v>2012</v>
      </c>
      <c r="D46" s="2" t="s">
        <v>405</v>
      </c>
      <c r="E46" s="2" t="s">
        <v>502</v>
      </c>
      <c r="F46" s="5" t="s">
        <v>349</v>
      </c>
      <c r="G46" s="2" t="s">
        <v>523</v>
      </c>
      <c r="H46" s="5"/>
      <c r="I46" s="5"/>
      <c r="J46" s="5" t="s">
        <v>493</v>
      </c>
      <c r="K46" s="682"/>
      <c r="L46" s="682"/>
      <c r="M46" s="682">
        <v>33</v>
      </c>
      <c r="N46" s="682"/>
      <c r="O46" s="682"/>
      <c r="P46" s="682">
        <v>6.68</v>
      </c>
      <c r="Q46" s="682">
        <v>25.52</v>
      </c>
      <c r="R46" s="682"/>
      <c r="S46" s="682"/>
      <c r="T46" s="682"/>
      <c r="U46" s="682"/>
      <c r="V46" s="21" t="str">
        <f t="shared" si="8"/>
        <v/>
      </c>
      <c r="W46" s="682" t="str">
        <f t="shared" si="9"/>
        <v/>
      </c>
      <c r="X46" s="682" t="str">
        <f t="shared" si="10"/>
        <v/>
      </c>
      <c r="Y46" s="682" t="str">
        <f t="shared" si="11"/>
        <v/>
      </c>
      <c r="Z46" s="2" t="s">
        <v>353</v>
      </c>
      <c r="AA46" s="2"/>
      <c r="AB46" s="2"/>
      <c r="AC46" s="39" t="str">
        <f t="shared" si="0"/>
        <v/>
      </c>
      <c r="AD46" s="39" t="str">
        <f t="shared" si="1"/>
        <v/>
      </c>
      <c r="AE46" s="39" t="str">
        <f t="shared" si="2"/>
        <v/>
      </c>
      <c r="AF46" s="39" t="str">
        <f t="shared" si="3"/>
        <v/>
      </c>
    </row>
    <row r="47" spans="1:32" ht="38.25" x14ac:dyDescent="0.2">
      <c r="A47" s="2">
        <v>2454197</v>
      </c>
      <c r="B47" s="2" t="s">
        <v>524</v>
      </c>
      <c r="C47" s="2">
        <v>1998</v>
      </c>
      <c r="D47" s="2" t="s">
        <v>360</v>
      </c>
      <c r="E47" s="2" t="s">
        <v>525</v>
      </c>
      <c r="F47" s="5" t="s">
        <v>349</v>
      </c>
      <c r="G47" s="2" t="s">
        <v>522</v>
      </c>
      <c r="H47" s="5" t="s">
        <v>351</v>
      </c>
      <c r="I47" s="5" t="s">
        <v>341</v>
      </c>
      <c r="J47" s="5" t="s">
        <v>352</v>
      </c>
      <c r="K47" s="682"/>
      <c r="L47" s="682"/>
      <c r="M47" s="682"/>
      <c r="N47" s="682"/>
      <c r="O47" s="682"/>
      <c r="P47" s="682"/>
      <c r="Q47" s="682"/>
      <c r="R47" s="682"/>
      <c r="S47" s="682"/>
      <c r="T47" s="682"/>
      <c r="U47" s="34">
        <v>5.3337301910093247E-2</v>
      </c>
      <c r="V47" s="21">
        <f t="shared" si="8"/>
        <v>5.3337301910093247E-2</v>
      </c>
      <c r="W47" s="682" t="str">
        <f t="shared" si="9"/>
        <v/>
      </c>
      <c r="X47" s="682" t="str">
        <f t="shared" si="10"/>
        <v/>
      </c>
      <c r="Y47" s="682" t="str">
        <f t="shared" si="11"/>
        <v/>
      </c>
      <c r="Z47" s="2" t="s">
        <v>353</v>
      </c>
      <c r="AA47" s="2"/>
      <c r="AB47" s="2" t="s">
        <v>526</v>
      </c>
      <c r="AC47" s="39">
        <f t="shared" si="0"/>
        <v>5.3337301910093247E-2</v>
      </c>
      <c r="AD47" s="39">
        <f t="shared" si="1"/>
        <v>-2.9311193443705186</v>
      </c>
      <c r="AE47" s="39" t="str">
        <f t="shared" si="2"/>
        <v/>
      </c>
      <c r="AF47" s="39" t="str">
        <f t="shared" si="3"/>
        <v/>
      </c>
    </row>
    <row r="48" spans="1:32" ht="38.25" x14ac:dyDescent="0.2">
      <c r="A48" s="2">
        <v>2454197</v>
      </c>
      <c r="B48" s="2" t="s">
        <v>524</v>
      </c>
      <c r="C48" s="2">
        <v>1998</v>
      </c>
      <c r="D48" s="2" t="s">
        <v>360</v>
      </c>
      <c r="E48" s="2" t="s">
        <v>525</v>
      </c>
      <c r="F48" s="5" t="s">
        <v>349</v>
      </c>
      <c r="G48" s="2" t="s">
        <v>522</v>
      </c>
      <c r="H48" s="5" t="s">
        <v>351</v>
      </c>
      <c r="I48" s="5" t="s">
        <v>341</v>
      </c>
      <c r="J48" s="5" t="s">
        <v>352</v>
      </c>
      <c r="K48" s="682"/>
      <c r="L48" s="682"/>
      <c r="M48" s="682"/>
      <c r="N48" s="682"/>
      <c r="O48" s="682"/>
      <c r="P48" s="682"/>
      <c r="Q48" s="682"/>
      <c r="R48" s="682"/>
      <c r="S48" s="682"/>
      <c r="T48" s="682"/>
      <c r="U48" s="34">
        <v>3.1640772319546845E-2</v>
      </c>
      <c r="V48" s="21">
        <f t="shared" si="8"/>
        <v>3.1640772319546845E-2</v>
      </c>
      <c r="W48" s="682" t="str">
        <f t="shared" si="9"/>
        <v/>
      </c>
      <c r="X48" s="682" t="str">
        <f t="shared" si="10"/>
        <v/>
      </c>
      <c r="Y48" s="682" t="str">
        <f t="shared" si="11"/>
        <v/>
      </c>
      <c r="Z48" s="2" t="s">
        <v>353</v>
      </c>
      <c r="AA48" s="2"/>
      <c r="AB48" s="2" t="s">
        <v>526</v>
      </c>
      <c r="AC48" s="39">
        <f t="shared" si="0"/>
        <v>3.1640772319546845E-2</v>
      </c>
      <c r="AD48" s="39">
        <f t="shared" si="1"/>
        <v>-3.4533087267868243</v>
      </c>
      <c r="AE48" s="39" t="str">
        <f t="shared" si="2"/>
        <v/>
      </c>
      <c r="AF48" s="39" t="str">
        <f t="shared" si="3"/>
        <v/>
      </c>
    </row>
    <row r="49" spans="1:32" ht="38.25" x14ac:dyDescent="0.2">
      <c r="A49" s="2">
        <v>2454197</v>
      </c>
      <c r="B49" s="2" t="s">
        <v>524</v>
      </c>
      <c r="C49" s="2">
        <v>1998</v>
      </c>
      <c r="D49" s="2" t="s">
        <v>360</v>
      </c>
      <c r="E49" s="2" t="s">
        <v>525</v>
      </c>
      <c r="F49" s="5" t="s">
        <v>349</v>
      </c>
      <c r="G49" s="2" t="s">
        <v>522</v>
      </c>
      <c r="H49" s="5" t="s">
        <v>351</v>
      </c>
      <c r="I49" s="5" t="s">
        <v>341</v>
      </c>
      <c r="J49" s="5" t="s">
        <v>352</v>
      </c>
      <c r="K49" s="682"/>
      <c r="L49" s="682"/>
      <c r="M49" s="682"/>
      <c r="N49" s="682"/>
      <c r="O49" s="682"/>
      <c r="P49" s="682"/>
      <c r="Q49" s="682"/>
      <c r="R49" s="682"/>
      <c r="S49" s="682"/>
      <c r="T49" s="682"/>
      <c r="U49" s="34">
        <v>3.932495988286536</v>
      </c>
      <c r="V49" s="21">
        <f t="shared" si="8"/>
        <v>3.932495988286536</v>
      </c>
      <c r="W49" s="682" t="str">
        <f t="shared" si="9"/>
        <v/>
      </c>
      <c r="X49" s="682" t="str">
        <f t="shared" si="10"/>
        <v/>
      </c>
      <c r="Y49" s="682" t="str">
        <f t="shared" si="11"/>
        <v/>
      </c>
      <c r="Z49" s="2" t="s">
        <v>353</v>
      </c>
      <c r="AA49" s="2"/>
      <c r="AB49" s="2" t="s">
        <v>526</v>
      </c>
      <c r="AC49" s="39">
        <f t="shared" si="0"/>
        <v>3.932495988286536</v>
      </c>
      <c r="AD49" s="39">
        <f t="shared" si="1"/>
        <v>1.3692743358064916</v>
      </c>
      <c r="AE49" s="39" t="str">
        <f t="shared" si="2"/>
        <v/>
      </c>
      <c r="AF49" s="39" t="str">
        <f t="shared" si="3"/>
        <v/>
      </c>
    </row>
    <row r="50" spans="1:32" ht="38.25" x14ac:dyDescent="0.2">
      <c r="A50" s="2">
        <v>2454197</v>
      </c>
      <c r="B50" s="2" t="s">
        <v>524</v>
      </c>
      <c r="C50" s="2">
        <v>1998</v>
      </c>
      <c r="D50" s="2" t="s">
        <v>360</v>
      </c>
      <c r="E50" s="2" t="s">
        <v>525</v>
      </c>
      <c r="F50" s="5" t="s">
        <v>349</v>
      </c>
      <c r="G50" s="2" t="s">
        <v>522</v>
      </c>
      <c r="H50" s="5" t="s">
        <v>351</v>
      </c>
      <c r="I50" s="5" t="s">
        <v>341</v>
      </c>
      <c r="J50" s="5" t="s">
        <v>352</v>
      </c>
      <c r="K50" s="682"/>
      <c r="L50" s="682"/>
      <c r="M50" s="682"/>
      <c r="N50" s="682"/>
      <c r="O50" s="682"/>
      <c r="P50" s="682"/>
      <c r="Q50" s="682"/>
      <c r="R50" s="682"/>
      <c r="S50" s="682"/>
      <c r="T50" s="682"/>
      <c r="U50" s="34">
        <v>0.51981268810684089</v>
      </c>
      <c r="V50" s="21">
        <f t="shared" si="8"/>
        <v>0.51981268810684089</v>
      </c>
      <c r="W50" s="682" t="str">
        <f t="shared" si="9"/>
        <v/>
      </c>
      <c r="X50" s="682" t="str">
        <f t="shared" si="10"/>
        <v/>
      </c>
      <c r="Y50" s="682" t="str">
        <f t="shared" si="11"/>
        <v/>
      </c>
      <c r="Z50" s="2" t="s">
        <v>353</v>
      </c>
      <c r="AA50" s="2"/>
      <c r="AB50" s="2" t="s">
        <v>526</v>
      </c>
      <c r="AC50" s="39">
        <f t="shared" si="0"/>
        <v>0.51981268810684089</v>
      </c>
      <c r="AD50" s="39">
        <f t="shared" si="1"/>
        <v>-0.65428674747888793</v>
      </c>
      <c r="AE50" s="39" t="str">
        <f t="shared" si="2"/>
        <v/>
      </c>
      <c r="AF50" s="39" t="str">
        <f t="shared" si="3"/>
        <v/>
      </c>
    </row>
    <row r="51" spans="1:32" ht="38.25" x14ac:dyDescent="0.2">
      <c r="A51" s="2">
        <v>2454197</v>
      </c>
      <c r="B51" s="2" t="s">
        <v>524</v>
      </c>
      <c r="C51" s="2">
        <v>1998</v>
      </c>
      <c r="D51" s="2" t="s">
        <v>360</v>
      </c>
      <c r="E51" s="2" t="s">
        <v>525</v>
      </c>
      <c r="F51" s="5" t="s">
        <v>349</v>
      </c>
      <c r="G51" s="2" t="s">
        <v>522</v>
      </c>
      <c r="H51" s="5" t="s">
        <v>351</v>
      </c>
      <c r="I51" s="5" t="s">
        <v>341</v>
      </c>
      <c r="J51" s="5" t="s">
        <v>352</v>
      </c>
      <c r="K51" s="682"/>
      <c r="L51" s="682"/>
      <c r="M51" s="682"/>
      <c r="N51" s="682"/>
      <c r="O51" s="682"/>
      <c r="P51" s="682"/>
      <c r="Q51" s="682"/>
      <c r="R51" s="682"/>
      <c r="S51" s="682"/>
      <c r="T51" s="682"/>
      <c r="U51" s="34">
        <v>2.6578248748419346</v>
      </c>
      <c r="V51" s="21">
        <f t="shared" si="8"/>
        <v>2.6578248748419346</v>
      </c>
      <c r="W51" s="682" t="str">
        <f t="shared" si="9"/>
        <v/>
      </c>
      <c r="X51" s="682" t="str">
        <f t="shared" si="10"/>
        <v/>
      </c>
      <c r="Y51" s="682" t="str">
        <f t="shared" si="11"/>
        <v/>
      </c>
      <c r="Z51" s="2" t="s">
        <v>353</v>
      </c>
      <c r="AA51" s="2"/>
      <c r="AB51" s="2" t="s">
        <v>526</v>
      </c>
      <c r="AC51" s="39">
        <f t="shared" si="0"/>
        <v>2.6578248748419346</v>
      </c>
      <c r="AD51" s="39">
        <f t="shared" si="1"/>
        <v>0.97750807205648904</v>
      </c>
      <c r="AE51" s="39" t="str">
        <f t="shared" si="2"/>
        <v/>
      </c>
      <c r="AF51" s="39" t="str">
        <f t="shared" si="3"/>
        <v/>
      </c>
    </row>
    <row r="52" spans="1:32" ht="38.25" x14ac:dyDescent="0.2">
      <c r="A52" s="2">
        <v>2454197</v>
      </c>
      <c r="B52" s="2" t="s">
        <v>524</v>
      </c>
      <c r="C52" s="2">
        <v>1998</v>
      </c>
      <c r="D52" s="2" t="s">
        <v>360</v>
      </c>
      <c r="E52" s="2" t="s">
        <v>525</v>
      </c>
      <c r="F52" s="5" t="s">
        <v>349</v>
      </c>
      <c r="G52" s="2" t="s">
        <v>522</v>
      </c>
      <c r="H52" s="5" t="s">
        <v>351</v>
      </c>
      <c r="I52" s="5" t="s">
        <v>341</v>
      </c>
      <c r="J52" s="5" t="s">
        <v>352</v>
      </c>
      <c r="K52" s="682"/>
      <c r="L52" s="682"/>
      <c r="M52" s="682"/>
      <c r="N52" s="682"/>
      <c r="O52" s="34">
        <v>4.9721213645002177E-3</v>
      </c>
      <c r="P52" s="682"/>
      <c r="Q52" s="682"/>
      <c r="R52" s="682"/>
      <c r="S52" s="682"/>
      <c r="T52" s="682"/>
      <c r="U52" s="34"/>
      <c r="V52" s="21" t="str">
        <f t="shared" si="8"/>
        <v/>
      </c>
      <c r="W52" s="682" t="str">
        <f t="shared" si="9"/>
        <v/>
      </c>
      <c r="X52" s="682" t="str">
        <f t="shared" si="10"/>
        <v/>
      </c>
      <c r="Y52" s="682" t="str">
        <f t="shared" si="11"/>
        <v/>
      </c>
      <c r="Z52" s="2" t="s">
        <v>353</v>
      </c>
      <c r="AA52" s="2"/>
      <c r="AB52" s="2" t="s">
        <v>526</v>
      </c>
      <c r="AC52" s="39" t="str">
        <f t="shared" si="0"/>
        <v/>
      </c>
      <c r="AD52" s="39" t="str">
        <f t="shared" si="1"/>
        <v/>
      </c>
      <c r="AE52" s="39" t="str">
        <f t="shared" si="2"/>
        <v/>
      </c>
      <c r="AF52" s="39" t="str">
        <f t="shared" si="3"/>
        <v/>
      </c>
    </row>
    <row r="53" spans="1:32" ht="38.25" x14ac:dyDescent="0.2">
      <c r="A53" s="2">
        <v>2454197</v>
      </c>
      <c r="B53" s="2" t="s">
        <v>524</v>
      </c>
      <c r="C53" s="2">
        <v>1998</v>
      </c>
      <c r="D53" s="2" t="s">
        <v>360</v>
      </c>
      <c r="E53" s="2" t="s">
        <v>525</v>
      </c>
      <c r="F53" s="5" t="s">
        <v>349</v>
      </c>
      <c r="G53" s="2" t="s">
        <v>522</v>
      </c>
      <c r="H53" s="5" t="s">
        <v>351</v>
      </c>
      <c r="I53" s="5" t="s">
        <v>341</v>
      </c>
      <c r="J53" s="5" t="s">
        <v>352</v>
      </c>
      <c r="K53" s="682"/>
      <c r="L53" s="682"/>
      <c r="M53" s="682"/>
      <c r="N53" s="682"/>
      <c r="O53" s="682"/>
      <c r="P53" s="682"/>
      <c r="Q53" s="682"/>
      <c r="R53" s="682"/>
      <c r="S53" s="682"/>
      <c r="T53" s="682"/>
      <c r="U53" s="34">
        <v>0.34804849551501527</v>
      </c>
      <c r="V53" s="21">
        <f t="shared" si="8"/>
        <v>0.34804849551501527</v>
      </c>
      <c r="W53" s="682" t="str">
        <f t="shared" si="9"/>
        <v/>
      </c>
      <c r="X53" s="682" t="str">
        <f t="shared" si="10"/>
        <v/>
      </c>
      <c r="Y53" s="682" t="str">
        <f t="shared" si="11"/>
        <v/>
      </c>
      <c r="Z53" s="2" t="s">
        <v>353</v>
      </c>
      <c r="AA53" s="2"/>
      <c r="AB53" s="2" t="s">
        <v>526</v>
      </c>
      <c r="AC53" s="39">
        <f t="shared" si="0"/>
        <v>0.34804849551501527</v>
      </c>
      <c r="AD53" s="39">
        <f t="shared" si="1"/>
        <v>-1.0554134539884539</v>
      </c>
      <c r="AE53" s="39" t="str">
        <f t="shared" si="2"/>
        <v/>
      </c>
      <c r="AF53" s="39" t="str">
        <f t="shared" si="3"/>
        <v/>
      </c>
    </row>
    <row r="54" spans="1:32" ht="38.25" x14ac:dyDescent="0.2">
      <c r="A54" s="2">
        <v>2454197</v>
      </c>
      <c r="B54" s="2" t="s">
        <v>524</v>
      </c>
      <c r="C54" s="2">
        <v>1998</v>
      </c>
      <c r="D54" s="2" t="s">
        <v>360</v>
      </c>
      <c r="E54" s="2" t="s">
        <v>525</v>
      </c>
      <c r="F54" s="5" t="s">
        <v>349</v>
      </c>
      <c r="G54" s="2" t="s">
        <v>522</v>
      </c>
      <c r="H54" s="5" t="s">
        <v>351</v>
      </c>
      <c r="I54" s="5" t="s">
        <v>341</v>
      </c>
      <c r="J54" s="5" t="s">
        <v>352</v>
      </c>
      <c r="K54" s="682"/>
      <c r="L54" s="682"/>
      <c r="M54" s="682"/>
      <c r="N54" s="682"/>
      <c r="O54" s="682"/>
      <c r="P54" s="682"/>
      <c r="Q54" s="682"/>
      <c r="R54" s="682"/>
      <c r="S54" s="682"/>
      <c r="T54" s="682"/>
      <c r="U54" s="34">
        <v>1.3379526580836951</v>
      </c>
      <c r="V54" s="21">
        <f t="shared" si="8"/>
        <v>1.3379526580836951</v>
      </c>
      <c r="W54" s="682" t="str">
        <f t="shared" si="9"/>
        <v/>
      </c>
      <c r="X54" s="682" t="str">
        <f t="shared" si="10"/>
        <v/>
      </c>
      <c r="Y54" s="682" t="str">
        <f t="shared" si="11"/>
        <v/>
      </c>
      <c r="Z54" s="2" t="s">
        <v>353</v>
      </c>
      <c r="AA54" s="2"/>
      <c r="AB54" s="2" t="s">
        <v>526</v>
      </c>
      <c r="AC54" s="39">
        <f t="shared" si="0"/>
        <v>1.3379526580836951</v>
      </c>
      <c r="AD54" s="39">
        <f t="shared" si="1"/>
        <v>0.29114057848192265</v>
      </c>
      <c r="AE54" s="39" t="str">
        <f t="shared" si="2"/>
        <v/>
      </c>
      <c r="AF54" s="39" t="str">
        <f t="shared" si="3"/>
        <v/>
      </c>
    </row>
    <row r="55" spans="1:32" ht="38.25" x14ac:dyDescent="0.2">
      <c r="A55" s="2">
        <v>2454197</v>
      </c>
      <c r="B55" s="2" t="s">
        <v>524</v>
      </c>
      <c r="C55" s="2">
        <v>1998</v>
      </c>
      <c r="D55" s="2" t="s">
        <v>360</v>
      </c>
      <c r="E55" s="2" t="s">
        <v>525</v>
      </c>
      <c r="F55" s="5" t="s">
        <v>349</v>
      </c>
      <c r="G55" s="2" t="s">
        <v>522</v>
      </c>
      <c r="H55" s="5" t="s">
        <v>351</v>
      </c>
      <c r="I55" s="5" t="s">
        <v>341</v>
      </c>
      <c r="J55" s="5" t="s">
        <v>352</v>
      </c>
      <c r="K55" s="682"/>
      <c r="L55" s="682"/>
      <c r="M55" s="682"/>
      <c r="N55" s="682"/>
      <c r="O55" s="682"/>
      <c r="P55" s="682"/>
      <c r="Q55" s="682"/>
      <c r="R55" s="682"/>
      <c r="S55" s="682"/>
      <c r="T55" s="682"/>
      <c r="U55" s="34">
        <v>0.43845070214229193</v>
      </c>
      <c r="V55" s="21">
        <f t="shared" si="8"/>
        <v>0.43845070214229193</v>
      </c>
      <c r="W55" s="682" t="str">
        <f t="shared" si="9"/>
        <v/>
      </c>
      <c r="X55" s="682" t="str">
        <f t="shared" si="10"/>
        <v/>
      </c>
      <c r="Y55" s="682" t="str">
        <f t="shared" si="11"/>
        <v/>
      </c>
      <c r="Z55" s="2" t="s">
        <v>353</v>
      </c>
      <c r="AA55" s="2"/>
      <c r="AB55" s="2" t="s">
        <v>526</v>
      </c>
      <c r="AC55" s="39">
        <f t="shared" si="0"/>
        <v>0.43845070214229193</v>
      </c>
      <c r="AD55" s="39">
        <f t="shared" si="1"/>
        <v>-0.82450789733875507</v>
      </c>
      <c r="AE55" s="39" t="str">
        <f t="shared" si="2"/>
        <v/>
      </c>
      <c r="AF55" s="39" t="str">
        <f t="shared" si="3"/>
        <v/>
      </c>
    </row>
    <row r="56" spans="1:32" ht="38.25" x14ac:dyDescent="0.2">
      <c r="A56" s="2">
        <v>2454197</v>
      </c>
      <c r="B56" s="2" t="s">
        <v>524</v>
      </c>
      <c r="C56" s="2">
        <v>1998</v>
      </c>
      <c r="D56" s="2" t="s">
        <v>360</v>
      </c>
      <c r="E56" s="2" t="s">
        <v>525</v>
      </c>
      <c r="F56" s="5" t="s">
        <v>349</v>
      </c>
      <c r="G56" s="2" t="s">
        <v>522</v>
      </c>
      <c r="H56" s="5" t="s">
        <v>351</v>
      </c>
      <c r="I56" s="5" t="s">
        <v>341</v>
      </c>
      <c r="J56" s="5" t="s">
        <v>352</v>
      </c>
      <c r="K56" s="682"/>
      <c r="L56" s="682"/>
      <c r="M56" s="682"/>
      <c r="N56" s="682"/>
      <c r="O56" s="34">
        <v>4.9721213645002177E-3</v>
      </c>
      <c r="P56" s="682"/>
      <c r="Q56" s="682"/>
      <c r="R56" s="682"/>
      <c r="S56" s="682"/>
      <c r="T56" s="682"/>
      <c r="U56" s="682"/>
      <c r="V56" s="21" t="str">
        <f t="shared" si="8"/>
        <v/>
      </c>
      <c r="W56" s="682" t="str">
        <f t="shared" si="9"/>
        <v/>
      </c>
      <c r="X56" s="682" t="str">
        <f t="shared" si="10"/>
        <v/>
      </c>
      <c r="Y56" s="682" t="str">
        <f t="shared" si="11"/>
        <v/>
      </c>
      <c r="Z56" s="2" t="s">
        <v>353</v>
      </c>
      <c r="AA56" s="2"/>
      <c r="AB56" s="2" t="s">
        <v>526</v>
      </c>
      <c r="AC56" s="39" t="str">
        <f t="shared" si="0"/>
        <v/>
      </c>
      <c r="AD56" s="39" t="str">
        <f t="shared" si="1"/>
        <v/>
      </c>
      <c r="AE56" s="39" t="str">
        <f t="shared" si="2"/>
        <v/>
      </c>
      <c r="AF56" s="39" t="str">
        <f t="shared" si="3"/>
        <v/>
      </c>
    </row>
    <row r="57" spans="1:32" ht="38.25" x14ac:dyDescent="0.2">
      <c r="A57" s="2">
        <v>2454197</v>
      </c>
      <c r="B57" s="2" t="s">
        <v>524</v>
      </c>
      <c r="C57" s="2">
        <v>1998</v>
      </c>
      <c r="D57" s="2" t="s">
        <v>360</v>
      </c>
      <c r="E57" s="2" t="s">
        <v>525</v>
      </c>
      <c r="F57" s="5" t="s">
        <v>349</v>
      </c>
      <c r="G57" s="2" t="s">
        <v>522</v>
      </c>
      <c r="H57" s="5" t="s">
        <v>351</v>
      </c>
      <c r="I57" s="5" t="s">
        <v>341</v>
      </c>
      <c r="J57" s="5" t="s">
        <v>352</v>
      </c>
      <c r="K57" s="682"/>
      <c r="L57" s="682"/>
      <c r="M57" s="682"/>
      <c r="N57" s="682"/>
      <c r="O57" s="34"/>
      <c r="P57" s="682"/>
      <c r="Q57" s="682"/>
      <c r="R57" s="682"/>
      <c r="S57" s="682"/>
      <c r="T57" s="682"/>
      <c r="U57" s="682">
        <v>7.6841875633185186</v>
      </c>
      <c r="V57" s="21">
        <f t="shared" si="8"/>
        <v>7.6841875633185186</v>
      </c>
      <c r="W57" s="682"/>
      <c r="X57" s="682"/>
      <c r="Y57" s="682"/>
      <c r="Z57" s="2" t="s">
        <v>353</v>
      </c>
      <c r="AA57" s="2"/>
      <c r="AB57" s="2" t="s">
        <v>526</v>
      </c>
      <c r="AC57" s="39">
        <f t="shared" si="0"/>
        <v>7.6841875633185186</v>
      </c>
      <c r="AD57" s="39">
        <f t="shared" si="1"/>
        <v>2.0391646542021697</v>
      </c>
      <c r="AE57" s="39" t="str">
        <f t="shared" si="2"/>
        <v/>
      </c>
      <c r="AF57" s="39" t="str">
        <f t="shared" si="3"/>
        <v/>
      </c>
    </row>
    <row r="58" spans="1:32" ht="38.25" x14ac:dyDescent="0.2">
      <c r="A58" s="2">
        <v>2454197</v>
      </c>
      <c r="B58" s="2" t="s">
        <v>524</v>
      </c>
      <c r="C58" s="2">
        <v>1998</v>
      </c>
      <c r="D58" s="2" t="s">
        <v>360</v>
      </c>
      <c r="E58" s="2" t="s">
        <v>525</v>
      </c>
      <c r="F58" s="5" t="s">
        <v>349</v>
      </c>
      <c r="G58" s="2" t="s">
        <v>522</v>
      </c>
      <c r="H58" s="5" t="s">
        <v>351</v>
      </c>
      <c r="I58" s="5" t="s">
        <v>341</v>
      </c>
      <c r="J58" s="5" t="s">
        <v>352</v>
      </c>
      <c r="K58" s="682"/>
      <c r="L58" s="682"/>
      <c r="M58" s="682"/>
      <c r="N58" s="682"/>
      <c r="O58" s="34"/>
      <c r="P58" s="682"/>
      <c r="Q58" s="682"/>
      <c r="R58" s="682"/>
      <c r="S58" s="682"/>
      <c r="T58" s="682"/>
      <c r="U58" s="682">
        <v>1.3921939820600611</v>
      </c>
      <c r="V58" s="21">
        <f t="shared" si="8"/>
        <v>1.3921939820600611</v>
      </c>
      <c r="W58" s="682"/>
      <c r="X58" s="682"/>
      <c r="Y58" s="682"/>
      <c r="Z58" s="2" t="s">
        <v>353</v>
      </c>
      <c r="AA58" s="2"/>
      <c r="AB58" s="2" t="s">
        <v>526</v>
      </c>
      <c r="AC58" s="39">
        <f t="shared" si="0"/>
        <v>1.3921939820600611</v>
      </c>
      <c r="AD58" s="39">
        <f t="shared" si="1"/>
        <v>0.3308809071314367</v>
      </c>
      <c r="AE58" s="39" t="str">
        <f t="shared" si="2"/>
        <v/>
      </c>
      <c r="AF58" s="39" t="str">
        <f t="shared" si="3"/>
        <v/>
      </c>
    </row>
    <row r="59" spans="1:32" ht="38.25" x14ac:dyDescent="0.2">
      <c r="A59" s="2">
        <v>2454197</v>
      </c>
      <c r="B59" s="2" t="s">
        <v>524</v>
      </c>
      <c r="C59" s="2">
        <v>1998</v>
      </c>
      <c r="D59" s="2" t="s">
        <v>360</v>
      </c>
      <c r="E59" s="2" t="s">
        <v>525</v>
      </c>
      <c r="F59" s="5" t="s">
        <v>349</v>
      </c>
      <c r="G59" s="2" t="s">
        <v>522</v>
      </c>
      <c r="H59" s="5" t="s">
        <v>351</v>
      </c>
      <c r="I59" s="5" t="s">
        <v>341</v>
      </c>
      <c r="J59" s="5" t="s">
        <v>352</v>
      </c>
      <c r="K59" s="682"/>
      <c r="L59" s="682"/>
      <c r="M59" s="682"/>
      <c r="N59" s="682"/>
      <c r="O59" s="34"/>
      <c r="P59" s="682"/>
      <c r="Q59" s="682"/>
      <c r="R59" s="682"/>
      <c r="S59" s="682"/>
      <c r="T59" s="682"/>
      <c r="U59" s="682">
        <v>0.13560330994091505</v>
      </c>
      <c r="V59" s="21">
        <f t="shared" si="8"/>
        <v>0.13560330994091505</v>
      </c>
      <c r="W59" s="682"/>
      <c r="X59" s="682"/>
      <c r="Y59" s="682"/>
      <c r="Z59" s="2" t="s">
        <v>353</v>
      </c>
      <c r="AA59" s="2"/>
      <c r="AB59" s="2" t="s">
        <v>526</v>
      </c>
      <c r="AC59" s="39">
        <f t="shared" si="0"/>
        <v>0.13560330994091505</v>
      </c>
      <c r="AD59" s="39">
        <f t="shared" si="1"/>
        <v>-1.9980214941799823</v>
      </c>
      <c r="AE59" s="39" t="str">
        <f t="shared" si="2"/>
        <v/>
      </c>
      <c r="AF59" s="39" t="str">
        <f t="shared" si="3"/>
        <v/>
      </c>
    </row>
    <row r="60" spans="1:32" ht="38.25" x14ac:dyDescent="0.2">
      <c r="A60" s="2">
        <v>2454197</v>
      </c>
      <c r="B60" s="2" t="s">
        <v>524</v>
      </c>
      <c r="C60" s="2">
        <v>1998</v>
      </c>
      <c r="D60" s="2" t="s">
        <v>360</v>
      </c>
      <c r="E60" s="2" t="s">
        <v>525</v>
      </c>
      <c r="F60" s="5" t="s">
        <v>349</v>
      </c>
      <c r="G60" s="2" t="s">
        <v>522</v>
      </c>
      <c r="H60" s="5" t="s">
        <v>351</v>
      </c>
      <c r="I60" s="5" t="s">
        <v>341</v>
      </c>
      <c r="J60" s="5" t="s">
        <v>352</v>
      </c>
      <c r="K60" s="682"/>
      <c r="L60" s="682"/>
      <c r="M60" s="682"/>
      <c r="N60" s="682"/>
      <c r="O60" s="34"/>
      <c r="P60" s="682"/>
      <c r="Q60" s="682"/>
      <c r="R60" s="682"/>
      <c r="S60" s="682"/>
      <c r="T60" s="682"/>
      <c r="U60" s="682">
        <v>0.15368375126637038</v>
      </c>
      <c r="V60" s="21">
        <f t="shared" si="8"/>
        <v>0.15368375126637038</v>
      </c>
      <c r="W60" s="682"/>
      <c r="X60" s="682"/>
      <c r="Y60" s="682"/>
      <c r="Z60" s="2" t="s">
        <v>353</v>
      </c>
      <c r="AA60" s="2"/>
      <c r="AB60" s="2" t="s">
        <v>526</v>
      </c>
      <c r="AC60" s="39">
        <f t="shared" si="0"/>
        <v>0.15368375126637038</v>
      </c>
      <c r="AD60" s="39">
        <f t="shared" si="1"/>
        <v>-1.8728583512259764</v>
      </c>
      <c r="AE60" s="39" t="str">
        <f t="shared" si="2"/>
        <v/>
      </c>
      <c r="AF60" s="39" t="str">
        <f t="shared" si="3"/>
        <v/>
      </c>
    </row>
    <row r="61" spans="1:32" ht="38.25" x14ac:dyDescent="0.2">
      <c r="A61" s="2">
        <v>2454197</v>
      </c>
      <c r="B61" s="2" t="s">
        <v>524</v>
      </c>
      <c r="C61" s="2">
        <v>1998</v>
      </c>
      <c r="D61" s="2" t="s">
        <v>360</v>
      </c>
      <c r="E61" s="2" t="s">
        <v>525</v>
      </c>
      <c r="F61" s="5" t="s">
        <v>349</v>
      </c>
      <c r="G61" s="2" t="s">
        <v>522</v>
      </c>
      <c r="H61" s="5" t="s">
        <v>351</v>
      </c>
      <c r="I61" s="5" t="s">
        <v>341</v>
      </c>
      <c r="J61" s="5" t="s">
        <v>352</v>
      </c>
      <c r="K61" s="682"/>
      <c r="L61" s="682"/>
      <c r="M61" s="682"/>
      <c r="N61" s="682"/>
      <c r="O61" s="34"/>
      <c r="P61" s="682"/>
      <c r="Q61" s="682"/>
      <c r="R61" s="682"/>
      <c r="S61" s="682"/>
      <c r="T61" s="682"/>
      <c r="U61" s="682">
        <v>0.23956584756228325</v>
      </c>
      <c r="V61" s="21">
        <f t="shared" si="8"/>
        <v>0.23956584756228325</v>
      </c>
      <c r="W61" s="682"/>
      <c r="X61" s="682"/>
      <c r="Y61" s="682"/>
      <c r="Z61" s="2" t="s">
        <v>353</v>
      </c>
      <c r="AA61" s="2"/>
      <c r="AB61" s="2" t="s">
        <v>526</v>
      </c>
      <c r="AC61" s="39">
        <f t="shared" si="0"/>
        <v>0.23956584756228325</v>
      </c>
      <c r="AD61" s="39">
        <f t="shared" si="1"/>
        <v>-1.4289269622900158</v>
      </c>
      <c r="AE61" s="39" t="str">
        <f t="shared" si="2"/>
        <v/>
      </c>
      <c r="AF61" s="39" t="str">
        <f t="shared" si="3"/>
        <v/>
      </c>
    </row>
    <row r="62" spans="1:32" ht="38.25" x14ac:dyDescent="0.2">
      <c r="A62" s="2">
        <v>2454197</v>
      </c>
      <c r="B62" s="2" t="s">
        <v>524</v>
      </c>
      <c r="C62" s="2">
        <v>1998</v>
      </c>
      <c r="D62" s="2" t="s">
        <v>360</v>
      </c>
      <c r="E62" s="2" t="s">
        <v>525</v>
      </c>
      <c r="F62" s="5" t="s">
        <v>349</v>
      </c>
      <c r="G62" s="2" t="s">
        <v>522</v>
      </c>
      <c r="H62" s="5" t="s">
        <v>351</v>
      </c>
      <c r="I62" s="5" t="s">
        <v>341</v>
      </c>
      <c r="J62" s="5" t="s">
        <v>352</v>
      </c>
      <c r="K62" s="682"/>
      <c r="L62" s="682"/>
      <c r="M62" s="682"/>
      <c r="N62" s="682"/>
      <c r="O62" s="34"/>
      <c r="P62" s="682"/>
      <c r="Q62" s="682"/>
      <c r="R62" s="682"/>
      <c r="S62" s="682"/>
      <c r="T62" s="682"/>
      <c r="U62" s="682">
        <v>10.41885431379364</v>
      </c>
      <c r="V62" s="21">
        <f t="shared" si="8"/>
        <v>10.41885431379364</v>
      </c>
      <c r="W62" s="682"/>
      <c r="X62" s="682"/>
      <c r="Y62" s="682"/>
      <c r="Z62" s="2" t="s">
        <v>353</v>
      </c>
      <c r="AA62" s="2"/>
      <c r="AB62" s="2" t="s">
        <v>526</v>
      </c>
      <c r="AC62" s="39">
        <f t="shared" si="0"/>
        <v>10.41885431379364</v>
      </c>
      <c r="AD62" s="39">
        <f t="shared" si="1"/>
        <v>2.3436170795886113</v>
      </c>
      <c r="AE62" s="39" t="str">
        <f t="shared" si="2"/>
        <v/>
      </c>
      <c r="AF62" s="39" t="str">
        <f t="shared" si="3"/>
        <v/>
      </c>
    </row>
    <row r="63" spans="1:32" ht="38.25" x14ac:dyDescent="0.2">
      <c r="A63" s="2">
        <v>2454197</v>
      </c>
      <c r="B63" s="2" t="s">
        <v>524</v>
      </c>
      <c r="C63" s="2">
        <v>1998</v>
      </c>
      <c r="D63" s="2" t="s">
        <v>360</v>
      </c>
      <c r="E63" s="2" t="s">
        <v>525</v>
      </c>
      <c r="F63" s="5" t="s">
        <v>349</v>
      </c>
      <c r="G63" s="2" t="s">
        <v>522</v>
      </c>
      <c r="H63" s="5" t="s">
        <v>351</v>
      </c>
      <c r="I63" s="5" t="s">
        <v>341</v>
      </c>
      <c r="J63" s="5" t="s">
        <v>352</v>
      </c>
      <c r="K63" s="682"/>
      <c r="L63" s="682"/>
      <c r="M63" s="682"/>
      <c r="N63" s="682"/>
      <c r="O63" s="34"/>
      <c r="P63" s="682"/>
      <c r="Q63" s="682"/>
      <c r="R63" s="682"/>
      <c r="S63" s="682"/>
      <c r="T63" s="682"/>
      <c r="U63" s="682">
        <v>9.0402206627276702E-2</v>
      </c>
      <c r="V63" s="21">
        <f t="shared" si="8"/>
        <v>9.0402206627276702E-2</v>
      </c>
      <c r="W63" s="682"/>
      <c r="X63" s="682"/>
      <c r="Y63" s="682"/>
      <c r="Z63" s="2" t="s">
        <v>353</v>
      </c>
      <c r="AA63" s="2"/>
      <c r="AB63" s="2" t="s">
        <v>526</v>
      </c>
      <c r="AC63" s="39">
        <f t="shared" si="0"/>
        <v>9.0402206627276702E-2</v>
      </c>
      <c r="AD63" s="39">
        <f t="shared" si="1"/>
        <v>-2.4034866022881469</v>
      </c>
      <c r="AE63" s="39" t="str">
        <f t="shared" si="2"/>
        <v/>
      </c>
      <c r="AF63" s="39" t="str">
        <f t="shared" si="3"/>
        <v/>
      </c>
    </row>
    <row r="64" spans="1:32" ht="38.25" x14ac:dyDescent="0.2">
      <c r="A64" s="2">
        <v>2454197</v>
      </c>
      <c r="B64" s="2" t="s">
        <v>524</v>
      </c>
      <c r="C64" s="2">
        <v>1998</v>
      </c>
      <c r="D64" s="2" t="s">
        <v>360</v>
      </c>
      <c r="E64" s="2" t="s">
        <v>525</v>
      </c>
      <c r="F64" s="5" t="s">
        <v>349</v>
      </c>
      <c r="G64" s="2" t="s">
        <v>522</v>
      </c>
      <c r="H64" s="5" t="s">
        <v>351</v>
      </c>
      <c r="I64" s="5" t="s">
        <v>341</v>
      </c>
      <c r="J64" s="5" t="s">
        <v>352</v>
      </c>
      <c r="K64" s="682"/>
      <c r="L64" s="682"/>
      <c r="M64" s="682"/>
      <c r="N64" s="682"/>
      <c r="O64" s="34"/>
      <c r="P64" s="682"/>
      <c r="Q64" s="682"/>
      <c r="R64" s="682"/>
      <c r="S64" s="682"/>
      <c r="T64" s="682"/>
      <c r="U64" s="682">
        <v>2.2600551656819175E-2</v>
      </c>
      <c r="V64" s="21">
        <f t="shared" si="8"/>
        <v>2.2600551656819175E-2</v>
      </c>
      <c r="W64" s="682"/>
      <c r="X64" s="682"/>
      <c r="Y64" s="682"/>
      <c r="Z64" s="2" t="s">
        <v>353</v>
      </c>
      <c r="AA64" s="2"/>
      <c r="AB64" s="2" t="s">
        <v>526</v>
      </c>
      <c r="AC64" s="39">
        <f t="shared" si="0"/>
        <v>2.2600551656819175E-2</v>
      </c>
      <c r="AD64" s="39">
        <f t="shared" si="1"/>
        <v>-3.7897809634080373</v>
      </c>
      <c r="AE64" s="39" t="str">
        <f t="shared" si="2"/>
        <v/>
      </c>
      <c r="AF64" s="39" t="str">
        <f t="shared" si="3"/>
        <v/>
      </c>
    </row>
    <row r="65" spans="1:32" ht="127.5" x14ac:dyDescent="0.2">
      <c r="A65" s="2">
        <v>2958101</v>
      </c>
      <c r="B65" s="2" t="s">
        <v>516</v>
      </c>
      <c r="C65" s="2">
        <v>2002</v>
      </c>
      <c r="D65" s="2" t="s">
        <v>395</v>
      </c>
      <c r="E65" s="2" t="s">
        <v>527</v>
      </c>
      <c r="F65" s="5" t="s">
        <v>349</v>
      </c>
      <c r="G65" s="2" t="s">
        <v>528</v>
      </c>
      <c r="H65" s="5" t="s">
        <v>351</v>
      </c>
      <c r="I65" s="5" t="s">
        <v>341</v>
      </c>
      <c r="J65" s="5" t="s">
        <v>352</v>
      </c>
      <c r="K65" s="4"/>
      <c r="L65" s="682">
        <v>480</v>
      </c>
      <c r="M65" s="682">
        <v>30</v>
      </c>
      <c r="N65" s="34">
        <v>1.808044132545534E-3</v>
      </c>
      <c r="O65" s="34">
        <v>9.0854217660413086E-2</v>
      </c>
      <c r="P65" s="34">
        <v>2.4860606822501092E-2</v>
      </c>
      <c r="Q65" s="34">
        <v>2.3956584756228323E-2</v>
      </c>
      <c r="R65" s="34"/>
      <c r="S65" s="34"/>
      <c r="T65" s="34">
        <v>1.4012342027227887E-2</v>
      </c>
      <c r="U65" s="682"/>
      <c r="V65" s="21" t="str">
        <f t="shared" si="8"/>
        <v/>
      </c>
      <c r="W65" s="682" t="str">
        <f t="shared" ref="W65:W100" si="12">IF(AND($H65="ONU", $I65="TWA", $J65="PBZ",$U65&lt;&gt;""), $U65, "")</f>
        <v/>
      </c>
      <c r="X65" s="682" t="str">
        <f t="shared" ref="X65:X100" si="13">IF(AND($H65="W",$I65="Short-term",$J65="PBZ",$U65&lt;&gt;""),IF($AA65&lt;&gt;"ND",$U65,IF($AJ$6&gt;3,$U65/2,$U65/SQRT(2))),"")</f>
        <v/>
      </c>
      <c r="Y65" s="682" t="str">
        <f t="shared" ref="Y65:Y100" si="14">IF(AND($H65="ONU",$I65="Short-term",$J65="PBZ",$U65&lt;&gt;""),IF($AA65&lt;&gt;"ND",$U65,IF($AJ$6&gt;3,$U65/2,$U65/SQRT(2))),"")</f>
        <v/>
      </c>
      <c r="Z65" s="2" t="s">
        <v>371</v>
      </c>
      <c r="AA65" s="2"/>
      <c r="AB65" s="2" t="s">
        <v>518</v>
      </c>
      <c r="AC65" s="39" t="str">
        <f t="shared" si="0"/>
        <v/>
      </c>
      <c r="AD65" s="39" t="str">
        <f t="shared" si="1"/>
        <v/>
      </c>
      <c r="AE65" s="39" t="str">
        <f t="shared" si="2"/>
        <v/>
      </c>
      <c r="AF65" s="39" t="str">
        <f t="shared" si="3"/>
        <v/>
      </c>
    </row>
    <row r="66" spans="1:32" ht="38.25" x14ac:dyDescent="0.2">
      <c r="A66" s="2">
        <v>2959630</v>
      </c>
      <c r="B66" s="2" t="s">
        <v>529</v>
      </c>
      <c r="C66" s="2">
        <v>2001</v>
      </c>
      <c r="D66" s="2" t="s">
        <v>469</v>
      </c>
      <c r="E66" s="2" t="s">
        <v>530</v>
      </c>
      <c r="F66" s="5" t="s">
        <v>349</v>
      </c>
      <c r="G66" s="2" t="s">
        <v>531</v>
      </c>
      <c r="H66" s="5" t="s">
        <v>351</v>
      </c>
      <c r="I66" s="5" t="s">
        <v>341</v>
      </c>
      <c r="J66" s="5"/>
      <c r="K66" s="4" t="s">
        <v>532</v>
      </c>
      <c r="L66" s="682">
        <v>480</v>
      </c>
      <c r="M66" s="682">
        <v>156</v>
      </c>
      <c r="N66" s="682">
        <v>0</v>
      </c>
      <c r="O66" s="682">
        <v>13.2</v>
      </c>
      <c r="P66" s="682">
        <v>0.7</v>
      </c>
      <c r="Q66" s="682"/>
      <c r="R66" s="682">
        <v>0.2</v>
      </c>
      <c r="S66" s="682"/>
      <c r="T66" s="682"/>
      <c r="U66" s="682"/>
      <c r="V66" s="21" t="str">
        <f t="shared" si="8"/>
        <v/>
      </c>
      <c r="W66" s="682" t="str">
        <f t="shared" si="12"/>
        <v/>
      </c>
      <c r="X66" s="682" t="str">
        <f t="shared" si="13"/>
        <v/>
      </c>
      <c r="Y66" s="682" t="str">
        <f t="shared" si="14"/>
        <v/>
      </c>
      <c r="Z66" s="2" t="s">
        <v>533</v>
      </c>
      <c r="AA66" s="2"/>
      <c r="AB66" s="2"/>
      <c r="AC66" s="39" t="str">
        <f t="shared" si="0"/>
        <v/>
      </c>
      <c r="AD66" s="39" t="str">
        <f t="shared" si="1"/>
        <v/>
      </c>
      <c r="AE66" s="39" t="str">
        <f t="shared" si="2"/>
        <v/>
      </c>
      <c r="AF66" s="39" t="str">
        <f t="shared" si="3"/>
        <v/>
      </c>
    </row>
    <row r="67" spans="1:32" ht="38.25" x14ac:dyDescent="0.2">
      <c r="A67" s="2">
        <v>2959630</v>
      </c>
      <c r="B67" s="2" t="s">
        <v>529</v>
      </c>
      <c r="C67" s="2">
        <v>2001</v>
      </c>
      <c r="D67" s="2" t="s">
        <v>469</v>
      </c>
      <c r="E67" s="2" t="s">
        <v>530</v>
      </c>
      <c r="F67" s="5" t="s">
        <v>349</v>
      </c>
      <c r="G67" s="2" t="s">
        <v>534</v>
      </c>
      <c r="H67" s="5" t="s">
        <v>351</v>
      </c>
      <c r="I67" s="5" t="s">
        <v>341</v>
      </c>
      <c r="J67" s="5"/>
      <c r="K67" s="4" t="s">
        <v>532</v>
      </c>
      <c r="L67" s="682">
        <v>480</v>
      </c>
      <c r="M67" s="682">
        <v>81</v>
      </c>
      <c r="N67" s="682">
        <v>0</v>
      </c>
      <c r="O67" s="682">
        <v>142.80000000000001</v>
      </c>
      <c r="P67" s="682">
        <v>10.4</v>
      </c>
      <c r="Q67" s="682"/>
      <c r="R67" s="682">
        <v>2.6</v>
      </c>
      <c r="S67" s="682"/>
      <c r="T67" s="682"/>
      <c r="U67" s="682"/>
      <c r="V67" s="21" t="str">
        <f t="shared" ref="V67:V100" si="15">IF(AND($H67="W",$I67="TWA",$J67="PBZ",$U67&lt;&gt;""),IF($AA67&lt;&gt;"ND",$U67,IF($AJ$6&gt;3,$U67/2,$U67/SQRT(2))),"")</f>
        <v/>
      </c>
      <c r="W67" s="682" t="str">
        <f t="shared" si="12"/>
        <v/>
      </c>
      <c r="X67" s="682" t="str">
        <f t="shared" si="13"/>
        <v/>
      </c>
      <c r="Y67" s="682" t="str">
        <f t="shared" si="14"/>
        <v/>
      </c>
      <c r="Z67" s="2" t="s">
        <v>533</v>
      </c>
      <c r="AA67" s="2"/>
      <c r="AB67" s="2"/>
      <c r="AC67" s="39" t="str">
        <f t="shared" si="0"/>
        <v/>
      </c>
      <c r="AD67" s="39" t="str">
        <f t="shared" si="1"/>
        <v/>
      </c>
      <c r="AE67" s="39" t="str">
        <f t="shared" si="2"/>
        <v/>
      </c>
      <c r="AF67" s="39" t="str">
        <f t="shared" si="3"/>
        <v/>
      </c>
    </row>
    <row r="68" spans="1:32" ht="38.25" x14ac:dyDescent="0.2">
      <c r="A68" s="2">
        <v>2959630</v>
      </c>
      <c r="B68" s="2" t="s">
        <v>529</v>
      </c>
      <c r="C68" s="2">
        <v>2001</v>
      </c>
      <c r="D68" s="2" t="s">
        <v>469</v>
      </c>
      <c r="E68" s="2" t="s">
        <v>530</v>
      </c>
      <c r="F68" s="5" t="s">
        <v>349</v>
      </c>
      <c r="G68" s="2" t="s">
        <v>424</v>
      </c>
      <c r="H68" s="5" t="s">
        <v>351</v>
      </c>
      <c r="I68" s="5" t="s">
        <v>341</v>
      </c>
      <c r="J68" s="5"/>
      <c r="K68" s="4" t="s">
        <v>532</v>
      </c>
      <c r="L68" s="682">
        <v>480</v>
      </c>
      <c r="M68" s="682">
        <v>25</v>
      </c>
      <c r="N68" s="682">
        <v>0.3</v>
      </c>
      <c r="O68" s="682">
        <v>2</v>
      </c>
      <c r="P68" s="682">
        <v>1.2</v>
      </c>
      <c r="Q68" s="682"/>
      <c r="R68" s="682">
        <v>1</v>
      </c>
      <c r="S68" s="682"/>
      <c r="T68" s="682"/>
      <c r="U68" s="682"/>
      <c r="V68" s="21" t="str">
        <f t="shared" si="15"/>
        <v/>
      </c>
      <c r="W68" s="682" t="str">
        <f t="shared" si="12"/>
        <v/>
      </c>
      <c r="X68" s="682" t="str">
        <f t="shared" si="13"/>
        <v/>
      </c>
      <c r="Y68" s="682" t="str">
        <f t="shared" si="14"/>
        <v/>
      </c>
      <c r="Z68" s="2" t="s">
        <v>533</v>
      </c>
      <c r="AA68" s="2"/>
      <c r="AB68" s="2"/>
      <c r="AC68" s="39" t="str">
        <f t="shared" ref="AC68:AC131" si="16">IF(AND($H68="W", $I68="TWA", $J68="PBZ",$U68&lt;&gt;"", $AA68&lt;&gt;"ND"), $U68, "")</f>
        <v/>
      </c>
      <c r="AD68" s="39" t="str">
        <f t="shared" ref="AD68:AD131" si="17">+IFERROR(LN(AC68),"")</f>
        <v/>
      </c>
      <c r="AE68" s="39" t="str">
        <f t="shared" ref="AE68:AE131" si="18">IF(AND($H68="W", $I68="Short-term", $J68="PBZ",$U68&lt;&gt;"", $AA68&lt;&gt;"ND"), $U68, "")</f>
        <v/>
      </c>
      <c r="AF68" s="39" t="str">
        <f t="shared" ref="AF68:AF131" si="19">+IFERROR(LN(AE68),"")</f>
        <v/>
      </c>
    </row>
    <row r="69" spans="1:32" ht="38.25" x14ac:dyDescent="0.2">
      <c r="A69" s="2">
        <v>2959630</v>
      </c>
      <c r="B69" s="2" t="s">
        <v>529</v>
      </c>
      <c r="C69" s="2">
        <v>2001</v>
      </c>
      <c r="D69" s="2" t="s">
        <v>469</v>
      </c>
      <c r="E69" s="2" t="s">
        <v>530</v>
      </c>
      <c r="F69" s="5" t="s">
        <v>349</v>
      </c>
      <c r="G69" s="2" t="s">
        <v>535</v>
      </c>
      <c r="H69" s="5" t="s">
        <v>351</v>
      </c>
      <c r="I69" s="5" t="s">
        <v>341</v>
      </c>
      <c r="J69" s="2"/>
      <c r="K69" s="4" t="s">
        <v>532</v>
      </c>
      <c r="L69" s="682">
        <v>480</v>
      </c>
      <c r="M69" s="682">
        <v>34</v>
      </c>
      <c r="N69" s="682">
        <v>0.01</v>
      </c>
      <c r="O69" s="682">
        <v>49.5</v>
      </c>
      <c r="P69" s="682">
        <v>1.69</v>
      </c>
      <c r="Q69" s="682"/>
      <c r="R69" s="682">
        <v>0.02</v>
      </c>
      <c r="S69" s="682"/>
      <c r="T69" s="682"/>
      <c r="U69" s="682"/>
      <c r="V69" s="21" t="str">
        <f t="shared" si="15"/>
        <v/>
      </c>
      <c r="W69" s="682" t="str">
        <f t="shared" si="12"/>
        <v/>
      </c>
      <c r="X69" s="682" t="str">
        <f t="shared" si="13"/>
        <v/>
      </c>
      <c r="Y69" s="682" t="str">
        <f t="shared" si="14"/>
        <v/>
      </c>
      <c r="Z69" s="2" t="s">
        <v>533</v>
      </c>
      <c r="AA69" s="2"/>
      <c r="AB69" s="2"/>
      <c r="AC69" s="39" t="str">
        <f t="shared" si="16"/>
        <v/>
      </c>
      <c r="AD69" s="39" t="str">
        <f t="shared" si="17"/>
        <v/>
      </c>
      <c r="AE69" s="39" t="str">
        <f t="shared" si="18"/>
        <v/>
      </c>
      <c r="AF69" s="39" t="str">
        <f t="shared" si="19"/>
        <v/>
      </c>
    </row>
    <row r="70" spans="1:32" ht="38.25" x14ac:dyDescent="0.2">
      <c r="A70" s="2">
        <v>2959630</v>
      </c>
      <c r="B70" s="2" t="s">
        <v>529</v>
      </c>
      <c r="C70" s="2">
        <v>2001</v>
      </c>
      <c r="D70" s="2" t="s">
        <v>469</v>
      </c>
      <c r="E70" s="2" t="s">
        <v>530</v>
      </c>
      <c r="F70" s="5" t="s">
        <v>349</v>
      </c>
      <c r="G70" s="2" t="s">
        <v>531</v>
      </c>
      <c r="H70" s="5" t="s">
        <v>351</v>
      </c>
      <c r="I70" s="5" t="s">
        <v>341</v>
      </c>
      <c r="J70" s="5"/>
      <c r="K70" s="4" t="s">
        <v>536</v>
      </c>
      <c r="L70" s="682">
        <v>480</v>
      </c>
      <c r="M70" s="682">
        <v>33</v>
      </c>
      <c r="N70" s="682">
        <v>0</v>
      </c>
      <c r="O70" s="682">
        <v>0.83</v>
      </c>
      <c r="P70" s="682">
        <v>0.05</v>
      </c>
      <c r="Q70" s="682"/>
      <c r="R70" s="682">
        <v>0.01</v>
      </c>
      <c r="S70" s="682"/>
      <c r="T70" s="682"/>
      <c r="U70" s="682"/>
      <c r="V70" s="21" t="str">
        <f t="shared" si="15"/>
        <v/>
      </c>
      <c r="W70" s="682" t="str">
        <f t="shared" si="12"/>
        <v/>
      </c>
      <c r="X70" s="682" t="str">
        <f t="shared" si="13"/>
        <v/>
      </c>
      <c r="Y70" s="682" t="str">
        <f t="shared" si="14"/>
        <v/>
      </c>
      <c r="Z70" s="2" t="s">
        <v>533</v>
      </c>
      <c r="AA70" s="2"/>
      <c r="AB70" s="2"/>
      <c r="AC70" s="39" t="str">
        <f t="shared" si="16"/>
        <v/>
      </c>
      <c r="AD70" s="39" t="str">
        <f t="shared" si="17"/>
        <v/>
      </c>
      <c r="AE70" s="39" t="str">
        <f t="shared" si="18"/>
        <v/>
      </c>
      <c r="AF70" s="39" t="str">
        <f t="shared" si="19"/>
        <v/>
      </c>
    </row>
    <row r="71" spans="1:32" ht="38.25" x14ac:dyDescent="0.2">
      <c r="A71" s="2">
        <v>2959630</v>
      </c>
      <c r="B71" s="2" t="s">
        <v>529</v>
      </c>
      <c r="C71" s="2">
        <v>2001</v>
      </c>
      <c r="D71" s="2" t="s">
        <v>469</v>
      </c>
      <c r="E71" s="2" t="s">
        <v>530</v>
      </c>
      <c r="F71" s="5" t="s">
        <v>349</v>
      </c>
      <c r="G71" s="2" t="s">
        <v>537</v>
      </c>
      <c r="H71" s="5" t="s">
        <v>351</v>
      </c>
      <c r="I71" s="5" t="s">
        <v>341</v>
      </c>
      <c r="J71" s="2"/>
      <c r="K71" s="4" t="s">
        <v>536</v>
      </c>
      <c r="L71" s="682">
        <v>480</v>
      </c>
      <c r="M71" s="682">
        <v>12</v>
      </c>
      <c r="N71" s="682">
        <v>0</v>
      </c>
      <c r="O71" s="682">
        <v>0.52</v>
      </c>
      <c r="P71" s="682">
        <v>0.05</v>
      </c>
      <c r="Q71" s="682"/>
      <c r="R71" s="682">
        <v>0.01</v>
      </c>
      <c r="S71" s="682"/>
      <c r="T71" s="682"/>
      <c r="U71" s="682"/>
      <c r="V71" s="21" t="str">
        <f t="shared" si="15"/>
        <v/>
      </c>
      <c r="W71" s="682" t="str">
        <f t="shared" si="12"/>
        <v/>
      </c>
      <c r="X71" s="682" t="str">
        <f t="shared" si="13"/>
        <v/>
      </c>
      <c r="Y71" s="682" t="str">
        <f t="shared" si="14"/>
        <v/>
      </c>
      <c r="Z71" s="2" t="s">
        <v>533</v>
      </c>
      <c r="AA71" s="2"/>
      <c r="AB71" s="2"/>
      <c r="AC71" s="39" t="str">
        <f t="shared" si="16"/>
        <v/>
      </c>
      <c r="AD71" s="39" t="str">
        <f t="shared" si="17"/>
        <v/>
      </c>
      <c r="AE71" s="39" t="str">
        <f t="shared" si="18"/>
        <v/>
      </c>
      <c r="AF71" s="39" t="str">
        <f t="shared" si="19"/>
        <v/>
      </c>
    </row>
    <row r="72" spans="1:32" ht="38.25" x14ac:dyDescent="0.2">
      <c r="A72" s="2">
        <v>2959630</v>
      </c>
      <c r="B72" s="2" t="s">
        <v>529</v>
      </c>
      <c r="C72" s="2">
        <v>2001</v>
      </c>
      <c r="D72" s="2" t="s">
        <v>469</v>
      </c>
      <c r="E72" s="2" t="s">
        <v>530</v>
      </c>
      <c r="F72" s="5" t="s">
        <v>349</v>
      </c>
      <c r="G72" s="2" t="s">
        <v>424</v>
      </c>
      <c r="H72" s="5" t="s">
        <v>351</v>
      </c>
      <c r="I72" s="5" t="s">
        <v>341</v>
      </c>
      <c r="J72" s="5"/>
      <c r="K72" s="4" t="s">
        <v>536</v>
      </c>
      <c r="L72" s="682">
        <v>480</v>
      </c>
      <c r="M72" s="682">
        <v>23</v>
      </c>
      <c r="N72" s="682">
        <v>0.01</v>
      </c>
      <c r="O72" s="682">
        <v>0.52</v>
      </c>
      <c r="P72" s="682">
        <v>0.13</v>
      </c>
      <c r="Q72" s="682"/>
      <c r="R72" s="682">
        <v>0.06</v>
      </c>
      <c r="S72" s="682"/>
      <c r="T72" s="682"/>
      <c r="U72" s="682"/>
      <c r="V72" s="21" t="str">
        <f t="shared" si="15"/>
        <v/>
      </c>
      <c r="W72" s="682" t="str">
        <f t="shared" si="12"/>
        <v/>
      </c>
      <c r="X72" s="682" t="str">
        <f t="shared" si="13"/>
        <v/>
      </c>
      <c r="Y72" s="682" t="str">
        <f t="shared" si="14"/>
        <v/>
      </c>
      <c r="Z72" s="2" t="s">
        <v>533</v>
      </c>
      <c r="AA72" s="2"/>
      <c r="AB72" s="2"/>
      <c r="AC72" s="39" t="str">
        <f t="shared" si="16"/>
        <v/>
      </c>
      <c r="AD72" s="39" t="str">
        <f t="shared" si="17"/>
        <v/>
      </c>
      <c r="AE72" s="39" t="str">
        <f t="shared" si="18"/>
        <v/>
      </c>
      <c r="AF72" s="39" t="str">
        <f t="shared" si="19"/>
        <v/>
      </c>
    </row>
    <row r="73" spans="1:32" ht="38.25" x14ac:dyDescent="0.2">
      <c r="A73" s="2">
        <v>2959630</v>
      </c>
      <c r="B73" s="2" t="s">
        <v>529</v>
      </c>
      <c r="C73" s="2">
        <v>2001</v>
      </c>
      <c r="D73" s="2" t="s">
        <v>469</v>
      </c>
      <c r="E73" s="2" t="s">
        <v>530</v>
      </c>
      <c r="F73" s="5" t="s">
        <v>349</v>
      </c>
      <c r="G73" s="2" t="s">
        <v>535</v>
      </c>
      <c r="H73" s="5" t="s">
        <v>351</v>
      </c>
      <c r="I73" s="5" t="s">
        <v>341</v>
      </c>
      <c r="J73" s="5"/>
      <c r="K73" s="4" t="s">
        <v>536</v>
      </c>
      <c r="L73" s="682">
        <v>480</v>
      </c>
      <c r="M73" s="682">
        <v>35</v>
      </c>
      <c r="N73" s="682">
        <v>0.01</v>
      </c>
      <c r="O73" s="682">
        <v>0.74</v>
      </c>
      <c r="P73" s="682">
        <v>0.05</v>
      </c>
      <c r="Q73" s="682"/>
      <c r="R73" s="682">
        <v>0.01</v>
      </c>
      <c r="S73" s="682"/>
      <c r="T73" s="682"/>
      <c r="U73" s="682"/>
      <c r="V73" s="21" t="str">
        <f t="shared" si="15"/>
        <v/>
      </c>
      <c r="W73" s="682" t="str">
        <f t="shared" si="12"/>
        <v/>
      </c>
      <c r="X73" s="682" t="str">
        <f t="shared" si="13"/>
        <v/>
      </c>
      <c r="Y73" s="682" t="str">
        <f t="shared" si="14"/>
        <v/>
      </c>
      <c r="Z73" s="2" t="s">
        <v>533</v>
      </c>
      <c r="AA73" s="2"/>
      <c r="AB73" s="2"/>
      <c r="AC73" s="39" t="str">
        <f t="shared" si="16"/>
        <v/>
      </c>
      <c r="AD73" s="39" t="str">
        <f t="shared" si="17"/>
        <v/>
      </c>
      <c r="AE73" s="39" t="str">
        <f t="shared" si="18"/>
        <v/>
      </c>
      <c r="AF73" s="39" t="str">
        <f t="shared" si="19"/>
        <v/>
      </c>
    </row>
    <row r="74" spans="1:32" ht="25.5" x14ac:dyDescent="0.2">
      <c r="A74" s="2">
        <v>2961678</v>
      </c>
      <c r="B74" s="2" t="s">
        <v>538</v>
      </c>
      <c r="C74" s="2">
        <v>1997</v>
      </c>
      <c r="D74" s="2" t="s">
        <v>347</v>
      </c>
      <c r="E74" s="2" t="s">
        <v>539</v>
      </c>
      <c r="F74" s="5" t="s">
        <v>349</v>
      </c>
      <c r="G74" s="2" t="s">
        <v>349</v>
      </c>
      <c r="H74" s="5" t="s">
        <v>351</v>
      </c>
      <c r="I74" s="5" t="s">
        <v>341</v>
      </c>
      <c r="J74" s="5" t="s">
        <v>352</v>
      </c>
      <c r="K74" s="682"/>
      <c r="L74" s="682">
        <v>720</v>
      </c>
      <c r="M74" s="682">
        <v>24</v>
      </c>
      <c r="N74" s="682"/>
      <c r="O74" s="682"/>
      <c r="P74" s="682">
        <v>2.4</v>
      </c>
      <c r="Q74" s="682">
        <v>1.8</v>
      </c>
      <c r="R74" s="682"/>
      <c r="S74" s="682"/>
      <c r="T74" s="682"/>
      <c r="U74" s="682"/>
      <c r="V74" s="21" t="str">
        <f t="shared" si="15"/>
        <v/>
      </c>
      <c r="W74" s="682" t="str">
        <f t="shared" si="12"/>
        <v/>
      </c>
      <c r="X74" s="682" t="str">
        <f t="shared" si="13"/>
        <v/>
      </c>
      <c r="Y74" s="682" t="str">
        <f t="shared" si="14"/>
        <v/>
      </c>
      <c r="Z74" s="2" t="s">
        <v>353</v>
      </c>
      <c r="AA74" s="2"/>
      <c r="AB74" s="2"/>
      <c r="AC74" s="39" t="str">
        <f t="shared" si="16"/>
        <v/>
      </c>
      <c r="AD74" s="39" t="str">
        <f t="shared" si="17"/>
        <v/>
      </c>
      <c r="AE74" s="39" t="str">
        <f t="shared" si="18"/>
        <v/>
      </c>
      <c r="AF74" s="39" t="str">
        <f t="shared" si="19"/>
        <v/>
      </c>
    </row>
    <row r="75" spans="1:32" ht="25.5" x14ac:dyDescent="0.2">
      <c r="A75" s="2">
        <v>2962228</v>
      </c>
      <c r="B75" s="2" t="s">
        <v>540</v>
      </c>
      <c r="C75" s="2">
        <v>1996</v>
      </c>
      <c r="D75" s="2" t="s">
        <v>360</v>
      </c>
      <c r="E75" s="2" t="s">
        <v>541</v>
      </c>
      <c r="F75" s="5" t="s">
        <v>349</v>
      </c>
      <c r="G75" s="5" t="s">
        <v>349</v>
      </c>
      <c r="H75" s="5"/>
      <c r="I75" s="5" t="s">
        <v>341</v>
      </c>
      <c r="J75" s="5"/>
      <c r="K75" s="682">
        <v>1994</v>
      </c>
      <c r="L75" s="682">
        <v>480</v>
      </c>
      <c r="M75" s="682"/>
      <c r="N75" s="682">
        <v>0.69</v>
      </c>
      <c r="O75" s="682">
        <v>50.67</v>
      </c>
      <c r="P75" s="682">
        <v>10.74</v>
      </c>
      <c r="Q75" s="682">
        <v>11.17</v>
      </c>
      <c r="R75" s="682">
        <v>7.48</v>
      </c>
      <c r="S75" s="682">
        <v>6.67</v>
      </c>
      <c r="T75" s="682">
        <v>6.82</v>
      </c>
      <c r="U75" s="682"/>
      <c r="V75" s="21" t="str">
        <f t="shared" si="15"/>
        <v/>
      </c>
      <c r="W75" s="682" t="str">
        <f t="shared" si="12"/>
        <v/>
      </c>
      <c r="X75" s="682" t="str">
        <f t="shared" si="13"/>
        <v/>
      </c>
      <c r="Y75" s="682" t="str">
        <f t="shared" si="14"/>
        <v/>
      </c>
      <c r="Z75" s="2" t="s">
        <v>371</v>
      </c>
      <c r="AA75" s="2"/>
      <c r="AB75" s="2" t="s">
        <v>542</v>
      </c>
      <c r="AC75" s="39" t="str">
        <f t="shared" si="16"/>
        <v/>
      </c>
      <c r="AD75" s="39" t="str">
        <f t="shared" si="17"/>
        <v/>
      </c>
      <c r="AE75" s="39" t="str">
        <f t="shared" si="18"/>
        <v/>
      </c>
      <c r="AF75" s="39" t="str">
        <f t="shared" si="19"/>
        <v/>
      </c>
    </row>
    <row r="76" spans="1:32" ht="25.5" x14ac:dyDescent="0.2">
      <c r="A76" s="2">
        <v>2962228</v>
      </c>
      <c r="B76" s="2" t="s">
        <v>540</v>
      </c>
      <c r="C76" s="2">
        <v>1996</v>
      </c>
      <c r="D76" s="2" t="s">
        <v>360</v>
      </c>
      <c r="E76" s="2" t="s">
        <v>541</v>
      </c>
      <c r="F76" s="5" t="s">
        <v>349</v>
      </c>
      <c r="G76" s="5" t="s">
        <v>349</v>
      </c>
      <c r="H76" s="5"/>
      <c r="I76" s="5" t="s">
        <v>341</v>
      </c>
      <c r="J76" s="5"/>
      <c r="K76" s="682">
        <v>1994</v>
      </c>
      <c r="L76" s="682">
        <v>480</v>
      </c>
      <c r="M76" s="682"/>
      <c r="N76" s="682">
        <v>8.2100000000000009</v>
      </c>
      <c r="O76" s="682">
        <v>31.33</v>
      </c>
      <c r="P76" s="682">
        <v>18.57</v>
      </c>
      <c r="Q76" s="682">
        <v>7.36</v>
      </c>
      <c r="R76" s="682">
        <v>17.14</v>
      </c>
      <c r="S76" s="682">
        <v>7.19</v>
      </c>
      <c r="T76" s="682">
        <v>18.77</v>
      </c>
      <c r="U76" s="682"/>
      <c r="V76" s="21" t="str">
        <f t="shared" si="15"/>
        <v/>
      </c>
      <c r="W76" s="682" t="str">
        <f t="shared" si="12"/>
        <v/>
      </c>
      <c r="X76" s="682" t="str">
        <f t="shared" si="13"/>
        <v/>
      </c>
      <c r="Y76" s="682" t="str">
        <f t="shared" si="14"/>
        <v/>
      </c>
      <c r="Z76" s="2" t="s">
        <v>371</v>
      </c>
      <c r="AA76" s="2"/>
      <c r="AB76" s="2" t="s">
        <v>543</v>
      </c>
      <c r="AC76" s="39" t="str">
        <f t="shared" si="16"/>
        <v/>
      </c>
      <c r="AD76" s="39" t="str">
        <f t="shared" si="17"/>
        <v/>
      </c>
      <c r="AE76" s="39" t="str">
        <f t="shared" si="18"/>
        <v/>
      </c>
      <c r="AF76" s="39" t="str">
        <f t="shared" si="19"/>
        <v/>
      </c>
    </row>
    <row r="77" spans="1:32" ht="25.5" x14ac:dyDescent="0.2">
      <c r="A77" s="2">
        <v>2965136</v>
      </c>
      <c r="B77" s="2" t="s">
        <v>544</v>
      </c>
      <c r="C77" s="2">
        <v>2006</v>
      </c>
      <c r="D77" s="2" t="s">
        <v>395</v>
      </c>
      <c r="E77" s="2" t="s">
        <v>545</v>
      </c>
      <c r="F77" s="2" t="s">
        <v>349</v>
      </c>
      <c r="G77" s="2" t="s">
        <v>546</v>
      </c>
      <c r="H77" s="2" t="s">
        <v>351</v>
      </c>
      <c r="I77" s="2" t="s">
        <v>341</v>
      </c>
      <c r="J77" s="2" t="s">
        <v>352</v>
      </c>
      <c r="K77" s="4"/>
      <c r="L77" s="682">
        <v>480</v>
      </c>
      <c r="M77" s="682">
        <v>26</v>
      </c>
      <c r="N77" s="36">
        <v>9.0402206627276696E-5</v>
      </c>
      <c r="O77" s="34">
        <v>3.118876128641046E-2</v>
      </c>
      <c r="P77" s="34">
        <v>2.8928706120728543E-3</v>
      </c>
      <c r="Q77" s="34">
        <v>6.3281544639093683E-3</v>
      </c>
      <c r="R77" s="34"/>
      <c r="S77" s="34"/>
      <c r="T77" s="34">
        <v>6.7801654970457519E-4</v>
      </c>
      <c r="U77" s="682"/>
      <c r="V77" s="21" t="str">
        <f t="shared" si="15"/>
        <v/>
      </c>
      <c r="W77" s="682" t="str">
        <f t="shared" si="12"/>
        <v/>
      </c>
      <c r="X77" s="682" t="str">
        <f t="shared" si="13"/>
        <v/>
      </c>
      <c r="Y77" s="682" t="str">
        <f t="shared" si="14"/>
        <v/>
      </c>
      <c r="Z77" s="2" t="s">
        <v>547</v>
      </c>
      <c r="AA77" s="2"/>
      <c r="AB77" s="2" t="s">
        <v>548</v>
      </c>
      <c r="AC77" s="39" t="str">
        <f t="shared" si="16"/>
        <v/>
      </c>
      <c r="AD77" s="39" t="str">
        <f t="shared" si="17"/>
        <v/>
      </c>
      <c r="AE77" s="39" t="str">
        <f t="shared" si="18"/>
        <v/>
      </c>
      <c r="AF77" s="39" t="str">
        <f t="shared" si="19"/>
        <v/>
      </c>
    </row>
    <row r="78" spans="1:32" ht="38.25" x14ac:dyDescent="0.2">
      <c r="A78" s="2">
        <v>2966150</v>
      </c>
      <c r="B78" s="2" t="s">
        <v>549</v>
      </c>
      <c r="C78" s="2">
        <v>1994</v>
      </c>
      <c r="D78" s="2" t="s">
        <v>550</v>
      </c>
      <c r="E78" s="2" t="s">
        <v>551</v>
      </c>
      <c r="F78" s="5" t="s">
        <v>349</v>
      </c>
      <c r="G78" s="5" t="s">
        <v>349</v>
      </c>
      <c r="H78" s="5"/>
      <c r="I78" s="5"/>
      <c r="J78" s="5" t="s">
        <v>493</v>
      </c>
      <c r="K78" s="682"/>
      <c r="L78" s="682"/>
      <c r="M78" s="682"/>
      <c r="N78" s="682">
        <v>1</v>
      </c>
      <c r="O78" s="682">
        <v>3</v>
      </c>
      <c r="P78" s="682"/>
      <c r="Q78" s="682"/>
      <c r="R78" s="682"/>
      <c r="S78" s="682"/>
      <c r="T78" s="682"/>
      <c r="U78" s="682"/>
      <c r="V78" s="21" t="str">
        <f t="shared" si="15"/>
        <v/>
      </c>
      <c r="W78" s="682" t="str">
        <f t="shared" si="12"/>
        <v/>
      </c>
      <c r="X78" s="682" t="str">
        <f t="shared" si="13"/>
        <v/>
      </c>
      <c r="Y78" s="682" t="str">
        <f t="shared" si="14"/>
        <v/>
      </c>
      <c r="Z78" s="2" t="s">
        <v>500</v>
      </c>
      <c r="AA78" s="2"/>
      <c r="AB78" s="2"/>
      <c r="AC78" s="39" t="str">
        <f t="shared" si="16"/>
        <v/>
      </c>
      <c r="AD78" s="39" t="str">
        <f t="shared" si="17"/>
        <v/>
      </c>
      <c r="AE78" s="39" t="str">
        <f t="shared" si="18"/>
        <v/>
      </c>
      <c r="AF78" s="39" t="str">
        <f t="shared" si="19"/>
        <v/>
      </c>
    </row>
    <row r="79" spans="1:32" ht="38.25" x14ac:dyDescent="0.2">
      <c r="A79" s="2">
        <v>2966150</v>
      </c>
      <c r="B79" s="2" t="s">
        <v>549</v>
      </c>
      <c r="C79" s="2">
        <v>1994</v>
      </c>
      <c r="D79" s="2" t="s">
        <v>360</v>
      </c>
      <c r="E79" s="2" t="s">
        <v>551</v>
      </c>
      <c r="F79" s="5" t="s">
        <v>349</v>
      </c>
      <c r="G79" s="5" t="s">
        <v>349</v>
      </c>
      <c r="H79" s="5"/>
      <c r="I79" s="5"/>
      <c r="J79" s="5" t="s">
        <v>493</v>
      </c>
      <c r="K79" s="682"/>
      <c r="L79" s="682"/>
      <c r="M79" s="682"/>
      <c r="N79" s="682"/>
      <c r="O79" s="682"/>
      <c r="P79" s="682">
        <v>1.8</v>
      </c>
      <c r="Q79" s="682">
        <v>2.8</v>
      </c>
      <c r="R79" s="682"/>
      <c r="S79" s="682"/>
      <c r="T79" s="682"/>
      <c r="U79" s="682"/>
      <c r="V79" s="21" t="str">
        <f t="shared" si="15"/>
        <v/>
      </c>
      <c r="W79" s="682" t="str">
        <f t="shared" si="12"/>
        <v/>
      </c>
      <c r="X79" s="682" t="str">
        <f t="shared" si="13"/>
        <v/>
      </c>
      <c r="Y79" s="682" t="str">
        <f t="shared" si="14"/>
        <v/>
      </c>
      <c r="Z79" s="2" t="s">
        <v>500</v>
      </c>
      <c r="AA79" s="2"/>
      <c r="AB79" s="2"/>
      <c r="AC79" s="39" t="str">
        <f t="shared" si="16"/>
        <v/>
      </c>
      <c r="AD79" s="39" t="str">
        <f t="shared" si="17"/>
        <v/>
      </c>
      <c r="AE79" s="39" t="str">
        <f t="shared" si="18"/>
        <v/>
      </c>
      <c r="AF79" s="39" t="str">
        <f t="shared" si="19"/>
        <v/>
      </c>
    </row>
    <row r="80" spans="1:32" x14ac:dyDescent="0.2">
      <c r="A80" s="2">
        <v>2966425</v>
      </c>
      <c r="B80" s="2" t="s">
        <v>552</v>
      </c>
      <c r="C80" s="2">
        <v>1993</v>
      </c>
      <c r="D80" s="2" t="s">
        <v>553</v>
      </c>
      <c r="E80" s="2" t="s">
        <v>502</v>
      </c>
      <c r="F80" s="5" t="s">
        <v>349</v>
      </c>
      <c r="G80" s="5" t="s">
        <v>349</v>
      </c>
      <c r="H80" s="5"/>
      <c r="I80" s="5" t="s">
        <v>341</v>
      </c>
      <c r="J80" s="5" t="s">
        <v>493</v>
      </c>
      <c r="K80" s="682"/>
      <c r="L80" s="682">
        <v>480</v>
      </c>
      <c r="M80" s="682"/>
      <c r="N80" s="682"/>
      <c r="O80" s="682">
        <v>1</v>
      </c>
      <c r="P80" s="682"/>
      <c r="Q80" s="682"/>
      <c r="R80" s="682"/>
      <c r="S80" s="682"/>
      <c r="T80" s="682"/>
      <c r="U80" s="682"/>
      <c r="V80" s="21" t="str">
        <f t="shared" si="15"/>
        <v/>
      </c>
      <c r="W80" s="682" t="str">
        <f t="shared" si="12"/>
        <v/>
      </c>
      <c r="X80" s="682" t="str">
        <f t="shared" si="13"/>
        <v/>
      </c>
      <c r="Y80" s="682" t="str">
        <f t="shared" si="14"/>
        <v/>
      </c>
      <c r="Z80" s="2" t="s">
        <v>554</v>
      </c>
      <c r="AA80" s="2"/>
      <c r="AB80" s="2"/>
      <c r="AC80" s="39" t="str">
        <f t="shared" si="16"/>
        <v/>
      </c>
      <c r="AD80" s="39" t="str">
        <f t="shared" si="17"/>
        <v/>
      </c>
      <c r="AE80" s="39" t="str">
        <f t="shared" si="18"/>
        <v/>
      </c>
      <c r="AF80" s="39" t="str">
        <f t="shared" si="19"/>
        <v/>
      </c>
    </row>
    <row r="81" spans="1:32" x14ac:dyDescent="0.2">
      <c r="A81" s="2">
        <v>2966425</v>
      </c>
      <c r="B81" s="2" t="s">
        <v>552</v>
      </c>
      <c r="C81" s="2">
        <v>1994</v>
      </c>
      <c r="D81" s="2" t="s">
        <v>553</v>
      </c>
      <c r="E81" s="2" t="s">
        <v>502</v>
      </c>
      <c r="F81" s="5" t="s">
        <v>349</v>
      </c>
      <c r="G81" s="5" t="s">
        <v>349</v>
      </c>
      <c r="H81" s="5"/>
      <c r="I81" s="5" t="s">
        <v>341</v>
      </c>
      <c r="J81" s="5" t="s">
        <v>493</v>
      </c>
      <c r="K81" s="682"/>
      <c r="L81" s="682">
        <v>480</v>
      </c>
      <c r="M81" s="682"/>
      <c r="N81" s="682"/>
      <c r="O81" s="682"/>
      <c r="P81" s="682">
        <v>0.03</v>
      </c>
      <c r="Q81" s="682"/>
      <c r="R81" s="682"/>
      <c r="S81" s="682"/>
      <c r="T81" s="682"/>
      <c r="U81" s="682"/>
      <c r="V81" s="21" t="str">
        <f t="shared" si="15"/>
        <v/>
      </c>
      <c r="W81" s="682" t="str">
        <f t="shared" si="12"/>
        <v/>
      </c>
      <c r="X81" s="682" t="str">
        <f t="shared" si="13"/>
        <v/>
      </c>
      <c r="Y81" s="682" t="str">
        <f t="shared" si="14"/>
        <v/>
      </c>
      <c r="Z81" s="2" t="s">
        <v>554</v>
      </c>
      <c r="AA81" s="2"/>
      <c r="AB81" s="2"/>
      <c r="AC81" s="39" t="str">
        <f t="shared" si="16"/>
        <v/>
      </c>
      <c r="AD81" s="39" t="str">
        <f t="shared" si="17"/>
        <v/>
      </c>
      <c r="AE81" s="39" t="str">
        <f t="shared" si="18"/>
        <v/>
      </c>
      <c r="AF81" s="39" t="str">
        <f t="shared" si="19"/>
        <v/>
      </c>
    </row>
    <row r="82" spans="1:32" ht="25.5" x14ac:dyDescent="0.2">
      <c r="A82" s="2">
        <v>2970680</v>
      </c>
      <c r="B82" s="2" t="s">
        <v>555</v>
      </c>
      <c r="C82" s="2">
        <v>1996</v>
      </c>
      <c r="D82" s="2" t="s">
        <v>550</v>
      </c>
      <c r="E82" s="2" t="s">
        <v>556</v>
      </c>
      <c r="F82" s="5" t="s">
        <v>349</v>
      </c>
      <c r="G82" s="2" t="s">
        <v>557</v>
      </c>
      <c r="H82" s="5" t="s">
        <v>351</v>
      </c>
      <c r="I82" s="5" t="s">
        <v>341</v>
      </c>
      <c r="J82" s="5" t="s">
        <v>352</v>
      </c>
      <c r="K82" s="682"/>
      <c r="L82" s="682">
        <v>480</v>
      </c>
      <c r="M82" s="682">
        <v>19</v>
      </c>
      <c r="N82" s="38"/>
      <c r="O82" s="38">
        <v>24.86060682250109</v>
      </c>
      <c r="P82" s="38">
        <v>5.0625235711274943</v>
      </c>
      <c r="Q82" s="38">
        <v>8.4074052163367323</v>
      </c>
      <c r="R82" s="34"/>
      <c r="S82" s="34"/>
      <c r="T82" s="38">
        <v>0.94922316958640529</v>
      </c>
      <c r="U82" s="682"/>
      <c r="V82" s="21" t="str">
        <f t="shared" si="15"/>
        <v/>
      </c>
      <c r="W82" s="682" t="str">
        <f t="shared" si="12"/>
        <v/>
      </c>
      <c r="X82" s="682" t="str">
        <f t="shared" si="13"/>
        <v/>
      </c>
      <c r="Y82" s="682" t="str">
        <f t="shared" si="14"/>
        <v/>
      </c>
      <c r="Z82" s="2" t="s">
        <v>353</v>
      </c>
      <c r="AA82" s="2"/>
      <c r="AB82" s="2" t="s">
        <v>510</v>
      </c>
      <c r="AC82" s="39" t="str">
        <f t="shared" si="16"/>
        <v/>
      </c>
      <c r="AD82" s="39" t="str">
        <f t="shared" si="17"/>
        <v/>
      </c>
      <c r="AE82" s="39" t="str">
        <f t="shared" si="18"/>
        <v/>
      </c>
      <c r="AF82" s="39" t="str">
        <f t="shared" si="19"/>
        <v/>
      </c>
    </row>
    <row r="83" spans="1:32" ht="25.5" x14ac:dyDescent="0.2">
      <c r="A83" s="2">
        <v>2970680</v>
      </c>
      <c r="B83" s="2" t="s">
        <v>555</v>
      </c>
      <c r="C83" s="2">
        <v>1996</v>
      </c>
      <c r="D83" s="2" t="s">
        <v>550</v>
      </c>
      <c r="E83" s="2" t="s">
        <v>556</v>
      </c>
      <c r="F83" s="5" t="s">
        <v>349</v>
      </c>
      <c r="G83" s="2" t="s">
        <v>558</v>
      </c>
      <c r="H83" s="5" t="s">
        <v>351</v>
      </c>
      <c r="I83" s="5" t="s">
        <v>341</v>
      </c>
      <c r="J83" s="5" t="s">
        <v>352</v>
      </c>
      <c r="K83" s="682"/>
      <c r="L83" s="682">
        <v>480</v>
      </c>
      <c r="M83" s="682">
        <v>8</v>
      </c>
      <c r="N83" s="38"/>
      <c r="O83" s="38">
        <v>0.54241323976366018</v>
      </c>
      <c r="P83" s="38">
        <v>0.27120661988183009</v>
      </c>
      <c r="Q83" s="38">
        <v>0.40680992982274511</v>
      </c>
      <c r="R83" s="34"/>
      <c r="S83" s="34"/>
      <c r="T83" s="38">
        <v>9.0402206627276702E-2</v>
      </c>
      <c r="U83" s="682"/>
      <c r="V83" s="21" t="str">
        <f t="shared" si="15"/>
        <v/>
      </c>
      <c r="W83" s="682" t="str">
        <f t="shared" si="12"/>
        <v/>
      </c>
      <c r="X83" s="682" t="str">
        <f t="shared" si="13"/>
        <v/>
      </c>
      <c r="Y83" s="682" t="str">
        <f t="shared" si="14"/>
        <v/>
      </c>
      <c r="Z83" s="2" t="s">
        <v>353</v>
      </c>
      <c r="AA83" s="2"/>
      <c r="AB83" s="2" t="s">
        <v>510</v>
      </c>
      <c r="AC83" s="39" t="str">
        <f t="shared" si="16"/>
        <v/>
      </c>
      <c r="AD83" s="39" t="str">
        <f t="shared" si="17"/>
        <v/>
      </c>
      <c r="AE83" s="39" t="str">
        <f t="shared" si="18"/>
        <v/>
      </c>
      <c r="AF83" s="39" t="str">
        <f t="shared" si="19"/>
        <v/>
      </c>
    </row>
    <row r="84" spans="1:32" ht="38.25" x14ac:dyDescent="0.2">
      <c r="A84" s="2">
        <v>2970680</v>
      </c>
      <c r="B84" s="2" t="s">
        <v>555</v>
      </c>
      <c r="C84" s="2">
        <v>1996</v>
      </c>
      <c r="D84" s="2" t="s">
        <v>550</v>
      </c>
      <c r="E84" s="2" t="s">
        <v>556</v>
      </c>
      <c r="F84" s="5" t="s">
        <v>349</v>
      </c>
      <c r="G84" s="2" t="s">
        <v>559</v>
      </c>
      <c r="H84" s="5"/>
      <c r="I84" s="5" t="s">
        <v>341</v>
      </c>
      <c r="J84" s="5" t="s">
        <v>493</v>
      </c>
      <c r="K84" s="682"/>
      <c r="L84" s="682">
        <v>480</v>
      </c>
      <c r="M84" s="682">
        <v>19</v>
      </c>
      <c r="N84" s="38">
        <v>0.36160882650910681</v>
      </c>
      <c r="O84" s="38">
        <v>7.6389864600048796</v>
      </c>
      <c r="P84" s="38">
        <v>2.3956584756228323</v>
      </c>
      <c r="Q84" s="38">
        <v>2.1244518557410026</v>
      </c>
      <c r="R84" s="34"/>
      <c r="S84" s="34"/>
      <c r="T84" s="38">
        <v>1.7402424775750764</v>
      </c>
      <c r="U84" s="682"/>
      <c r="V84" s="21" t="str">
        <f t="shared" si="15"/>
        <v/>
      </c>
      <c r="W84" s="682" t="str">
        <f t="shared" si="12"/>
        <v/>
      </c>
      <c r="X84" s="682" t="str">
        <f t="shared" si="13"/>
        <v/>
      </c>
      <c r="Y84" s="682" t="str">
        <f t="shared" si="14"/>
        <v/>
      </c>
      <c r="Z84" s="2" t="s">
        <v>353</v>
      </c>
      <c r="AA84" s="2"/>
      <c r="AB84" s="2" t="s">
        <v>510</v>
      </c>
      <c r="AC84" s="39" t="str">
        <f t="shared" si="16"/>
        <v/>
      </c>
      <c r="AD84" s="39" t="str">
        <f t="shared" si="17"/>
        <v/>
      </c>
      <c r="AE84" s="39" t="str">
        <f t="shared" si="18"/>
        <v/>
      </c>
      <c r="AF84" s="39" t="str">
        <f t="shared" si="19"/>
        <v/>
      </c>
    </row>
    <row r="85" spans="1:32" ht="25.5" x14ac:dyDescent="0.2">
      <c r="A85" s="2">
        <v>2984802</v>
      </c>
      <c r="B85" s="2" t="s">
        <v>418</v>
      </c>
      <c r="C85" s="2">
        <v>1996</v>
      </c>
      <c r="D85" s="2" t="s">
        <v>347</v>
      </c>
      <c r="E85" s="2" t="s">
        <v>560</v>
      </c>
      <c r="F85" s="5" t="s">
        <v>349</v>
      </c>
      <c r="G85" s="2" t="s">
        <v>561</v>
      </c>
      <c r="H85" s="5" t="s">
        <v>351</v>
      </c>
      <c r="I85" s="5" t="s">
        <v>341</v>
      </c>
      <c r="J85" s="5" t="s">
        <v>493</v>
      </c>
      <c r="K85" s="682"/>
      <c r="L85" s="682"/>
      <c r="M85" s="682"/>
      <c r="N85" s="682"/>
      <c r="O85" s="682"/>
      <c r="P85" s="682">
        <v>3.5</v>
      </c>
      <c r="Q85" s="682">
        <v>7.25</v>
      </c>
      <c r="R85" s="682"/>
      <c r="S85" s="682"/>
      <c r="T85" s="682"/>
      <c r="U85" s="682"/>
      <c r="V85" s="21" t="str">
        <f t="shared" si="15"/>
        <v/>
      </c>
      <c r="W85" s="682" t="str">
        <f t="shared" si="12"/>
        <v/>
      </c>
      <c r="X85" s="682" t="str">
        <f t="shared" si="13"/>
        <v/>
      </c>
      <c r="Y85" s="682" t="str">
        <f t="shared" si="14"/>
        <v/>
      </c>
      <c r="Z85" s="2" t="s">
        <v>408</v>
      </c>
      <c r="AA85" s="2"/>
      <c r="AB85" s="2"/>
      <c r="AC85" s="39" t="str">
        <f t="shared" si="16"/>
        <v/>
      </c>
      <c r="AD85" s="39" t="str">
        <f t="shared" si="17"/>
        <v/>
      </c>
      <c r="AE85" s="39" t="str">
        <f t="shared" si="18"/>
        <v/>
      </c>
      <c r="AF85" s="39" t="str">
        <f t="shared" si="19"/>
        <v/>
      </c>
    </row>
    <row r="86" spans="1:32" ht="25.5" x14ac:dyDescent="0.2">
      <c r="A86" s="2">
        <v>2984802</v>
      </c>
      <c r="B86" s="2" t="s">
        <v>418</v>
      </c>
      <c r="C86" s="2">
        <v>1996</v>
      </c>
      <c r="D86" s="2" t="s">
        <v>347</v>
      </c>
      <c r="E86" s="2" t="s">
        <v>560</v>
      </c>
      <c r="F86" s="5" t="s">
        <v>349</v>
      </c>
      <c r="G86" s="2" t="s">
        <v>562</v>
      </c>
      <c r="H86" s="5" t="s">
        <v>351</v>
      </c>
      <c r="I86" s="5" t="s">
        <v>341</v>
      </c>
      <c r="J86" s="5" t="s">
        <v>493</v>
      </c>
      <c r="K86" s="682"/>
      <c r="L86" s="682"/>
      <c r="M86" s="682"/>
      <c r="N86" s="682"/>
      <c r="O86" s="682"/>
      <c r="P86" s="682">
        <v>0.03</v>
      </c>
      <c r="Q86" s="682">
        <v>0.03</v>
      </c>
      <c r="R86" s="682"/>
      <c r="S86" s="682"/>
      <c r="T86" s="682"/>
      <c r="U86" s="682"/>
      <c r="V86" s="21" t="str">
        <f t="shared" si="15"/>
        <v/>
      </c>
      <c r="W86" s="682" t="str">
        <f t="shared" si="12"/>
        <v/>
      </c>
      <c r="X86" s="682" t="str">
        <f t="shared" si="13"/>
        <v/>
      </c>
      <c r="Y86" s="682" t="str">
        <f t="shared" si="14"/>
        <v/>
      </c>
      <c r="Z86" s="2" t="s">
        <v>408</v>
      </c>
      <c r="AA86" s="2"/>
      <c r="AB86" s="2"/>
      <c r="AC86" s="39" t="str">
        <f t="shared" si="16"/>
        <v/>
      </c>
      <c r="AD86" s="39" t="str">
        <f t="shared" si="17"/>
        <v/>
      </c>
      <c r="AE86" s="39" t="str">
        <f t="shared" si="18"/>
        <v/>
      </c>
      <c r="AF86" s="39" t="str">
        <f t="shared" si="19"/>
        <v/>
      </c>
    </row>
    <row r="87" spans="1:32" ht="25.5" x14ac:dyDescent="0.2">
      <c r="A87" s="2">
        <v>2984802</v>
      </c>
      <c r="B87" s="2" t="s">
        <v>418</v>
      </c>
      <c r="C87" s="2">
        <v>1996</v>
      </c>
      <c r="D87" s="2" t="s">
        <v>347</v>
      </c>
      <c r="E87" s="2" t="s">
        <v>560</v>
      </c>
      <c r="F87" s="5" t="s">
        <v>349</v>
      </c>
      <c r="G87" s="2" t="s">
        <v>563</v>
      </c>
      <c r="H87" s="5" t="s">
        <v>351</v>
      </c>
      <c r="I87" s="5" t="s">
        <v>341</v>
      </c>
      <c r="J87" s="5" t="s">
        <v>352</v>
      </c>
      <c r="K87" s="682"/>
      <c r="L87" s="682"/>
      <c r="M87" s="682"/>
      <c r="N87" s="682"/>
      <c r="O87" s="682"/>
      <c r="P87" s="682">
        <v>0.3</v>
      </c>
      <c r="Q87" s="682">
        <v>0.59</v>
      </c>
      <c r="R87" s="682"/>
      <c r="S87" s="682"/>
      <c r="T87" s="682"/>
      <c r="U87" s="682"/>
      <c r="V87" s="21" t="str">
        <f t="shared" si="15"/>
        <v/>
      </c>
      <c r="W87" s="682" t="str">
        <f t="shared" si="12"/>
        <v/>
      </c>
      <c r="X87" s="682" t="str">
        <f t="shared" si="13"/>
        <v/>
      </c>
      <c r="Y87" s="682" t="str">
        <f t="shared" si="14"/>
        <v/>
      </c>
      <c r="Z87" s="2" t="s">
        <v>408</v>
      </c>
      <c r="AA87" s="2"/>
      <c r="AB87" s="2"/>
      <c r="AC87" s="39" t="str">
        <f t="shared" si="16"/>
        <v/>
      </c>
      <c r="AD87" s="39" t="str">
        <f t="shared" si="17"/>
        <v/>
      </c>
      <c r="AE87" s="39" t="str">
        <f t="shared" si="18"/>
        <v/>
      </c>
      <c r="AF87" s="39" t="str">
        <f t="shared" si="19"/>
        <v/>
      </c>
    </row>
    <row r="88" spans="1:32" ht="25.5" x14ac:dyDescent="0.2">
      <c r="A88" s="2">
        <v>2984802</v>
      </c>
      <c r="B88" s="2" t="s">
        <v>418</v>
      </c>
      <c r="C88" s="2">
        <v>1996</v>
      </c>
      <c r="D88" s="2" t="s">
        <v>347</v>
      </c>
      <c r="E88" s="2" t="s">
        <v>560</v>
      </c>
      <c r="F88" s="5" t="s">
        <v>349</v>
      </c>
      <c r="G88" s="2" t="s">
        <v>564</v>
      </c>
      <c r="H88" s="5" t="s">
        <v>351</v>
      </c>
      <c r="I88" s="5" t="s">
        <v>341</v>
      </c>
      <c r="J88" s="5" t="s">
        <v>352</v>
      </c>
      <c r="K88" s="682"/>
      <c r="L88" s="682"/>
      <c r="M88" s="682"/>
      <c r="N88" s="682"/>
      <c r="O88" s="682"/>
      <c r="P88" s="682">
        <v>0.21</v>
      </c>
      <c r="Q88" s="682">
        <v>0.21</v>
      </c>
      <c r="R88" s="682"/>
      <c r="S88" s="682"/>
      <c r="T88" s="682"/>
      <c r="U88" s="682"/>
      <c r="V88" s="21" t="str">
        <f t="shared" si="15"/>
        <v/>
      </c>
      <c r="W88" s="682" t="str">
        <f t="shared" si="12"/>
        <v/>
      </c>
      <c r="X88" s="682" t="str">
        <f t="shared" si="13"/>
        <v/>
      </c>
      <c r="Y88" s="682" t="str">
        <f t="shared" si="14"/>
        <v/>
      </c>
      <c r="Z88" s="2" t="s">
        <v>408</v>
      </c>
      <c r="AA88" s="2"/>
      <c r="AB88" s="2"/>
      <c r="AC88" s="39" t="str">
        <f t="shared" si="16"/>
        <v/>
      </c>
      <c r="AD88" s="39" t="str">
        <f t="shared" si="17"/>
        <v/>
      </c>
      <c r="AE88" s="39" t="str">
        <f t="shared" si="18"/>
        <v/>
      </c>
      <c r="AF88" s="39" t="str">
        <f t="shared" si="19"/>
        <v/>
      </c>
    </row>
    <row r="89" spans="1:32" ht="25.5" x14ac:dyDescent="0.2">
      <c r="A89" s="2">
        <v>2984802</v>
      </c>
      <c r="B89" s="2" t="s">
        <v>418</v>
      </c>
      <c r="C89" s="2">
        <v>1996</v>
      </c>
      <c r="D89" s="2" t="s">
        <v>347</v>
      </c>
      <c r="E89" s="2" t="s">
        <v>560</v>
      </c>
      <c r="F89" s="5" t="s">
        <v>349</v>
      </c>
      <c r="G89" s="2" t="s">
        <v>565</v>
      </c>
      <c r="H89" s="5" t="s">
        <v>351</v>
      </c>
      <c r="I89" s="5" t="s">
        <v>341</v>
      </c>
      <c r="J89" s="5" t="s">
        <v>352</v>
      </c>
      <c r="K89" s="682"/>
      <c r="L89" s="682"/>
      <c r="M89" s="682"/>
      <c r="N89" s="682"/>
      <c r="O89" s="682"/>
      <c r="P89" s="682">
        <v>0.12</v>
      </c>
      <c r="Q89" s="682">
        <v>0.27</v>
      </c>
      <c r="R89" s="682"/>
      <c r="S89" s="682"/>
      <c r="T89" s="682"/>
      <c r="U89" s="682"/>
      <c r="V89" s="21" t="str">
        <f t="shared" si="15"/>
        <v/>
      </c>
      <c r="W89" s="682" t="str">
        <f t="shared" si="12"/>
        <v/>
      </c>
      <c r="X89" s="682" t="str">
        <f t="shared" si="13"/>
        <v/>
      </c>
      <c r="Y89" s="682" t="str">
        <f t="shared" si="14"/>
        <v/>
      </c>
      <c r="Z89" s="2" t="s">
        <v>408</v>
      </c>
      <c r="AA89" s="2"/>
      <c r="AB89" s="2"/>
      <c r="AC89" s="39" t="str">
        <f t="shared" si="16"/>
        <v/>
      </c>
      <c r="AD89" s="39" t="str">
        <f t="shared" si="17"/>
        <v/>
      </c>
      <c r="AE89" s="39" t="str">
        <f t="shared" si="18"/>
        <v/>
      </c>
      <c r="AF89" s="39" t="str">
        <f t="shared" si="19"/>
        <v/>
      </c>
    </row>
    <row r="90" spans="1:32" ht="51" x14ac:dyDescent="0.2">
      <c r="A90" s="2">
        <v>2988431</v>
      </c>
      <c r="B90" s="2" t="s">
        <v>566</v>
      </c>
      <c r="C90" s="2">
        <v>2005</v>
      </c>
      <c r="D90" s="2" t="s">
        <v>469</v>
      </c>
      <c r="E90" s="2" t="s">
        <v>567</v>
      </c>
      <c r="F90" s="5" t="s">
        <v>568</v>
      </c>
      <c r="G90" s="2" t="s">
        <v>349</v>
      </c>
      <c r="H90" s="5"/>
      <c r="I90" s="5" t="s">
        <v>341</v>
      </c>
      <c r="J90" s="5" t="s">
        <v>352</v>
      </c>
      <c r="K90" s="682" t="s">
        <v>569</v>
      </c>
      <c r="L90" s="682"/>
      <c r="M90" s="682">
        <v>234</v>
      </c>
      <c r="N90" s="682"/>
      <c r="O90" s="682"/>
      <c r="P90" s="682">
        <v>5.7</v>
      </c>
      <c r="Q90" s="682">
        <v>16.3</v>
      </c>
      <c r="R90" s="682">
        <v>0.66</v>
      </c>
      <c r="S90" s="682">
        <v>10.7</v>
      </c>
      <c r="T90" s="682">
        <v>0.9</v>
      </c>
      <c r="U90" s="682"/>
      <c r="V90" s="21" t="str">
        <f t="shared" si="15"/>
        <v/>
      </c>
      <c r="W90" s="682" t="str">
        <f t="shared" si="12"/>
        <v/>
      </c>
      <c r="X90" s="682" t="str">
        <f t="shared" si="13"/>
        <v/>
      </c>
      <c r="Y90" s="682" t="str">
        <f t="shared" si="14"/>
        <v/>
      </c>
      <c r="Z90" s="2" t="s">
        <v>570</v>
      </c>
      <c r="AA90" s="2"/>
      <c r="AB90" s="2" t="s">
        <v>571</v>
      </c>
      <c r="AC90" s="39" t="str">
        <f t="shared" si="16"/>
        <v/>
      </c>
      <c r="AD90" s="39" t="str">
        <f t="shared" si="17"/>
        <v/>
      </c>
      <c r="AE90" s="39" t="str">
        <f t="shared" si="18"/>
        <v/>
      </c>
      <c r="AF90" s="39" t="str">
        <f t="shared" si="19"/>
        <v/>
      </c>
    </row>
    <row r="91" spans="1:32" ht="63.75" x14ac:dyDescent="0.2">
      <c r="A91" s="2">
        <v>2988431</v>
      </c>
      <c r="B91" s="2" t="s">
        <v>566</v>
      </c>
      <c r="C91" s="2">
        <v>2005</v>
      </c>
      <c r="D91" s="2" t="s">
        <v>469</v>
      </c>
      <c r="E91" s="2" t="s">
        <v>572</v>
      </c>
      <c r="F91" s="5" t="s">
        <v>568</v>
      </c>
      <c r="G91" s="2" t="s">
        <v>349</v>
      </c>
      <c r="H91" s="5"/>
      <c r="I91" s="5" t="s">
        <v>341</v>
      </c>
      <c r="J91" s="5" t="s">
        <v>352</v>
      </c>
      <c r="K91" s="682" t="s">
        <v>569</v>
      </c>
      <c r="L91" s="682"/>
      <c r="M91" s="682">
        <v>793</v>
      </c>
      <c r="N91" s="682"/>
      <c r="O91" s="682"/>
      <c r="P91" s="682">
        <v>4.21</v>
      </c>
      <c r="Q91" s="682">
        <v>46.2</v>
      </c>
      <c r="R91" s="682">
        <v>7.0000000000000007E-2</v>
      </c>
      <c r="S91" s="682">
        <v>7.65</v>
      </c>
      <c r="T91" s="682">
        <v>0.05</v>
      </c>
      <c r="U91" s="682"/>
      <c r="V91" s="21" t="str">
        <f t="shared" si="15"/>
        <v/>
      </c>
      <c r="W91" s="682" t="str">
        <f t="shared" si="12"/>
        <v/>
      </c>
      <c r="X91" s="682" t="str">
        <f t="shared" si="13"/>
        <v/>
      </c>
      <c r="Y91" s="682" t="str">
        <f t="shared" si="14"/>
        <v/>
      </c>
      <c r="Z91" s="2" t="s">
        <v>570</v>
      </c>
      <c r="AA91" s="2"/>
      <c r="AB91" s="2" t="s">
        <v>571</v>
      </c>
      <c r="AC91" s="39" t="str">
        <f t="shared" si="16"/>
        <v/>
      </c>
      <c r="AD91" s="39" t="str">
        <f t="shared" si="17"/>
        <v/>
      </c>
      <c r="AE91" s="39" t="str">
        <f t="shared" si="18"/>
        <v/>
      </c>
      <c r="AF91" s="39" t="str">
        <f t="shared" si="19"/>
        <v/>
      </c>
    </row>
    <row r="92" spans="1:32" ht="51" x14ac:dyDescent="0.2">
      <c r="A92" s="2">
        <v>2988431</v>
      </c>
      <c r="B92" s="2" t="s">
        <v>566</v>
      </c>
      <c r="C92" s="2">
        <v>2005</v>
      </c>
      <c r="D92" s="2" t="s">
        <v>469</v>
      </c>
      <c r="E92" s="2" t="s">
        <v>567</v>
      </c>
      <c r="F92" s="5" t="s">
        <v>568</v>
      </c>
      <c r="G92" s="2" t="s">
        <v>349</v>
      </c>
      <c r="H92" s="5"/>
      <c r="I92" s="5" t="s">
        <v>341</v>
      </c>
      <c r="J92" s="5" t="s">
        <v>352</v>
      </c>
      <c r="K92" s="682" t="s">
        <v>573</v>
      </c>
      <c r="L92" s="682"/>
      <c r="M92" s="682">
        <v>84</v>
      </c>
      <c r="N92" s="682"/>
      <c r="O92" s="682"/>
      <c r="P92" s="682">
        <v>0.15</v>
      </c>
      <c r="Q92" s="682">
        <v>0.42</v>
      </c>
      <c r="R92" s="682">
        <v>0.02</v>
      </c>
      <c r="S92" s="682">
        <v>6.7</v>
      </c>
      <c r="T92" s="682">
        <v>1.4E-2</v>
      </c>
      <c r="U92" s="682"/>
      <c r="V92" s="21" t="str">
        <f t="shared" si="15"/>
        <v/>
      </c>
      <c r="W92" s="682" t="str">
        <f t="shared" si="12"/>
        <v/>
      </c>
      <c r="X92" s="682" t="str">
        <f t="shared" si="13"/>
        <v/>
      </c>
      <c r="Y92" s="682" t="str">
        <f t="shared" si="14"/>
        <v/>
      </c>
      <c r="Z92" s="2" t="s">
        <v>570</v>
      </c>
      <c r="AA92" s="2"/>
      <c r="AB92" s="2" t="s">
        <v>571</v>
      </c>
      <c r="AC92" s="39" t="str">
        <f t="shared" si="16"/>
        <v/>
      </c>
      <c r="AD92" s="39" t="str">
        <f t="shared" si="17"/>
        <v/>
      </c>
      <c r="AE92" s="39" t="str">
        <f t="shared" si="18"/>
        <v/>
      </c>
      <c r="AF92" s="39" t="str">
        <f t="shared" si="19"/>
        <v/>
      </c>
    </row>
    <row r="93" spans="1:32" ht="63.75" x14ac:dyDescent="0.2">
      <c r="A93" s="2">
        <v>2988431</v>
      </c>
      <c r="B93" s="2" t="s">
        <v>566</v>
      </c>
      <c r="C93" s="2">
        <v>2005</v>
      </c>
      <c r="D93" s="2" t="s">
        <v>469</v>
      </c>
      <c r="E93" s="2" t="s">
        <v>572</v>
      </c>
      <c r="F93" s="5" t="s">
        <v>568</v>
      </c>
      <c r="G93" s="2" t="s">
        <v>349</v>
      </c>
      <c r="H93" s="5"/>
      <c r="I93" s="5" t="s">
        <v>341</v>
      </c>
      <c r="J93" s="5" t="s">
        <v>352</v>
      </c>
      <c r="K93" s="682" t="s">
        <v>573</v>
      </c>
      <c r="L93" s="682"/>
      <c r="M93" s="682">
        <v>444</v>
      </c>
      <c r="N93" s="682"/>
      <c r="O93" s="682"/>
      <c r="P93" s="682">
        <v>0.26</v>
      </c>
      <c r="Q93" s="682">
        <v>2.74</v>
      </c>
      <c r="R93" s="682">
        <v>0.02</v>
      </c>
      <c r="S93" s="682">
        <v>4.6900000000000004</v>
      </c>
      <c r="T93" s="682">
        <v>8.0000000000000002E-3</v>
      </c>
      <c r="U93" s="682"/>
      <c r="V93" s="21" t="str">
        <f t="shared" si="15"/>
        <v/>
      </c>
      <c r="W93" s="682" t="str">
        <f t="shared" si="12"/>
        <v/>
      </c>
      <c r="X93" s="682" t="str">
        <f t="shared" si="13"/>
        <v/>
      </c>
      <c r="Y93" s="682" t="str">
        <f t="shared" si="14"/>
        <v/>
      </c>
      <c r="Z93" s="2" t="s">
        <v>570</v>
      </c>
      <c r="AA93" s="2"/>
      <c r="AB93" s="2" t="s">
        <v>571</v>
      </c>
      <c r="AC93" s="39" t="str">
        <f t="shared" si="16"/>
        <v/>
      </c>
      <c r="AD93" s="39" t="str">
        <f t="shared" si="17"/>
        <v/>
      </c>
      <c r="AE93" s="39" t="str">
        <f t="shared" si="18"/>
        <v/>
      </c>
      <c r="AF93" s="39" t="str">
        <f t="shared" si="19"/>
        <v/>
      </c>
    </row>
    <row r="94" spans="1:32" ht="51" x14ac:dyDescent="0.2">
      <c r="A94" s="2">
        <v>2988431</v>
      </c>
      <c r="B94" s="2" t="s">
        <v>566</v>
      </c>
      <c r="C94" s="2">
        <v>2005</v>
      </c>
      <c r="D94" s="2" t="s">
        <v>469</v>
      </c>
      <c r="E94" s="2" t="s">
        <v>567</v>
      </c>
      <c r="F94" s="5" t="s">
        <v>568</v>
      </c>
      <c r="G94" s="2" t="s">
        <v>349</v>
      </c>
      <c r="H94" s="5"/>
      <c r="I94" s="4" t="s">
        <v>342</v>
      </c>
      <c r="J94" s="5" t="s">
        <v>352</v>
      </c>
      <c r="K94" s="682" t="s">
        <v>569</v>
      </c>
      <c r="L94" s="682">
        <v>15</v>
      </c>
      <c r="M94" s="682">
        <v>44</v>
      </c>
      <c r="N94" s="682"/>
      <c r="O94" s="682"/>
      <c r="P94" s="682">
        <v>64.8</v>
      </c>
      <c r="Q94" s="682">
        <v>153</v>
      </c>
      <c r="R94" s="682">
        <v>9.18</v>
      </c>
      <c r="S94" s="682">
        <v>9.16</v>
      </c>
      <c r="T94" s="682">
        <v>11.5</v>
      </c>
      <c r="U94" s="682"/>
      <c r="V94" s="21" t="str">
        <f t="shared" si="15"/>
        <v/>
      </c>
      <c r="W94" s="682" t="str">
        <f t="shared" si="12"/>
        <v/>
      </c>
      <c r="X94" s="682" t="str">
        <f t="shared" si="13"/>
        <v/>
      </c>
      <c r="Y94" s="682" t="str">
        <f t="shared" si="14"/>
        <v/>
      </c>
      <c r="Z94" s="2" t="s">
        <v>503</v>
      </c>
      <c r="AA94" s="2"/>
      <c r="AB94" s="2" t="s">
        <v>571</v>
      </c>
      <c r="AC94" s="39" t="str">
        <f t="shared" si="16"/>
        <v/>
      </c>
      <c r="AD94" s="39" t="str">
        <f t="shared" si="17"/>
        <v/>
      </c>
      <c r="AE94" s="39" t="str">
        <f t="shared" si="18"/>
        <v/>
      </c>
      <c r="AF94" s="39" t="str">
        <f t="shared" si="19"/>
        <v/>
      </c>
    </row>
    <row r="95" spans="1:32" ht="63.75" x14ac:dyDescent="0.2">
      <c r="A95" s="2">
        <v>2988431</v>
      </c>
      <c r="B95" s="2" t="s">
        <v>566</v>
      </c>
      <c r="C95" s="2">
        <v>2005</v>
      </c>
      <c r="D95" s="2" t="s">
        <v>469</v>
      </c>
      <c r="E95" s="2" t="s">
        <v>572</v>
      </c>
      <c r="F95" s="5" t="s">
        <v>568</v>
      </c>
      <c r="G95" s="2" t="s">
        <v>349</v>
      </c>
      <c r="H95" s="5"/>
      <c r="I95" s="4" t="s">
        <v>342</v>
      </c>
      <c r="J95" s="5" t="s">
        <v>352</v>
      </c>
      <c r="K95" s="682" t="s">
        <v>569</v>
      </c>
      <c r="L95" s="682">
        <v>15</v>
      </c>
      <c r="M95" s="682">
        <v>186</v>
      </c>
      <c r="N95" s="682"/>
      <c r="O95" s="682"/>
      <c r="P95" s="682">
        <v>21.5</v>
      </c>
      <c r="Q95" s="682">
        <v>57.7</v>
      </c>
      <c r="R95" s="682">
        <v>0.9</v>
      </c>
      <c r="S95" s="682">
        <v>16.100000000000001</v>
      </c>
      <c r="T95" s="682">
        <v>0.3</v>
      </c>
      <c r="U95" s="682"/>
      <c r="V95" s="21" t="str">
        <f t="shared" si="15"/>
        <v/>
      </c>
      <c r="W95" s="682" t="str">
        <f t="shared" si="12"/>
        <v/>
      </c>
      <c r="X95" s="682" t="str">
        <f t="shared" si="13"/>
        <v/>
      </c>
      <c r="Y95" s="682" t="str">
        <f t="shared" si="14"/>
        <v/>
      </c>
      <c r="Z95" s="2" t="s">
        <v>503</v>
      </c>
      <c r="AA95" s="2"/>
      <c r="AB95" s="2" t="s">
        <v>571</v>
      </c>
      <c r="AC95" s="39" t="str">
        <f t="shared" si="16"/>
        <v/>
      </c>
      <c r="AD95" s="39" t="str">
        <f t="shared" si="17"/>
        <v/>
      </c>
      <c r="AE95" s="39" t="str">
        <f t="shared" si="18"/>
        <v/>
      </c>
      <c r="AF95" s="39" t="str">
        <f t="shared" si="19"/>
        <v/>
      </c>
    </row>
    <row r="96" spans="1:32" ht="51" x14ac:dyDescent="0.2">
      <c r="A96" s="2">
        <v>2988431</v>
      </c>
      <c r="B96" s="2" t="s">
        <v>566</v>
      </c>
      <c r="C96" s="2">
        <v>2005</v>
      </c>
      <c r="D96" s="2" t="s">
        <v>469</v>
      </c>
      <c r="E96" s="2" t="s">
        <v>567</v>
      </c>
      <c r="F96" s="5" t="s">
        <v>568</v>
      </c>
      <c r="G96" s="2" t="s">
        <v>349</v>
      </c>
      <c r="H96" s="5"/>
      <c r="I96" s="4" t="s">
        <v>342</v>
      </c>
      <c r="J96" s="5" t="s">
        <v>352</v>
      </c>
      <c r="K96" s="682" t="s">
        <v>573</v>
      </c>
      <c r="L96" s="682">
        <v>15</v>
      </c>
      <c r="M96" s="682">
        <v>27</v>
      </c>
      <c r="N96" s="682"/>
      <c r="O96" s="682"/>
      <c r="P96" s="682">
        <v>24.4</v>
      </c>
      <c r="Q96" s="682">
        <v>43.2</v>
      </c>
      <c r="R96" s="682">
        <v>1.02</v>
      </c>
      <c r="S96" s="682">
        <v>26.3</v>
      </c>
      <c r="T96" s="682">
        <v>0.66</v>
      </c>
      <c r="U96" s="682"/>
      <c r="V96" s="21" t="str">
        <f t="shared" si="15"/>
        <v/>
      </c>
      <c r="W96" s="682" t="str">
        <f t="shared" si="12"/>
        <v/>
      </c>
      <c r="X96" s="682" t="str">
        <f t="shared" si="13"/>
        <v/>
      </c>
      <c r="Y96" s="682" t="str">
        <f t="shared" si="14"/>
        <v/>
      </c>
      <c r="Z96" s="2" t="s">
        <v>503</v>
      </c>
      <c r="AA96" s="2"/>
      <c r="AB96" s="2" t="s">
        <v>571</v>
      </c>
      <c r="AC96" s="39" t="str">
        <f t="shared" si="16"/>
        <v/>
      </c>
      <c r="AD96" s="39" t="str">
        <f t="shared" si="17"/>
        <v/>
      </c>
      <c r="AE96" s="39" t="str">
        <f t="shared" si="18"/>
        <v/>
      </c>
      <c r="AF96" s="39" t="str">
        <f t="shared" si="19"/>
        <v/>
      </c>
    </row>
    <row r="97" spans="1:32" ht="63.75" x14ac:dyDescent="0.2">
      <c r="A97" s="2">
        <v>2988431</v>
      </c>
      <c r="B97" s="2" t="s">
        <v>566</v>
      </c>
      <c r="C97" s="2">
        <v>2005</v>
      </c>
      <c r="D97" s="2" t="s">
        <v>469</v>
      </c>
      <c r="E97" s="2" t="s">
        <v>572</v>
      </c>
      <c r="F97" s="5" t="s">
        <v>568</v>
      </c>
      <c r="G97" s="2" t="s">
        <v>349</v>
      </c>
      <c r="H97" s="5"/>
      <c r="I97" s="4" t="s">
        <v>342</v>
      </c>
      <c r="J97" s="5" t="s">
        <v>352</v>
      </c>
      <c r="K97" s="682" t="s">
        <v>573</v>
      </c>
      <c r="L97" s="682">
        <v>15</v>
      </c>
      <c r="M97" s="682">
        <v>310</v>
      </c>
      <c r="N97" s="682"/>
      <c r="O97" s="682"/>
      <c r="P97" s="682">
        <v>8.6</v>
      </c>
      <c r="Q97" s="682">
        <v>22.7</v>
      </c>
      <c r="R97" s="682">
        <v>0.69</v>
      </c>
      <c r="S97" s="682">
        <v>12.4</v>
      </c>
      <c r="T97" s="682">
        <v>0.54600000000000004</v>
      </c>
      <c r="U97" s="682"/>
      <c r="V97" s="21" t="str">
        <f t="shared" si="15"/>
        <v/>
      </c>
      <c r="W97" s="682" t="str">
        <f t="shared" si="12"/>
        <v/>
      </c>
      <c r="X97" s="682" t="str">
        <f t="shared" si="13"/>
        <v/>
      </c>
      <c r="Y97" s="682" t="str">
        <f t="shared" si="14"/>
        <v/>
      </c>
      <c r="Z97" s="2" t="s">
        <v>503</v>
      </c>
      <c r="AA97" s="2"/>
      <c r="AB97" s="2" t="s">
        <v>571</v>
      </c>
      <c r="AC97" s="39" t="str">
        <f t="shared" si="16"/>
        <v/>
      </c>
      <c r="AD97" s="39" t="str">
        <f t="shared" si="17"/>
        <v/>
      </c>
      <c r="AE97" s="39" t="str">
        <f t="shared" si="18"/>
        <v/>
      </c>
      <c r="AF97" s="39" t="str">
        <f t="shared" si="19"/>
        <v/>
      </c>
    </row>
    <row r="98" spans="1:32" ht="38.25" x14ac:dyDescent="0.2">
      <c r="A98" s="2">
        <v>2989653</v>
      </c>
      <c r="B98" s="2" t="s">
        <v>574</v>
      </c>
      <c r="C98" s="2">
        <v>2001</v>
      </c>
      <c r="D98" s="2" t="s">
        <v>360</v>
      </c>
      <c r="E98" s="2" t="s">
        <v>575</v>
      </c>
      <c r="F98" s="5" t="s">
        <v>568</v>
      </c>
      <c r="G98" s="2" t="s">
        <v>349</v>
      </c>
      <c r="H98" s="5"/>
      <c r="I98" s="5" t="s">
        <v>341</v>
      </c>
      <c r="J98" s="5" t="s">
        <v>352</v>
      </c>
      <c r="K98" s="682"/>
      <c r="L98" s="682">
        <v>480</v>
      </c>
      <c r="M98" s="682">
        <v>17</v>
      </c>
      <c r="N98" s="34">
        <v>4.9721213645002177E-3</v>
      </c>
      <c r="O98" s="34">
        <v>7.6841875633185186</v>
      </c>
      <c r="P98" s="34">
        <v>1.1661884654918693</v>
      </c>
      <c r="Q98" s="34">
        <v>2.0024088767941786</v>
      </c>
      <c r="R98" s="34"/>
      <c r="S98" s="34"/>
      <c r="T98" s="34">
        <v>0.19888485458000874</v>
      </c>
      <c r="U98" s="682"/>
      <c r="V98" s="21" t="str">
        <f t="shared" si="15"/>
        <v/>
      </c>
      <c r="W98" s="682" t="str">
        <f t="shared" si="12"/>
        <v/>
      </c>
      <c r="X98" s="682" t="str">
        <f t="shared" si="13"/>
        <v/>
      </c>
      <c r="Y98" s="682" t="str">
        <f t="shared" si="14"/>
        <v/>
      </c>
      <c r="Z98" s="2" t="s">
        <v>353</v>
      </c>
      <c r="AA98" s="2"/>
      <c r="AB98" s="2" t="s">
        <v>510</v>
      </c>
      <c r="AC98" s="39" t="str">
        <f t="shared" si="16"/>
        <v/>
      </c>
      <c r="AD98" s="39" t="str">
        <f t="shared" si="17"/>
        <v/>
      </c>
      <c r="AE98" s="39" t="str">
        <f t="shared" si="18"/>
        <v/>
      </c>
      <c r="AF98" s="39" t="str">
        <f t="shared" si="19"/>
        <v/>
      </c>
    </row>
    <row r="99" spans="1:32" ht="38.25" x14ac:dyDescent="0.2">
      <c r="A99" s="2">
        <v>3120430</v>
      </c>
      <c r="B99" s="2" t="s">
        <v>576</v>
      </c>
      <c r="C99" s="2">
        <v>2016</v>
      </c>
      <c r="D99" s="2" t="s">
        <v>489</v>
      </c>
      <c r="E99" s="2" t="s">
        <v>545</v>
      </c>
      <c r="F99" s="2" t="s">
        <v>349</v>
      </c>
      <c r="G99" s="2" t="s">
        <v>349</v>
      </c>
      <c r="H99" s="2" t="s">
        <v>351</v>
      </c>
      <c r="I99" s="2" t="s">
        <v>341</v>
      </c>
      <c r="J99" s="2" t="s">
        <v>493</v>
      </c>
      <c r="K99" s="4"/>
      <c r="L99" s="682">
        <v>360</v>
      </c>
      <c r="M99" s="682">
        <v>67</v>
      </c>
      <c r="N99" s="682"/>
      <c r="O99" s="682"/>
      <c r="P99" s="117">
        <v>8.1199999999999987E-3</v>
      </c>
      <c r="Q99" s="117">
        <v>3.7130000000000003E-2</v>
      </c>
      <c r="R99" s="682"/>
      <c r="S99" s="682"/>
      <c r="T99" s="682"/>
      <c r="U99" s="682"/>
      <c r="V99" s="21" t="str">
        <f t="shared" si="15"/>
        <v/>
      </c>
      <c r="W99" s="682" t="str">
        <f t="shared" si="12"/>
        <v/>
      </c>
      <c r="X99" s="682" t="str">
        <f t="shared" si="13"/>
        <v/>
      </c>
      <c r="Y99" s="682" t="str">
        <f t="shared" si="14"/>
        <v/>
      </c>
      <c r="Z99" s="2" t="s">
        <v>471</v>
      </c>
      <c r="AA99" s="2"/>
      <c r="AB99" s="2" t="s">
        <v>577</v>
      </c>
      <c r="AC99" s="39" t="str">
        <f t="shared" si="16"/>
        <v/>
      </c>
      <c r="AD99" s="39" t="str">
        <f t="shared" si="17"/>
        <v/>
      </c>
      <c r="AE99" s="39" t="str">
        <f t="shared" si="18"/>
        <v/>
      </c>
      <c r="AF99" s="39" t="str">
        <f t="shared" si="19"/>
        <v/>
      </c>
    </row>
    <row r="100" spans="1:32" ht="25.5" x14ac:dyDescent="0.2">
      <c r="A100" s="2">
        <v>3120430</v>
      </c>
      <c r="B100" s="2" t="s">
        <v>576</v>
      </c>
      <c r="C100" s="2">
        <v>2016</v>
      </c>
      <c r="D100" s="2" t="s">
        <v>489</v>
      </c>
      <c r="E100" s="2" t="s">
        <v>545</v>
      </c>
      <c r="F100" s="2" t="s">
        <v>349</v>
      </c>
      <c r="G100" s="2" t="s">
        <v>349</v>
      </c>
      <c r="H100" s="2" t="s">
        <v>351</v>
      </c>
      <c r="I100" s="2" t="s">
        <v>341</v>
      </c>
      <c r="J100" s="2" t="s">
        <v>493</v>
      </c>
      <c r="K100" s="4"/>
      <c r="L100" s="682">
        <v>360</v>
      </c>
      <c r="M100" s="682">
        <v>67</v>
      </c>
      <c r="N100" s="682"/>
      <c r="O100" s="682"/>
      <c r="P100" s="117">
        <v>7.7000000000000002E-3</v>
      </c>
      <c r="Q100" s="117">
        <v>3.7530000000000001E-2</v>
      </c>
      <c r="R100" s="682"/>
      <c r="S100" s="682"/>
      <c r="T100" s="682"/>
      <c r="U100" s="682"/>
      <c r="V100" s="21" t="str">
        <f t="shared" si="15"/>
        <v/>
      </c>
      <c r="W100" s="682" t="str">
        <f t="shared" si="12"/>
        <v/>
      </c>
      <c r="X100" s="682" t="str">
        <f t="shared" si="13"/>
        <v/>
      </c>
      <c r="Y100" s="682" t="str">
        <f t="shared" si="14"/>
        <v/>
      </c>
      <c r="Z100" s="2" t="s">
        <v>471</v>
      </c>
      <c r="AA100" s="2"/>
      <c r="AB100" s="2" t="s">
        <v>578</v>
      </c>
      <c r="AC100" s="39" t="str">
        <f t="shared" si="16"/>
        <v/>
      </c>
      <c r="AD100" s="39" t="str">
        <f t="shared" si="17"/>
        <v/>
      </c>
      <c r="AE100" s="39" t="str">
        <f t="shared" si="18"/>
        <v/>
      </c>
      <c r="AF100" s="39" t="str">
        <f t="shared" si="19"/>
        <v/>
      </c>
    </row>
    <row r="101" spans="1:32" ht="38.25" x14ac:dyDescent="0.2">
      <c r="A101" s="40">
        <v>3120430</v>
      </c>
      <c r="B101" s="40" t="s">
        <v>579</v>
      </c>
      <c r="C101" s="40">
        <v>2016</v>
      </c>
      <c r="D101" s="40" t="s">
        <v>489</v>
      </c>
      <c r="E101" s="40" t="s">
        <v>580</v>
      </c>
      <c r="F101" s="40" t="s">
        <v>349</v>
      </c>
      <c r="G101" s="40" t="s">
        <v>349</v>
      </c>
      <c r="H101" s="40" t="s">
        <v>351</v>
      </c>
      <c r="I101" s="40" t="s">
        <v>341</v>
      </c>
      <c r="J101" s="40" t="s">
        <v>493</v>
      </c>
      <c r="K101" s="192"/>
      <c r="L101" s="192">
        <v>360</v>
      </c>
      <c r="M101" s="192">
        <v>67</v>
      </c>
      <c r="N101" s="192"/>
      <c r="O101" s="192"/>
      <c r="P101" s="35">
        <v>8.1199999999999987E-3</v>
      </c>
      <c r="Q101" s="35">
        <v>3.7130000000000003E-2</v>
      </c>
      <c r="R101" s="682"/>
      <c r="S101" s="682"/>
      <c r="T101" s="682"/>
      <c r="U101" s="682"/>
      <c r="V101" s="682"/>
      <c r="W101" s="682"/>
      <c r="X101" s="682"/>
      <c r="Y101" s="682"/>
      <c r="Z101" s="40" t="s">
        <v>471</v>
      </c>
      <c r="AA101" s="40"/>
      <c r="AB101" s="40" t="s">
        <v>577</v>
      </c>
      <c r="AC101" s="39" t="str">
        <f t="shared" si="16"/>
        <v/>
      </c>
      <c r="AD101" s="39" t="str">
        <f t="shared" si="17"/>
        <v/>
      </c>
      <c r="AE101" s="39" t="str">
        <f t="shared" si="18"/>
        <v/>
      </c>
      <c r="AF101" s="39" t="str">
        <f t="shared" si="19"/>
        <v/>
      </c>
    </row>
    <row r="102" spans="1:32" ht="38.25" x14ac:dyDescent="0.2">
      <c r="A102" s="40">
        <v>3120430</v>
      </c>
      <c r="B102" s="40" t="s">
        <v>579</v>
      </c>
      <c r="C102" s="40">
        <v>2016</v>
      </c>
      <c r="D102" s="40" t="s">
        <v>489</v>
      </c>
      <c r="E102" s="40" t="s">
        <v>580</v>
      </c>
      <c r="F102" s="40" t="s">
        <v>349</v>
      </c>
      <c r="G102" s="40" t="s">
        <v>349</v>
      </c>
      <c r="H102" s="40" t="s">
        <v>351</v>
      </c>
      <c r="I102" s="40" t="s">
        <v>341</v>
      </c>
      <c r="J102" s="40" t="s">
        <v>493</v>
      </c>
      <c r="K102" s="192"/>
      <c r="L102" s="192">
        <v>360</v>
      </c>
      <c r="M102" s="192">
        <v>67</v>
      </c>
      <c r="N102" s="192"/>
      <c r="O102" s="192"/>
      <c r="P102" s="35">
        <v>7.7000000000000002E-3</v>
      </c>
      <c r="Q102" s="35">
        <v>3.7530000000000001E-2</v>
      </c>
      <c r="R102" s="682"/>
      <c r="S102" s="682"/>
      <c r="T102" s="682"/>
      <c r="U102" s="682"/>
      <c r="V102" s="682"/>
      <c r="W102" s="682"/>
      <c r="X102" s="682"/>
      <c r="Y102" s="682"/>
      <c r="Z102" s="40" t="s">
        <v>471</v>
      </c>
      <c r="AA102" s="40"/>
      <c r="AB102" s="40" t="s">
        <v>578</v>
      </c>
      <c r="AC102" s="39" t="str">
        <f t="shared" si="16"/>
        <v/>
      </c>
      <c r="AD102" s="39" t="str">
        <f t="shared" si="17"/>
        <v/>
      </c>
      <c r="AE102" s="39" t="str">
        <f t="shared" si="18"/>
        <v/>
      </c>
      <c r="AF102" s="39" t="str">
        <f t="shared" si="19"/>
        <v/>
      </c>
    </row>
    <row r="103" spans="1:32" ht="76.5" x14ac:dyDescent="0.2">
      <c r="A103" s="60">
        <v>4140671</v>
      </c>
      <c r="B103" s="40" t="s">
        <v>581</v>
      </c>
      <c r="C103" s="40">
        <v>2017</v>
      </c>
      <c r="D103" s="40" t="s">
        <v>582</v>
      </c>
      <c r="E103" s="40" t="s">
        <v>583</v>
      </c>
      <c r="F103" s="40" t="s">
        <v>584</v>
      </c>
      <c r="G103" s="40" t="s">
        <v>585</v>
      </c>
      <c r="H103" s="40" t="s">
        <v>351</v>
      </c>
      <c r="I103" s="40" t="s">
        <v>341</v>
      </c>
      <c r="J103" s="40" t="s">
        <v>352</v>
      </c>
      <c r="K103" s="192" t="s">
        <v>586</v>
      </c>
      <c r="L103" s="192" t="s">
        <v>587</v>
      </c>
      <c r="M103" s="192">
        <v>132</v>
      </c>
      <c r="N103" s="192"/>
      <c r="O103" s="35">
        <v>0.44107236613448297</v>
      </c>
      <c r="P103" s="35">
        <v>2.4408595789364709E-3</v>
      </c>
      <c r="Q103" s="682"/>
      <c r="R103" s="682"/>
      <c r="S103" s="682"/>
      <c r="T103" s="682"/>
      <c r="U103" s="682"/>
      <c r="V103" s="682"/>
      <c r="W103" s="682"/>
      <c r="X103" s="682"/>
      <c r="Y103" s="682"/>
      <c r="Z103" s="40" t="s">
        <v>588</v>
      </c>
      <c r="AA103" s="40" t="s">
        <v>400</v>
      </c>
      <c r="AB103" s="40" t="s">
        <v>589</v>
      </c>
      <c r="AC103" s="39" t="str">
        <f t="shared" si="16"/>
        <v/>
      </c>
      <c r="AD103" s="39" t="str">
        <f t="shared" si="17"/>
        <v/>
      </c>
      <c r="AE103" s="39" t="str">
        <f t="shared" si="18"/>
        <v/>
      </c>
      <c r="AF103" s="39" t="str">
        <f t="shared" si="19"/>
        <v/>
      </c>
    </row>
    <row r="104" spans="1:32" ht="76.5" x14ac:dyDescent="0.2">
      <c r="A104" s="60">
        <v>4140671</v>
      </c>
      <c r="B104" s="40" t="s">
        <v>581</v>
      </c>
      <c r="C104" s="40">
        <v>2017</v>
      </c>
      <c r="D104" s="40" t="s">
        <v>582</v>
      </c>
      <c r="E104" s="40" t="s">
        <v>583</v>
      </c>
      <c r="F104" s="40" t="s">
        <v>584</v>
      </c>
      <c r="G104" s="40" t="s">
        <v>590</v>
      </c>
      <c r="H104" s="40" t="s">
        <v>351</v>
      </c>
      <c r="I104" s="40" t="s">
        <v>341</v>
      </c>
      <c r="J104" s="40" t="s">
        <v>352</v>
      </c>
      <c r="K104" s="192" t="s">
        <v>586</v>
      </c>
      <c r="L104" s="192" t="s">
        <v>587</v>
      </c>
      <c r="M104" s="192">
        <v>108</v>
      </c>
      <c r="N104" s="192"/>
      <c r="O104" s="35">
        <v>0.44107236613448297</v>
      </c>
      <c r="P104" s="35">
        <v>3.2544794385819613E-3</v>
      </c>
      <c r="Q104" s="682"/>
      <c r="R104" s="682"/>
      <c r="S104" s="682"/>
      <c r="T104" s="682"/>
      <c r="U104" s="682"/>
      <c r="V104" s="682"/>
      <c r="W104" s="682"/>
      <c r="X104" s="682"/>
      <c r="Y104" s="682"/>
      <c r="Z104" s="40" t="s">
        <v>588</v>
      </c>
      <c r="AA104" s="40" t="s">
        <v>400</v>
      </c>
      <c r="AB104" s="40" t="s">
        <v>589</v>
      </c>
      <c r="AC104" s="39" t="str">
        <f t="shared" si="16"/>
        <v/>
      </c>
      <c r="AD104" s="39" t="str">
        <f t="shared" si="17"/>
        <v/>
      </c>
      <c r="AE104" s="39" t="str">
        <f t="shared" si="18"/>
        <v/>
      </c>
      <c r="AF104" s="39" t="str">
        <f t="shared" si="19"/>
        <v/>
      </c>
    </row>
    <row r="105" spans="1:32" ht="76.5" x14ac:dyDescent="0.2">
      <c r="A105" s="60">
        <v>4140671</v>
      </c>
      <c r="B105" s="40" t="s">
        <v>581</v>
      </c>
      <c r="C105" s="40">
        <v>2017</v>
      </c>
      <c r="D105" s="40" t="s">
        <v>582</v>
      </c>
      <c r="E105" s="40" t="s">
        <v>583</v>
      </c>
      <c r="F105" s="40" t="s">
        <v>584</v>
      </c>
      <c r="G105" s="40" t="s">
        <v>591</v>
      </c>
      <c r="H105" s="40" t="s">
        <v>351</v>
      </c>
      <c r="I105" s="40" t="s">
        <v>341</v>
      </c>
      <c r="J105" s="40" t="s">
        <v>352</v>
      </c>
      <c r="K105" s="192" t="s">
        <v>586</v>
      </c>
      <c r="L105" s="192" t="s">
        <v>587</v>
      </c>
      <c r="M105" s="192">
        <v>71</v>
      </c>
      <c r="N105" s="192"/>
      <c r="O105" s="35">
        <v>3.5934877134342486E-2</v>
      </c>
      <c r="P105" s="35">
        <v>1.6272397192909807E-3</v>
      </c>
      <c r="Q105" s="682"/>
      <c r="R105" s="682"/>
      <c r="S105" s="682"/>
      <c r="T105" s="682"/>
      <c r="U105" s="682"/>
      <c r="V105" s="682"/>
      <c r="W105" s="682"/>
      <c r="X105" s="682"/>
      <c r="Y105" s="682"/>
      <c r="Z105" s="40" t="s">
        <v>588</v>
      </c>
      <c r="AA105" s="40" t="s">
        <v>400</v>
      </c>
      <c r="AB105" s="40" t="s">
        <v>589</v>
      </c>
      <c r="AC105" s="39" t="str">
        <f t="shared" si="16"/>
        <v/>
      </c>
      <c r="AD105" s="39" t="str">
        <f t="shared" si="17"/>
        <v/>
      </c>
      <c r="AE105" s="39" t="str">
        <f t="shared" si="18"/>
        <v/>
      </c>
      <c r="AF105" s="39" t="str">
        <f t="shared" si="19"/>
        <v/>
      </c>
    </row>
    <row r="106" spans="1:32" ht="76.5" x14ac:dyDescent="0.2">
      <c r="A106" s="60">
        <v>4140671</v>
      </c>
      <c r="B106" s="40" t="s">
        <v>581</v>
      </c>
      <c r="C106" s="40">
        <v>2017</v>
      </c>
      <c r="D106" s="40" t="s">
        <v>582</v>
      </c>
      <c r="E106" s="40" t="s">
        <v>583</v>
      </c>
      <c r="F106" s="40" t="s">
        <v>584</v>
      </c>
      <c r="G106" s="40" t="s">
        <v>592</v>
      </c>
      <c r="H106" s="40" t="s">
        <v>351</v>
      </c>
      <c r="I106" s="40" t="s">
        <v>341</v>
      </c>
      <c r="J106" s="40" t="s">
        <v>352</v>
      </c>
      <c r="K106" s="192" t="s">
        <v>586</v>
      </c>
      <c r="L106" s="192" t="s">
        <v>587</v>
      </c>
      <c r="M106" s="192">
        <v>37</v>
      </c>
      <c r="N106" s="192"/>
      <c r="O106" s="35">
        <v>0.44107236613448297</v>
      </c>
      <c r="P106" s="35">
        <v>1.0125047142254989E-2</v>
      </c>
      <c r="Q106" s="682"/>
      <c r="R106" s="682"/>
      <c r="S106" s="682"/>
      <c r="T106" s="682"/>
      <c r="U106" s="682"/>
      <c r="V106" s="682"/>
      <c r="W106" s="682"/>
      <c r="X106" s="682"/>
      <c r="Y106" s="682"/>
      <c r="Z106" s="40" t="s">
        <v>588</v>
      </c>
      <c r="AA106" s="40" t="s">
        <v>400</v>
      </c>
      <c r="AB106" s="40" t="s">
        <v>589</v>
      </c>
      <c r="AC106" s="39" t="str">
        <f t="shared" si="16"/>
        <v/>
      </c>
      <c r="AD106" s="39" t="str">
        <f t="shared" si="17"/>
        <v/>
      </c>
      <c r="AE106" s="39" t="str">
        <f t="shared" si="18"/>
        <v/>
      </c>
      <c r="AF106" s="39" t="str">
        <f t="shared" si="19"/>
        <v/>
      </c>
    </row>
    <row r="107" spans="1:32" ht="76.5" x14ac:dyDescent="0.2">
      <c r="A107" s="60">
        <v>4140671</v>
      </c>
      <c r="B107" s="40" t="s">
        <v>581</v>
      </c>
      <c r="C107" s="40">
        <v>2017</v>
      </c>
      <c r="D107" s="40" t="s">
        <v>582</v>
      </c>
      <c r="E107" s="40" t="s">
        <v>583</v>
      </c>
      <c r="F107" s="40" t="s">
        <v>584</v>
      </c>
      <c r="G107" s="40" t="s">
        <v>593</v>
      </c>
      <c r="H107" s="40" t="s">
        <v>351</v>
      </c>
      <c r="I107" s="40" t="s">
        <v>341</v>
      </c>
      <c r="J107" s="40" t="s">
        <v>352</v>
      </c>
      <c r="K107" s="192" t="s">
        <v>586</v>
      </c>
      <c r="L107" s="192" t="s">
        <v>587</v>
      </c>
      <c r="M107" s="192">
        <v>24</v>
      </c>
      <c r="N107" s="192"/>
      <c r="O107" s="35">
        <v>2.8928706120728543E-3</v>
      </c>
      <c r="P107" s="35">
        <v>3.164077231954684E-4</v>
      </c>
      <c r="Q107" s="682"/>
      <c r="R107" s="682"/>
      <c r="S107" s="682"/>
      <c r="T107" s="682"/>
      <c r="U107" s="682"/>
      <c r="V107" s="682"/>
      <c r="W107" s="682"/>
      <c r="X107" s="682"/>
      <c r="Y107" s="682"/>
      <c r="Z107" s="40" t="s">
        <v>588</v>
      </c>
      <c r="AA107" s="40" t="s">
        <v>400</v>
      </c>
      <c r="AB107" s="40" t="s">
        <v>589</v>
      </c>
      <c r="AC107" s="39" t="str">
        <f t="shared" si="16"/>
        <v/>
      </c>
      <c r="AD107" s="39" t="str">
        <f t="shared" si="17"/>
        <v/>
      </c>
      <c r="AE107" s="39" t="str">
        <f t="shared" si="18"/>
        <v/>
      </c>
      <c r="AF107" s="39" t="str">
        <f t="shared" si="19"/>
        <v/>
      </c>
    </row>
    <row r="108" spans="1:32" ht="63.75" x14ac:dyDescent="0.2">
      <c r="A108" s="60">
        <v>4140671</v>
      </c>
      <c r="B108" s="40" t="s">
        <v>581</v>
      </c>
      <c r="C108" s="40">
        <v>2017</v>
      </c>
      <c r="D108" s="40" t="s">
        <v>582</v>
      </c>
      <c r="E108" s="40" t="s">
        <v>583</v>
      </c>
      <c r="F108" s="40" t="s">
        <v>584</v>
      </c>
      <c r="G108" s="40" t="s">
        <v>594</v>
      </c>
      <c r="H108" s="40" t="s">
        <v>351</v>
      </c>
      <c r="I108" s="40" t="s">
        <v>341</v>
      </c>
      <c r="J108" s="40" t="s">
        <v>352</v>
      </c>
      <c r="K108" s="192" t="s">
        <v>586</v>
      </c>
      <c r="L108" s="192" t="s">
        <v>587</v>
      </c>
      <c r="M108" s="192">
        <v>66</v>
      </c>
      <c r="N108" s="192"/>
      <c r="O108" s="35">
        <v>4.1042601808783621E-2</v>
      </c>
      <c r="P108" s="35">
        <v>8.1361985964549033E-4</v>
      </c>
      <c r="Q108" s="682"/>
      <c r="R108" s="682"/>
      <c r="S108" s="682"/>
      <c r="T108" s="682"/>
      <c r="U108" s="682"/>
      <c r="V108" s="682"/>
      <c r="W108" s="682"/>
      <c r="X108" s="682"/>
      <c r="Y108" s="682"/>
      <c r="Z108" s="40" t="s">
        <v>588</v>
      </c>
      <c r="AA108" s="40" t="s">
        <v>400</v>
      </c>
      <c r="AB108" s="40" t="s">
        <v>595</v>
      </c>
      <c r="AC108" s="39" t="str">
        <f t="shared" si="16"/>
        <v/>
      </c>
      <c r="AD108" s="39" t="str">
        <f t="shared" si="17"/>
        <v/>
      </c>
      <c r="AE108" s="39" t="str">
        <f t="shared" si="18"/>
        <v/>
      </c>
      <c r="AF108" s="39" t="str">
        <f t="shared" si="19"/>
        <v/>
      </c>
    </row>
    <row r="109" spans="1:32" ht="63.75" x14ac:dyDescent="0.2">
      <c r="A109" s="60">
        <v>4140671</v>
      </c>
      <c r="B109" s="40" t="s">
        <v>581</v>
      </c>
      <c r="C109" s="40">
        <v>2017</v>
      </c>
      <c r="D109" s="40" t="s">
        <v>582</v>
      </c>
      <c r="E109" s="40" t="s">
        <v>583</v>
      </c>
      <c r="F109" s="40" t="s">
        <v>584</v>
      </c>
      <c r="G109" s="40" t="s">
        <v>596</v>
      </c>
      <c r="H109" s="40" t="s">
        <v>351</v>
      </c>
      <c r="I109" s="40" t="s">
        <v>341</v>
      </c>
      <c r="J109" s="40" t="s">
        <v>352</v>
      </c>
      <c r="K109" s="192" t="s">
        <v>586</v>
      </c>
      <c r="L109" s="192" t="s">
        <v>587</v>
      </c>
      <c r="M109" s="192">
        <v>51</v>
      </c>
      <c r="N109" s="192"/>
      <c r="O109" s="35">
        <v>7.186975426868498E-3</v>
      </c>
      <c r="P109" s="35">
        <v>6.3281544639093681E-4</v>
      </c>
      <c r="Q109" s="682"/>
      <c r="R109" s="682"/>
      <c r="S109" s="682"/>
      <c r="T109" s="682"/>
      <c r="U109" s="682"/>
      <c r="V109" s="682"/>
      <c r="W109" s="682"/>
      <c r="X109" s="682"/>
      <c r="Y109" s="682"/>
      <c r="Z109" s="40" t="s">
        <v>588</v>
      </c>
      <c r="AA109" s="40" t="s">
        <v>400</v>
      </c>
      <c r="AB109" s="40" t="s">
        <v>595</v>
      </c>
      <c r="AC109" s="39" t="str">
        <f t="shared" si="16"/>
        <v/>
      </c>
      <c r="AD109" s="39" t="str">
        <f t="shared" si="17"/>
        <v/>
      </c>
      <c r="AE109" s="39" t="str">
        <f t="shared" si="18"/>
        <v/>
      </c>
      <c r="AF109" s="39" t="str">
        <f t="shared" si="19"/>
        <v/>
      </c>
    </row>
    <row r="110" spans="1:32" ht="63.75" x14ac:dyDescent="0.2">
      <c r="A110" s="60">
        <v>4140671</v>
      </c>
      <c r="B110" s="40" t="s">
        <v>581</v>
      </c>
      <c r="C110" s="40">
        <v>2017</v>
      </c>
      <c r="D110" s="40" t="s">
        <v>582</v>
      </c>
      <c r="E110" s="40" t="s">
        <v>583</v>
      </c>
      <c r="F110" s="40" t="s">
        <v>584</v>
      </c>
      <c r="G110" s="40" t="s">
        <v>597</v>
      </c>
      <c r="H110" s="40" t="s">
        <v>351</v>
      </c>
      <c r="I110" s="40" t="s">
        <v>341</v>
      </c>
      <c r="J110" s="40" t="s">
        <v>352</v>
      </c>
      <c r="K110" s="192" t="s">
        <v>586</v>
      </c>
      <c r="L110" s="192" t="s">
        <v>587</v>
      </c>
      <c r="M110" s="192">
        <v>15</v>
      </c>
      <c r="N110" s="192"/>
      <c r="O110" s="35">
        <v>4.1042601808783621E-2</v>
      </c>
      <c r="P110" s="35">
        <v>1.8984463391728107E-3</v>
      </c>
      <c r="Q110" s="682"/>
      <c r="R110" s="682"/>
      <c r="S110" s="682"/>
      <c r="T110" s="682"/>
      <c r="U110" s="682"/>
      <c r="V110" s="682"/>
      <c r="W110" s="682"/>
      <c r="X110" s="682"/>
      <c r="Y110" s="682"/>
      <c r="Z110" s="40" t="s">
        <v>588</v>
      </c>
      <c r="AA110" s="40" t="s">
        <v>400</v>
      </c>
      <c r="AB110" s="40" t="s">
        <v>595</v>
      </c>
      <c r="AC110" s="39" t="str">
        <f t="shared" si="16"/>
        <v/>
      </c>
      <c r="AD110" s="39" t="str">
        <f t="shared" si="17"/>
        <v/>
      </c>
      <c r="AE110" s="39" t="str">
        <f t="shared" si="18"/>
        <v/>
      </c>
      <c r="AF110" s="39" t="str">
        <f t="shared" si="19"/>
        <v/>
      </c>
    </row>
    <row r="111" spans="1:32" ht="76.5" x14ac:dyDescent="0.2">
      <c r="A111" s="60">
        <v>4140671</v>
      </c>
      <c r="B111" s="40" t="s">
        <v>581</v>
      </c>
      <c r="C111" s="40">
        <v>2017</v>
      </c>
      <c r="D111" s="40" t="s">
        <v>582</v>
      </c>
      <c r="E111" s="40" t="s">
        <v>583</v>
      </c>
      <c r="F111" s="40" t="s">
        <v>584</v>
      </c>
      <c r="G111" s="40" t="s">
        <v>598</v>
      </c>
      <c r="H111" s="40" t="s">
        <v>351</v>
      </c>
      <c r="I111" s="40" t="s">
        <v>341</v>
      </c>
      <c r="J111" s="40" t="s">
        <v>352</v>
      </c>
      <c r="K111" s="192" t="s">
        <v>586</v>
      </c>
      <c r="L111" s="192" t="s">
        <v>587</v>
      </c>
      <c r="M111" s="192">
        <v>13</v>
      </c>
      <c r="N111" s="192"/>
      <c r="O111" s="35">
        <v>1.4147945337168804E-2</v>
      </c>
      <c r="P111" s="35">
        <v>7.0513721169275815E-3</v>
      </c>
      <c r="Q111" s="682"/>
      <c r="R111" s="682"/>
      <c r="S111" s="682"/>
      <c r="T111" s="682"/>
      <c r="U111" s="682"/>
      <c r="V111" s="682"/>
      <c r="W111" s="682"/>
      <c r="X111" s="682"/>
      <c r="Y111" s="682"/>
      <c r="Z111" s="40" t="s">
        <v>588</v>
      </c>
      <c r="AA111" s="40" t="s">
        <v>400</v>
      </c>
      <c r="AB111" s="40" t="s">
        <v>595</v>
      </c>
      <c r="AC111" s="39" t="str">
        <f t="shared" si="16"/>
        <v/>
      </c>
      <c r="AD111" s="39" t="str">
        <f t="shared" si="17"/>
        <v/>
      </c>
      <c r="AE111" s="39" t="str">
        <f t="shared" si="18"/>
        <v/>
      </c>
      <c r="AF111" s="39" t="str">
        <f t="shared" si="19"/>
        <v/>
      </c>
    </row>
    <row r="112" spans="1:32" ht="25.5" x14ac:dyDescent="0.2">
      <c r="A112" s="2">
        <v>4264907</v>
      </c>
      <c r="B112" s="2" t="s">
        <v>599</v>
      </c>
      <c r="C112" s="2">
        <v>1995</v>
      </c>
      <c r="D112" s="2" t="s">
        <v>482</v>
      </c>
      <c r="E112" s="2" t="s">
        <v>600</v>
      </c>
      <c r="F112" s="5" t="s">
        <v>349</v>
      </c>
      <c r="G112" s="2" t="s">
        <v>601</v>
      </c>
      <c r="H112" s="5"/>
      <c r="I112" s="5"/>
      <c r="J112" s="5"/>
      <c r="K112" s="682"/>
      <c r="L112" s="682"/>
      <c r="M112" s="682">
        <v>24</v>
      </c>
      <c r="N112" s="682"/>
      <c r="O112" s="682"/>
      <c r="P112" s="682">
        <v>1</v>
      </c>
      <c r="Q112" s="682"/>
      <c r="R112" s="682"/>
      <c r="S112" s="682"/>
      <c r="T112" s="682"/>
      <c r="U112" s="682"/>
      <c r="V112" s="21" t="str">
        <f t="shared" ref="V112:V117" si="20">IF(AND($H112="W",$I112="TWA",$J112="PBZ",$U112&lt;&gt;""),IF($AA112&lt;&gt;"ND",$U112,IF($AJ$6&gt;3,$U112/2,$U112/SQRT(2))),"")</f>
        <v/>
      </c>
      <c r="W112" s="682" t="str">
        <f t="shared" ref="W112:W117" si="21">IF(AND($H112="ONU", $I112="TWA", $J112="PBZ",$U112&lt;&gt;""), $U112, "")</f>
        <v/>
      </c>
      <c r="X112" s="682" t="str">
        <f t="shared" ref="X112:X117" si="22">IF(AND($H112="W",$I112="Short-term",$J112="PBZ",$U112&lt;&gt;""),IF($AA112&lt;&gt;"ND",$U112,IF($AJ$6&gt;3,$U112/2,$U112/SQRT(2))),"")</f>
        <v/>
      </c>
      <c r="Y112" s="682" t="str">
        <f t="shared" ref="Y112:Y117" si="23">IF(AND($H112="ONU",$I112="Short-term",$J112="PBZ",$U112&lt;&gt;""),IF($AA112&lt;&gt;"ND",$U112,IF($AJ$6&gt;3,$U112/2,$U112/SQRT(2))),"")</f>
        <v/>
      </c>
      <c r="Z112" s="2" t="s">
        <v>500</v>
      </c>
      <c r="AA112" s="2"/>
      <c r="AB112" s="2"/>
      <c r="AC112" s="39" t="str">
        <f t="shared" si="16"/>
        <v/>
      </c>
      <c r="AD112" s="39" t="str">
        <f t="shared" si="17"/>
        <v/>
      </c>
      <c r="AE112" s="39" t="str">
        <f t="shared" si="18"/>
        <v/>
      </c>
      <c r="AF112" s="39" t="str">
        <f t="shared" si="19"/>
        <v/>
      </c>
    </row>
    <row r="113" spans="1:32" ht="25.5" x14ac:dyDescent="0.2">
      <c r="A113" s="2">
        <v>4694616</v>
      </c>
      <c r="B113" s="2" t="s">
        <v>602</v>
      </c>
      <c r="C113" s="2">
        <v>2015</v>
      </c>
      <c r="D113" s="2" t="s">
        <v>405</v>
      </c>
      <c r="E113" s="2" t="s">
        <v>603</v>
      </c>
      <c r="F113" s="5" t="s">
        <v>349</v>
      </c>
      <c r="G113" s="2" t="s">
        <v>349</v>
      </c>
      <c r="H113" s="5" t="s">
        <v>351</v>
      </c>
      <c r="I113" s="5" t="s">
        <v>341</v>
      </c>
      <c r="J113" s="5" t="s">
        <v>352</v>
      </c>
      <c r="K113" s="682"/>
      <c r="L113" s="682">
        <v>480</v>
      </c>
      <c r="M113" s="682"/>
      <c r="N113" s="682"/>
      <c r="O113" s="682"/>
      <c r="P113" s="682">
        <v>0.34</v>
      </c>
      <c r="Q113" s="682">
        <v>0.61</v>
      </c>
      <c r="R113" s="682"/>
      <c r="S113" s="682"/>
      <c r="T113" s="682"/>
      <c r="U113" s="682"/>
      <c r="V113" s="21" t="str">
        <f t="shared" si="20"/>
        <v/>
      </c>
      <c r="W113" s="682" t="str">
        <f t="shared" si="21"/>
        <v/>
      </c>
      <c r="X113" s="682" t="str">
        <f t="shared" si="22"/>
        <v/>
      </c>
      <c r="Y113" s="682" t="str">
        <f t="shared" si="23"/>
        <v/>
      </c>
      <c r="Z113" s="2" t="s">
        <v>604</v>
      </c>
      <c r="AA113" s="2"/>
      <c r="AB113" s="2"/>
      <c r="AC113" s="39" t="str">
        <f t="shared" si="16"/>
        <v/>
      </c>
      <c r="AD113" s="39" t="str">
        <f t="shared" si="17"/>
        <v/>
      </c>
      <c r="AE113" s="39" t="str">
        <f t="shared" si="18"/>
        <v/>
      </c>
      <c r="AF113" s="39" t="str">
        <f t="shared" si="19"/>
        <v/>
      </c>
    </row>
    <row r="114" spans="1:32" ht="25.5" x14ac:dyDescent="0.2">
      <c r="A114" s="2">
        <v>4694616</v>
      </c>
      <c r="B114" s="2" t="s">
        <v>602</v>
      </c>
      <c r="C114" s="2">
        <v>2015</v>
      </c>
      <c r="D114" s="2" t="s">
        <v>405</v>
      </c>
      <c r="E114" s="2" t="s">
        <v>603</v>
      </c>
      <c r="F114" s="5" t="s">
        <v>349</v>
      </c>
      <c r="G114" s="2" t="s">
        <v>349</v>
      </c>
      <c r="H114" s="5" t="s">
        <v>351</v>
      </c>
      <c r="I114" s="5"/>
      <c r="J114" s="5" t="s">
        <v>493</v>
      </c>
      <c r="K114" s="682"/>
      <c r="L114" s="682"/>
      <c r="M114" s="682"/>
      <c r="N114" s="682"/>
      <c r="O114" s="682"/>
      <c r="P114" s="682">
        <v>2.27</v>
      </c>
      <c r="Q114" s="682">
        <v>3.33</v>
      </c>
      <c r="R114" s="682"/>
      <c r="S114" s="682"/>
      <c r="T114" s="682"/>
      <c r="U114" s="682"/>
      <c r="V114" s="21" t="str">
        <f t="shared" si="20"/>
        <v/>
      </c>
      <c r="W114" s="682" t="str">
        <f t="shared" si="21"/>
        <v/>
      </c>
      <c r="X114" s="682" t="str">
        <f t="shared" si="22"/>
        <v/>
      </c>
      <c r="Y114" s="682" t="str">
        <f t="shared" si="23"/>
        <v/>
      </c>
      <c r="Z114" s="2" t="s">
        <v>605</v>
      </c>
      <c r="AA114" s="2"/>
      <c r="AB114" s="2"/>
      <c r="AC114" s="39" t="str">
        <f t="shared" si="16"/>
        <v/>
      </c>
      <c r="AD114" s="39" t="str">
        <f t="shared" si="17"/>
        <v/>
      </c>
      <c r="AE114" s="39" t="str">
        <f t="shared" si="18"/>
        <v/>
      </c>
      <c r="AF114" s="39" t="str">
        <f t="shared" si="19"/>
        <v/>
      </c>
    </row>
    <row r="115" spans="1:32" ht="38.25" x14ac:dyDescent="0.2">
      <c r="A115" s="2">
        <v>5155560</v>
      </c>
      <c r="B115" s="2" t="s">
        <v>606</v>
      </c>
      <c r="C115" s="2">
        <v>2002</v>
      </c>
      <c r="D115" s="2" t="s">
        <v>607</v>
      </c>
      <c r="E115" s="2" t="s">
        <v>608</v>
      </c>
      <c r="F115" s="5" t="s">
        <v>349</v>
      </c>
      <c r="G115" s="2" t="s">
        <v>349</v>
      </c>
      <c r="H115" s="5" t="s">
        <v>351</v>
      </c>
      <c r="I115" s="5" t="s">
        <v>341</v>
      </c>
      <c r="J115" s="5" t="s">
        <v>352</v>
      </c>
      <c r="K115" s="682">
        <v>1984</v>
      </c>
      <c r="L115" s="682">
        <v>480</v>
      </c>
      <c r="M115" s="682">
        <v>10</v>
      </c>
      <c r="N115" s="682">
        <v>0.3</v>
      </c>
      <c r="O115" s="682">
        <v>17</v>
      </c>
      <c r="P115" s="682">
        <v>2</v>
      </c>
      <c r="Q115" s="682"/>
      <c r="R115" s="682"/>
      <c r="S115" s="682"/>
      <c r="T115" s="682"/>
      <c r="U115" s="682"/>
      <c r="V115" s="21" t="str">
        <f t="shared" si="20"/>
        <v/>
      </c>
      <c r="W115" s="682" t="str">
        <f t="shared" si="21"/>
        <v/>
      </c>
      <c r="X115" s="682" t="str">
        <f t="shared" si="22"/>
        <v/>
      </c>
      <c r="Y115" s="682" t="str">
        <f t="shared" si="23"/>
        <v/>
      </c>
      <c r="Z115" s="2" t="s">
        <v>609</v>
      </c>
      <c r="AA115" s="2"/>
      <c r="AB115" s="2"/>
      <c r="AC115" s="39" t="str">
        <f t="shared" si="16"/>
        <v/>
      </c>
      <c r="AD115" s="39" t="str">
        <f t="shared" si="17"/>
        <v/>
      </c>
      <c r="AE115" s="39" t="str">
        <f t="shared" si="18"/>
        <v/>
      </c>
      <c r="AF115" s="39" t="str">
        <f t="shared" si="19"/>
        <v/>
      </c>
    </row>
    <row r="116" spans="1:32" ht="38.25" x14ac:dyDescent="0.2">
      <c r="A116" s="2">
        <v>5155560</v>
      </c>
      <c r="B116" s="2" t="s">
        <v>606</v>
      </c>
      <c r="C116" s="2">
        <v>2002</v>
      </c>
      <c r="D116" s="2" t="s">
        <v>610</v>
      </c>
      <c r="E116" s="2" t="s">
        <v>608</v>
      </c>
      <c r="F116" s="5" t="s">
        <v>349</v>
      </c>
      <c r="G116" s="2" t="s">
        <v>349</v>
      </c>
      <c r="H116" s="5" t="s">
        <v>351</v>
      </c>
      <c r="I116" s="5" t="s">
        <v>341</v>
      </c>
      <c r="J116" s="5" t="s">
        <v>352</v>
      </c>
      <c r="K116" s="682" t="s">
        <v>611</v>
      </c>
      <c r="L116" s="682" t="s">
        <v>612</v>
      </c>
      <c r="M116" s="682">
        <v>43</v>
      </c>
      <c r="N116" s="682"/>
      <c r="O116" s="682">
        <v>0.72</v>
      </c>
      <c r="P116" s="682">
        <v>0.12</v>
      </c>
      <c r="Q116" s="682"/>
      <c r="R116" s="682"/>
      <c r="S116" s="682"/>
      <c r="T116" s="682"/>
      <c r="U116" s="682"/>
      <c r="V116" s="21" t="str">
        <f t="shared" si="20"/>
        <v/>
      </c>
      <c r="W116" s="682" t="str">
        <f t="shared" si="21"/>
        <v/>
      </c>
      <c r="X116" s="682" t="str">
        <f t="shared" si="22"/>
        <v/>
      </c>
      <c r="Y116" s="682" t="str">
        <f t="shared" si="23"/>
        <v/>
      </c>
      <c r="Z116" s="2" t="s">
        <v>613</v>
      </c>
      <c r="AA116" s="2"/>
      <c r="AB116" s="2"/>
      <c r="AC116" s="39" t="str">
        <f t="shared" si="16"/>
        <v/>
      </c>
      <c r="AD116" s="39" t="str">
        <f t="shared" si="17"/>
        <v/>
      </c>
      <c r="AE116" s="39" t="str">
        <f t="shared" si="18"/>
        <v/>
      </c>
      <c r="AF116" s="39" t="str">
        <f t="shared" si="19"/>
        <v/>
      </c>
    </row>
    <row r="117" spans="1:32" ht="38.25" x14ac:dyDescent="0.2">
      <c r="A117" s="2">
        <v>5155560</v>
      </c>
      <c r="B117" s="2" t="s">
        <v>606</v>
      </c>
      <c r="C117" s="2">
        <v>2002</v>
      </c>
      <c r="D117" s="2" t="s">
        <v>610</v>
      </c>
      <c r="E117" s="2" t="s">
        <v>608</v>
      </c>
      <c r="F117" s="5" t="s">
        <v>349</v>
      </c>
      <c r="G117" s="2" t="s">
        <v>349</v>
      </c>
      <c r="H117" s="5" t="s">
        <v>351</v>
      </c>
      <c r="I117" s="5" t="s">
        <v>341</v>
      </c>
      <c r="J117" s="5" t="s">
        <v>352</v>
      </c>
      <c r="K117" s="682" t="s">
        <v>614</v>
      </c>
      <c r="L117" s="682" t="s">
        <v>612</v>
      </c>
      <c r="M117" s="682">
        <v>225</v>
      </c>
      <c r="N117" s="682"/>
      <c r="O117" s="682">
        <v>3.9</v>
      </c>
      <c r="P117" s="682">
        <v>0.44</v>
      </c>
      <c r="Q117" s="682"/>
      <c r="R117" s="682"/>
      <c r="S117" s="682"/>
      <c r="T117" s="682"/>
      <c r="U117" s="682"/>
      <c r="V117" s="21" t="str">
        <f t="shared" si="20"/>
        <v/>
      </c>
      <c r="W117" s="682" t="str">
        <f t="shared" si="21"/>
        <v/>
      </c>
      <c r="X117" s="682" t="str">
        <f t="shared" si="22"/>
        <v/>
      </c>
      <c r="Y117" s="682" t="str">
        <f t="shared" si="23"/>
        <v/>
      </c>
      <c r="Z117" s="2" t="s">
        <v>613</v>
      </c>
      <c r="AA117" s="2"/>
      <c r="AB117" s="2"/>
      <c r="AC117" s="39" t="str">
        <f t="shared" si="16"/>
        <v/>
      </c>
      <c r="AD117" s="39" t="str">
        <f t="shared" si="17"/>
        <v/>
      </c>
      <c r="AE117" s="39" t="str">
        <f t="shared" si="18"/>
        <v/>
      </c>
      <c r="AF117" s="39" t="str">
        <f t="shared" si="19"/>
        <v/>
      </c>
    </row>
    <row r="118" spans="1:32" ht="38.25" x14ac:dyDescent="0.2">
      <c r="A118" s="40">
        <v>5160135</v>
      </c>
      <c r="B118" s="40" t="s">
        <v>615</v>
      </c>
      <c r="C118" s="40">
        <v>1999</v>
      </c>
      <c r="D118" s="40" t="s">
        <v>469</v>
      </c>
      <c r="E118" s="40" t="s">
        <v>616</v>
      </c>
      <c r="F118" s="77" t="s">
        <v>349</v>
      </c>
      <c r="G118" s="77" t="s">
        <v>617</v>
      </c>
      <c r="H118" s="77" t="s">
        <v>351</v>
      </c>
      <c r="I118" s="77" t="s">
        <v>341</v>
      </c>
      <c r="J118" s="77" t="s">
        <v>618</v>
      </c>
      <c r="K118" s="192"/>
      <c r="L118" s="192"/>
      <c r="M118" s="192"/>
      <c r="N118" s="192"/>
      <c r="O118" s="192"/>
      <c r="P118" s="192">
        <v>5.0599999999999996</v>
      </c>
      <c r="Q118" s="192">
        <v>8.41</v>
      </c>
      <c r="R118" s="682"/>
      <c r="S118" s="682"/>
      <c r="T118" s="682"/>
      <c r="U118" s="682"/>
      <c r="V118" s="682"/>
      <c r="W118" s="682"/>
      <c r="X118" s="682"/>
      <c r="Y118" s="682"/>
      <c r="Z118" s="40" t="s">
        <v>619</v>
      </c>
      <c r="AA118" s="40"/>
      <c r="AB118" s="40" t="s">
        <v>620</v>
      </c>
      <c r="AC118" s="39" t="str">
        <f t="shared" si="16"/>
        <v/>
      </c>
      <c r="AD118" s="39" t="str">
        <f t="shared" si="17"/>
        <v/>
      </c>
      <c r="AE118" s="39" t="str">
        <f t="shared" si="18"/>
        <v/>
      </c>
      <c r="AF118" s="39" t="str">
        <f t="shared" si="19"/>
        <v/>
      </c>
    </row>
    <row r="119" spans="1:32" ht="38.25" x14ac:dyDescent="0.2">
      <c r="A119" s="40">
        <v>5160135</v>
      </c>
      <c r="B119" s="40" t="s">
        <v>615</v>
      </c>
      <c r="C119" s="40">
        <v>1999</v>
      </c>
      <c r="D119" s="40" t="s">
        <v>469</v>
      </c>
      <c r="E119" s="40" t="s">
        <v>616</v>
      </c>
      <c r="F119" s="77" t="s">
        <v>349</v>
      </c>
      <c r="G119" s="77" t="s">
        <v>505</v>
      </c>
      <c r="H119" s="77" t="s">
        <v>351</v>
      </c>
      <c r="I119" s="77" t="s">
        <v>341</v>
      </c>
      <c r="J119" s="77"/>
      <c r="K119" s="192"/>
      <c r="L119" s="192"/>
      <c r="M119" s="192"/>
      <c r="N119" s="192"/>
      <c r="O119" s="192"/>
      <c r="P119" s="192">
        <v>0.54</v>
      </c>
      <c r="Q119" s="192"/>
      <c r="R119" s="682"/>
      <c r="S119" s="682"/>
      <c r="T119" s="682"/>
      <c r="U119" s="682"/>
      <c r="V119" s="682"/>
      <c r="W119" s="682"/>
      <c r="X119" s="682"/>
      <c r="Y119" s="682"/>
      <c r="Z119" s="40" t="s">
        <v>619</v>
      </c>
      <c r="AA119" s="40"/>
      <c r="AB119" s="40"/>
      <c r="AC119" s="39" t="str">
        <f t="shared" si="16"/>
        <v/>
      </c>
      <c r="AD119" s="39" t="str">
        <f t="shared" si="17"/>
        <v/>
      </c>
      <c r="AE119" s="39" t="str">
        <f t="shared" si="18"/>
        <v/>
      </c>
      <c r="AF119" s="39" t="str">
        <f t="shared" si="19"/>
        <v/>
      </c>
    </row>
    <row r="120" spans="1:32" ht="51" x14ac:dyDescent="0.2">
      <c r="A120" s="40">
        <v>5160135</v>
      </c>
      <c r="B120" s="40" t="s">
        <v>615</v>
      </c>
      <c r="C120" s="40">
        <v>1997</v>
      </c>
      <c r="D120" s="40" t="s">
        <v>469</v>
      </c>
      <c r="E120" s="40" t="s">
        <v>621</v>
      </c>
      <c r="F120" s="77"/>
      <c r="G120" s="77" t="s">
        <v>622</v>
      </c>
      <c r="H120" s="40" t="s">
        <v>351</v>
      </c>
      <c r="I120" s="40"/>
      <c r="J120" s="40" t="s">
        <v>352</v>
      </c>
      <c r="K120" s="192"/>
      <c r="L120" s="192"/>
      <c r="M120" s="192"/>
      <c r="N120" s="192">
        <v>5.3800000000000001E-2</v>
      </c>
      <c r="O120" s="192">
        <v>0.372</v>
      </c>
      <c r="P120" s="35"/>
      <c r="Q120" s="35"/>
      <c r="R120" s="682"/>
      <c r="S120" s="682"/>
      <c r="T120" s="682"/>
      <c r="U120" s="682"/>
      <c r="V120" s="682"/>
      <c r="W120" s="682"/>
      <c r="X120" s="682"/>
      <c r="Y120" s="682"/>
      <c r="Z120" s="40" t="s">
        <v>623</v>
      </c>
      <c r="AA120" s="40"/>
      <c r="AB120" s="40" t="s">
        <v>624</v>
      </c>
      <c r="AC120" s="39" t="str">
        <f t="shared" si="16"/>
        <v/>
      </c>
      <c r="AD120" s="39" t="str">
        <f t="shared" si="17"/>
        <v/>
      </c>
      <c r="AE120" s="39" t="str">
        <f t="shared" si="18"/>
        <v/>
      </c>
      <c r="AF120" s="39" t="str">
        <f t="shared" si="19"/>
        <v/>
      </c>
    </row>
    <row r="121" spans="1:32" ht="51" x14ac:dyDescent="0.2">
      <c r="A121" s="40">
        <v>5160135</v>
      </c>
      <c r="B121" s="40" t="s">
        <v>615</v>
      </c>
      <c r="C121" s="40">
        <v>1997</v>
      </c>
      <c r="D121" s="40" t="s">
        <v>469</v>
      </c>
      <c r="E121" s="40" t="s">
        <v>621</v>
      </c>
      <c r="F121" s="77"/>
      <c r="G121" s="77" t="s">
        <v>622</v>
      </c>
      <c r="H121" s="40" t="s">
        <v>351</v>
      </c>
      <c r="I121" s="40"/>
      <c r="J121" s="40" t="s">
        <v>352</v>
      </c>
      <c r="K121" s="192"/>
      <c r="L121" s="192"/>
      <c r="M121" s="192"/>
      <c r="N121" s="192">
        <v>7.46E-2</v>
      </c>
      <c r="O121" s="192">
        <v>0.35959999999999998</v>
      </c>
      <c r="P121" s="35"/>
      <c r="Q121" s="35"/>
      <c r="R121" s="682"/>
      <c r="S121" s="682"/>
      <c r="T121" s="682"/>
      <c r="U121" s="682"/>
      <c r="V121" s="682"/>
      <c r="W121" s="682"/>
      <c r="X121" s="682"/>
      <c r="Y121" s="682"/>
      <c r="Z121" s="40" t="s">
        <v>623</v>
      </c>
      <c r="AA121" s="40"/>
      <c r="AB121" s="40" t="s">
        <v>625</v>
      </c>
      <c r="AC121" s="39" t="str">
        <f t="shared" si="16"/>
        <v/>
      </c>
      <c r="AD121" s="39" t="str">
        <f t="shared" si="17"/>
        <v/>
      </c>
      <c r="AE121" s="39" t="str">
        <f t="shared" si="18"/>
        <v/>
      </c>
      <c r="AF121" s="39" t="str">
        <f t="shared" si="19"/>
        <v/>
      </c>
    </row>
    <row r="122" spans="1:32" x14ac:dyDescent="0.2">
      <c r="A122" s="2">
        <v>5160138</v>
      </c>
      <c r="B122" s="2" t="s">
        <v>626</v>
      </c>
      <c r="C122" s="2">
        <v>2016</v>
      </c>
      <c r="D122" s="2" t="s">
        <v>469</v>
      </c>
      <c r="E122" s="2" t="s">
        <v>502</v>
      </c>
      <c r="F122" s="5" t="s">
        <v>349</v>
      </c>
      <c r="G122" s="2"/>
      <c r="H122" s="5"/>
      <c r="I122" s="5"/>
      <c r="J122" s="5" t="s">
        <v>493</v>
      </c>
      <c r="K122" s="682"/>
      <c r="L122" s="682"/>
      <c r="M122" s="682"/>
      <c r="N122" s="682">
        <v>0.06</v>
      </c>
      <c r="O122" s="682">
        <v>39</v>
      </c>
      <c r="P122" s="682"/>
      <c r="Q122" s="682"/>
      <c r="R122" s="682"/>
      <c r="S122" s="682"/>
      <c r="T122" s="682"/>
      <c r="U122" s="682"/>
      <c r="V122" s="21" t="str">
        <f t="shared" ref="V122:V159" si="24">IF(AND($H122="W",$I122="TWA",$J122="PBZ",$U122&lt;&gt;""),IF($AA122&lt;&gt;"ND",$U122,IF($AJ$6&gt;3,$U122/2,$U122/SQRT(2))),"")</f>
        <v/>
      </c>
      <c r="W122" s="682" t="str">
        <f t="shared" ref="W122:W159" si="25">IF(AND($H122="ONU", $I122="TWA", $J122="PBZ",$U122&lt;&gt;""), $U122, "")</f>
        <v/>
      </c>
      <c r="X122" s="682" t="str">
        <f t="shared" ref="X122:X159" si="26">IF(AND($H122="W",$I122="Short-term",$J122="PBZ",$U122&lt;&gt;""),IF($AA122&lt;&gt;"ND",$U122,IF($AJ$6&gt;3,$U122/2,$U122/SQRT(2))),"")</f>
        <v/>
      </c>
      <c r="Y122" s="682" t="str">
        <f t="shared" ref="Y122:Y159" si="27">IF(AND($H122="ONU",$I122="Short-term",$J122="PBZ",$U122&lt;&gt;""),IF($AA122&lt;&gt;"ND",$U122,IF($AJ$6&gt;3,$U122/2,$U122/SQRT(2))),"")</f>
        <v/>
      </c>
      <c r="Z122" s="2" t="s">
        <v>500</v>
      </c>
      <c r="AA122" s="2"/>
      <c r="AB122" s="2" t="s">
        <v>480</v>
      </c>
      <c r="AC122" s="39" t="str">
        <f t="shared" si="16"/>
        <v/>
      </c>
      <c r="AD122" s="39" t="str">
        <f t="shared" si="17"/>
        <v/>
      </c>
      <c r="AE122" s="39" t="str">
        <f t="shared" si="18"/>
        <v/>
      </c>
      <c r="AF122" s="39" t="str">
        <f t="shared" si="19"/>
        <v/>
      </c>
    </row>
    <row r="123" spans="1:32" ht="38.25" x14ac:dyDescent="0.2">
      <c r="A123" s="2">
        <v>5544872</v>
      </c>
      <c r="B123" s="2" t="s">
        <v>627</v>
      </c>
      <c r="C123" s="2">
        <v>1996</v>
      </c>
      <c r="D123" s="2" t="s">
        <v>405</v>
      </c>
      <c r="E123" s="2" t="s">
        <v>628</v>
      </c>
      <c r="F123" s="5" t="s">
        <v>629</v>
      </c>
      <c r="G123" s="2" t="s">
        <v>630</v>
      </c>
      <c r="H123" s="5" t="s">
        <v>351</v>
      </c>
      <c r="I123" s="5" t="s">
        <v>341</v>
      </c>
      <c r="J123" s="5" t="s">
        <v>352</v>
      </c>
      <c r="K123" s="682"/>
      <c r="L123" s="682">
        <v>360</v>
      </c>
      <c r="M123" s="682"/>
      <c r="N123" s="682"/>
      <c r="O123" s="682"/>
      <c r="P123" s="682"/>
      <c r="Q123" s="682"/>
      <c r="R123" s="682"/>
      <c r="S123" s="682"/>
      <c r="T123" s="682">
        <v>1.1000000000000001</v>
      </c>
      <c r="U123" s="682"/>
      <c r="V123" s="21" t="str">
        <f t="shared" si="24"/>
        <v/>
      </c>
      <c r="W123" s="682" t="str">
        <f t="shared" si="25"/>
        <v/>
      </c>
      <c r="X123" s="682" t="str">
        <f t="shared" si="26"/>
        <v/>
      </c>
      <c r="Y123" s="682" t="str">
        <f t="shared" si="27"/>
        <v/>
      </c>
      <c r="Z123" s="2" t="s">
        <v>509</v>
      </c>
      <c r="AA123" s="2"/>
      <c r="AB123" s="2"/>
      <c r="AC123" s="39" t="str">
        <f t="shared" si="16"/>
        <v/>
      </c>
      <c r="AD123" s="39" t="str">
        <f t="shared" si="17"/>
        <v/>
      </c>
      <c r="AE123" s="39" t="str">
        <f t="shared" si="18"/>
        <v/>
      </c>
      <c r="AF123" s="39" t="str">
        <f t="shared" si="19"/>
        <v/>
      </c>
    </row>
    <row r="124" spans="1:32" ht="38.25" x14ac:dyDescent="0.2">
      <c r="A124" s="2">
        <v>5544872</v>
      </c>
      <c r="B124" s="2" t="s">
        <v>627</v>
      </c>
      <c r="C124" s="2">
        <v>1996</v>
      </c>
      <c r="D124" s="2" t="s">
        <v>405</v>
      </c>
      <c r="E124" s="2" t="s">
        <v>628</v>
      </c>
      <c r="F124" s="5" t="s">
        <v>629</v>
      </c>
      <c r="G124" s="2" t="s">
        <v>631</v>
      </c>
      <c r="H124" s="5" t="s">
        <v>351</v>
      </c>
      <c r="I124" s="5" t="s">
        <v>341</v>
      </c>
      <c r="J124" s="5" t="s">
        <v>352</v>
      </c>
      <c r="K124" s="682"/>
      <c r="L124" s="682">
        <v>360</v>
      </c>
      <c r="M124" s="682"/>
      <c r="N124" s="682"/>
      <c r="O124" s="682"/>
      <c r="P124" s="682"/>
      <c r="Q124" s="682"/>
      <c r="R124" s="682"/>
      <c r="S124" s="682"/>
      <c r="T124" s="682">
        <v>45</v>
      </c>
      <c r="U124" s="682"/>
      <c r="V124" s="21" t="str">
        <f t="shared" si="24"/>
        <v/>
      </c>
      <c r="W124" s="682" t="str">
        <f t="shared" si="25"/>
        <v/>
      </c>
      <c r="X124" s="682" t="str">
        <f t="shared" si="26"/>
        <v/>
      </c>
      <c r="Y124" s="682" t="str">
        <f t="shared" si="27"/>
        <v/>
      </c>
      <c r="Z124" s="2" t="s">
        <v>509</v>
      </c>
      <c r="AA124" s="2"/>
      <c r="AB124" s="2"/>
      <c r="AC124" s="39" t="str">
        <f t="shared" si="16"/>
        <v/>
      </c>
      <c r="AD124" s="39" t="str">
        <f t="shared" si="17"/>
        <v/>
      </c>
      <c r="AE124" s="39" t="str">
        <f t="shared" si="18"/>
        <v/>
      </c>
      <c r="AF124" s="39" t="str">
        <f t="shared" si="19"/>
        <v/>
      </c>
    </row>
    <row r="125" spans="1:32" ht="25.5" x14ac:dyDescent="0.2">
      <c r="A125" s="2">
        <v>5571917</v>
      </c>
      <c r="B125" s="2" t="s">
        <v>544</v>
      </c>
      <c r="C125" s="2">
        <v>2003</v>
      </c>
      <c r="D125" s="2"/>
      <c r="E125" s="2" t="s">
        <v>632</v>
      </c>
      <c r="F125" s="5" t="s">
        <v>349</v>
      </c>
      <c r="G125" s="5" t="s">
        <v>349</v>
      </c>
      <c r="H125" s="5" t="s">
        <v>351</v>
      </c>
      <c r="I125" s="5"/>
      <c r="J125" s="5" t="s">
        <v>352</v>
      </c>
      <c r="K125" s="682"/>
      <c r="L125" s="682"/>
      <c r="M125" s="682"/>
      <c r="N125" s="36">
        <v>8.1361985964549015E-5</v>
      </c>
      <c r="O125" s="34">
        <v>3.1202321617404553E-2</v>
      </c>
      <c r="P125" s="682"/>
      <c r="Q125" s="682"/>
      <c r="R125" s="682"/>
      <c r="S125" s="682"/>
      <c r="T125" s="682"/>
      <c r="U125" s="682"/>
      <c r="V125" s="21" t="str">
        <f t="shared" si="24"/>
        <v/>
      </c>
      <c r="W125" s="682" t="str">
        <f t="shared" si="25"/>
        <v/>
      </c>
      <c r="X125" s="682" t="str">
        <f t="shared" si="26"/>
        <v/>
      </c>
      <c r="Y125" s="682" t="str">
        <f t="shared" si="27"/>
        <v/>
      </c>
      <c r="Z125" s="2" t="s">
        <v>633</v>
      </c>
      <c r="AA125" s="2"/>
      <c r="AB125" s="2" t="s">
        <v>548</v>
      </c>
      <c r="AC125" s="39" t="str">
        <f t="shared" si="16"/>
        <v/>
      </c>
      <c r="AD125" s="39" t="str">
        <f t="shared" si="17"/>
        <v/>
      </c>
      <c r="AE125" s="39" t="str">
        <f t="shared" si="18"/>
        <v/>
      </c>
      <c r="AF125" s="39" t="str">
        <f t="shared" si="19"/>
        <v/>
      </c>
    </row>
    <row r="126" spans="1:32" ht="51" x14ac:dyDescent="0.2">
      <c r="A126" s="2">
        <v>5571990</v>
      </c>
      <c r="B126" s="2" t="s">
        <v>634</v>
      </c>
      <c r="C126" s="2">
        <v>2001</v>
      </c>
      <c r="D126" s="2" t="s">
        <v>360</v>
      </c>
      <c r="E126" s="2" t="s">
        <v>556</v>
      </c>
      <c r="F126" s="5" t="s">
        <v>635</v>
      </c>
      <c r="G126" s="2" t="s">
        <v>349</v>
      </c>
      <c r="H126" s="5"/>
      <c r="I126" s="5" t="s">
        <v>341</v>
      </c>
      <c r="J126" s="5" t="s">
        <v>352</v>
      </c>
      <c r="K126" s="682">
        <v>1998</v>
      </c>
      <c r="L126" s="682">
        <v>480</v>
      </c>
      <c r="M126" s="682">
        <v>217</v>
      </c>
      <c r="N126" s="682"/>
      <c r="O126" s="682">
        <v>9.0500000000000007</v>
      </c>
      <c r="P126" s="682">
        <v>0.29199999999999998</v>
      </c>
      <c r="Q126" s="682"/>
      <c r="R126" s="682"/>
      <c r="S126" s="682"/>
      <c r="T126" s="682"/>
      <c r="U126" s="682"/>
      <c r="V126" s="21" t="str">
        <f t="shared" si="24"/>
        <v/>
      </c>
      <c r="W126" s="682" t="str">
        <f t="shared" si="25"/>
        <v/>
      </c>
      <c r="X126" s="682" t="str">
        <f t="shared" si="26"/>
        <v/>
      </c>
      <c r="Y126" s="682" t="str">
        <f t="shared" si="27"/>
        <v/>
      </c>
      <c r="Z126" s="2" t="s">
        <v>371</v>
      </c>
      <c r="AA126" s="2"/>
      <c r="AB126" s="2" t="s">
        <v>480</v>
      </c>
      <c r="AC126" s="39" t="str">
        <f t="shared" si="16"/>
        <v/>
      </c>
      <c r="AD126" s="39" t="str">
        <f t="shared" si="17"/>
        <v/>
      </c>
      <c r="AE126" s="39" t="str">
        <f t="shared" si="18"/>
        <v/>
      </c>
      <c r="AF126" s="39" t="str">
        <f t="shared" si="19"/>
        <v/>
      </c>
    </row>
    <row r="127" spans="1:32" ht="51" x14ac:dyDescent="0.2">
      <c r="A127" s="2">
        <v>5571990</v>
      </c>
      <c r="B127" s="2" t="s">
        <v>634</v>
      </c>
      <c r="C127" s="2">
        <v>2001</v>
      </c>
      <c r="D127" s="2" t="s">
        <v>469</v>
      </c>
      <c r="E127" s="2" t="s">
        <v>556</v>
      </c>
      <c r="F127" s="5" t="s">
        <v>635</v>
      </c>
      <c r="G127" s="2" t="s">
        <v>349</v>
      </c>
      <c r="H127" s="5"/>
      <c r="I127" s="5"/>
      <c r="J127" s="5"/>
      <c r="K127" s="682"/>
      <c r="L127" s="682"/>
      <c r="M127" s="682"/>
      <c r="N127" s="682"/>
      <c r="O127" s="682"/>
      <c r="P127" s="682">
        <v>2</v>
      </c>
      <c r="Q127" s="682"/>
      <c r="R127" s="682"/>
      <c r="S127" s="682"/>
      <c r="T127" s="682"/>
      <c r="U127" s="682"/>
      <c r="V127" s="21" t="str">
        <f t="shared" si="24"/>
        <v/>
      </c>
      <c r="W127" s="682" t="str">
        <f t="shared" si="25"/>
        <v/>
      </c>
      <c r="X127" s="682" t="str">
        <f t="shared" si="26"/>
        <v/>
      </c>
      <c r="Y127" s="682" t="str">
        <f t="shared" si="27"/>
        <v/>
      </c>
      <c r="Z127" s="2" t="s">
        <v>471</v>
      </c>
      <c r="AA127" s="2"/>
      <c r="AB127" s="2" t="s">
        <v>480</v>
      </c>
      <c r="AC127" s="39" t="str">
        <f t="shared" si="16"/>
        <v/>
      </c>
      <c r="AD127" s="39" t="str">
        <f t="shared" si="17"/>
        <v/>
      </c>
      <c r="AE127" s="39" t="str">
        <f t="shared" si="18"/>
        <v/>
      </c>
      <c r="AF127" s="39" t="str">
        <f t="shared" si="19"/>
        <v/>
      </c>
    </row>
    <row r="128" spans="1:32" ht="51" x14ac:dyDescent="0.2">
      <c r="A128" s="2">
        <v>5571990</v>
      </c>
      <c r="B128" s="2" t="s">
        <v>634</v>
      </c>
      <c r="C128" s="2">
        <v>2001</v>
      </c>
      <c r="D128" s="2" t="s">
        <v>469</v>
      </c>
      <c r="E128" s="2" t="s">
        <v>556</v>
      </c>
      <c r="F128" s="5" t="s">
        <v>635</v>
      </c>
      <c r="G128" s="2" t="s">
        <v>349</v>
      </c>
      <c r="H128" s="5"/>
      <c r="I128" s="5"/>
      <c r="J128" s="5"/>
      <c r="K128" s="682"/>
      <c r="L128" s="682"/>
      <c r="M128" s="682"/>
      <c r="N128" s="682">
        <v>1</v>
      </c>
      <c r="O128" s="682">
        <v>2</v>
      </c>
      <c r="P128" s="682"/>
      <c r="Q128" s="682"/>
      <c r="R128" s="682"/>
      <c r="S128" s="682"/>
      <c r="T128" s="682"/>
      <c r="U128" s="682"/>
      <c r="V128" s="21" t="str">
        <f t="shared" si="24"/>
        <v/>
      </c>
      <c r="W128" s="682" t="str">
        <f t="shared" si="25"/>
        <v/>
      </c>
      <c r="X128" s="682" t="str">
        <f t="shared" si="26"/>
        <v/>
      </c>
      <c r="Y128" s="682" t="str">
        <f t="shared" si="27"/>
        <v/>
      </c>
      <c r="Z128" s="2" t="s">
        <v>471</v>
      </c>
      <c r="AA128" s="2"/>
      <c r="AB128" s="2" t="s">
        <v>480</v>
      </c>
      <c r="AC128" s="39" t="str">
        <f t="shared" si="16"/>
        <v/>
      </c>
      <c r="AD128" s="39" t="str">
        <f t="shared" si="17"/>
        <v/>
      </c>
      <c r="AE128" s="39" t="str">
        <f t="shared" si="18"/>
        <v/>
      </c>
      <c r="AF128" s="39" t="str">
        <f t="shared" si="19"/>
        <v/>
      </c>
    </row>
    <row r="129" spans="1:32" ht="51" x14ac:dyDescent="0.2">
      <c r="A129" s="2">
        <v>5571990</v>
      </c>
      <c r="B129" s="2" t="s">
        <v>634</v>
      </c>
      <c r="C129" s="2">
        <v>2001</v>
      </c>
      <c r="D129" s="2" t="s">
        <v>636</v>
      </c>
      <c r="E129" s="2" t="s">
        <v>556</v>
      </c>
      <c r="F129" s="5" t="s">
        <v>635</v>
      </c>
      <c r="G129" s="2" t="s">
        <v>349</v>
      </c>
      <c r="H129" s="5"/>
      <c r="I129" s="5"/>
      <c r="J129" s="5"/>
      <c r="K129" s="682"/>
      <c r="L129" s="682"/>
      <c r="M129" s="682"/>
      <c r="N129" s="682"/>
      <c r="O129" s="682">
        <v>10</v>
      </c>
      <c r="P129" s="682">
        <v>3.5</v>
      </c>
      <c r="Q129" s="682"/>
      <c r="R129" s="682"/>
      <c r="S129" s="682"/>
      <c r="T129" s="682"/>
      <c r="U129" s="682"/>
      <c r="V129" s="21" t="str">
        <f t="shared" si="24"/>
        <v/>
      </c>
      <c r="W129" s="682" t="str">
        <f t="shared" si="25"/>
        <v/>
      </c>
      <c r="X129" s="682" t="str">
        <f t="shared" si="26"/>
        <v/>
      </c>
      <c r="Y129" s="682" t="str">
        <f t="shared" si="27"/>
        <v/>
      </c>
      <c r="Z129" s="2" t="s">
        <v>471</v>
      </c>
      <c r="AA129" s="2"/>
      <c r="AB129" s="2" t="s">
        <v>480</v>
      </c>
      <c r="AC129" s="39" t="str">
        <f t="shared" si="16"/>
        <v/>
      </c>
      <c r="AD129" s="39" t="str">
        <f t="shared" si="17"/>
        <v/>
      </c>
      <c r="AE129" s="39" t="str">
        <f t="shared" si="18"/>
        <v/>
      </c>
      <c r="AF129" s="39" t="str">
        <f t="shared" si="19"/>
        <v/>
      </c>
    </row>
    <row r="130" spans="1:32" ht="51" x14ac:dyDescent="0.2">
      <c r="A130" s="2">
        <v>5571990</v>
      </c>
      <c r="B130" s="2" t="s">
        <v>634</v>
      </c>
      <c r="C130" s="2">
        <v>2001</v>
      </c>
      <c r="D130" s="2" t="s">
        <v>387</v>
      </c>
      <c r="E130" s="2" t="s">
        <v>556</v>
      </c>
      <c r="F130" s="5" t="s">
        <v>635</v>
      </c>
      <c r="G130" s="2" t="s">
        <v>349</v>
      </c>
      <c r="H130" s="5"/>
      <c r="I130" s="5"/>
      <c r="J130" s="5"/>
      <c r="K130" s="682"/>
      <c r="L130" s="682"/>
      <c r="M130" s="682"/>
      <c r="N130" s="682"/>
      <c r="O130" s="682">
        <v>10</v>
      </c>
      <c r="P130" s="682"/>
      <c r="Q130" s="682"/>
      <c r="R130" s="682"/>
      <c r="S130" s="682"/>
      <c r="T130" s="682"/>
      <c r="U130" s="682"/>
      <c r="V130" s="21" t="str">
        <f t="shared" si="24"/>
        <v/>
      </c>
      <c r="W130" s="682" t="str">
        <f t="shared" si="25"/>
        <v/>
      </c>
      <c r="X130" s="682" t="str">
        <f t="shared" si="26"/>
        <v/>
      </c>
      <c r="Y130" s="682" t="str">
        <f t="shared" si="27"/>
        <v/>
      </c>
      <c r="Z130" s="2" t="s">
        <v>471</v>
      </c>
      <c r="AA130" s="2"/>
      <c r="AB130" s="2" t="s">
        <v>480</v>
      </c>
      <c r="AC130" s="39" t="str">
        <f t="shared" si="16"/>
        <v/>
      </c>
      <c r="AD130" s="39" t="str">
        <f t="shared" si="17"/>
        <v/>
      </c>
      <c r="AE130" s="39" t="str">
        <f t="shared" si="18"/>
        <v/>
      </c>
      <c r="AF130" s="39" t="str">
        <f t="shared" si="19"/>
        <v/>
      </c>
    </row>
    <row r="131" spans="1:32" ht="51" x14ac:dyDescent="0.2">
      <c r="A131" s="2">
        <v>5571990</v>
      </c>
      <c r="B131" s="2" t="s">
        <v>634</v>
      </c>
      <c r="C131" s="2">
        <v>2001</v>
      </c>
      <c r="D131" s="2" t="s">
        <v>387</v>
      </c>
      <c r="E131" s="2" t="s">
        <v>556</v>
      </c>
      <c r="F131" s="5" t="s">
        <v>635</v>
      </c>
      <c r="G131" s="2" t="s">
        <v>349</v>
      </c>
      <c r="H131" s="5"/>
      <c r="I131" s="5"/>
      <c r="J131" s="5"/>
      <c r="K131" s="682"/>
      <c r="L131" s="682"/>
      <c r="M131" s="682"/>
      <c r="N131" s="682">
        <v>2</v>
      </c>
      <c r="O131" s="682">
        <v>3</v>
      </c>
      <c r="P131" s="682"/>
      <c r="Q131" s="682"/>
      <c r="R131" s="682"/>
      <c r="S131" s="682"/>
      <c r="T131" s="682"/>
      <c r="U131" s="682"/>
      <c r="V131" s="21" t="str">
        <f t="shared" si="24"/>
        <v/>
      </c>
      <c r="W131" s="682" t="str">
        <f t="shared" si="25"/>
        <v/>
      </c>
      <c r="X131" s="682" t="str">
        <f t="shared" si="26"/>
        <v/>
      </c>
      <c r="Y131" s="682" t="str">
        <f t="shared" si="27"/>
        <v/>
      </c>
      <c r="Z131" s="2" t="s">
        <v>471</v>
      </c>
      <c r="AA131" s="2"/>
      <c r="AB131" s="2" t="s">
        <v>480</v>
      </c>
      <c r="AC131" s="39" t="str">
        <f t="shared" si="16"/>
        <v/>
      </c>
      <c r="AD131" s="39" t="str">
        <f t="shared" si="17"/>
        <v/>
      </c>
      <c r="AE131" s="39" t="str">
        <f t="shared" si="18"/>
        <v/>
      </c>
      <c r="AF131" s="39" t="str">
        <f t="shared" si="19"/>
        <v/>
      </c>
    </row>
    <row r="132" spans="1:32" ht="51" x14ac:dyDescent="0.2">
      <c r="A132" s="2">
        <v>5584146</v>
      </c>
      <c r="B132" s="2" t="s">
        <v>386</v>
      </c>
      <c r="C132" s="2">
        <v>2004</v>
      </c>
      <c r="D132" s="2" t="s">
        <v>387</v>
      </c>
      <c r="E132" s="2" t="s">
        <v>603</v>
      </c>
      <c r="F132" s="5" t="s">
        <v>349</v>
      </c>
      <c r="G132" s="2" t="s">
        <v>637</v>
      </c>
      <c r="H132" s="5" t="s">
        <v>351</v>
      </c>
      <c r="I132" s="5" t="s">
        <v>341</v>
      </c>
      <c r="J132" s="5" t="s">
        <v>352</v>
      </c>
      <c r="K132" s="682"/>
      <c r="L132" s="682"/>
      <c r="M132" s="682">
        <v>117</v>
      </c>
      <c r="N132" s="682"/>
      <c r="O132" s="682"/>
      <c r="P132" s="682">
        <v>0.16900000000000001</v>
      </c>
      <c r="Q132" s="682"/>
      <c r="R132" s="682"/>
      <c r="S132" s="682"/>
      <c r="T132" s="682"/>
      <c r="U132" s="682"/>
      <c r="V132" s="21" t="str">
        <f t="shared" si="24"/>
        <v/>
      </c>
      <c r="W132" s="682" t="str">
        <f t="shared" si="25"/>
        <v/>
      </c>
      <c r="X132" s="682" t="str">
        <f t="shared" si="26"/>
        <v/>
      </c>
      <c r="Y132" s="682" t="str">
        <f t="shared" si="27"/>
        <v/>
      </c>
      <c r="Z132" s="2" t="s">
        <v>408</v>
      </c>
      <c r="AA132" s="2"/>
      <c r="AB132" s="2"/>
      <c r="AC132" s="39" t="str">
        <f t="shared" ref="AC132:AC195" si="28">IF(AND($H132="W", $I132="TWA", $J132="PBZ",$U132&lt;&gt;"", $AA132&lt;&gt;"ND"), $U132, "")</f>
        <v/>
      </c>
      <c r="AD132" s="39" t="str">
        <f t="shared" ref="AD132:AD195" si="29">+IFERROR(LN(AC132),"")</f>
        <v/>
      </c>
      <c r="AE132" s="39" t="str">
        <f t="shared" ref="AE132:AE195" si="30">IF(AND($H132="W", $I132="Short-term", $J132="PBZ",$U132&lt;&gt;"", $AA132&lt;&gt;"ND"), $U132, "")</f>
        <v/>
      </c>
      <c r="AF132" s="39" t="str">
        <f t="shared" ref="AF132:AF195" si="31">+IFERROR(LN(AE132),"")</f>
        <v/>
      </c>
    </row>
    <row r="133" spans="1:32" ht="25.5" x14ac:dyDescent="0.2">
      <c r="A133" s="2">
        <v>5585303</v>
      </c>
      <c r="B133" s="2" t="s">
        <v>638</v>
      </c>
      <c r="C133" s="2">
        <v>2004</v>
      </c>
      <c r="D133" s="2" t="s">
        <v>553</v>
      </c>
      <c r="E133" s="2" t="s">
        <v>639</v>
      </c>
      <c r="F133" s="5" t="s">
        <v>349</v>
      </c>
      <c r="G133" s="2" t="s">
        <v>640</v>
      </c>
      <c r="H133" s="5" t="s">
        <v>351</v>
      </c>
      <c r="I133" s="5" t="s">
        <v>341</v>
      </c>
      <c r="J133" s="5" t="s">
        <v>352</v>
      </c>
      <c r="K133" s="682"/>
      <c r="L133" s="682">
        <v>480</v>
      </c>
      <c r="M133" s="682"/>
      <c r="N133" s="682"/>
      <c r="O133" s="682"/>
      <c r="P133" s="682">
        <v>0.29099999999999998</v>
      </c>
      <c r="Q133" s="682"/>
      <c r="R133" s="682"/>
      <c r="S133" s="682"/>
      <c r="T133" s="682"/>
      <c r="U133" s="682"/>
      <c r="V133" s="21" t="str">
        <f t="shared" si="24"/>
        <v/>
      </c>
      <c r="W133" s="682" t="str">
        <f t="shared" si="25"/>
        <v/>
      </c>
      <c r="X133" s="682" t="str">
        <f t="shared" si="26"/>
        <v/>
      </c>
      <c r="Y133" s="682" t="str">
        <f t="shared" si="27"/>
        <v/>
      </c>
      <c r="Z133" s="2"/>
      <c r="AA133" s="2"/>
      <c r="AB133" s="2"/>
      <c r="AC133" s="39" t="str">
        <f t="shared" si="28"/>
        <v/>
      </c>
      <c r="AD133" s="39" t="str">
        <f t="shared" si="29"/>
        <v/>
      </c>
      <c r="AE133" s="39" t="str">
        <f t="shared" si="30"/>
        <v/>
      </c>
      <c r="AF133" s="39" t="str">
        <f t="shared" si="31"/>
        <v/>
      </c>
    </row>
    <row r="134" spans="1:32" ht="38.25" x14ac:dyDescent="0.2">
      <c r="A134" s="2">
        <v>5663322</v>
      </c>
      <c r="B134" s="2" t="s">
        <v>641</v>
      </c>
      <c r="C134" s="2">
        <v>1993</v>
      </c>
      <c r="D134" s="2" t="s">
        <v>469</v>
      </c>
      <c r="E134" s="2" t="s">
        <v>470</v>
      </c>
      <c r="F134" s="5" t="s">
        <v>349</v>
      </c>
      <c r="G134" s="2" t="s">
        <v>642</v>
      </c>
      <c r="H134" s="5" t="s">
        <v>351</v>
      </c>
      <c r="I134" s="5" t="s">
        <v>341</v>
      </c>
      <c r="J134" s="5" t="s">
        <v>352</v>
      </c>
      <c r="K134" s="682"/>
      <c r="L134" s="682">
        <v>480</v>
      </c>
      <c r="M134" s="682">
        <v>29</v>
      </c>
      <c r="N134" s="682">
        <v>0.03</v>
      </c>
      <c r="O134" s="682">
        <v>6.31</v>
      </c>
      <c r="P134" s="682">
        <v>1.06</v>
      </c>
      <c r="Q134" s="682">
        <v>1.61</v>
      </c>
      <c r="R134" s="682">
        <v>0.4</v>
      </c>
      <c r="S134" s="682">
        <v>4.3600000000000003</v>
      </c>
      <c r="T134" s="682"/>
      <c r="U134" s="682"/>
      <c r="V134" s="21" t="str">
        <f t="shared" si="24"/>
        <v/>
      </c>
      <c r="W134" s="682" t="str">
        <f t="shared" si="25"/>
        <v/>
      </c>
      <c r="X134" s="682" t="str">
        <f t="shared" si="26"/>
        <v/>
      </c>
      <c r="Y134" s="682" t="str">
        <f t="shared" si="27"/>
        <v/>
      </c>
      <c r="Z134" s="2" t="s">
        <v>353</v>
      </c>
      <c r="AA134" s="2"/>
      <c r="AB134" s="2"/>
      <c r="AC134" s="39" t="str">
        <f t="shared" si="28"/>
        <v/>
      </c>
      <c r="AD134" s="39" t="str">
        <f t="shared" si="29"/>
        <v/>
      </c>
      <c r="AE134" s="39" t="str">
        <f t="shared" si="30"/>
        <v/>
      </c>
      <c r="AF134" s="39" t="str">
        <f t="shared" si="31"/>
        <v/>
      </c>
    </row>
    <row r="135" spans="1:32" ht="38.25" x14ac:dyDescent="0.2">
      <c r="A135" s="2">
        <v>5663322</v>
      </c>
      <c r="B135" s="2" t="s">
        <v>641</v>
      </c>
      <c r="C135" s="2">
        <v>1993</v>
      </c>
      <c r="D135" s="2" t="s">
        <v>469</v>
      </c>
      <c r="E135" s="2" t="s">
        <v>470</v>
      </c>
      <c r="F135" s="5" t="s">
        <v>349</v>
      </c>
      <c r="G135" s="2" t="s">
        <v>643</v>
      </c>
      <c r="H135" s="5" t="s">
        <v>351</v>
      </c>
      <c r="I135" s="5" t="s">
        <v>341</v>
      </c>
      <c r="J135" s="5" t="s">
        <v>352</v>
      </c>
      <c r="K135" s="682"/>
      <c r="L135" s="682">
        <v>480</v>
      </c>
      <c r="M135" s="682">
        <v>3</v>
      </c>
      <c r="N135" s="682">
        <v>0.42</v>
      </c>
      <c r="O135" s="682">
        <v>374</v>
      </c>
      <c r="P135" s="682">
        <v>126</v>
      </c>
      <c r="Q135" s="682">
        <v>215</v>
      </c>
      <c r="R135" s="682">
        <v>7.43</v>
      </c>
      <c r="S135" s="682">
        <v>33.6</v>
      </c>
      <c r="T135" s="682"/>
      <c r="U135" s="682"/>
      <c r="V135" s="21" t="str">
        <f t="shared" si="24"/>
        <v/>
      </c>
      <c r="W135" s="682" t="str">
        <f t="shared" si="25"/>
        <v/>
      </c>
      <c r="X135" s="682" t="str">
        <f t="shared" si="26"/>
        <v/>
      </c>
      <c r="Y135" s="682" t="str">
        <f t="shared" si="27"/>
        <v/>
      </c>
      <c r="Z135" s="2" t="s">
        <v>353</v>
      </c>
      <c r="AA135" s="2"/>
      <c r="AB135" s="2"/>
      <c r="AC135" s="39" t="str">
        <f t="shared" si="28"/>
        <v/>
      </c>
      <c r="AD135" s="39" t="str">
        <f t="shared" si="29"/>
        <v/>
      </c>
      <c r="AE135" s="39" t="str">
        <f t="shared" si="30"/>
        <v/>
      </c>
      <c r="AF135" s="39" t="str">
        <f t="shared" si="31"/>
        <v/>
      </c>
    </row>
    <row r="136" spans="1:32" ht="38.25" x14ac:dyDescent="0.2">
      <c r="A136" s="2">
        <v>5663322</v>
      </c>
      <c r="B136" s="2" t="s">
        <v>641</v>
      </c>
      <c r="C136" s="2">
        <v>1993</v>
      </c>
      <c r="D136" s="2" t="s">
        <v>469</v>
      </c>
      <c r="E136" s="2" t="s">
        <v>470</v>
      </c>
      <c r="F136" s="5" t="s">
        <v>349</v>
      </c>
      <c r="G136" s="2" t="s">
        <v>644</v>
      </c>
      <c r="H136" s="5" t="s">
        <v>351</v>
      </c>
      <c r="I136" s="5" t="s">
        <v>341</v>
      </c>
      <c r="J136" s="5" t="s">
        <v>352</v>
      </c>
      <c r="K136" s="682"/>
      <c r="L136" s="682">
        <v>480</v>
      </c>
      <c r="M136" s="682">
        <v>10</v>
      </c>
      <c r="N136" s="682">
        <v>0.02</v>
      </c>
      <c r="O136" s="682">
        <v>1.87</v>
      </c>
      <c r="P136" s="682">
        <v>0.45</v>
      </c>
      <c r="Q136" s="682">
        <v>0.72</v>
      </c>
      <c r="R136" s="682">
        <v>0.09</v>
      </c>
      <c r="S136" s="682">
        <v>7.93</v>
      </c>
      <c r="T136" s="682"/>
      <c r="U136" s="682"/>
      <c r="V136" s="21" t="str">
        <f t="shared" si="24"/>
        <v/>
      </c>
      <c r="W136" s="682" t="str">
        <f t="shared" si="25"/>
        <v/>
      </c>
      <c r="X136" s="682" t="str">
        <f t="shared" si="26"/>
        <v/>
      </c>
      <c r="Y136" s="682" t="str">
        <f t="shared" si="27"/>
        <v/>
      </c>
      <c r="Z136" s="2" t="s">
        <v>353</v>
      </c>
      <c r="AA136" s="2"/>
      <c r="AB136" s="2"/>
      <c r="AC136" s="39" t="str">
        <f t="shared" si="28"/>
        <v/>
      </c>
      <c r="AD136" s="39" t="str">
        <f t="shared" si="29"/>
        <v/>
      </c>
      <c r="AE136" s="39" t="str">
        <f t="shared" si="30"/>
        <v/>
      </c>
      <c r="AF136" s="39" t="str">
        <f t="shared" si="31"/>
        <v/>
      </c>
    </row>
    <row r="137" spans="1:32" ht="38.25" x14ac:dyDescent="0.2">
      <c r="A137" s="2">
        <v>5663322</v>
      </c>
      <c r="B137" s="2" t="s">
        <v>641</v>
      </c>
      <c r="C137" s="2">
        <v>1993</v>
      </c>
      <c r="D137" s="2" t="s">
        <v>469</v>
      </c>
      <c r="E137" s="2" t="s">
        <v>470</v>
      </c>
      <c r="F137" s="5" t="s">
        <v>349</v>
      </c>
      <c r="G137" s="2" t="s">
        <v>645</v>
      </c>
      <c r="H137" s="5" t="s">
        <v>351</v>
      </c>
      <c r="I137" s="5" t="s">
        <v>341</v>
      </c>
      <c r="J137" s="5" t="s">
        <v>352</v>
      </c>
      <c r="K137" s="682"/>
      <c r="L137" s="682">
        <v>480</v>
      </c>
      <c r="M137" s="682">
        <v>12</v>
      </c>
      <c r="N137" s="682">
        <v>0.08</v>
      </c>
      <c r="O137" s="682">
        <v>124</v>
      </c>
      <c r="P137" s="682">
        <v>11.6</v>
      </c>
      <c r="Q137" s="682">
        <v>35.299999999999997</v>
      </c>
      <c r="R137" s="682">
        <v>1</v>
      </c>
      <c r="S137" s="682">
        <v>7.82</v>
      </c>
      <c r="T137" s="682"/>
      <c r="U137" s="682"/>
      <c r="V137" s="21" t="str">
        <f t="shared" si="24"/>
        <v/>
      </c>
      <c r="W137" s="682" t="str">
        <f t="shared" si="25"/>
        <v/>
      </c>
      <c r="X137" s="682" t="str">
        <f t="shared" si="26"/>
        <v/>
      </c>
      <c r="Y137" s="682" t="str">
        <f t="shared" si="27"/>
        <v/>
      </c>
      <c r="Z137" s="2" t="s">
        <v>353</v>
      </c>
      <c r="AA137" s="2"/>
      <c r="AB137" s="2"/>
      <c r="AC137" s="39" t="str">
        <f t="shared" si="28"/>
        <v/>
      </c>
      <c r="AD137" s="39" t="str">
        <f t="shared" si="29"/>
        <v/>
      </c>
      <c r="AE137" s="39" t="str">
        <f t="shared" si="30"/>
        <v/>
      </c>
      <c r="AF137" s="39" t="str">
        <f t="shared" si="31"/>
        <v/>
      </c>
    </row>
    <row r="138" spans="1:32" ht="38.25" x14ac:dyDescent="0.2">
      <c r="A138" s="2">
        <v>5663322</v>
      </c>
      <c r="B138" s="2" t="s">
        <v>641</v>
      </c>
      <c r="C138" s="2">
        <v>1993</v>
      </c>
      <c r="D138" s="2" t="s">
        <v>469</v>
      </c>
      <c r="E138" s="2" t="s">
        <v>470</v>
      </c>
      <c r="F138" s="5" t="s">
        <v>349</v>
      </c>
      <c r="G138" s="2" t="s">
        <v>646</v>
      </c>
      <c r="H138" s="5" t="s">
        <v>351</v>
      </c>
      <c r="I138" s="5" t="s">
        <v>341</v>
      </c>
      <c r="J138" s="5" t="s">
        <v>352</v>
      </c>
      <c r="K138" s="682"/>
      <c r="L138" s="682">
        <v>480</v>
      </c>
      <c r="M138" s="682">
        <v>29</v>
      </c>
      <c r="N138" s="682">
        <v>0.06</v>
      </c>
      <c r="O138" s="682">
        <v>34.9</v>
      </c>
      <c r="P138" s="682">
        <v>2.16</v>
      </c>
      <c r="Q138" s="682">
        <v>6.38</v>
      </c>
      <c r="R138" s="682">
        <v>0.6</v>
      </c>
      <c r="S138" s="682">
        <v>4.46</v>
      </c>
      <c r="T138" s="682"/>
      <c r="U138" s="682"/>
      <c r="V138" s="21" t="str">
        <f t="shared" si="24"/>
        <v/>
      </c>
      <c r="W138" s="682" t="str">
        <f t="shared" si="25"/>
        <v/>
      </c>
      <c r="X138" s="682" t="str">
        <f t="shared" si="26"/>
        <v/>
      </c>
      <c r="Y138" s="682" t="str">
        <f t="shared" si="27"/>
        <v/>
      </c>
      <c r="Z138" s="2" t="s">
        <v>353</v>
      </c>
      <c r="AA138" s="2"/>
      <c r="AB138" s="2"/>
      <c r="AC138" s="39" t="str">
        <f t="shared" si="28"/>
        <v/>
      </c>
      <c r="AD138" s="39" t="str">
        <f t="shared" si="29"/>
        <v/>
      </c>
      <c r="AE138" s="39" t="str">
        <f t="shared" si="30"/>
        <v/>
      </c>
      <c r="AF138" s="39" t="str">
        <f t="shared" si="31"/>
        <v/>
      </c>
    </row>
    <row r="139" spans="1:32" ht="38.25" x14ac:dyDescent="0.2">
      <c r="A139" s="2">
        <v>5663322</v>
      </c>
      <c r="B139" s="2" t="s">
        <v>641</v>
      </c>
      <c r="C139" s="2">
        <v>1993</v>
      </c>
      <c r="D139" s="2" t="s">
        <v>469</v>
      </c>
      <c r="E139" s="2" t="s">
        <v>470</v>
      </c>
      <c r="F139" s="5" t="s">
        <v>349</v>
      </c>
      <c r="G139" s="2" t="s">
        <v>647</v>
      </c>
      <c r="H139" s="5" t="s">
        <v>351</v>
      </c>
      <c r="I139" s="5" t="s">
        <v>341</v>
      </c>
      <c r="J139" s="5" t="s">
        <v>352</v>
      </c>
      <c r="K139" s="682"/>
      <c r="L139" s="682">
        <v>480</v>
      </c>
      <c r="M139" s="682">
        <v>5</v>
      </c>
      <c r="N139" s="682">
        <v>0.05</v>
      </c>
      <c r="O139" s="682">
        <v>1.53</v>
      </c>
      <c r="P139" s="682">
        <v>0.44</v>
      </c>
      <c r="Q139" s="682">
        <v>0.62</v>
      </c>
      <c r="R139" s="682">
        <v>0.21</v>
      </c>
      <c r="S139" s="682">
        <v>4.26</v>
      </c>
      <c r="T139" s="682"/>
      <c r="U139" s="682"/>
      <c r="V139" s="21" t="str">
        <f t="shared" si="24"/>
        <v/>
      </c>
      <c r="W139" s="682" t="str">
        <f t="shared" si="25"/>
        <v/>
      </c>
      <c r="X139" s="682" t="str">
        <f t="shared" si="26"/>
        <v/>
      </c>
      <c r="Y139" s="682" t="str">
        <f t="shared" si="27"/>
        <v/>
      </c>
      <c r="Z139" s="2" t="s">
        <v>353</v>
      </c>
      <c r="AA139" s="2"/>
      <c r="AB139" s="2"/>
      <c r="AC139" s="39" t="str">
        <f t="shared" si="28"/>
        <v/>
      </c>
      <c r="AD139" s="39" t="str">
        <f t="shared" si="29"/>
        <v/>
      </c>
      <c r="AE139" s="39" t="str">
        <f t="shared" si="30"/>
        <v/>
      </c>
      <c r="AF139" s="39" t="str">
        <f t="shared" si="31"/>
        <v/>
      </c>
    </row>
    <row r="140" spans="1:32" ht="38.25" x14ac:dyDescent="0.2">
      <c r="A140" s="2">
        <v>5663322</v>
      </c>
      <c r="B140" s="2" t="s">
        <v>641</v>
      </c>
      <c r="C140" s="2">
        <v>1993</v>
      </c>
      <c r="D140" s="2" t="s">
        <v>469</v>
      </c>
      <c r="E140" s="2" t="s">
        <v>470</v>
      </c>
      <c r="F140" s="5" t="s">
        <v>349</v>
      </c>
      <c r="G140" s="2" t="s">
        <v>648</v>
      </c>
      <c r="H140" s="5" t="s">
        <v>351</v>
      </c>
      <c r="I140" s="5" t="s">
        <v>342</v>
      </c>
      <c r="J140" s="5" t="s">
        <v>352</v>
      </c>
      <c r="K140" s="682"/>
      <c r="L140" s="682"/>
      <c r="M140" s="682">
        <v>8</v>
      </c>
      <c r="N140" s="682">
        <v>0.7</v>
      </c>
      <c r="O140" s="682">
        <v>147</v>
      </c>
      <c r="P140" s="682">
        <v>21.5</v>
      </c>
      <c r="Q140" s="682">
        <v>50.7</v>
      </c>
      <c r="R140" s="682">
        <v>3.41</v>
      </c>
      <c r="S140" s="682">
        <v>6.86</v>
      </c>
      <c r="T140" s="682"/>
      <c r="U140" s="682"/>
      <c r="V140" s="21" t="str">
        <f t="shared" si="24"/>
        <v/>
      </c>
      <c r="W140" s="682" t="str">
        <f t="shared" si="25"/>
        <v/>
      </c>
      <c r="X140" s="682" t="str">
        <f t="shared" si="26"/>
        <v/>
      </c>
      <c r="Y140" s="682" t="str">
        <f t="shared" si="27"/>
        <v/>
      </c>
      <c r="Z140" s="2" t="s">
        <v>371</v>
      </c>
      <c r="AA140" s="2"/>
      <c r="AB140" s="2"/>
      <c r="AC140" s="39" t="str">
        <f t="shared" si="28"/>
        <v/>
      </c>
      <c r="AD140" s="39" t="str">
        <f t="shared" si="29"/>
        <v/>
      </c>
      <c r="AE140" s="39" t="str">
        <f t="shared" si="30"/>
        <v/>
      </c>
      <c r="AF140" s="39" t="str">
        <f t="shared" si="31"/>
        <v/>
      </c>
    </row>
    <row r="141" spans="1:32" ht="38.25" x14ac:dyDescent="0.2">
      <c r="A141" s="2">
        <v>5663322</v>
      </c>
      <c r="B141" s="2" t="s">
        <v>641</v>
      </c>
      <c r="C141" s="2">
        <v>1993</v>
      </c>
      <c r="D141" s="2" t="s">
        <v>469</v>
      </c>
      <c r="E141" s="2" t="s">
        <v>470</v>
      </c>
      <c r="F141" s="5" t="s">
        <v>349</v>
      </c>
      <c r="G141" s="2" t="s">
        <v>649</v>
      </c>
      <c r="H141" s="5" t="s">
        <v>351</v>
      </c>
      <c r="I141" s="5" t="s">
        <v>342</v>
      </c>
      <c r="J141" s="5" t="s">
        <v>352</v>
      </c>
      <c r="K141" s="682"/>
      <c r="L141" s="682"/>
      <c r="M141" s="682">
        <v>6</v>
      </c>
      <c r="N141" s="682">
        <v>0.1</v>
      </c>
      <c r="O141" s="682">
        <v>108</v>
      </c>
      <c r="P141" s="682">
        <v>22.9</v>
      </c>
      <c r="Q141" s="682">
        <v>42.8</v>
      </c>
      <c r="R141" s="682">
        <v>2.25</v>
      </c>
      <c r="S141" s="682">
        <v>18.3</v>
      </c>
      <c r="T141" s="682"/>
      <c r="U141" s="682"/>
      <c r="V141" s="21" t="str">
        <f t="shared" si="24"/>
        <v/>
      </c>
      <c r="W141" s="682" t="str">
        <f t="shared" si="25"/>
        <v/>
      </c>
      <c r="X141" s="682" t="str">
        <f t="shared" si="26"/>
        <v/>
      </c>
      <c r="Y141" s="682" t="str">
        <f t="shared" si="27"/>
        <v/>
      </c>
      <c r="Z141" s="2" t="s">
        <v>371</v>
      </c>
      <c r="AA141" s="2"/>
      <c r="AB141" s="2"/>
      <c r="AC141" s="39" t="str">
        <f t="shared" si="28"/>
        <v/>
      </c>
      <c r="AD141" s="39" t="str">
        <f t="shared" si="29"/>
        <v/>
      </c>
      <c r="AE141" s="39" t="str">
        <f t="shared" si="30"/>
        <v/>
      </c>
      <c r="AF141" s="39" t="str">
        <f t="shared" si="31"/>
        <v/>
      </c>
    </row>
    <row r="142" spans="1:32" ht="38.25" x14ac:dyDescent="0.2">
      <c r="A142" s="2">
        <v>5663322</v>
      </c>
      <c r="B142" s="2" t="s">
        <v>641</v>
      </c>
      <c r="C142" s="2">
        <v>1993</v>
      </c>
      <c r="D142" s="2" t="s">
        <v>469</v>
      </c>
      <c r="E142" s="2" t="s">
        <v>470</v>
      </c>
      <c r="F142" s="5" t="s">
        <v>349</v>
      </c>
      <c r="G142" s="2" t="s">
        <v>650</v>
      </c>
      <c r="H142" s="5" t="s">
        <v>351</v>
      </c>
      <c r="I142" s="5" t="s">
        <v>342</v>
      </c>
      <c r="J142" s="5" t="s">
        <v>352</v>
      </c>
      <c r="K142" s="682"/>
      <c r="L142" s="682"/>
      <c r="M142" s="682">
        <v>7</v>
      </c>
      <c r="N142" s="682">
        <v>0.05</v>
      </c>
      <c r="O142" s="682">
        <v>16.8</v>
      </c>
      <c r="P142" s="682">
        <v>5.17</v>
      </c>
      <c r="Q142" s="682">
        <v>6.83</v>
      </c>
      <c r="R142" s="682">
        <v>0.25</v>
      </c>
      <c r="S142" s="682">
        <v>1.72</v>
      </c>
      <c r="T142" s="682"/>
      <c r="U142" s="682"/>
      <c r="V142" s="21" t="str">
        <f t="shared" si="24"/>
        <v/>
      </c>
      <c r="W142" s="682" t="str">
        <f t="shared" si="25"/>
        <v/>
      </c>
      <c r="X142" s="682" t="str">
        <f t="shared" si="26"/>
        <v/>
      </c>
      <c r="Y142" s="682" t="str">
        <f t="shared" si="27"/>
        <v/>
      </c>
      <c r="Z142" s="2" t="s">
        <v>371</v>
      </c>
      <c r="AA142" s="2"/>
      <c r="AB142" s="2"/>
      <c r="AC142" s="39" t="str">
        <f t="shared" si="28"/>
        <v/>
      </c>
      <c r="AD142" s="39" t="str">
        <f t="shared" si="29"/>
        <v/>
      </c>
      <c r="AE142" s="39" t="str">
        <f t="shared" si="30"/>
        <v/>
      </c>
      <c r="AF142" s="39" t="str">
        <f t="shared" si="31"/>
        <v/>
      </c>
    </row>
    <row r="143" spans="1:32" ht="38.25" x14ac:dyDescent="0.2">
      <c r="A143" s="2">
        <v>5663322</v>
      </c>
      <c r="B143" s="2" t="s">
        <v>641</v>
      </c>
      <c r="C143" s="2">
        <v>1993</v>
      </c>
      <c r="D143" s="2" t="s">
        <v>469</v>
      </c>
      <c r="E143" s="2" t="s">
        <v>470</v>
      </c>
      <c r="F143" s="5" t="s">
        <v>349</v>
      </c>
      <c r="G143" s="2" t="s">
        <v>651</v>
      </c>
      <c r="H143" s="5" t="s">
        <v>351</v>
      </c>
      <c r="I143" s="5" t="s">
        <v>342</v>
      </c>
      <c r="J143" s="5" t="s">
        <v>352</v>
      </c>
      <c r="K143" s="682"/>
      <c r="L143" s="682"/>
      <c r="M143" s="682">
        <v>2</v>
      </c>
      <c r="N143" s="682">
        <v>0.3</v>
      </c>
      <c r="O143" s="682">
        <v>0.36</v>
      </c>
      <c r="P143" s="682">
        <v>0.26</v>
      </c>
      <c r="Q143" s="682">
        <v>0.14000000000000001</v>
      </c>
      <c r="R143" s="682">
        <v>0.25</v>
      </c>
      <c r="S143" s="682">
        <v>1.72</v>
      </c>
      <c r="T143" s="682"/>
      <c r="U143" s="682"/>
      <c r="V143" s="21" t="str">
        <f t="shared" si="24"/>
        <v/>
      </c>
      <c r="W143" s="682" t="str">
        <f t="shared" si="25"/>
        <v/>
      </c>
      <c r="X143" s="682" t="str">
        <f t="shared" si="26"/>
        <v/>
      </c>
      <c r="Y143" s="682" t="str">
        <f t="shared" si="27"/>
        <v/>
      </c>
      <c r="Z143" s="2" t="s">
        <v>371</v>
      </c>
      <c r="AA143" s="2"/>
      <c r="AB143" s="2"/>
      <c r="AC143" s="39" t="str">
        <f t="shared" si="28"/>
        <v/>
      </c>
      <c r="AD143" s="39" t="str">
        <f t="shared" si="29"/>
        <v/>
      </c>
      <c r="AE143" s="39" t="str">
        <f t="shared" si="30"/>
        <v/>
      </c>
      <c r="AF143" s="39" t="str">
        <f t="shared" si="31"/>
        <v/>
      </c>
    </row>
    <row r="144" spans="1:32" ht="38.25" x14ac:dyDescent="0.2">
      <c r="A144" s="2">
        <v>5663322</v>
      </c>
      <c r="B144" s="2" t="s">
        <v>641</v>
      </c>
      <c r="C144" s="2">
        <v>1993</v>
      </c>
      <c r="D144" s="2" t="s">
        <v>469</v>
      </c>
      <c r="E144" s="2" t="s">
        <v>470</v>
      </c>
      <c r="F144" s="5" t="s">
        <v>349</v>
      </c>
      <c r="G144" s="2" t="s">
        <v>487</v>
      </c>
      <c r="H144" s="5"/>
      <c r="I144" s="5" t="s">
        <v>341</v>
      </c>
      <c r="J144" s="5" t="s">
        <v>493</v>
      </c>
      <c r="K144" s="682"/>
      <c r="L144" s="682">
        <v>480</v>
      </c>
      <c r="M144" s="682">
        <v>25</v>
      </c>
      <c r="N144" s="682">
        <v>0.04</v>
      </c>
      <c r="O144" s="682">
        <v>2.13</v>
      </c>
      <c r="P144" s="682">
        <v>0.56999999999999995</v>
      </c>
      <c r="Q144" s="682">
        <v>0.56999999999999995</v>
      </c>
      <c r="R144" s="682">
        <v>0.34</v>
      </c>
      <c r="S144" s="682">
        <v>3.13</v>
      </c>
      <c r="T144" s="682"/>
      <c r="U144" s="682"/>
      <c r="V144" s="21" t="str">
        <f t="shared" si="24"/>
        <v/>
      </c>
      <c r="W144" s="682" t="str">
        <f t="shared" si="25"/>
        <v/>
      </c>
      <c r="X144" s="682" t="str">
        <f t="shared" si="26"/>
        <v/>
      </c>
      <c r="Y144" s="682" t="str">
        <f t="shared" si="27"/>
        <v/>
      </c>
      <c r="Z144" s="2" t="s">
        <v>471</v>
      </c>
      <c r="AA144" s="2"/>
      <c r="AB144" s="2"/>
      <c r="AC144" s="39" t="str">
        <f t="shared" si="28"/>
        <v/>
      </c>
      <c r="AD144" s="39" t="str">
        <f t="shared" si="29"/>
        <v/>
      </c>
      <c r="AE144" s="39" t="str">
        <f t="shared" si="30"/>
        <v/>
      </c>
      <c r="AF144" s="39" t="str">
        <f t="shared" si="31"/>
        <v/>
      </c>
    </row>
    <row r="145" spans="1:32" ht="38.25" x14ac:dyDescent="0.2">
      <c r="A145" s="2">
        <v>5663322</v>
      </c>
      <c r="B145" s="2" t="s">
        <v>641</v>
      </c>
      <c r="C145" s="2">
        <v>1993</v>
      </c>
      <c r="D145" s="2" t="s">
        <v>469</v>
      </c>
      <c r="E145" s="2" t="s">
        <v>470</v>
      </c>
      <c r="F145" s="5" t="s">
        <v>349</v>
      </c>
      <c r="G145" s="2" t="s">
        <v>652</v>
      </c>
      <c r="H145" s="5"/>
      <c r="I145" s="5" t="s">
        <v>341</v>
      </c>
      <c r="J145" s="5" t="s">
        <v>493</v>
      </c>
      <c r="K145" s="682"/>
      <c r="L145" s="682">
        <v>480</v>
      </c>
      <c r="M145" s="682">
        <v>20</v>
      </c>
      <c r="N145" s="682">
        <v>0.09</v>
      </c>
      <c r="O145" s="682">
        <v>64.3</v>
      </c>
      <c r="P145" s="682">
        <v>10.5</v>
      </c>
      <c r="Q145" s="682">
        <v>18.399999999999999</v>
      </c>
      <c r="R145" s="682">
        <v>1.85</v>
      </c>
      <c r="S145" s="682">
        <v>8.56</v>
      </c>
      <c r="T145" s="682"/>
      <c r="U145" s="682"/>
      <c r="V145" s="21" t="str">
        <f t="shared" si="24"/>
        <v/>
      </c>
      <c r="W145" s="682" t="str">
        <f t="shared" si="25"/>
        <v/>
      </c>
      <c r="X145" s="682" t="str">
        <f t="shared" si="26"/>
        <v/>
      </c>
      <c r="Y145" s="682" t="str">
        <f t="shared" si="27"/>
        <v/>
      </c>
      <c r="Z145" s="2" t="s">
        <v>471</v>
      </c>
      <c r="AA145" s="2"/>
      <c r="AB145" s="2"/>
      <c r="AC145" s="39" t="str">
        <f t="shared" si="28"/>
        <v/>
      </c>
      <c r="AD145" s="39" t="str">
        <f t="shared" si="29"/>
        <v/>
      </c>
      <c r="AE145" s="39" t="str">
        <f t="shared" si="30"/>
        <v/>
      </c>
      <c r="AF145" s="39" t="str">
        <f t="shared" si="31"/>
        <v/>
      </c>
    </row>
    <row r="146" spans="1:32" ht="38.25" x14ac:dyDescent="0.2">
      <c r="A146" s="2">
        <v>5663322</v>
      </c>
      <c r="B146" s="2" t="s">
        <v>641</v>
      </c>
      <c r="C146" s="2">
        <v>1993</v>
      </c>
      <c r="D146" s="2" t="s">
        <v>469</v>
      </c>
      <c r="E146" s="2" t="s">
        <v>470</v>
      </c>
      <c r="F146" s="5" t="s">
        <v>349</v>
      </c>
      <c r="G146" s="2" t="s">
        <v>653</v>
      </c>
      <c r="H146" s="5"/>
      <c r="I146" s="5" t="s">
        <v>341</v>
      </c>
      <c r="J146" s="5" t="s">
        <v>493</v>
      </c>
      <c r="K146" s="682"/>
      <c r="L146" s="682">
        <v>480</v>
      </c>
      <c r="M146" s="682">
        <v>4</v>
      </c>
      <c r="N146" s="682">
        <v>0.1</v>
      </c>
      <c r="O146" s="682">
        <v>1.92</v>
      </c>
      <c r="P146" s="682">
        <v>0.56999999999999995</v>
      </c>
      <c r="Q146" s="682">
        <v>0.9</v>
      </c>
      <c r="R146" s="682">
        <v>0.24</v>
      </c>
      <c r="S146" s="682">
        <v>4.01</v>
      </c>
      <c r="T146" s="682"/>
      <c r="U146" s="682"/>
      <c r="V146" s="21" t="str">
        <f t="shared" si="24"/>
        <v/>
      </c>
      <c r="W146" s="682" t="str">
        <f t="shared" si="25"/>
        <v/>
      </c>
      <c r="X146" s="682" t="str">
        <f t="shared" si="26"/>
        <v/>
      </c>
      <c r="Y146" s="682" t="str">
        <f t="shared" si="27"/>
        <v/>
      </c>
      <c r="Z146" s="2" t="s">
        <v>471</v>
      </c>
      <c r="AA146" s="2"/>
      <c r="AB146" s="2"/>
      <c r="AC146" s="39" t="str">
        <f t="shared" si="28"/>
        <v/>
      </c>
      <c r="AD146" s="39" t="str">
        <f t="shared" si="29"/>
        <v/>
      </c>
      <c r="AE146" s="39" t="str">
        <f t="shared" si="30"/>
        <v/>
      </c>
      <c r="AF146" s="39" t="str">
        <f t="shared" si="31"/>
        <v/>
      </c>
    </row>
    <row r="147" spans="1:32" ht="38.25" x14ac:dyDescent="0.2">
      <c r="A147" s="2">
        <v>5663322</v>
      </c>
      <c r="B147" s="2" t="s">
        <v>641</v>
      </c>
      <c r="C147" s="2">
        <v>1993</v>
      </c>
      <c r="D147" s="2" t="s">
        <v>469</v>
      </c>
      <c r="E147" s="2" t="s">
        <v>470</v>
      </c>
      <c r="F147" s="5" t="s">
        <v>349</v>
      </c>
      <c r="G147" s="2" t="s">
        <v>424</v>
      </c>
      <c r="H147" s="5"/>
      <c r="I147" s="5" t="s">
        <v>341</v>
      </c>
      <c r="J147" s="5" t="s">
        <v>493</v>
      </c>
      <c r="K147" s="682"/>
      <c r="L147" s="682">
        <v>480</v>
      </c>
      <c r="M147" s="682">
        <v>18</v>
      </c>
      <c r="N147" s="682">
        <v>0.03</v>
      </c>
      <c r="O147" s="682">
        <v>5.88</v>
      </c>
      <c r="P147" s="682">
        <v>1.04</v>
      </c>
      <c r="Q147" s="682">
        <v>1.92</v>
      </c>
      <c r="R147" s="682">
        <v>0.22</v>
      </c>
      <c r="S147" s="682">
        <v>5.82</v>
      </c>
      <c r="T147" s="682"/>
      <c r="U147" s="682"/>
      <c r="V147" s="21" t="str">
        <f t="shared" si="24"/>
        <v/>
      </c>
      <c r="W147" s="682" t="str">
        <f t="shared" si="25"/>
        <v/>
      </c>
      <c r="X147" s="682" t="str">
        <f t="shared" si="26"/>
        <v/>
      </c>
      <c r="Y147" s="682" t="str">
        <f t="shared" si="27"/>
        <v/>
      </c>
      <c r="Z147" s="2" t="s">
        <v>471</v>
      </c>
      <c r="AA147" s="2"/>
      <c r="AB147" s="2"/>
      <c r="AC147" s="39" t="str">
        <f t="shared" si="28"/>
        <v/>
      </c>
      <c r="AD147" s="39" t="str">
        <f t="shared" si="29"/>
        <v/>
      </c>
      <c r="AE147" s="39" t="str">
        <f t="shared" si="30"/>
        <v/>
      </c>
      <c r="AF147" s="39" t="str">
        <f t="shared" si="31"/>
        <v/>
      </c>
    </row>
    <row r="148" spans="1:32" ht="38.25" x14ac:dyDescent="0.2">
      <c r="A148" s="2">
        <v>5663322</v>
      </c>
      <c r="B148" s="2" t="s">
        <v>641</v>
      </c>
      <c r="C148" s="2">
        <v>1993</v>
      </c>
      <c r="D148" s="2" t="s">
        <v>469</v>
      </c>
      <c r="E148" s="2" t="s">
        <v>470</v>
      </c>
      <c r="F148" s="5" t="s">
        <v>349</v>
      </c>
      <c r="G148" s="2" t="s">
        <v>654</v>
      </c>
      <c r="H148" s="5"/>
      <c r="I148" s="5" t="s">
        <v>341</v>
      </c>
      <c r="J148" s="5" t="s">
        <v>493</v>
      </c>
      <c r="K148" s="682"/>
      <c r="L148" s="682">
        <v>480</v>
      </c>
      <c r="M148" s="682">
        <v>5</v>
      </c>
      <c r="N148" s="682">
        <v>0.15</v>
      </c>
      <c r="O148" s="682">
        <v>23.8</v>
      </c>
      <c r="P148" s="682">
        <v>7.8</v>
      </c>
      <c r="Q148" s="682">
        <v>10.4</v>
      </c>
      <c r="R148" s="682">
        <v>2.12</v>
      </c>
      <c r="S148" s="682">
        <v>8.36</v>
      </c>
      <c r="T148" s="682"/>
      <c r="U148" s="682"/>
      <c r="V148" s="21" t="str">
        <f t="shared" si="24"/>
        <v/>
      </c>
      <c r="W148" s="682" t="str">
        <f t="shared" si="25"/>
        <v/>
      </c>
      <c r="X148" s="682" t="str">
        <f t="shared" si="26"/>
        <v/>
      </c>
      <c r="Y148" s="682" t="str">
        <f t="shared" si="27"/>
        <v/>
      </c>
      <c r="Z148" s="2" t="s">
        <v>471</v>
      </c>
      <c r="AA148" s="2"/>
      <c r="AB148" s="2"/>
      <c r="AC148" s="39" t="str">
        <f t="shared" si="28"/>
        <v/>
      </c>
      <c r="AD148" s="39" t="str">
        <f t="shared" si="29"/>
        <v/>
      </c>
      <c r="AE148" s="39" t="str">
        <f t="shared" si="30"/>
        <v/>
      </c>
      <c r="AF148" s="39" t="str">
        <f t="shared" si="31"/>
        <v/>
      </c>
    </row>
    <row r="149" spans="1:32" ht="38.25" x14ac:dyDescent="0.2">
      <c r="A149" s="2">
        <v>5663322</v>
      </c>
      <c r="B149" s="2" t="s">
        <v>641</v>
      </c>
      <c r="C149" s="2">
        <v>1993</v>
      </c>
      <c r="D149" s="2" t="s">
        <v>469</v>
      </c>
      <c r="E149" s="2" t="s">
        <v>470</v>
      </c>
      <c r="F149" s="5" t="s">
        <v>349</v>
      </c>
      <c r="G149" s="2" t="s">
        <v>655</v>
      </c>
      <c r="H149" s="5"/>
      <c r="I149" s="5" t="s">
        <v>341</v>
      </c>
      <c r="J149" s="5" t="s">
        <v>493</v>
      </c>
      <c r="K149" s="35"/>
      <c r="L149" s="682">
        <v>480</v>
      </c>
      <c r="M149" s="682">
        <v>25</v>
      </c>
      <c r="N149" s="682">
        <v>0.02</v>
      </c>
      <c r="O149" s="682">
        <v>0.5</v>
      </c>
      <c r="P149" s="682">
        <v>0.08</v>
      </c>
      <c r="Q149" s="682">
        <v>0.12</v>
      </c>
      <c r="R149" s="682">
        <v>0.04</v>
      </c>
      <c r="S149" s="682">
        <v>2.97</v>
      </c>
      <c r="T149" s="682"/>
      <c r="U149" s="682"/>
      <c r="V149" s="21" t="str">
        <f t="shared" si="24"/>
        <v/>
      </c>
      <c r="W149" s="682" t="str">
        <f t="shared" si="25"/>
        <v/>
      </c>
      <c r="X149" s="682" t="str">
        <f t="shared" si="26"/>
        <v/>
      </c>
      <c r="Y149" s="682" t="str">
        <f t="shared" si="27"/>
        <v/>
      </c>
      <c r="Z149" s="2" t="s">
        <v>471</v>
      </c>
      <c r="AA149" s="2"/>
      <c r="AB149" s="2"/>
      <c r="AC149" s="39" t="str">
        <f t="shared" si="28"/>
        <v/>
      </c>
      <c r="AD149" s="39" t="str">
        <f t="shared" si="29"/>
        <v/>
      </c>
      <c r="AE149" s="39" t="str">
        <f t="shared" si="30"/>
        <v/>
      </c>
      <c r="AF149" s="39" t="str">
        <f t="shared" si="31"/>
        <v/>
      </c>
    </row>
    <row r="150" spans="1:32" ht="38.25" x14ac:dyDescent="0.2">
      <c r="A150" s="2">
        <v>5663352</v>
      </c>
      <c r="B150" s="2" t="s">
        <v>656</v>
      </c>
      <c r="C150" s="2">
        <v>1990</v>
      </c>
      <c r="D150" s="2" t="s">
        <v>469</v>
      </c>
      <c r="E150" s="2" t="s">
        <v>470</v>
      </c>
      <c r="F150" s="5" t="s">
        <v>657</v>
      </c>
      <c r="G150" s="2" t="s">
        <v>658</v>
      </c>
      <c r="H150" s="5" t="s">
        <v>351</v>
      </c>
      <c r="I150" s="5" t="s">
        <v>341</v>
      </c>
      <c r="J150" s="5" t="s">
        <v>352</v>
      </c>
      <c r="K150" s="682"/>
      <c r="L150" s="682">
        <v>480</v>
      </c>
      <c r="M150" s="682"/>
      <c r="N150" s="682"/>
      <c r="O150" s="682"/>
      <c r="P150" s="682"/>
      <c r="Q150" s="682"/>
      <c r="R150" s="682">
        <v>7.46</v>
      </c>
      <c r="S150" s="682"/>
      <c r="T150" s="682"/>
      <c r="U150" s="682"/>
      <c r="V150" s="21" t="str">
        <f t="shared" si="24"/>
        <v/>
      </c>
      <c r="W150" s="682" t="str">
        <f t="shared" si="25"/>
        <v/>
      </c>
      <c r="X150" s="682" t="str">
        <f t="shared" si="26"/>
        <v/>
      </c>
      <c r="Y150" s="682" t="str">
        <f t="shared" si="27"/>
        <v/>
      </c>
      <c r="Z150" s="2" t="s">
        <v>659</v>
      </c>
      <c r="AA150" s="2"/>
      <c r="AB150" s="2"/>
      <c r="AC150" s="39" t="str">
        <f t="shared" si="28"/>
        <v/>
      </c>
      <c r="AD150" s="39" t="str">
        <f t="shared" si="29"/>
        <v/>
      </c>
      <c r="AE150" s="39" t="str">
        <f t="shared" si="30"/>
        <v/>
      </c>
      <c r="AF150" s="39" t="str">
        <f t="shared" si="31"/>
        <v/>
      </c>
    </row>
    <row r="151" spans="1:32" ht="38.25" x14ac:dyDescent="0.2">
      <c r="A151" s="2">
        <v>5663352</v>
      </c>
      <c r="B151" s="2" t="s">
        <v>656</v>
      </c>
      <c r="C151" s="2">
        <v>1990</v>
      </c>
      <c r="D151" s="2" t="s">
        <v>469</v>
      </c>
      <c r="E151" s="2" t="s">
        <v>470</v>
      </c>
      <c r="F151" s="5" t="s">
        <v>657</v>
      </c>
      <c r="G151" s="2" t="s">
        <v>660</v>
      </c>
      <c r="H151" s="5" t="s">
        <v>351</v>
      </c>
      <c r="I151" s="5" t="s">
        <v>341</v>
      </c>
      <c r="J151" s="5" t="s">
        <v>352</v>
      </c>
      <c r="K151" s="682"/>
      <c r="L151" s="682">
        <v>480</v>
      </c>
      <c r="M151" s="682"/>
      <c r="N151" s="682"/>
      <c r="O151" s="682"/>
      <c r="P151" s="682"/>
      <c r="Q151" s="682"/>
      <c r="R151" s="682">
        <v>1.02</v>
      </c>
      <c r="S151" s="682"/>
      <c r="T151" s="682"/>
      <c r="U151" s="682"/>
      <c r="V151" s="21" t="str">
        <f t="shared" si="24"/>
        <v/>
      </c>
      <c r="W151" s="682" t="str">
        <f t="shared" si="25"/>
        <v/>
      </c>
      <c r="X151" s="682" t="str">
        <f t="shared" si="26"/>
        <v/>
      </c>
      <c r="Y151" s="682" t="str">
        <f t="shared" si="27"/>
        <v/>
      </c>
      <c r="Z151" s="2" t="s">
        <v>659</v>
      </c>
      <c r="AA151" s="2"/>
      <c r="AB151" s="2"/>
      <c r="AC151" s="39" t="str">
        <f t="shared" si="28"/>
        <v/>
      </c>
      <c r="AD151" s="39" t="str">
        <f t="shared" si="29"/>
        <v/>
      </c>
      <c r="AE151" s="39" t="str">
        <f t="shared" si="30"/>
        <v/>
      </c>
      <c r="AF151" s="39" t="str">
        <f t="shared" si="31"/>
        <v/>
      </c>
    </row>
    <row r="152" spans="1:32" ht="38.25" x14ac:dyDescent="0.2">
      <c r="A152" s="2">
        <v>5663352</v>
      </c>
      <c r="B152" s="2" t="s">
        <v>656</v>
      </c>
      <c r="C152" s="2">
        <v>1990</v>
      </c>
      <c r="D152" s="2" t="s">
        <v>469</v>
      </c>
      <c r="E152" s="2" t="s">
        <v>470</v>
      </c>
      <c r="F152" s="5" t="s">
        <v>657</v>
      </c>
      <c r="G152" s="2" t="s">
        <v>661</v>
      </c>
      <c r="H152" s="5" t="s">
        <v>351</v>
      </c>
      <c r="I152" s="5" t="s">
        <v>341</v>
      </c>
      <c r="J152" s="5" t="s">
        <v>352</v>
      </c>
      <c r="K152" s="682"/>
      <c r="L152" s="682">
        <v>480</v>
      </c>
      <c r="M152" s="682"/>
      <c r="N152" s="682"/>
      <c r="O152" s="682"/>
      <c r="P152" s="682"/>
      <c r="Q152" s="682"/>
      <c r="R152" s="682">
        <v>1</v>
      </c>
      <c r="S152" s="682"/>
      <c r="T152" s="682"/>
      <c r="U152" s="682"/>
      <c r="V152" s="21" t="str">
        <f t="shared" si="24"/>
        <v/>
      </c>
      <c r="W152" s="682" t="str">
        <f t="shared" si="25"/>
        <v/>
      </c>
      <c r="X152" s="682" t="str">
        <f t="shared" si="26"/>
        <v/>
      </c>
      <c r="Y152" s="682" t="str">
        <f t="shared" si="27"/>
        <v/>
      </c>
      <c r="Z152" s="2" t="s">
        <v>659</v>
      </c>
      <c r="AA152" s="2"/>
      <c r="AB152" s="2"/>
      <c r="AC152" s="39" t="str">
        <f t="shared" si="28"/>
        <v/>
      </c>
      <c r="AD152" s="39" t="str">
        <f t="shared" si="29"/>
        <v/>
      </c>
      <c r="AE152" s="39" t="str">
        <f t="shared" si="30"/>
        <v/>
      </c>
      <c r="AF152" s="39" t="str">
        <f t="shared" si="31"/>
        <v/>
      </c>
    </row>
    <row r="153" spans="1:32" ht="38.25" x14ac:dyDescent="0.2">
      <c r="A153" s="2">
        <v>5663352</v>
      </c>
      <c r="B153" s="2" t="s">
        <v>656</v>
      </c>
      <c r="C153" s="2">
        <v>1990</v>
      </c>
      <c r="D153" s="2" t="s">
        <v>469</v>
      </c>
      <c r="E153" s="2" t="s">
        <v>470</v>
      </c>
      <c r="F153" s="5" t="s">
        <v>657</v>
      </c>
      <c r="G153" s="2" t="s">
        <v>662</v>
      </c>
      <c r="H153" s="5"/>
      <c r="I153" s="5" t="s">
        <v>341</v>
      </c>
      <c r="J153" s="5" t="s">
        <v>493</v>
      </c>
      <c r="K153" s="682"/>
      <c r="L153" s="682">
        <v>480</v>
      </c>
      <c r="M153" s="682"/>
      <c r="N153" s="682"/>
      <c r="O153" s="682"/>
      <c r="P153" s="682"/>
      <c r="Q153" s="682"/>
      <c r="R153" s="682">
        <v>1.96</v>
      </c>
      <c r="S153" s="682"/>
      <c r="T153" s="682"/>
      <c r="U153" s="682"/>
      <c r="V153" s="21" t="str">
        <f t="shared" si="24"/>
        <v/>
      </c>
      <c r="W153" s="682" t="str">
        <f t="shared" si="25"/>
        <v/>
      </c>
      <c r="X153" s="682" t="str">
        <f t="shared" si="26"/>
        <v/>
      </c>
      <c r="Y153" s="682" t="str">
        <f t="shared" si="27"/>
        <v/>
      </c>
      <c r="Z153" s="2" t="s">
        <v>659</v>
      </c>
      <c r="AA153" s="2"/>
      <c r="AB153" s="2"/>
      <c r="AC153" s="39" t="str">
        <f t="shared" si="28"/>
        <v/>
      </c>
      <c r="AD153" s="39" t="str">
        <f t="shared" si="29"/>
        <v/>
      </c>
      <c r="AE153" s="39" t="str">
        <f t="shared" si="30"/>
        <v/>
      </c>
      <c r="AF153" s="39" t="str">
        <f t="shared" si="31"/>
        <v/>
      </c>
    </row>
    <row r="154" spans="1:32" ht="38.25" x14ac:dyDescent="0.2">
      <c r="A154" s="2">
        <v>5663352</v>
      </c>
      <c r="B154" s="2" t="s">
        <v>656</v>
      </c>
      <c r="C154" s="2">
        <v>1990</v>
      </c>
      <c r="D154" s="2" t="s">
        <v>469</v>
      </c>
      <c r="E154" s="2" t="s">
        <v>470</v>
      </c>
      <c r="F154" s="5" t="s">
        <v>657</v>
      </c>
      <c r="G154" s="2" t="s">
        <v>663</v>
      </c>
      <c r="H154" s="5"/>
      <c r="I154" s="5" t="s">
        <v>341</v>
      </c>
      <c r="J154" s="5" t="s">
        <v>493</v>
      </c>
      <c r="K154" s="682"/>
      <c r="L154" s="682">
        <v>480</v>
      </c>
      <c r="M154" s="682"/>
      <c r="N154" s="682"/>
      <c r="O154" s="682"/>
      <c r="P154" s="682"/>
      <c r="Q154" s="682"/>
      <c r="R154" s="682">
        <v>2.12</v>
      </c>
      <c r="S154" s="682"/>
      <c r="T154" s="682"/>
      <c r="U154" s="682"/>
      <c r="V154" s="21" t="str">
        <f t="shared" si="24"/>
        <v/>
      </c>
      <c r="W154" s="682" t="str">
        <f t="shared" si="25"/>
        <v/>
      </c>
      <c r="X154" s="682" t="str">
        <f t="shared" si="26"/>
        <v/>
      </c>
      <c r="Y154" s="682" t="str">
        <f t="shared" si="27"/>
        <v/>
      </c>
      <c r="Z154" s="2" t="s">
        <v>659</v>
      </c>
      <c r="AA154" s="2"/>
      <c r="AB154" s="2"/>
      <c r="AC154" s="39" t="str">
        <f t="shared" si="28"/>
        <v/>
      </c>
      <c r="AD154" s="39" t="str">
        <f t="shared" si="29"/>
        <v/>
      </c>
      <c r="AE154" s="39" t="str">
        <f t="shared" si="30"/>
        <v/>
      </c>
      <c r="AF154" s="39" t="str">
        <f t="shared" si="31"/>
        <v/>
      </c>
    </row>
    <row r="155" spans="1:32" ht="38.25" x14ac:dyDescent="0.2">
      <c r="A155" s="2">
        <v>5663728</v>
      </c>
      <c r="B155" s="2" t="s">
        <v>664</v>
      </c>
      <c r="C155" s="2">
        <v>1996</v>
      </c>
      <c r="D155" s="2" t="s">
        <v>360</v>
      </c>
      <c r="E155" s="2" t="s">
        <v>665</v>
      </c>
      <c r="F155" s="5" t="s">
        <v>349</v>
      </c>
      <c r="G155" s="5" t="s">
        <v>349</v>
      </c>
      <c r="H155" s="5" t="s">
        <v>351</v>
      </c>
      <c r="I155" s="5" t="s">
        <v>341</v>
      </c>
      <c r="J155" s="5" t="s">
        <v>352</v>
      </c>
      <c r="K155" s="682"/>
      <c r="L155" s="682"/>
      <c r="M155" s="682">
        <v>19</v>
      </c>
      <c r="N155" s="119">
        <v>3.3E-3</v>
      </c>
      <c r="O155" s="682">
        <v>21</v>
      </c>
      <c r="P155" s="682"/>
      <c r="Q155" s="682"/>
      <c r="R155" s="682"/>
      <c r="S155" s="682"/>
      <c r="T155" s="682">
        <v>0.35</v>
      </c>
      <c r="U155" s="682"/>
      <c r="V155" s="21" t="str">
        <f t="shared" si="24"/>
        <v/>
      </c>
      <c r="W155" s="682" t="str">
        <f t="shared" si="25"/>
        <v/>
      </c>
      <c r="X155" s="682" t="str">
        <f t="shared" si="26"/>
        <v/>
      </c>
      <c r="Y155" s="682" t="str">
        <f t="shared" si="27"/>
        <v/>
      </c>
      <c r="Z155" s="2" t="s">
        <v>633</v>
      </c>
      <c r="AA155" s="2"/>
      <c r="AB155" s="2"/>
      <c r="AC155" s="39" t="str">
        <f t="shared" si="28"/>
        <v/>
      </c>
      <c r="AD155" s="39" t="str">
        <f t="shared" si="29"/>
        <v/>
      </c>
      <c r="AE155" s="39" t="str">
        <f t="shared" si="30"/>
        <v/>
      </c>
      <c r="AF155" s="39" t="str">
        <f t="shared" si="31"/>
        <v/>
      </c>
    </row>
    <row r="156" spans="1:32" ht="25.5" x14ac:dyDescent="0.2">
      <c r="A156" s="2">
        <v>5684245</v>
      </c>
      <c r="B156" s="2" t="s">
        <v>666</v>
      </c>
      <c r="C156" s="2">
        <v>1994</v>
      </c>
      <c r="D156" s="2" t="s">
        <v>469</v>
      </c>
      <c r="E156" s="2" t="s">
        <v>667</v>
      </c>
      <c r="F156" s="2" t="s">
        <v>349</v>
      </c>
      <c r="G156" s="2" t="s">
        <v>349</v>
      </c>
      <c r="H156" s="2" t="s">
        <v>351</v>
      </c>
      <c r="I156" s="2" t="s">
        <v>341</v>
      </c>
      <c r="J156" s="2" t="s">
        <v>493</v>
      </c>
      <c r="K156" s="682">
        <v>1991</v>
      </c>
      <c r="L156" s="682">
        <v>480</v>
      </c>
      <c r="M156" s="682">
        <v>31</v>
      </c>
      <c r="N156" s="682"/>
      <c r="O156" s="682"/>
      <c r="P156" s="682">
        <v>3.18</v>
      </c>
      <c r="Q156" s="682">
        <v>7.13</v>
      </c>
      <c r="R156" s="682"/>
      <c r="S156" s="682"/>
      <c r="T156" s="682"/>
      <c r="U156" s="682"/>
      <c r="V156" s="21" t="str">
        <f t="shared" si="24"/>
        <v/>
      </c>
      <c r="W156" s="682" t="str">
        <f t="shared" si="25"/>
        <v/>
      </c>
      <c r="X156" s="682" t="str">
        <f t="shared" si="26"/>
        <v/>
      </c>
      <c r="Y156" s="682" t="str">
        <f t="shared" si="27"/>
        <v/>
      </c>
      <c r="Z156" s="2" t="s">
        <v>668</v>
      </c>
      <c r="AA156" s="2"/>
      <c r="AB156" s="2"/>
      <c r="AC156" s="39" t="str">
        <f t="shared" si="28"/>
        <v/>
      </c>
      <c r="AD156" s="39" t="str">
        <f t="shared" si="29"/>
        <v/>
      </c>
      <c r="AE156" s="39" t="str">
        <f t="shared" si="30"/>
        <v/>
      </c>
      <c r="AF156" s="39" t="str">
        <f t="shared" si="31"/>
        <v/>
      </c>
    </row>
    <row r="157" spans="1:32" ht="25.5" x14ac:dyDescent="0.2">
      <c r="A157" s="2">
        <v>5684245</v>
      </c>
      <c r="B157" s="2" t="s">
        <v>666</v>
      </c>
      <c r="C157" s="2">
        <v>1994</v>
      </c>
      <c r="D157" s="2" t="s">
        <v>469</v>
      </c>
      <c r="E157" s="2" t="s">
        <v>669</v>
      </c>
      <c r="F157" s="2" t="s">
        <v>349</v>
      </c>
      <c r="G157" s="2" t="s">
        <v>349</v>
      </c>
      <c r="H157" s="2" t="s">
        <v>351</v>
      </c>
      <c r="I157" s="2" t="s">
        <v>341</v>
      </c>
      <c r="J157" s="2" t="s">
        <v>493</v>
      </c>
      <c r="K157" s="682">
        <v>1991</v>
      </c>
      <c r="L157" s="682">
        <v>480</v>
      </c>
      <c r="M157" s="682">
        <v>29</v>
      </c>
      <c r="N157" s="682"/>
      <c r="O157" s="682"/>
      <c r="P157" s="682">
        <v>3.89</v>
      </c>
      <c r="Q157" s="682">
        <v>7.6</v>
      </c>
      <c r="R157" s="682"/>
      <c r="S157" s="682"/>
      <c r="T157" s="682"/>
      <c r="U157" s="682"/>
      <c r="V157" s="21" t="str">
        <f t="shared" si="24"/>
        <v/>
      </c>
      <c r="W157" s="682" t="str">
        <f t="shared" si="25"/>
        <v/>
      </c>
      <c r="X157" s="682" t="str">
        <f t="shared" si="26"/>
        <v/>
      </c>
      <c r="Y157" s="682" t="str">
        <f t="shared" si="27"/>
        <v/>
      </c>
      <c r="Z157" s="2" t="s">
        <v>668</v>
      </c>
      <c r="AA157" s="2"/>
      <c r="AB157" s="2"/>
      <c r="AC157" s="39" t="str">
        <f t="shared" si="28"/>
        <v/>
      </c>
      <c r="AD157" s="39" t="str">
        <f t="shared" si="29"/>
        <v/>
      </c>
      <c r="AE157" s="39" t="str">
        <f t="shared" si="30"/>
        <v/>
      </c>
      <c r="AF157" s="39" t="str">
        <f t="shared" si="31"/>
        <v/>
      </c>
    </row>
    <row r="158" spans="1:32" ht="25.5" x14ac:dyDescent="0.2">
      <c r="A158" s="2">
        <v>5684245</v>
      </c>
      <c r="B158" s="2" t="s">
        <v>666</v>
      </c>
      <c r="C158" s="2">
        <v>1994</v>
      </c>
      <c r="D158" s="2" t="s">
        <v>469</v>
      </c>
      <c r="E158" s="2" t="s">
        <v>670</v>
      </c>
      <c r="F158" s="2" t="s">
        <v>349</v>
      </c>
      <c r="G158" s="2" t="s">
        <v>349</v>
      </c>
      <c r="H158" s="2" t="s">
        <v>351</v>
      </c>
      <c r="I158" s="2" t="s">
        <v>341</v>
      </c>
      <c r="J158" s="2" t="s">
        <v>493</v>
      </c>
      <c r="K158" s="682">
        <v>1991</v>
      </c>
      <c r="L158" s="682">
        <v>480</v>
      </c>
      <c r="M158" s="682">
        <v>7</v>
      </c>
      <c r="N158" s="682"/>
      <c r="O158" s="682">
        <v>0.06</v>
      </c>
      <c r="P158" s="682">
        <v>0.03</v>
      </c>
      <c r="Q158" s="682">
        <v>0.03</v>
      </c>
      <c r="R158" s="682"/>
      <c r="S158" s="682"/>
      <c r="T158" s="682"/>
      <c r="U158" s="682"/>
      <c r="V158" s="21" t="str">
        <f t="shared" si="24"/>
        <v/>
      </c>
      <c r="W158" s="682" t="str">
        <f t="shared" si="25"/>
        <v/>
      </c>
      <c r="X158" s="682" t="str">
        <f t="shared" si="26"/>
        <v/>
      </c>
      <c r="Y158" s="682" t="str">
        <f t="shared" si="27"/>
        <v/>
      </c>
      <c r="Z158" s="2" t="s">
        <v>668</v>
      </c>
      <c r="AA158" s="2"/>
      <c r="AB158" s="2"/>
      <c r="AC158" s="39" t="str">
        <f t="shared" si="28"/>
        <v/>
      </c>
      <c r="AD158" s="39" t="str">
        <f t="shared" si="29"/>
        <v/>
      </c>
      <c r="AE158" s="39" t="str">
        <f t="shared" si="30"/>
        <v/>
      </c>
      <c r="AF158" s="39" t="str">
        <f t="shared" si="31"/>
        <v/>
      </c>
    </row>
    <row r="159" spans="1:32" x14ac:dyDescent="0.2">
      <c r="A159" s="2">
        <v>5684245</v>
      </c>
      <c r="B159" s="2" t="s">
        <v>666</v>
      </c>
      <c r="C159" s="2">
        <v>1994</v>
      </c>
      <c r="D159" s="2" t="s">
        <v>469</v>
      </c>
      <c r="E159" s="2" t="s">
        <v>665</v>
      </c>
      <c r="F159" s="2" t="s">
        <v>349</v>
      </c>
      <c r="G159" s="2" t="s">
        <v>349</v>
      </c>
      <c r="H159" s="2" t="s">
        <v>351</v>
      </c>
      <c r="I159" s="2" t="s">
        <v>341</v>
      </c>
      <c r="J159" s="2" t="s">
        <v>493</v>
      </c>
      <c r="K159" s="682">
        <v>1991</v>
      </c>
      <c r="L159" s="682">
        <v>480</v>
      </c>
      <c r="M159" s="682">
        <f>31+29+7</f>
        <v>67</v>
      </c>
      <c r="N159" s="682"/>
      <c r="O159" s="682">
        <v>30</v>
      </c>
      <c r="P159" s="682"/>
      <c r="Q159" s="682"/>
      <c r="R159" s="682"/>
      <c r="S159" s="682"/>
      <c r="T159" s="682"/>
      <c r="U159" s="682"/>
      <c r="V159" s="21" t="str">
        <f t="shared" si="24"/>
        <v/>
      </c>
      <c r="W159" s="682" t="str">
        <f t="shared" si="25"/>
        <v/>
      </c>
      <c r="X159" s="682" t="str">
        <f t="shared" si="26"/>
        <v/>
      </c>
      <c r="Y159" s="682" t="str">
        <f t="shared" si="27"/>
        <v/>
      </c>
      <c r="Z159" s="2" t="s">
        <v>671</v>
      </c>
      <c r="AA159" s="2"/>
      <c r="AB159" s="2"/>
      <c r="AC159" s="39" t="str">
        <f t="shared" si="28"/>
        <v/>
      </c>
      <c r="AD159" s="39" t="str">
        <f t="shared" si="29"/>
        <v/>
      </c>
      <c r="AE159" s="39" t="str">
        <f t="shared" si="30"/>
        <v/>
      </c>
      <c r="AF159" s="39" t="str">
        <f t="shared" si="31"/>
        <v/>
      </c>
    </row>
    <row r="160" spans="1:32" ht="38.25" x14ac:dyDescent="0.2">
      <c r="A160" s="223">
        <v>6544135</v>
      </c>
      <c r="B160" s="40" t="s">
        <v>672</v>
      </c>
      <c r="C160" s="40">
        <v>2004</v>
      </c>
      <c r="D160" s="40" t="s">
        <v>469</v>
      </c>
      <c r="E160" s="40" t="s">
        <v>673</v>
      </c>
      <c r="F160" s="40" t="s">
        <v>674</v>
      </c>
      <c r="G160" s="40" t="s">
        <v>675</v>
      </c>
      <c r="H160" s="40" t="s">
        <v>351</v>
      </c>
      <c r="I160" s="40" t="s">
        <v>341</v>
      </c>
      <c r="J160" s="40" t="s">
        <v>352</v>
      </c>
      <c r="K160" s="192" t="s">
        <v>676</v>
      </c>
      <c r="L160" s="682"/>
      <c r="M160" s="192">
        <v>136</v>
      </c>
      <c r="N160" s="192">
        <v>0</v>
      </c>
      <c r="O160" s="192">
        <v>199</v>
      </c>
      <c r="P160" s="35">
        <v>4.5999999999999996</v>
      </c>
      <c r="Q160" s="35">
        <v>18.8</v>
      </c>
      <c r="R160" s="192"/>
      <c r="S160" s="192"/>
      <c r="T160" s="192">
        <v>0.4</v>
      </c>
      <c r="U160" s="682"/>
      <c r="V160" s="682"/>
      <c r="W160" s="682"/>
      <c r="X160" s="682"/>
      <c r="Y160" s="682"/>
      <c r="Z160" s="2"/>
      <c r="AA160" s="2"/>
      <c r="AB160" s="2"/>
      <c r="AC160" s="39" t="str">
        <f t="shared" si="28"/>
        <v/>
      </c>
      <c r="AD160" s="39" t="str">
        <f t="shared" si="29"/>
        <v/>
      </c>
      <c r="AE160" s="39" t="str">
        <f t="shared" si="30"/>
        <v/>
      </c>
      <c r="AF160" s="39" t="str">
        <f t="shared" si="31"/>
        <v/>
      </c>
    </row>
    <row r="161" spans="1:32" ht="51" x14ac:dyDescent="0.2">
      <c r="A161" s="2">
        <v>6558315</v>
      </c>
      <c r="B161" s="2" t="s">
        <v>677</v>
      </c>
      <c r="C161" s="2">
        <v>1987</v>
      </c>
      <c r="D161" s="2" t="s">
        <v>469</v>
      </c>
      <c r="E161" s="2" t="s">
        <v>678</v>
      </c>
      <c r="F161" s="2" t="s">
        <v>679</v>
      </c>
      <c r="G161" s="2" t="s">
        <v>680</v>
      </c>
      <c r="H161" s="2" t="s">
        <v>351</v>
      </c>
      <c r="I161" s="4" t="s">
        <v>341</v>
      </c>
      <c r="J161" s="2" t="s">
        <v>493</v>
      </c>
      <c r="K161" s="682">
        <v>1985</v>
      </c>
      <c r="L161" s="682">
        <v>485</v>
      </c>
      <c r="M161" s="682">
        <v>1</v>
      </c>
      <c r="N161" s="682"/>
      <c r="O161" s="682"/>
      <c r="P161" s="682"/>
      <c r="Q161" s="682"/>
      <c r="R161" s="682"/>
      <c r="S161" s="682"/>
      <c r="T161" s="682"/>
      <c r="U161" s="682">
        <v>0.06</v>
      </c>
      <c r="V161" s="21" t="str">
        <f t="shared" ref="V161:V224" si="32">IF(AND($H161="W",$I161="TWA",$J161="PBZ",$U161&lt;&gt;""),IF($AA161&lt;&gt;"ND",$U161,IF($AJ$6&gt;3,$U161/2,$U161/SQRT(2))),"")</f>
        <v/>
      </c>
      <c r="W161" s="682" t="str">
        <f t="shared" ref="W161:W224" si="33">IF(AND($H161="ONU", $I161="TWA", $J161="PBZ",$U161&lt;&gt;""), $U161, "")</f>
        <v/>
      </c>
      <c r="X161" s="682" t="str">
        <f t="shared" ref="X161:X224" si="34">IF(AND($H161="W",$I161="Short-term",$J161="PBZ",$U161&lt;&gt;""),IF($AA161&lt;&gt;"ND",$U161,IF($AJ$6&gt;3,$U161/2,$U161/SQRT(2))),"")</f>
        <v/>
      </c>
      <c r="Y161" s="682" t="str">
        <f t="shared" ref="Y161:Y224" si="35">IF(AND($H161="ONU",$I161="Short-term",$J161="PBZ",$U161&lt;&gt;""),IF($AA161&lt;&gt;"ND",$U161,IF($AJ$6&gt;3,$U161/2,$U161/SQRT(2))),"")</f>
        <v/>
      </c>
      <c r="Z161" s="2" t="s">
        <v>681</v>
      </c>
      <c r="AA161" s="2"/>
      <c r="AB161" s="2"/>
      <c r="AC161" s="39" t="str">
        <f t="shared" si="28"/>
        <v/>
      </c>
      <c r="AD161" s="39" t="str">
        <f t="shared" si="29"/>
        <v/>
      </c>
      <c r="AE161" s="39" t="str">
        <f t="shared" si="30"/>
        <v/>
      </c>
      <c r="AF161" s="39" t="str">
        <f t="shared" si="31"/>
        <v/>
      </c>
    </row>
    <row r="162" spans="1:32" ht="63.75" x14ac:dyDescent="0.2">
      <c r="A162" s="2">
        <v>6558315</v>
      </c>
      <c r="B162" s="2" t="s">
        <v>677</v>
      </c>
      <c r="C162" s="2">
        <v>1987</v>
      </c>
      <c r="D162" s="2" t="s">
        <v>469</v>
      </c>
      <c r="E162" s="2" t="s">
        <v>682</v>
      </c>
      <c r="F162" s="2" t="s">
        <v>679</v>
      </c>
      <c r="G162" s="2" t="s">
        <v>683</v>
      </c>
      <c r="H162" s="2" t="s">
        <v>351</v>
      </c>
      <c r="I162" s="4" t="s">
        <v>341</v>
      </c>
      <c r="J162" s="2" t="s">
        <v>352</v>
      </c>
      <c r="K162" s="682">
        <v>1985</v>
      </c>
      <c r="L162" s="682">
        <v>424</v>
      </c>
      <c r="M162" s="682"/>
      <c r="N162" s="682"/>
      <c r="O162" s="682"/>
      <c r="P162" s="682"/>
      <c r="Q162" s="682"/>
      <c r="R162" s="682"/>
      <c r="S162" s="682"/>
      <c r="T162" s="682"/>
      <c r="U162" s="682">
        <v>7.0000000000000007E-2</v>
      </c>
      <c r="V162" s="21">
        <f t="shared" si="32"/>
        <v>3.5000000000000003E-2</v>
      </c>
      <c r="W162" s="682" t="str">
        <f t="shared" si="33"/>
        <v/>
      </c>
      <c r="X162" s="682" t="str">
        <f t="shared" si="34"/>
        <v/>
      </c>
      <c r="Y162" s="682" t="str">
        <f t="shared" si="35"/>
        <v/>
      </c>
      <c r="Z162" s="2" t="s">
        <v>684</v>
      </c>
      <c r="AA162" s="2" t="s">
        <v>400</v>
      </c>
      <c r="AB162" s="2" t="s">
        <v>685</v>
      </c>
      <c r="AC162" s="39" t="str">
        <f t="shared" si="28"/>
        <v/>
      </c>
      <c r="AD162" s="39" t="str">
        <f t="shared" si="29"/>
        <v/>
      </c>
      <c r="AE162" s="39" t="str">
        <f t="shared" si="30"/>
        <v/>
      </c>
      <c r="AF162" s="39" t="str">
        <f t="shared" si="31"/>
        <v/>
      </c>
    </row>
    <row r="163" spans="1:32" ht="63.75" x14ac:dyDescent="0.2">
      <c r="A163" s="2">
        <v>6558315</v>
      </c>
      <c r="B163" s="2" t="s">
        <v>677</v>
      </c>
      <c r="C163" s="2">
        <v>1987</v>
      </c>
      <c r="D163" s="2" t="s">
        <v>469</v>
      </c>
      <c r="E163" s="2" t="s">
        <v>682</v>
      </c>
      <c r="F163" s="2" t="s">
        <v>679</v>
      </c>
      <c r="G163" s="2" t="s">
        <v>683</v>
      </c>
      <c r="H163" s="2" t="s">
        <v>351</v>
      </c>
      <c r="I163" s="4" t="s">
        <v>341</v>
      </c>
      <c r="J163" s="2" t="s">
        <v>352</v>
      </c>
      <c r="K163" s="682">
        <v>1985</v>
      </c>
      <c r="L163" s="682">
        <v>420</v>
      </c>
      <c r="M163" s="682"/>
      <c r="N163" s="682"/>
      <c r="O163" s="682"/>
      <c r="P163" s="682"/>
      <c r="Q163" s="682"/>
      <c r="R163" s="682"/>
      <c r="S163" s="682"/>
      <c r="T163" s="682"/>
      <c r="U163" s="682">
        <v>0.14000000000000001</v>
      </c>
      <c r="V163" s="21">
        <f t="shared" si="32"/>
        <v>7.0000000000000007E-2</v>
      </c>
      <c r="W163" s="682" t="str">
        <f t="shared" si="33"/>
        <v/>
      </c>
      <c r="X163" s="682" t="str">
        <f t="shared" si="34"/>
        <v/>
      </c>
      <c r="Y163" s="682" t="str">
        <f t="shared" si="35"/>
        <v/>
      </c>
      <c r="Z163" s="2" t="s">
        <v>684</v>
      </c>
      <c r="AA163" s="2" t="s">
        <v>400</v>
      </c>
      <c r="AB163" s="2" t="s">
        <v>686</v>
      </c>
      <c r="AC163" s="39" t="str">
        <f t="shared" si="28"/>
        <v/>
      </c>
      <c r="AD163" s="39" t="str">
        <f t="shared" si="29"/>
        <v/>
      </c>
      <c r="AE163" s="39" t="str">
        <f t="shared" si="30"/>
        <v/>
      </c>
      <c r="AF163" s="39" t="str">
        <f t="shared" si="31"/>
        <v/>
      </c>
    </row>
    <row r="164" spans="1:32" ht="51" x14ac:dyDescent="0.2">
      <c r="A164" s="2">
        <v>6558315</v>
      </c>
      <c r="B164" s="2" t="s">
        <v>677</v>
      </c>
      <c r="C164" s="2">
        <v>1987</v>
      </c>
      <c r="D164" s="2" t="s">
        <v>469</v>
      </c>
      <c r="E164" s="2" t="s">
        <v>687</v>
      </c>
      <c r="F164" s="2" t="s">
        <v>679</v>
      </c>
      <c r="G164" s="2" t="s">
        <v>688</v>
      </c>
      <c r="H164" s="2" t="s">
        <v>351</v>
      </c>
      <c r="I164" s="2" t="s">
        <v>341</v>
      </c>
      <c r="J164" s="2" t="s">
        <v>352</v>
      </c>
      <c r="K164" s="682">
        <v>1985</v>
      </c>
      <c r="L164" s="682">
        <v>437</v>
      </c>
      <c r="M164" s="682"/>
      <c r="N164" s="682"/>
      <c r="O164" s="682"/>
      <c r="P164" s="682"/>
      <c r="Q164" s="682"/>
      <c r="R164" s="682"/>
      <c r="S164" s="682"/>
      <c r="T164" s="682"/>
      <c r="U164" s="682">
        <v>1.34</v>
      </c>
      <c r="V164" s="21">
        <f t="shared" si="32"/>
        <v>1.34</v>
      </c>
      <c r="W164" s="682" t="str">
        <f t="shared" si="33"/>
        <v/>
      </c>
      <c r="X164" s="682" t="str">
        <f t="shared" si="34"/>
        <v/>
      </c>
      <c r="Y164" s="682" t="str">
        <f t="shared" si="35"/>
        <v/>
      </c>
      <c r="Z164" s="2" t="s">
        <v>689</v>
      </c>
      <c r="AA164" s="2"/>
      <c r="AB164" s="2"/>
      <c r="AC164" s="39">
        <f t="shared" si="28"/>
        <v>1.34</v>
      </c>
      <c r="AD164" s="39">
        <f t="shared" si="29"/>
        <v>0.29266961396282004</v>
      </c>
      <c r="AE164" s="39" t="str">
        <f t="shared" si="30"/>
        <v/>
      </c>
      <c r="AF164" s="39" t="str">
        <f t="shared" si="31"/>
        <v/>
      </c>
    </row>
    <row r="165" spans="1:32" ht="51" x14ac:dyDescent="0.2">
      <c r="A165" s="2">
        <v>6558315</v>
      </c>
      <c r="B165" s="2" t="s">
        <v>677</v>
      </c>
      <c r="C165" s="2">
        <v>1987</v>
      </c>
      <c r="D165" s="2" t="s">
        <v>469</v>
      </c>
      <c r="E165" s="2" t="s">
        <v>687</v>
      </c>
      <c r="F165" s="2" t="s">
        <v>679</v>
      </c>
      <c r="G165" s="2" t="s">
        <v>688</v>
      </c>
      <c r="H165" s="2" t="s">
        <v>351</v>
      </c>
      <c r="I165" s="2" t="s">
        <v>341</v>
      </c>
      <c r="J165" s="2" t="s">
        <v>352</v>
      </c>
      <c r="K165" s="682">
        <v>1985</v>
      </c>
      <c r="L165" s="682">
        <v>435</v>
      </c>
      <c r="M165" s="682"/>
      <c r="N165" s="682"/>
      <c r="O165" s="682"/>
      <c r="P165" s="682"/>
      <c r="Q165" s="682"/>
      <c r="R165" s="682"/>
      <c r="S165" s="682"/>
      <c r="T165" s="682"/>
      <c r="U165" s="682">
        <v>0.19</v>
      </c>
      <c r="V165" s="21">
        <f t="shared" si="32"/>
        <v>0.19</v>
      </c>
      <c r="W165" s="682" t="str">
        <f t="shared" si="33"/>
        <v/>
      </c>
      <c r="X165" s="682" t="str">
        <f t="shared" si="34"/>
        <v/>
      </c>
      <c r="Y165" s="682" t="str">
        <f t="shared" si="35"/>
        <v/>
      </c>
      <c r="Z165" s="2" t="s">
        <v>689</v>
      </c>
      <c r="AA165" s="2"/>
      <c r="AB165" s="2"/>
      <c r="AC165" s="39">
        <f t="shared" si="28"/>
        <v>0.19</v>
      </c>
      <c r="AD165" s="39">
        <f t="shared" si="29"/>
        <v>-1.6607312068216509</v>
      </c>
      <c r="AE165" s="39" t="str">
        <f t="shared" si="30"/>
        <v/>
      </c>
      <c r="AF165" s="39" t="str">
        <f t="shared" si="31"/>
        <v/>
      </c>
    </row>
    <row r="166" spans="1:32" ht="51" x14ac:dyDescent="0.2">
      <c r="A166" s="2">
        <v>6558315</v>
      </c>
      <c r="B166" s="2" t="s">
        <v>677</v>
      </c>
      <c r="C166" s="2">
        <v>1987</v>
      </c>
      <c r="D166" s="2" t="s">
        <v>469</v>
      </c>
      <c r="E166" s="2" t="s">
        <v>687</v>
      </c>
      <c r="F166" s="2" t="s">
        <v>679</v>
      </c>
      <c r="G166" s="2" t="s">
        <v>688</v>
      </c>
      <c r="H166" s="2" t="s">
        <v>351</v>
      </c>
      <c r="I166" s="4" t="s">
        <v>342</v>
      </c>
      <c r="J166" s="2" t="s">
        <v>352</v>
      </c>
      <c r="K166" s="682">
        <v>1985</v>
      </c>
      <c r="L166" s="682">
        <v>13</v>
      </c>
      <c r="M166" s="682"/>
      <c r="N166" s="682"/>
      <c r="O166" s="682"/>
      <c r="P166" s="682"/>
      <c r="Q166" s="682"/>
      <c r="R166" s="682"/>
      <c r="S166" s="682"/>
      <c r="T166" s="682"/>
      <c r="U166" s="682">
        <v>6.96</v>
      </c>
      <c r="V166" s="21" t="str">
        <f t="shared" si="32"/>
        <v/>
      </c>
      <c r="W166" s="682" t="str">
        <f t="shared" si="33"/>
        <v/>
      </c>
      <c r="X166" s="682">
        <f t="shared" si="34"/>
        <v>6.96</v>
      </c>
      <c r="Y166" s="682" t="str">
        <f t="shared" si="35"/>
        <v/>
      </c>
      <c r="Z166" s="2" t="s">
        <v>689</v>
      </c>
      <c r="AA166" s="2"/>
      <c r="AB166" s="2"/>
      <c r="AC166" s="39" t="str">
        <f t="shared" si="28"/>
        <v/>
      </c>
      <c r="AD166" s="39" t="str">
        <f t="shared" si="29"/>
        <v/>
      </c>
      <c r="AE166" s="39">
        <f t="shared" si="30"/>
        <v>6.96</v>
      </c>
      <c r="AF166" s="39">
        <f t="shared" si="31"/>
        <v>1.9401794743463283</v>
      </c>
    </row>
    <row r="167" spans="1:32" ht="51" x14ac:dyDescent="0.2">
      <c r="A167" s="2">
        <v>6558315</v>
      </c>
      <c r="B167" s="2" t="s">
        <v>677</v>
      </c>
      <c r="C167" s="2">
        <v>1987</v>
      </c>
      <c r="D167" s="2" t="s">
        <v>469</v>
      </c>
      <c r="E167" s="2" t="s">
        <v>687</v>
      </c>
      <c r="F167" s="2" t="s">
        <v>679</v>
      </c>
      <c r="G167" s="2" t="s">
        <v>688</v>
      </c>
      <c r="H167" s="2" t="s">
        <v>351</v>
      </c>
      <c r="I167" s="4" t="s">
        <v>342</v>
      </c>
      <c r="J167" s="2" t="s">
        <v>352</v>
      </c>
      <c r="K167" s="682">
        <v>1985</v>
      </c>
      <c r="L167" s="682">
        <v>5</v>
      </c>
      <c r="M167" s="682"/>
      <c r="N167" s="682"/>
      <c r="O167" s="682"/>
      <c r="P167" s="682"/>
      <c r="Q167" s="682"/>
      <c r="R167" s="682"/>
      <c r="S167" s="682"/>
      <c r="T167" s="682"/>
      <c r="U167" s="682">
        <v>0.33</v>
      </c>
      <c r="V167" s="21" t="str">
        <f t="shared" si="32"/>
        <v/>
      </c>
      <c r="W167" s="682" t="str">
        <f t="shared" si="33"/>
        <v/>
      </c>
      <c r="X167" s="682">
        <f t="shared" si="34"/>
        <v>0.16500000000000001</v>
      </c>
      <c r="Y167" s="682" t="str">
        <f t="shared" si="35"/>
        <v/>
      </c>
      <c r="Z167" s="2" t="s">
        <v>689</v>
      </c>
      <c r="AA167" s="2" t="s">
        <v>400</v>
      </c>
      <c r="AB167" s="2" t="s">
        <v>690</v>
      </c>
      <c r="AC167" s="39" t="str">
        <f t="shared" si="28"/>
        <v/>
      </c>
      <c r="AD167" s="39" t="str">
        <f t="shared" si="29"/>
        <v/>
      </c>
      <c r="AE167" s="39" t="str">
        <f t="shared" si="30"/>
        <v/>
      </c>
      <c r="AF167" s="39" t="str">
        <f t="shared" si="31"/>
        <v/>
      </c>
    </row>
    <row r="168" spans="1:32" ht="51" x14ac:dyDescent="0.2">
      <c r="A168" s="2">
        <v>6558315</v>
      </c>
      <c r="B168" s="2" t="s">
        <v>677</v>
      </c>
      <c r="C168" s="2">
        <v>1987</v>
      </c>
      <c r="D168" s="2" t="s">
        <v>469</v>
      </c>
      <c r="E168" s="2" t="s">
        <v>687</v>
      </c>
      <c r="F168" s="2" t="s">
        <v>679</v>
      </c>
      <c r="G168" s="2" t="s">
        <v>688</v>
      </c>
      <c r="H168" s="2" t="s">
        <v>351</v>
      </c>
      <c r="I168" s="2" t="s">
        <v>341</v>
      </c>
      <c r="J168" s="2" t="s">
        <v>352</v>
      </c>
      <c r="K168" s="682">
        <v>1985</v>
      </c>
      <c r="L168" s="682">
        <v>432</v>
      </c>
      <c r="M168" s="682"/>
      <c r="N168" s="682"/>
      <c r="O168" s="682"/>
      <c r="P168" s="682"/>
      <c r="Q168" s="682"/>
      <c r="R168" s="682"/>
      <c r="S168" s="682"/>
      <c r="T168" s="682"/>
      <c r="U168" s="682">
        <v>4.1900000000000004</v>
      </c>
      <c r="V168" s="21">
        <f t="shared" si="32"/>
        <v>4.1900000000000004</v>
      </c>
      <c r="W168" s="682" t="str">
        <f t="shared" si="33"/>
        <v/>
      </c>
      <c r="X168" s="682" t="str">
        <f t="shared" si="34"/>
        <v/>
      </c>
      <c r="Y168" s="682" t="str">
        <f t="shared" si="35"/>
        <v/>
      </c>
      <c r="Z168" s="2" t="s">
        <v>689</v>
      </c>
      <c r="AA168" s="2"/>
      <c r="AB168" s="2"/>
      <c r="AC168" s="39">
        <f t="shared" si="28"/>
        <v>4.1900000000000004</v>
      </c>
      <c r="AD168" s="39">
        <f t="shared" si="29"/>
        <v>1.4327007339340465</v>
      </c>
      <c r="AE168" s="39" t="str">
        <f t="shared" si="30"/>
        <v/>
      </c>
      <c r="AF168" s="39" t="str">
        <f t="shared" si="31"/>
        <v/>
      </c>
    </row>
    <row r="169" spans="1:32" ht="51" x14ac:dyDescent="0.2">
      <c r="A169" s="2">
        <v>6558315</v>
      </c>
      <c r="B169" s="2" t="s">
        <v>677</v>
      </c>
      <c r="C169" s="2">
        <v>1987</v>
      </c>
      <c r="D169" s="2" t="s">
        <v>469</v>
      </c>
      <c r="E169" s="2" t="s">
        <v>687</v>
      </c>
      <c r="F169" s="2" t="s">
        <v>679</v>
      </c>
      <c r="G169" s="2" t="s">
        <v>691</v>
      </c>
      <c r="H169" s="2" t="s">
        <v>351</v>
      </c>
      <c r="I169" s="2" t="s">
        <v>341</v>
      </c>
      <c r="J169" s="2" t="s">
        <v>352</v>
      </c>
      <c r="K169" s="682">
        <v>1985</v>
      </c>
      <c r="L169" s="682">
        <v>442</v>
      </c>
      <c r="M169" s="682"/>
      <c r="N169" s="682"/>
      <c r="O169" s="682"/>
      <c r="P169" s="682"/>
      <c r="Q169" s="682"/>
      <c r="R169" s="682"/>
      <c r="S169" s="682"/>
      <c r="T169" s="682"/>
      <c r="U169" s="682">
        <v>0.46</v>
      </c>
      <c r="V169" s="21">
        <f t="shared" si="32"/>
        <v>0.46</v>
      </c>
      <c r="W169" s="682" t="str">
        <f t="shared" si="33"/>
        <v/>
      </c>
      <c r="X169" s="682" t="str">
        <f t="shared" si="34"/>
        <v/>
      </c>
      <c r="Y169" s="682" t="str">
        <f t="shared" si="35"/>
        <v/>
      </c>
      <c r="Z169" s="2" t="s">
        <v>689</v>
      </c>
      <c r="AA169" s="2"/>
      <c r="AB169" s="2"/>
      <c r="AC169" s="39">
        <f t="shared" si="28"/>
        <v>0.46</v>
      </c>
      <c r="AD169" s="39">
        <f t="shared" si="29"/>
        <v>-0.77652878949899629</v>
      </c>
      <c r="AE169" s="39" t="str">
        <f t="shared" si="30"/>
        <v/>
      </c>
      <c r="AF169" s="39" t="str">
        <f t="shared" si="31"/>
        <v/>
      </c>
    </row>
    <row r="170" spans="1:32" ht="51" x14ac:dyDescent="0.2">
      <c r="A170" s="2">
        <v>6558315</v>
      </c>
      <c r="B170" s="2" t="s">
        <v>677</v>
      </c>
      <c r="C170" s="2">
        <v>1987</v>
      </c>
      <c r="D170" s="2" t="s">
        <v>469</v>
      </c>
      <c r="E170" s="2" t="s">
        <v>687</v>
      </c>
      <c r="F170" s="2" t="s">
        <v>679</v>
      </c>
      <c r="G170" s="2" t="s">
        <v>691</v>
      </c>
      <c r="H170" s="2" t="s">
        <v>351</v>
      </c>
      <c r="I170" s="2" t="s">
        <v>341</v>
      </c>
      <c r="J170" s="2" t="s">
        <v>352</v>
      </c>
      <c r="K170" s="682">
        <v>1985</v>
      </c>
      <c r="L170" s="682">
        <v>260</v>
      </c>
      <c r="M170" s="682"/>
      <c r="N170" s="682"/>
      <c r="O170" s="682"/>
      <c r="P170" s="682"/>
      <c r="Q170" s="682"/>
      <c r="R170" s="682"/>
      <c r="S170" s="682"/>
      <c r="T170" s="682"/>
      <c r="U170" s="682">
        <v>0.12</v>
      </c>
      <c r="V170" s="21">
        <f t="shared" si="32"/>
        <v>0.12</v>
      </c>
      <c r="W170" s="682" t="str">
        <f t="shared" si="33"/>
        <v/>
      </c>
      <c r="X170" s="682" t="str">
        <f t="shared" si="34"/>
        <v/>
      </c>
      <c r="Y170" s="682" t="str">
        <f t="shared" si="35"/>
        <v/>
      </c>
      <c r="Z170" s="2" t="s">
        <v>689</v>
      </c>
      <c r="AA170" s="2"/>
      <c r="AB170" s="2"/>
      <c r="AC170" s="39">
        <f t="shared" si="28"/>
        <v>0.12</v>
      </c>
      <c r="AD170" s="39">
        <f t="shared" si="29"/>
        <v>-2.120263536200091</v>
      </c>
      <c r="AE170" s="39" t="str">
        <f t="shared" si="30"/>
        <v/>
      </c>
      <c r="AF170" s="39" t="str">
        <f t="shared" si="31"/>
        <v/>
      </c>
    </row>
    <row r="171" spans="1:32" ht="51" x14ac:dyDescent="0.2">
      <c r="A171" s="2">
        <v>6558315</v>
      </c>
      <c r="B171" s="2" t="s">
        <v>677</v>
      </c>
      <c r="C171" s="2">
        <v>1987</v>
      </c>
      <c r="D171" s="2" t="s">
        <v>469</v>
      </c>
      <c r="E171" s="2" t="s">
        <v>687</v>
      </c>
      <c r="F171" s="2" t="s">
        <v>679</v>
      </c>
      <c r="G171" s="2" t="s">
        <v>691</v>
      </c>
      <c r="H171" s="2" t="s">
        <v>351</v>
      </c>
      <c r="I171" s="2" t="s">
        <v>341</v>
      </c>
      <c r="J171" s="2" t="s">
        <v>352</v>
      </c>
      <c r="K171" s="682">
        <v>1985</v>
      </c>
      <c r="L171" s="682">
        <v>474</v>
      </c>
      <c r="M171" s="682"/>
      <c r="N171" s="682"/>
      <c r="O171" s="682"/>
      <c r="P171" s="682"/>
      <c r="Q171" s="682"/>
      <c r="R171" s="682"/>
      <c r="S171" s="682"/>
      <c r="T171" s="682"/>
      <c r="U171" s="682">
        <v>0.13</v>
      </c>
      <c r="V171" s="21">
        <f t="shared" si="32"/>
        <v>0.13</v>
      </c>
      <c r="W171" s="682" t="str">
        <f t="shared" si="33"/>
        <v/>
      </c>
      <c r="X171" s="682" t="str">
        <f t="shared" si="34"/>
        <v/>
      </c>
      <c r="Y171" s="682" t="str">
        <f t="shared" si="35"/>
        <v/>
      </c>
      <c r="Z171" s="2" t="s">
        <v>689</v>
      </c>
      <c r="AA171" s="2"/>
      <c r="AB171" s="2"/>
      <c r="AC171" s="39">
        <f t="shared" si="28"/>
        <v>0.13</v>
      </c>
      <c r="AD171" s="39">
        <f t="shared" si="29"/>
        <v>-2.0402208285265546</v>
      </c>
      <c r="AE171" s="39" t="str">
        <f t="shared" si="30"/>
        <v/>
      </c>
      <c r="AF171" s="39" t="str">
        <f t="shared" si="31"/>
        <v/>
      </c>
    </row>
    <row r="172" spans="1:32" ht="51" x14ac:dyDescent="0.2">
      <c r="A172" s="2">
        <v>6558315</v>
      </c>
      <c r="B172" s="2" t="s">
        <v>677</v>
      </c>
      <c r="C172" s="2">
        <v>1987</v>
      </c>
      <c r="D172" s="2" t="s">
        <v>469</v>
      </c>
      <c r="E172" s="2" t="s">
        <v>687</v>
      </c>
      <c r="F172" s="2" t="s">
        <v>679</v>
      </c>
      <c r="G172" s="2" t="s">
        <v>692</v>
      </c>
      <c r="H172" s="2" t="s">
        <v>351</v>
      </c>
      <c r="I172" s="2" t="s">
        <v>341</v>
      </c>
      <c r="J172" s="2" t="s">
        <v>352</v>
      </c>
      <c r="K172" s="682">
        <v>1985</v>
      </c>
      <c r="L172" s="682">
        <v>446</v>
      </c>
      <c r="M172" s="682"/>
      <c r="N172" s="682"/>
      <c r="O172" s="682"/>
      <c r="P172" s="682"/>
      <c r="Q172" s="682"/>
      <c r="R172" s="682"/>
      <c r="S172" s="682"/>
      <c r="T172" s="682"/>
      <c r="U172" s="682">
        <v>0.08</v>
      </c>
      <c r="V172" s="21">
        <f t="shared" si="32"/>
        <v>0.08</v>
      </c>
      <c r="W172" s="682" t="str">
        <f t="shared" si="33"/>
        <v/>
      </c>
      <c r="X172" s="682" t="str">
        <f t="shared" si="34"/>
        <v/>
      </c>
      <c r="Y172" s="682" t="str">
        <f t="shared" si="35"/>
        <v/>
      </c>
      <c r="Z172" s="2" t="s">
        <v>689</v>
      </c>
      <c r="AA172" s="2"/>
      <c r="AB172" s="2"/>
      <c r="AC172" s="39">
        <f t="shared" si="28"/>
        <v>0.08</v>
      </c>
      <c r="AD172" s="39">
        <f t="shared" si="29"/>
        <v>-2.5257286443082556</v>
      </c>
      <c r="AE172" s="39" t="str">
        <f t="shared" si="30"/>
        <v/>
      </c>
      <c r="AF172" s="39" t="str">
        <f t="shared" si="31"/>
        <v/>
      </c>
    </row>
    <row r="173" spans="1:32" ht="51" x14ac:dyDescent="0.2">
      <c r="A173" s="2">
        <v>6558315</v>
      </c>
      <c r="B173" s="2" t="s">
        <v>677</v>
      </c>
      <c r="C173" s="2">
        <v>1987</v>
      </c>
      <c r="D173" s="2" t="s">
        <v>469</v>
      </c>
      <c r="E173" s="2" t="s">
        <v>687</v>
      </c>
      <c r="F173" s="2" t="s">
        <v>679</v>
      </c>
      <c r="G173" s="2" t="s">
        <v>692</v>
      </c>
      <c r="H173" s="2" t="s">
        <v>351</v>
      </c>
      <c r="I173" s="2" t="s">
        <v>341</v>
      </c>
      <c r="J173" s="2" t="s">
        <v>352</v>
      </c>
      <c r="K173" s="682">
        <v>1985</v>
      </c>
      <c r="L173" s="682">
        <v>474</v>
      </c>
      <c r="M173" s="682"/>
      <c r="N173" s="682"/>
      <c r="O173" s="682"/>
      <c r="P173" s="682"/>
      <c r="Q173" s="682"/>
      <c r="R173" s="682"/>
      <c r="S173" s="682"/>
      <c r="T173" s="682"/>
      <c r="U173" s="682">
        <v>5.46</v>
      </c>
      <c r="V173" s="21">
        <f t="shared" si="32"/>
        <v>5.46</v>
      </c>
      <c r="W173" s="682" t="str">
        <f t="shared" si="33"/>
        <v/>
      </c>
      <c r="X173" s="682" t="str">
        <f t="shared" si="34"/>
        <v/>
      </c>
      <c r="Y173" s="682" t="str">
        <f t="shared" si="35"/>
        <v/>
      </c>
      <c r="Z173" s="2" t="s">
        <v>689</v>
      </c>
      <c r="AA173" s="2"/>
      <c r="AB173" s="2"/>
      <c r="AC173" s="39">
        <f t="shared" si="28"/>
        <v>5.46</v>
      </c>
      <c r="AD173" s="39">
        <f t="shared" si="29"/>
        <v>1.6974487897568136</v>
      </c>
      <c r="AE173" s="39" t="str">
        <f t="shared" si="30"/>
        <v/>
      </c>
      <c r="AF173" s="39" t="str">
        <f t="shared" si="31"/>
        <v/>
      </c>
    </row>
    <row r="174" spans="1:32" ht="51" x14ac:dyDescent="0.2">
      <c r="A174" s="2">
        <v>6558315</v>
      </c>
      <c r="B174" s="2" t="s">
        <v>677</v>
      </c>
      <c r="C174" s="2">
        <v>1987</v>
      </c>
      <c r="D174" s="2" t="s">
        <v>469</v>
      </c>
      <c r="E174" s="2" t="s">
        <v>687</v>
      </c>
      <c r="F174" s="2" t="s">
        <v>679</v>
      </c>
      <c r="G174" s="2" t="s">
        <v>692</v>
      </c>
      <c r="H174" s="2" t="s">
        <v>351</v>
      </c>
      <c r="I174" s="2" t="s">
        <v>341</v>
      </c>
      <c r="J174" s="2" t="s">
        <v>352</v>
      </c>
      <c r="K174" s="682">
        <v>1985</v>
      </c>
      <c r="L174" s="682">
        <v>484</v>
      </c>
      <c r="M174" s="682"/>
      <c r="N174" s="682"/>
      <c r="O174" s="682"/>
      <c r="P174" s="682"/>
      <c r="Q174" s="682"/>
      <c r="R174" s="682"/>
      <c r="S174" s="682"/>
      <c r="T174" s="682"/>
      <c r="U174" s="682">
        <v>2.4</v>
      </c>
      <c r="V174" s="21">
        <f t="shared" si="32"/>
        <v>2.4</v>
      </c>
      <c r="W174" s="682" t="str">
        <f t="shared" si="33"/>
        <v/>
      </c>
      <c r="X174" s="682" t="str">
        <f t="shared" si="34"/>
        <v/>
      </c>
      <c r="Y174" s="682" t="str">
        <f t="shared" si="35"/>
        <v/>
      </c>
      <c r="Z174" s="2" t="s">
        <v>689</v>
      </c>
      <c r="AA174" s="2"/>
      <c r="AB174" s="2"/>
      <c r="AC174" s="39">
        <f t="shared" si="28"/>
        <v>2.4</v>
      </c>
      <c r="AD174" s="39">
        <f t="shared" si="29"/>
        <v>0.87546873735389985</v>
      </c>
      <c r="AE174" s="39" t="str">
        <f t="shared" si="30"/>
        <v/>
      </c>
      <c r="AF174" s="39" t="str">
        <f t="shared" si="31"/>
        <v/>
      </c>
    </row>
    <row r="175" spans="1:32" ht="51" x14ac:dyDescent="0.2">
      <c r="A175" s="2">
        <v>6558315</v>
      </c>
      <c r="B175" s="2" t="s">
        <v>677</v>
      </c>
      <c r="C175" s="2">
        <v>1987</v>
      </c>
      <c r="D175" s="2" t="s">
        <v>469</v>
      </c>
      <c r="E175" s="2" t="s">
        <v>687</v>
      </c>
      <c r="F175" s="2" t="s">
        <v>679</v>
      </c>
      <c r="G175" s="2" t="s">
        <v>644</v>
      </c>
      <c r="H175" s="2" t="s">
        <v>351</v>
      </c>
      <c r="I175" s="2" t="s">
        <v>341</v>
      </c>
      <c r="J175" s="2" t="s">
        <v>352</v>
      </c>
      <c r="K175" s="682">
        <v>1985</v>
      </c>
      <c r="L175" s="682">
        <v>442</v>
      </c>
      <c r="M175" s="682"/>
      <c r="N175" s="682"/>
      <c r="O175" s="682"/>
      <c r="P175" s="682"/>
      <c r="Q175" s="682"/>
      <c r="R175" s="682"/>
      <c r="S175" s="682"/>
      <c r="T175" s="682"/>
      <c r="U175" s="682">
        <v>0.04</v>
      </c>
      <c r="V175" s="21">
        <f t="shared" si="32"/>
        <v>0.04</v>
      </c>
      <c r="W175" s="682" t="str">
        <f t="shared" si="33"/>
        <v/>
      </c>
      <c r="X175" s="682" t="str">
        <f t="shared" si="34"/>
        <v/>
      </c>
      <c r="Y175" s="682" t="str">
        <f t="shared" si="35"/>
        <v/>
      </c>
      <c r="Z175" s="2" t="s">
        <v>689</v>
      </c>
      <c r="AA175" s="2"/>
      <c r="AB175" s="2"/>
      <c r="AC175" s="39">
        <f t="shared" si="28"/>
        <v>0.04</v>
      </c>
      <c r="AD175" s="39">
        <f t="shared" si="29"/>
        <v>-3.2188758248682006</v>
      </c>
      <c r="AE175" s="39" t="str">
        <f t="shared" si="30"/>
        <v/>
      </c>
      <c r="AF175" s="39" t="str">
        <f t="shared" si="31"/>
        <v/>
      </c>
    </row>
    <row r="176" spans="1:32" ht="51" x14ac:dyDescent="0.2">
      <c r="A176" s="2">
        <v>6558315</v>
      </c>
      <c r="B176" s="2" t="s">
        <v>677</v>
      </c>
      <c r="C176" s="2">
        <v>1987</v>
      </c>
      <c r="D176" s="2" t="s">
        <v>469</v>
      </c>
      <c r="E176" s="2" t="s">
        <v>687</v>
      </c>
      <c r="F176" s="2" t="s">
        <v>679</v>
      </c>
      <c r="G176" s="2" t="s">
        <v>644</v>
      </c>
      <c r="H176" s="2" t="s">
        <v>351</v>
      </c>
      <c r="I176" s="2" t="s">
        <v>341</v>
      </c>
      <c r="J176" s="2" t="s">
        <v>352</v>
      </c>
      <c r="K176" s="682">
        <v>1985</v>
      </c>
      <c r="L176" s="682">
        <v>425</v>
      </c>
      <c r="M176" s="682"/>
      <c r="N176" s="682"/>
      <c r="O176" s="682"/>
      <c r="P176" s="682"/>
      <c r="Q176" s="682"/>
      <c r="R176" s="682"/>
      <c r="S176" s="682"/>
      <c r="T176" s="682"/>
      <c r="U176" s="682">
        <v>0.11</v>
      </c>
      <c r="V176" s="21">
        <f t="shared" si="32"/>
        <v>5.5E-2</v>
      </c>
      <c r="W176" s="682" t="str">
        <f t="shared" si="33"/>
        <v/>
      </c>
      <c r="X176" s="682" t="str">
        <f t="shared" si="34"/>
        <v/>
      </c>
      <c r="Y176" s="682" t="str">
        <f t="shared" si="35"/>
        <v/>
      </c>
      <c r="Z176" s="2" t="s">
        <v>689</v>
      </c>
      <c r="AA176" s="2" t="s">
        <v>400</v>
      </c>
      <c r="AB176" s="2" t="s">
        <v>693</v>
      </c>
      <c r="AC176" s="39" t="str">
        <f t="shared" si="28"/>
        <v/>
      </c>
      <c r="AD176" s="39" t="str">
        <f t="shared" si="29"/>
        <v/>
      </c>
      <c r="AE176" s="39" t="str">
        <f t="shared" si="30"/>
        <v/>
      </c>
      <c r="AF176" s="39" t="str">
        <f t="shared" si="31"/>
        <v/>
      </c>
    </row>
    <row r="177" spans="1:32" ht="51" x14ac:dyDescent="0.2">
      <c r="A177" s="2">
        <v>6558315</v>
      </c>
      <c r="B177" s="2" t="s">
        <v>677</v>
      </c>
      <c r="C177" s="2">
        <v>1987</v>
      </c>
      <c r="D177" s="2" t="s">
        <v>469</v>
      </c>
      <c r="E177" s="2" t="s">
        <v>687</v>
      </c>
      <c r="F177" s="2" t="s">
        <v>679</v>
      </c>
      <c r="G177" s="2" t="s">
        <v>694</v>
      </c>
      <c r="H177" s="2" t="s">
        <v>351</v>
      </c>
      <c r="I177" s="4" t="s">
        <v>342</v>
      </c>
      <c r="J177" s="2" t="s">
        <v>352</v>
      </c>
      <c r="K177" s="682">
        <v>1985</v>
      </c>
      <c r="L177" s="682">
        <v>25</v>
      </c>
      <c r="M177" s="682"/>
      <c r="N177" s="682"/>
      <c r="O177" s="682"/>
      <c r="P177" s="682"/>
      <c r="Q177" s="682"/>
      <c r="R177" s="682"/>
      <c r="S177" s="682"/>
      <c r="T177" s="682"/>
      <c r="U177" s="682">
        <v>16.829999999999998</v>
      </c>
      <c r="V177" s="21" t="str">
        <f t="shared" si="32"/>
        <v/>
      </c>
      <c r="W177" s="682" t="str">
        <f t="shared" si="33"/>
        <v/>
      </c>
      <c r="X177" s="682">
        <f t="shared" si="34"/>
        <v>16.829999999999998</v>
      </c>
      <c r="Y177" s="682" t="str">
        <f t="shared" si="35"/>
        <v/>
      </c>
      <c r="Z177" s="2" t="s">
        <v>689</v>
      </c>
      <c r="AA177" s="2"/>
      <c r="AB177" s="2"/>
      <c r="AC177" s="39" t="str">
        <f t="shared" si="28"/>
        <v/>
      </c>
      <c r="AD177" s="39" t="str">
        <f t="shared" si="29"/>
        <v/>
      </c>
      <c r="AE177" s="39">
        <f t="shared" si="30"/>
        <v>16.829999999999998</v>
      </c>
      <c r="AF177" s="39">
        <f t="shared" si="31"/>
        <v>2.8231630082027146</v>
      </c>
    </row>
    <row r="178" spans="1:32" ht="51" x14ac:dyDescent="0.2">
      <c r="A178" s="2">
        <v>6558315</v>
      </c>
      <c r="B178" s="2" t="s">
        <v>677</v>
      </c>
      <c r="C178" s="2">
        <v>1987</v>
      </c>
      <c r="D178" s="2" t="s">
        <v>469</v>
      </c>
      <c r="E178" s="2" t="s">
        <v>687</v>
      </c>
      <c r="F178" s="2" t="s">
        <v>679</v>
      </c>
      <c r="G178" s="2" t="s">
        <v>694</v>
      </c>
      <c r="H178" s="2" t="s">
        <v>351</v>
      </c>
      <c r="I178" s="4" t="s">
        <v>342</v>
      </c>
      <c r="J178" s="2" t="s">
        <v>352</v>
      </c>
      <c r="K178" s="682">
        <v>1985</v>
      </c>
      <c r="L178" s="682">
        <v>25</v>
      </c>
      <c r="M178" s="682"/>
      <c r="N178" s="682"/>
      <c r="O178" s="682"/>
      <c r="P178" s="682"/>
      <c r="Q178" s="682"/>
      <c r="R178" s="682"/>
      <c r="S178" s="682"/>
      <c r="T178" s="682"/>
      <c r="U178" s="682">
        <v>12.09</v>
      </c>
      <c r="V178" s="21" t="str">
        <f t="shared" si="32"/>
        <v/>
      </c>
      <c r="W178" s="682" t="str">
        <f t="shared" si="33"/>
        <v/>
      </c>
      <c r="X178" s="682">
        <f t="shared" si="34"/>
        <v>12.09</v>
      </c>
      <c r="Y178" s="682" t="str">
        <f t="shared" si="35"/>
        <v/>
      </c>
      <c r="Z178" s="2" t="s">
        <v>689</v>
      </c>
      <c r="AA178" s="2"/>
      <c r="AB178" s="2"/>
      <c r="AC178" s="39" t="str">
        <f t="shared" si="28"/>
        <v/>
      </c>
      <c r="AD178" s="39" t="str">
        <f t="shared" si="29"/>
        <v/>
      </c>
      <c r="AE178" s="39">
        <f t="shared" si="30"/>
        <v>12.09</v>
      </c>
      <c r="AF178" s="39">
        <f t="shared" si="31"/>
        <v>2.4923786646267012</v>
      </c>
    </row>
    <row r="179" spans="1:32" ht="51" x14ac:dyDescent="0.2">
      <c r="A179" s="2">
        <v>6558315</v>
      </c>
      <c r="B179" s="2" t="s">
        <v>677</v>
      </c>
      <c r="C179" s="2">
        <v>1987</v>
      </c>
      <c r="D179" s="2" t="s">
        <v>469</v>
      </c>
      <c r="E179" s="2" t="s">
        <v>687</v>
      </c>
      <c r="F179" s="2" t="s">
        <v>679</v>
      </c>
      <c r="G179" s="2" t="s">
        <v>695</v>
      </c>
      <c r="H179" s="2" t="s">
        <v>351</v>
      </c>
      <c r="I179" s="2" t="s">
        <v>341</v>
      </c>
      <c r="J179" s="2" t="s">
        <v>352</v>
      </c>
      <c r="K179" s="682">
        <v>1985</v>
      </c>
      <c r="L179" s="682">
        <v>441</v>
      </c>
      <c r="M179" s="682"/>
      <c r="N179" s="682"/>
      <c r="O179" s="682"/>
      <c r="P179" s="682"/>
      <c r="Q179" s="682"/>
      <c r="R179" s="682"/>
      <c r="S179" s="682"/>
      <c r="T179" s="682"/>
      <c r="U179" s="7">
        <v>0.63</v>
      </c>
      <c r="V179" s="21">
        <f t="shared" si="32"/>
        <v>0.63</v>
      </c>
      <c r="W179" s="682" t="str">
        <f t="shared" si="33"/>
        <v/>
      </c>
      <c r="X179" s="682" t="str">
        <f t="shared" si="34"/>
        <v/>
      </c>
      <c r="Y179" s="682" t="str">
        <f t="shared" si="35"/>
        <v/>
      </c>
      <c r="Z179" s="2" t="s">
        <v>689</v>
      </c>
      <c r="AA179" s="2"/>
      <c r="AB179" s="2"/>
      <c r="AC179" s="39">
        <f t="shared" si="28"/>
        <v>0.63</v>
      </c>
      <c r="AD179" s="39">
        <f t="shared" si="29"/>
        <v>-0.46203545959655867</v>
      </c>
      <c r="AE179" s="39" t="str">
        <f t="shared" si="30"/>
        <v/>
      </c>
      <c r="AF179" s="39" t="str">
        <f t="shared" si="31"/>
        <v/>
      </c>
    </row>
    <row r="180" spans="1:32" ht="51" x14ac:dyDescent="0.2">
      <c r="A180" s="2">
        <v>6558315</v>
      </c>
      <c r="B180" s="2" t="s">
        <v>677</v>
      </c>
      <c r="C180" s="2">
        <v>1987</v>
      </c>
      <c r="D180" s="2" t="s">
        <v>469</v>
      </c>
      <c r="E180" s="2" t="s">
        <v>687</v>
      </c>
      <c r="F180" s="2" t="s">
        <v>679</v>
      </c>
      <c r="G180" s="2" t="s">
        <v>695</v>
      </c>
      <c r="H180" s="2" t="s">
        <v>351</v>
      </c>
      <c r="I180" s="2" t="s">
        <v>341</v>
      </c>
      <c r="J180" s="2" t="s">
        <v>352</v>
      </c>
      <c r="K180" s="682">
        <v>1985</v>
      </c>
      <c r="L180" s="682">
        <v>464</v>
      </c>
      <c r="M180" s="682"/>
      <c r="N180" s="682"/>
      <c r="O180" s="682"/>
      <c r="P180" s="682"/>
      <c r="Q180" s="682"/>
      <c r="R180" s="682"/>
      <c r="S180" s="682"/>
      <c r="T180" s="682"/>
      <c r="U180" s="682">
        <v>0.04</v>
      </c>
      <c r="V180" s="21">
        <f t="shared" si="32"/>
        <v>0.04</v>
      </c>
      <c r="W180" s="682" t="str">
        <f t="shared" si="33"/>
        <v/>
      </c>
      <c r="X180" s="682" t="str">
        <f t="shared" si="34"/>
        <v/>
      </c>
      <c r="Y180" s="682" t="str">
        <f t="shared" si="35"/>
        <v/>
      </c>
      <c r="Z180" s="2" t="s">
        <v>689</v>
      </c>
      <c r="AA180" s="2"/>
      <c r="AB180" s="2"/>
      <c r="AC180" s="39">
        <f t="shared" si="28"/>
        <v>0.04</v>
      </c>
      <c r="AD180" s="39">
        <f t="shared" si="29"/>
        <v>-3.2188758248682006</v>
      </c>
      <c r="AE180" s="39" t="str">
        <f t="shared" si="30"/>
        <v/>
      </c>
      <c r="AF180" s="39" t="str">
        <f t="shared" si="31"/>
        <v/>
      </c>
    </row>
    <row r="181" spans="1:32" ht="51" x14ac:dyDescent="0.2">
      <c r="A181" s="2">
        <v>6558315</v>
      </c>
      <c r="B181" s="2" t="s">
        <v>677</v>
      </c>
      <c r="C181" s="2">
        <v>1987</v>
      </c>
      <c r="D181" s="2" t="s">
        <v>469</v>
      </c>
      <c r="E181" s="2" t="s">
        <v>687</v>
      </c>
      <c r="F181" s="2" t="s">
        <v>679</v>
      </c>
      <c r="G181" s="2" t="s">
        <v>695</v>
      </c>
      <c r="H181" s="2" t="s">
        <v>351</v>
      </c>
      <c r="I181" s="2" t="s">
        <v>341</v>
      </c>
      <c r="J181" s="2" t="s">
        <v>352</v>
      </c>
      <c r="K181" s="682">
        <v>1985</v>
      </c>
      <c r="L181" s="682">
        <v>370</v>
      </c>
      <c r="M181" s="682"/>
      <c r="N181" s="682"/>
      <c r="O181" s="682"/>
      <c r="P181" s="682"/>
      <c r="Q181" s="682"/>
      <c r="R181" s="682"/>
      <c r="S181" s="682"/>
      <c r="T181" s="682"/>
      <c r="U181" s="682">
        <v>0.23</v>
      </c>
      <c r="V181" s="21">
        <f t="shared" si="32"/>
        <v>0.23</v>
      </c>
      <c r="W181" s="682" t="str">
        <f t="shared" si="33"/>
        <v/>
      </c>
      <c r="X181" s="682" t="str">
        <f t="shared" si="34"/>
        <v/>
      </c>
      <c r="Y181" s="682" t="str">
        <f t="shared" si="35"/>
        <v/>
      </c>
      <c r="Z181" s="2" t="s">
        <v>689</v>
      </c>
      <c r="AA181" s="2"/>
      <c r="AB181" s="2"/>
      <c r="AC181" s="39">
        <f t="shared" si="28"/>
        <v>0.23</v>
      </c>
      <c r="AD181" s="39">
        <f t="shared" si="29"/>
        <v>-1.4696759700589417</v>
      </c>
      <c r="AE181" s="39" t="str">
        <f t="shared" si="30"/>
        <v/>
      </c>
      <c r="AF181" s="39" t="str">
        <f t="shared" si="31"/>
        <v/>
      </c>
    </row>
    <row r="182" spans="1:32" ht="51" x14ac:dyDescent="0.2">
      <c r="A182" s="2">
        <v>6558315</v>
      </c>
      <c r="B182" s="2" t="s">
        <v>677</v>
      </c>
      <c r="C182" s="2">
        <v>1987</v>
      </c>
      <c r="D182" s="2" t="s">
        <v>469</v>
      </c>
      <c r="E182" s="2" t="s">
        <v>687</v>
      </c>
      <c r="F182" s="2" t="s">
        <v>679</v>
      </c>
      <c r="G182" s="2" t="s">
        <v>696</v>
      </c>
      <c r="H182" s="2" t="s">
        <v>351</v>
      </c>
      <c r="I182" s="2" t="s">
        <v>341</v>
      </c>
      <c r="J182" s="2" t="s">
        <v>352</v>
      </c>
      <c r="K182" s="682">
        <v>1985</v>
      </c>
      <c r="L182" s="682">
        <v>451</v>
      </c>
      <c r="M182" s="682"/>
      <c r="N182" s="682"/>
      <c r="O182" s="682"/>
      <c r="P182" s="682"/>
      <c r="Q182" s="682"/>
      <c r="R182" s="682"/>
      <c r="S182" s="682"/>
      <c r="T182" s="682"/>
      <c r="U182" s="682">
        <v>0.12</v>
      </c>
      <c r="V182" s="21">
        <f t="shared" si="32"/>
        <v>0.12</v>
      </c>
      <c r="W182" s="682" t="str">
        <f t="shared" si="33"/>
        <v/>
      </c>
      <c r="X182" s="682" t="str">
        <f t="shared" si="34"/>
        <v/>
      </c>
      <c r="Y182" s="682" t="str">
        <f t="shared" si="35"/>
        <v/>
      </c>
      <c r="Z182" s="2" t="s">
        <v>689</v>
      </c>
      <c r="AA182" s="2"/>
      <c r="AB182" s="2"/>
      <c r="AC182" s="39">
        <f t="shared" si="28"/>
        <v>0.12</v>
      </c>
      <c r="AD182" s="39">
        <f t="shared" si="29"/>
        <v>-2.120263536200091</v>
      </c>
      <c r="AE182" s="39" t="str">
        <f t="shared" si="30"/>
        <v/>
      </c>
      <c r="AF182" s="39" t="str">
        <f t="shared" si="31"/>
        <v/>
      </c>
    </row>
    <row r="183" spans="1:32" ht="51" x14ac:dyDescent="0.2">
      <c r="A183" s="2">
        <v>6558315</v>
      </c>
      <c r="B183" s="2" t="s">
        <v>677</v>
      </c>
      <c r="C183" s="2">
        <v>1987</v>
      </c>
      <c r="D183" s="2" t="s">
        <v>469</v>
      </c>
      <c r="E183" s="2" t="s">
        <v>687</v>
      </c>
      <c r="F183" s="2" t="s">
        <v>679</v>
      </c>
      <c r="G183" s="2" t="s">
        <v>696</v>
      </c>
      <c r="H183" s="2" t="s">
        <v>351</v>
      </c>
      <c r="I183" s="2" t="s">
        <v>341</v>
      </c>
      <c r="J183" s="2" t="s">
        <v>352</v>
      </c>
      <c r="K183" s="682">
        <v>1985</v>
      </c>
      <c r="L183" s="682">
        <v>159</v>
      </c>
      <c r="M183" s="682"/>
      <c r="N183" s="682"/>
      <c r="O183" s="682"/>
      <c r="P183" s="682"/>
      <c r="Q183" s="682"/>
      <c r="R183" s="682"/>
      <c r="S183" s="682"/>
      <c r="T183" s="682"/>
      <c r="U183" s="682">
        <v>0.89</v>
      </c>
      <c r="V183" s="21">
        <f t="shared" si="32"/>
        <v>0.89</v>
      </c>
      <c r="W183" s="682" t="str">
        <f t="shared" si="33"/>
        <v/>
      </c>
      <c r="X183" s="682" t="str">
        <f t="shared" si="34"/>
        <v/>
      </c>
      <c r="Y183" s="682" t="str">
        <f t="shared" si="35"/>
        <v/>
      </c>
      <c r="Z183" s="2" t="s">
        <v>689</v>
      </c>
      <c r="AA183" s="2"/>
      <c r="AB183" s="2"/>
      <c r="AC183" s="39">
        <f t="shared" si="28"/>
        <v>0.89</v>
      </c>
      <c r="AD183" s="39">
        <f t="shared" si="29"/>
        <v>-0.11653381625595151</v>
      </c>
      <c r="AE183" s="39" t="str">
        <f t="shared" si="30"/>
        <v/>
      </c>
      <c r="AF183" s="39" t="str">
        <f t="shared" si="31"/>
        <v/>
      </c>
    </row>
    <row r="184" spans="1:32" ht="51" x14ac:dyDescent="0.2">
      <c r="A184" s="2">
        <v>6558315</v>
      </c>
      <c r="B184" s="2" t="s">
        <v>677</v>
      </c>
      <c r="C184" s="2">
        <v>1987</v>
      </c>
      <c r="D184" s="2" t="s">
        <v>469</v>
      </c>
      <c r="E184" s="2" t="s">
        <v>687</v>
      </c>
      <c r="F184" s="2" t="s">
        <v>679</v>
      </c>
      <c r="G184" s="2" t="s">
        <v>696</v>
      </c>
      <c r="H184" s="2" t="s">
        <v>351</v>
      </c>
      <c r="I184" s="2" t="s">
        <v>341</v>
      </c>
      <c r="J184" s="2" t="s">
        <v>352</v>
      </c>
      <c r="K184" s="682">
        <v>1985</v>
      </c>
      <c r="L184" s="682">
        <v>449</v>
      </c>
      <c r="M184" s="682"/>
      <c r="N184" s="682"/>
      <c r="O184" s="682"/>
      <c r="P184" s="682"/>
      <c r="Q184" s="682"/>
      <c r="R184" s="682"/>
      <c r="S184" s="682"/>
      <c r="T184" s="682"/>
      <c r="U184" s="682">
        <v>0.28000000000000003</v>
      </c>
      <c r="V184" s="21">
        <f t="shared" si="32"/>
        <v>0.28000000000000003</v>
      </c>
      <c r="W184" s="682" t="str">
        <f t="shared" si="33"/>
        <v/>
      </c>
      <c r="X184" s="682" t="str">
        <f t="shared" si="34"/>
        <v/>
      </c>
      <c r="Y184" s="682" t="str">
        <f t="shared" si="35"/>
        <v/>
      </c>
      <c r="Z184" s="2" t="s">
        <v>689</v>
      </c>
      <c r="AA184" s="2"/>
      <c r="AB184" s="2"/>
      <c r="AC184" s="39">
        <f t="shared" si="28"/>
        <v>0.28000000000000003</v>
      </c>
      <c r="AD184" s="39">
        <f t="shared" si="29"/>
        <v>-1.2729656758128873</v>
      </c>
      <c r="AE184" s="39" t="str">
        <f t="shared" si="30"/>
        <v/>
      </c>
      <c r="AF184" s="39" t="str">
        <f t="shared" si="31"/>
        <v/>
      </c>
    </row>
    <row r="185" spans="1:32" ht="51" x14ac:dyDescent="0.2">
      <c r="A185" s="2">
        <v>6558315</v>
      </c>
      <c r="B185" s="2" t="s">
        <v>677</v>
      </c>
      <c r="C185" s="2">
        <v>1987</v>
      </c>
      <c r="D185" s="2" t="s">
        <v>469</v>
      </c>
      <c r="E185" s="2" t="s">
        <v>687</v>
      </c>
      <c r="F185" s="2" t="s">
        <v>679</v>
      </c>
      <c r="G185" s="2" t="s">
        <v>696</v>
      </c>
      <c r="H185" s="2" t="s">
        <v>351</v>
      </c>
      <c r="I185" s="2" t="s">
        <v>341</v>
      </c>
      <c r="J185" s="2" t="s">
        <v>352</v>
      </c>
      <c r="K185" s="682">
        <v>1985</v>
      </c>
      <c r="L185" s="682">
        <v>449</v>
      </c>
      <c r="M185" s="682"/>
      <c r="N185" s="682"/>
      <c r="O185" s="682"/>
      <c r="P185" s="682"/>
      <c r="Q185" s="682"/>
      <c r="R185" s="682"/>
      <c r="S185" s="682"/>
      <c r="T185" s="682"/>
      <c r="U185" s="682">
        <v>0.28000000000000003</v>
      </c>
      <c r="V185" s="21">
        <f t="shared" si="32"/>
        <v>0.28000000000000003</v>
      </c>
      <c r="W185" s="682" t="str">
        <f t="shared" si="33"/>
        <v/>
      </c>
      <c r="X185" s="682" t="str">
        <f t="shared" si="34"/>
        <v/>
      </c>
      <c r="Y185" s="682" t="str">
        <f t="shared" si="35"/>
        <v/>
      </c>
      <c r="Z185" s="2" t="s">
        <v>689</v>
      </c>
      <c r="AA185" s="2"/>
      <c r="AB185" s="2"/>
      <c r="AC185" s="39">
        <f t="shared" si="28"/>
        <v>0.28000000000000003</v>
      </c>
      <c r="AD185" s="39">
        <f t="shared" si="29"/>
        <v>-1.2729656758128873</v>
      </c>
      <c r="AE185" s="39" t="str">
        <f t="shared" si="30"/>
        <v/>
      </c>
      <c r="AF185" s="39" t="str">
        <f t="shared" si="31"/>
        <v/>
      </c>
    </row>
    <row r="186" spans="1:32" ht="51" x14ac:dyDescent="0.2">
      <c r="A186" s="2">
        <v>6558315</v>
      </c>
      <c r="B186" s="2" t="s">
        <v>677</v>
      </c>
      <c r="C186" s="2">
        <v>1987</v>
      </c>
      <c r="D186" s="2" t="s">
        <v>469</v>
      </c>
      <c r="E186" s="2" t="s">
        <v>687</v>
      </c>
      <c r="F186" s="2" t="s">
        <v>679</v>
      </c>
      <c r="G186" s="2" t="s">
        <v>643</v>
      </c>
      <c r="H186" s="2" t="s">
        <v>351</v>
      </c>
      <c r="I186" s="4" t="s">
        <v>342</v>
      </c>
      <c r="J186" s="2" t="s">
        <v>352</v>
      </c>
      <c r="K186" s="682">
        <v>1985</v>
      </c>
      <c r="L186" s="682">
        <v>18</v>
      </c>
      <c r="M186" s="682"/>
      <c r="N186" s="682"/>
      <c r="O186" s="682"/>
      <c r="P186" s="682"/>
      <c r="Q186" s="682"/>
      <c r="R186" s="682"/>
      <c r="S186" s="682"/>
      <c r="T186" s="682"/>
      <c r="U186" s="682">
        <v>0.1</v>
      </c>
      <c r="V186" s="21" t="str">
        <f t="shared" si="32"/>
        <v/>
      </c>
      <c r="W186" s="682" t="str">
        <f t="shared" si="33"/>
        <v/>
      </c>
      <c r="X186" s="682">
        <f t="shared" si="34"/>
        <v>0.05</v>
      </c>
      <c r="Y186" s="682" t="str">
        <f t="shared" si="35"/>
        <v/>
      </c>
      <c r="Z186" s="2" t="s">
        <v>689</v>
      </c>
      <c r="AA186" s="2" t="s">
        <v>400</v>
      </c>
      <c r="AB186" s="2" t="s">
        <v>697</v>
      </c>
      <c r="AC186" s="39" t="str">
        <f t="shared" si="28"/>
        <v/>
      </c>
      <c r="AD186" s="39" t="str">
        <f t="shared" si="29"/>
        <v/>
      </c>
      <c r="AE186" s="39" t="str">
        <f t="shared" si="30"/>
        <v/>
      </c>
      <c r="AF186" s="39" t="str">
        <f t="shared" si="31"/>
        <v/>
      </c>
    </row>
    <row r="187" spans="1:32" ht="51" x14ac:dyDescent="0.2">
      <c r="A187" s="2">
        <v>6558315</v>
      </c>
      <c r="B187" s="2" t="s">
        <v>677</v>
      </c>
      <c r="C187" s="2">
        <v>1987</v>
      </c>
      <c r="D187" s="2" t="s">
        <v>469</v>
      </c>
      <c r="E187" s="2" t="s">
        <v>687</v>
      </c>
      <c r="F187" s="2" t="s">
        <v>679</v>
      </c>
      <c r="G187" s="2" t="s">
        <v>643</v>
      </c>
      <c r="H187" s="2" t="s">
        <v>351</v>
      </c>
      <c r="I187" s="4" t="s">
        <v>342</v>
      </c>
      <c r="J187" s="2" t="s">
        <v>352</v>
      </c>
      <c r="K187" s="682">
        <v>1985</v>
      </c>
      <c r="L187" s="682">
        <v>13</v>
      </c>
      <c r="M187" s="682"/>
      <c r="N187" s="682"/>
      <c r="O187" s="682"/>
      <c r="P187" s="682"/>
      <c r="Q187" s="682"/>
      <c r="R187" s="682"/>
      <c r="S187" s="682"/>
      <c r="T187" s="682"/>
      <c r="U187" s="682">
        <v>0.13</v>
      </c>
      <c r="V187" s="21" t="str">
        <f t="shared" si="32"/>
        <v/>
      </c>
      <c r="W187" s="682" t="str">
        <f t="shared" si="33"/>
        <v/>
      </c>
      <c r="X187" s="682">
        <f t="shared" si="34"/>
        <v>6.5000000000000002E-2</v>
      </c>
      <c r="Y187" s="682" t="str">
        <f t="shared" si="35"/>
        <v/>
      </c>
      <c r="Z187" s="2" t="s">
        <v>689</v>
      </c>
      <c r="AA187" s="2" t="s">
        <v>400</v>
      </c>
      <c r="AB187" s="2" t="s">
        <v>690</v>
      </c>
      <c r="AC187" s="39" t="str">
        <f t="shared" si="28"/>
        <v/>
      </c>
      <c r="AD187" s="39" t="str">
        <f t="shared" si="29"/>
        <v/>
      </c>
      <c r="AE187" s="39" t="str">
        <f t="shared" si="30"/>
        <v/>
      </c>
      <c r="AF187" s="39" t="str">
        <f t="shared" si="31"/>
        <v/>
      </c>
    </row>
    <row r="188" spans="1:32" ht="51" x14ac:dyDescent="0.2">
      <c r="A188" s="2">
        <v>6558315</v>
      </c>
      <c r="B188" s="2" t="s">
        <v>677</v>
      </c>
      <c r="C188" s="2">
        <v>1987</v>
      </c>
      <c r="D188" s="2" t="s">
        <v>469</v>
      </c>
      <c r="E188" s="2" t="s">
        <v>687</v>
      </c>
      <c r="F188" s="2" t="s">
        <v>679</v>
      </c>
      <c r="G188" s="2" t="s">
        <v>643</v>
      </c>
      <c r="H188" s="2" t="s">
        <v>351</v>
      </c>
      <c r="I188" s="4" t="s">
        <v>342</v>
      </c>
      <c r="J188" s="2" t="s">
        <v>352</v>
      </c>
      <c r="K188" s="682">
        <v>1985</v>
      </c>
      <c r="L188" s="682">
        <v>15</v>
      </c>
      <c r="M188" s="682"/>
      <c r="N188" s="682"/>
      <c r="O188" s="682"/>
      <c r="P188" s="682"/>
      <c r="Q188" s="682"/>
      <c r="R188" s="682"/>
      <c r="S188" s="682"/>
      <c r="T188" s="682"/>
      <c r="U188" s="682">
        <v>4.5</v>
      </c>
      <c r="V188" s="21" t="str">
        <f t="shared" si="32"/>
        <v/>
      </c>
      <c r="W188" s="682" t="str">
        <f t="shared" si="33"/>
        <v/>
      </c>
      <c r="X188" s="682">
        <f t="shared" si="34"/>
        <v>4.5</v>
      </c>
      <c r="Y188" s="682" t="str">
        <f t="shared" si="35"/>
        <v/>
      </c>
      <c r="Z188" s="2" t="s">
        <v>689</v>
      </c>
      <c r="AA188" s="2"/>
      <c r="AB188" s="2"/>
      <c r="AC188" s="39" t="str">
        <f t="shared" si="28"/>
        <v/>
      </c>
      <c r="AD188" s="39" t="str">
        <f t="shared" si="29"/>
        <v/>
      </c>
      <c r="AE188" s="39">
        <f t="shared" si="30"/>
        <v>4.5</v>
      </c>
      <c r="AF188" s="39">
        <f t="shared" si="31"/>
        <v>1.5040773967762742</v>
      </c>
    </row>
    <row r="189" spans="1:32" ht="51" x14ac:dyDescent="0.2">
      <c r="A189" s="2">
        <v>6558315</v>
      </c>
      <c r="B189" s="2" t="s">
        <v>677</v>
      </c>
      <c r="C189" s="2">
        <v>1987</v>
      </c>
      <c r="D189" s="2" t="s">
        <v>469</v>
      </c>
      <c r="E189" s="2" t="s">
        <v>687</v>
      </c>
      <c r="F189" s="2" t="s">
        <v>679</v>
      </c>
      <c r="G189" s="2" t="s">
        <v>698</v>
      </c>
      <c r="H189" s="2" t="s">
        <v>351</v>
      </c>
      <c r="I189" s="5" t="s">
        <v>341</v>
      </c>
      <c r="J189" s="2" t="s">
        <v>493</v>
      </c>
      <c r="K189" s="682">
        <v>1985</v>
      </c>
      <c r="L189" s="682">
        <v>188</v>
      </c>
      <c r="M189" s="682"/>
      <c r="N189" s="682"/>
      <c r="O189" s="682"/>
      <c r="P189" s="682"/>
      <c r="Q189" s="682"/>
      <c r="R189" s="682"/>
      <c r="S189" s="682"/>
      <c r="T189" s="682"/>
      <c r="U189" s="682">
        <v>0.86</v>
      </c>
      <c r="V189" s="21" t="str">
        <f t="shared" si="32"/>
        <v/>
      </c>
      <c r="W189" s="682" t="str">
        <f t="shared" si="33"/>
        <v/>
      </c>
      <c r="X189" s="682" t="str">
        <f t="shared" si="34"/>
        <v/>
      </c>
      <c r="Y189" s="682" t="str">
        <f t="shared" si="35"/>
        <v/>
      </c>
      <c r="Z189" s="2" t="s">
        <v>699</v>
      </c>
      <c r="AA189" s="2"/>
      <c r="AB189" s="2"/>
      <c r="AC189" s="39" t="str">
        <f t="shared" si="28"/>
        <v/>
      </c>
      <c r="AD189" s="39" t="str">
        <f t="shared" si="29"/>
        <v/>
      </c>
      <c r="AE189" s="39" t="str">
        <f t="shared" si="30"/>
        <v/>
      </c>
      <c r="AF189" s="39" t="str">
        <f t="shared" si="31"/>
        <v/>
      </c>
    </row>
    <row r="190" spans="1:32" ht="51" x14ac:dyDescent="0.2">
      <c r="A190" s="2">
        <v>6558315</v>
      </c>
      <c r="B190" s="2" t="s">
        <v>677</v>
      </c>
      <c r="C190" s="2">
        <v>1987</v>
      </c>
      <c r="D190" s="2" t="s">
        <v>469</v>
      </c>
      <c r="E190" s="2" t="s">
        <v>687</v>
      </c>
      <c r="F190" s="2" t="s">
        <v>679</v>
      </c>
      <c r="G190" s="2" t="s">
        <v>698</v>
      </c>
      <c r="H190" s="2" t="s">
        <v>351</v>
      </c>
      <c r="I190" s="5" t="s">
        <v>341</v>
      </c>
      <c r="J190" s="2" t="s">
        <v>493</v>
      </c>
      <c r="K190" s="682">
        <v>1985</v>
      </c>
      <c r="L190" s="682">
        <v>440</v>
      </c>
      <c r="M190" s="682"/>
      <c r="N190" s="682"/>
      <c r="O190" s="682"/>
      <c r="P190" s="682"/>
      <c r="Q190" s="682"/>
      <c r="R190" s="682"/>
      <c r="S190" s="682"/>
      <c r="T190" s="682"/>
      <c r="U190" s="682">
        <v>1.58</v>
      </c>
      <c r="V190" s="21" t="str">
        <f t="shared" si="32"/>
        <v/>
      </c>
      <c r="W190" s="682" t="str">
        <f t="shared" si="33"/>
        <v/>
      </c>
      <c r="X190" s="682" t="str">
        <f t="shared" si="34"/>
        <v/>
      </c>
      <c r="Y190" s="682" t="str">
        <f t="shared" si="35"/>
        <v/>
      </c>
      <c r="Z190" s="2" t="s">
        <v>699</v>
      </c>
      <c r="AA190" s="2"/>
      <c r="AB190" s="2"/>
      <c r="AC190" s="39" t="str">
        <f t="shared" si="28"/>
        <v/>
      </c>
      <c r="AD190" s="39" t="str">
        <f t="shared" si="29"/>
        <v/>
      </c>
      <c r="AE190" s="39" t="str">
        <f t="shared" si="30"/>
        <v/>
      </c>
      <c r="AF190" s="39" t="str">
        <f t="shared" si="31"/>
        <v/>
      </c>
    </row>
    <row r="191" spans="1:32" ht="51" x14ac:dyDescent="0.2">
      <c r="A191" s="2">
        <v>6558315</v>
      </c>
      <c r="B191" s="2" t="s">
        <v>677</v>
      </c>
      <c r="C191" s="2">
        <v>1987</v>
      </c>
      <c r="D191" s="2" t="s">
        <v>469</v>
      </c>
      <c r="E191" s="2" t="s">
        <v>687</v>
      </c>
      <c r="F191" s="2" t="s">
        <v>679</v>
      </c>
      <c r="G191" s="2" t="s">
        <v>698</v>
      </c>
      <c r="H191" s="2" t="s">
        <v>351</v>
      </c>
      <c r="I191" s="5" t="s">
        <v>341</v>
      </c>
      <c r="J191" s="2" t="s">
        <v>493</v>
      </c>
      <c r="K191" s="682">
        <v>1985</v>
      </c>
      <c r="L191" s="682">
        <v>410</v>
      </c>
      <c r="M191" s="682"/>
      <c r="N191" s="682"/>
      <c r="O191" s="682"/>
      <c r="P191" s="682"/>
      <c r="Q191" s="682"/>
      <c r="R191" s="682"/>
      <c r="S191" s="682"/>
      <c r="T191" s="682"/>
      <c r="U191" s="682">
        <v>1.04</v>
      </c>
      <c r="V191" s="21" t="str">
        <f t="shared" si="32"/>
        <v/>
      </c>
      <c r="W191" s="682" t="str">
        <f t="shared" si="33"/>
        <v/>
      </c>
      <c r="X191" s="682" t="str">
        <f t="shared" si="34"/>
        <v/>
      </c>
      <c r="Y191" s="682" t="str">
        <f t="shared" si="35"/>
        <v/>
      </c>
      <c r="Z191" s="2" t="s">
        <v>699</v>
      </c>
      <c r="AA191" s="2"/>
      <c r="AB191" s="2"/>
      <c r="AC191" s="39" t="str">
        <f t="shared" si="28"/>
        <v/>
      </c>
      <c r="AD191" s="39" t="str">
        <f t="shared" si="29"/>
        <v/>
      </c>
      <c r="AE191" s="39" t="str">
        <f t="shared" si="30"/>
        <v/>
      </c>
      <c r="AF191" s="39" t="str">
        <f t="shared" si="31"/>
        <v/>
      </c>
    </row>
    <row r="192" spans="1:32" ht="51" x14ac:dyDescent="0.2">
      <c r="A192" s="2">
        <v>6558315</v>
      </c>
      <c r="B192" s="2" t="s">
        <v>677</v>
      </c>
      <c r="C192" s="2">
        <v>1987</v>
      </c>
      <c r="D192" s="2" t="s">
        <v>469</v>
      </c>
      <c r="E192" s="2" t="s">
        <v>687</v>
      </c>
      <c r="F192" s="2" t="s">
        <v>679</v>
      </c>
      <c r="G192" s="2" t="s">
        <v>698</v>
      </c>
      <c r="H192" s="2" t="s">
        <v>351</v>
      </c>
      <c r="I192" s="5" t="s">
        <v>341</v>
      </c>
      <c r="J192" s="2" t="s">
        <v>493</v>
      </c>
      <c r="K192" s="682">
        <v>1985</v>
      </c>
      <c r="L192" s="682">
        <v>412</v>
      </c>
      <c r="M192" s="682"/>
      <c r="N192" s="682"/>
      <c r="O192" s="682"/>
      <c r="P192" s="682"/>
      <c r="Q192" s="682"/>
      <c r="R192" s="682"/>
      <c r="S192" s="682"/>
      <c r="T192" s="682"/>
      <c r="U192" s="682">
        <v>0.09</v>
      </c>
      <c r="V192" s="21" t="str">
        <f t="shared" si="32"/>
        <v/>
      </c>
      <c r="W192" s="682" t="str">
        <f t="shared" si="33"/>
        <v/>
      </c>
      <c r="X192" s="682" t="str">
        <f t="shared" si="34"/>
        <v/>
      </c>
      <c r="Y192" s="682" t="str">
        <f t="shared" si="35"/>
        <v/>
      </c>
      <c r="Z192" s="2" t="s">
        <v>699</v>
      </c>
      <c r="AA192" s="2"/>
      <c r="AB192" s="2"/>
      <c r="AC192" s="39" t="str">
        <f t="shared" si="28"/>
        <v/>
      </c>
      <c r="AD192" s="39" t="str">
        <f t="shared" si="29"/>
        <v/>
      </c>
      <c r="AE192" s="39" t="str">
        <f t="shared" si="30"/>
        <v/>
      </c>
      <c r="AF192" s="39" t="str">
        <f t="shared" si="31"/>
        <v/>
      </c>
    </row>
    <row r="193" spans="1:32" ht="51" x14ac:dyDescent="0.2">
      <c r="A193" s="2">
        <v>6558315</v>
      </c>
      <c r="B193" s="2" t="s">
        <v>677</v>
      </c>
      <c r="C193" s="2">
        <v>1987</v>
      </c>
      <c r="D193" s="2" t="s">
        <v>469</v>
      </c>
      <c r="E193" s="2" t="s">
        <v>687</v>
      </c>
      <c r="F193" s="2" t="s">
        <v>679</v>
      </c>
      <c r="G193" s="2" t="s">
        <v>698</v>
      </c>
      <c r="H193" s="2" t="s">
        <v>351</v>
      </c>
      <c r="I193" s="5" t="s">
        <v>341</v>
      </c>
      <c r="J193" s="2" t="s">
        <v>493</v>
      </c>
      <c r="K193" s="682">
        <v>1985</v>
      </c>
      <c r="L193" s="682">
        <v>416</v>
      </c>
      <c r="M193" s="682"/>
      <c r="N193" s="682"/>
      <c r="O193" s="682"/>
      <c r="P193" s="682"/>
      <c r="Q193" s="682"/>
      <c r="R193" s="682"/>
      <c r="S193" s="682"/>
      <c r="T193" s="682"/>
      <c r="U193" s="682">
        <v>1.73</v>
      </c>
      <c r="V193" s="21" t="str">
        <f t="shared" si="32"/>
        <v/>
      </c>
      <c r="W193" s="682" t="str">
        <f t="shared" si="33"/>
        <v/>
      </c>
      <c r="X193" s="682" t="str">
        <f t="shared" si="34"/>
        <v/>
      </c>
      <c r="Y193" s="682" t="str">
        <f t="shared" si="35"/>
        <v/>
      </c>
      <c r="Z193" s="2" t="s">
        <v>699</v>
      </c>
      <c r="AA193" s="2"/>
      <c r="AB193" s="2"/>
      <c r="AC193" s="39" t="str">
        <f t="shared" si="28"/>
        <v/>
      </c>
      <c r="AD193" s="39" t="str">
        <f t="shared" si="29"/>
        <v/>
      </c>
      <c r="AE193" s="39" t="str">
        <f t="shared" si="30"/>
        <v/>
      </c>
      <c r="AF193" s="39" t="str">
        <f t="shared" si="31"/>
        <v/>
      </c>
    </row>
    <row r="194" spans="1:32" ht="51" x14ac:dyDescent="0.2">
      <c r="A194" s="2">
        <v>6558315</v>
      </c>
      <c r="B194" s="2" t="s">
        <v>677</v>
      </c>
      <c r="C194" s="2">
        <v>1987</v>
      </c>
      <c r="D194" s="2" t="s">
        <v>469</v>
      </c>
      <c r="E194" s="2" t="s">
        <v>687</v>
      </c>
      <c r="F194" s="2" t="s">
        <v>679</v>
      </c>
      <c r="G194" s="2" t="s">
        <v>698</v>
      </c>
      <c r="H194" s="2" t="s">
        <v>351</v>
      </c>
      <c r="I194" s="5" t="s">
        <v>341</v>
      </c>
      <c r="J194" s="2" t="s">
        <v>493</v>
      </c>
      <c r="K194" s="682">
        <v>1985</v>
      </c>
      <c r="L194" s="682">
        <v>420</v>
      </c>
      <c r="M194" s="682"/>
      <c r="N194" s="682"/>
      <c r="O194" s="682"/>
      <c r="P194" s="682"/>
      <c r="Q194" s="682"/>
      <c r="R194" s="682"/>
      <c r="S194" s="682"/>
      <c r="T194" s="682"/>
      <c r="U194" s="682">
        <v>0.57999999999999996</v>
      </c>
      <c r="V194" s="21" t="str">
        <f t="shared" si="32"/>
        <v/>
      </c>
      <c r="W194" s="682" t="str">
        <f t="shared" si="33"/>
        <v/>
      </c>
      <c r="X194" s="682" t="str">
        <f t="shared" si="34"/>
        <v/>
      </c>
      <c r="Y194" s="682" t="str">
        <f t="shared" si="35"/>
        <v/>
      </c>
      <c r="Z194" s="2" t="s">
        <v>699</v>
      </c>
      <c r="AA194" s="2"/>
      <c r="AB194" s="2"/>
      <c r="AC194" s="39" t="str">
        <f t="shared" si="28"/>
        <v/>
      </c>
      <c r="AD194" s="39" t="str">
        <f t="shared" si="29"/>
        <v/>
      </c>
      <c r="AE194" s="39" t="str">
        <f t="shared" si="30"/>
        <v/>
      </c>
      <c r="AF194" s="39" t="str">
        <f t="shared" si="31"/>
        <v/>
      </c>
    </row>
    <row r="195" spans="1:32" ht="51" x14ac:dyDescent="0.2">
      <c r="A195" s="2">
        <v>6558315</v>
      </c>
      <c r="B195" s="2" t="s">
        <v>677</v>
      </c>
      <c r="C195" s="2">
        <v>1987</v>
      </c>
      <c r="D195" s="2" t="s">
        <v>469</v>
      </c>
      <c r="E195" s="2" t="s">
        <v>687</v>
      </c>
      <c r="F195" s="2" t="s">
        <v>679</v>
      </c>
      <c r="G195" s="2" t="s">
        <v>700</v>
      </c>
      <c r="H195" s="2" t="s">
        <v>351</v>
      </c>
      <c r="I195" s="5" t="s">
        <v>341</v>
      </c>
      <c r="J195" s="2" t="s">
        <v>493</v>
      </c>
      <c r="K195" s="682">
        <v>1985</v>
      </c>
      <c r="L195" s="682">
        <v>441</v>
      </c>
      <c r="M195" s="682"/>
      <c r="N195" s="682"/>
      <c r="O195" s="682"/>
      <c r="P195" s="682"/>
      <c r="Q195" s="682"/>
      <c r="R195" s="682"/>
      <c r="S195" s="682"/>
      <c r="T195" s="682"/>
      <c r="U195" s="682">
        <v>0.67</v>
      </c>
      <c r="V195" s="21" t="str">
        <f t="shared" si="32"/>
        <v/>
      </c>
      <c r="W195" s="682" t="str">
        <f t="shared" si="33"/>
        <v/>
      </c>
      <c r="X195" s="682" t="str">
        <f t="shared" si="34"/>
        <v/>
      </c>
      <c r="Y195" s="682" t="str">
        <f t="shared" si="35"/>
        <v/>
      </c>
      <c r="Z195" s="2" t="s">
        <v>699</v>
      </c>
      <c r="AA195" s="2"/>
      <c r="AB195" s="2"/>
      <c r="AC195" s="39" t="str">
        <f t="shared" si="28"/>
        <v/>
      </c>
      <c r="AD195" s="39" t="str">
        <f t="shared" si="29"/>
        <v/>
      </c>
      <c r="AE195" s="39" t="str">
        <f t="shared" si="30"/>
        <v/>
      </c>
      <c r="AF195" s="39" t="str">
        <f t="shared" si="31"/>
        <v/>
      </c>
    </row>
    <row r="196" spans="1:32" ht="51" x14ac:dyDescent="0.2">
      <c r="A196" s="2">
        <v>6558315</v>
      </c>
      <c r="B196" s="2" t="s">
        <v>677</v>
      </c>
      <c r="C196" s="2">
        <v>1987</v>
      </c>
      <c r="D196" s="2" t="s">
        <v>469</v>
      </c>
      <c r="E196" s="2" t="s">
        <v>687</v>
      </c>
      <c r="F196" s="2" t="s">
        <v>679</v>
      </c>
      <c r="G196" s="2" t="s">
        <v>700</v>
      </c>
      <c r="H196" s="2" t="s">
        <v>351</v>
      </c>
      <c r="I196" s="5" t="s">
        <v>341</v>
      </c>
      <c r="J196" s="2" t="s">
        <v>493</v>
      </c>
      <c r="K196" s="682">
        <v>1985</v>
      </c>
      <c r="L196" s="682">
        <v>462</v>
      </c>
      <c r="M196" s="682"/>
      <c r="N196" s="682"/>
      <c r="O196" s="682"/>
      <c r="P196" s="682"/>
      <c r="Q196" s="682"/>
      <c r="R196" s="682"/>
      <c r="S196" s="682"/>
      <c r="T196" s="682"/>
      <c r="U196" s="682">
        <v>0.04</v>
      </c>
      <c r="V196" s="21" t="str">
        <f t="shared" si="32"/>
        <v/>
      </c>
      <c r="W196" s="682" t="str">
        <f t="shared" si="33"/>
        <v/>
      </c>
      <c r="X196" s="682" t="str">
        <f t="shared" si="34"/>
        <v/>
      </c>
      <c r="Y196" s="682" t="str">
        <f t="shared" si="35"/>
        <v/>
      </c>
      <c r="Z196" s="2" t="s">
        <v>699</v>
      </c>
      <c r="AA196" s="2" t="s">
        <v>400</v>
      </c>
      <c r="AB196" s="2" t="s">
        <v>701</v>
      </c>
      <c r="AC196" s="39" t="str">
        <f t="shared" ref="AC196:AC259" si="36">IF(AND($H196="W", $I196="TWA", $J196="PBZ",$U196&lt;&gt;"", $AA196&lt;&gt;"ND"), $U196, "")</f>
        <v/>
      </c>
      <c r="AD196" s="39" t="str">
        <f t="shared" ref="AD196:AD259" si="37">+IFERROR(LN(AC196),"")</f>
        <v/>
      </c>
      <c r="AE196" s="39" t="str">
        <f t="shared" ref="AE196:AE259" si="38">IF(AND($H196="W", $I196="Short-term", $J196="PBZ",$U196&lt;&gt;"", $AA196&lt;&gt;"ND"), $U196, "")</f>
        <v/>
      </c>
      <c r="AF196" s="39" t="str">
        <f t="shared" ref="AF196:AF259" si="39">+IFERROR(LN(AE196),"")</f>
        <v/>
      </c>
    </row>
    <row r="197" spans="1:32" ht="51" x14ac:dyDescent="0.2">
      <c r="A197" s="2">
        <v>6558315</v>
      </c>
      <c r="B197" s="2" t="s">
        <v>677</v>
      </c>
      <c r="C197" s="2">
        <v>1987</v>
      </c>
      <c r="D197" s="2" t="s">
        <v>469</v>
      </c>
      <c r="E197" s="2" t="s">
        <v>687</v>
      </c>
      <c r="F197" s="2" t="s">
        <v>679</v>
      </c>
      <c r="G197" s="2" t="s">
        <v>700</v>
      </c>
      <c r="H197" s="2" t="s">
        <v>351</v>
      </c>
      <c r="I197" s="5" t="s">
        <v>341</v>
      </c>
      <c r="J197" s="2" t="s">
        <v>493</v>
      </c>
      <c r="K197" s="682">
        <v>1985</v>
      </c>
      <c r="L197" s="682">
        <v>470</v>
      </c>
      <c r="M197" s="682"/>
      <c r="N197" s="682"/>
      <c r="O197" s="682"/>
      <c r="P197" s="682"/>
      <c r="Q197" s="682"/>
      <c r="R197" s="682"/>
      <c r="S197" s="682"/>
      <c r="T197" s="682"/>
      <c r="U197" s="682">
        <v>0.09</v>
      </c>
      <c r="V197" s="21" t="str">
        <f t="shared" si="32"/>
        <v/>
      </c>
      <c r="W197" s="682" t="str">
        <f t="shared" si="33"/>
        <v/>
      </c>
      <c r="X197" s="682" t="str">
        <f t="shared" si="34"/>
        <v/>
      </c>
      <c r="Y197" s="682" t="str">
        <f t="shared" si="35"/>
        <v/>
      </c>
      <c r="Z197" s="2" t="s">
        <v>699</v>
      </c>
      <c r="AA197" s="2" t="s">
        <v>400</v>
      </c>
      <c r="AB197" s="2" t="s">
        <v>702</v>
      </c>
      <c r="AC197" s="39" t="str">
        <f t="shared" si="36"/>
        <v/>
      </c>
      <c r="AD197" s="39" t="str">
        <f t="shared" si="37"/>
        <v/>
      </c>
      <c r="AE197" s="39" t="str">
        <f t="shared" si="38"/>
        <v/>
      </c>
      <c r="AF197" s="39" t="str">
        <f t="shared" si="39"/>
        <v/>
      </c>
    </row>
    <row r="198" spans="1:32" ht="51" x14ac:dyDescent="0.2">
      <c r="A198" s="2">
        <v>6558315</v>
      </c>
      <c r="B198" s="2" t="s">
        <v>677</v>
      </c>
      <c r="C198" s="2">
        <v>1987</v>
      </c>
      <c r="D198" s="2" t="s">
        <v>469</v>
      </c>
      <c r="E198" s="2" t="s">
        <v>687</v>
      </c>
      <c r="F198" s="2" t="s">
        <v>679</v>
      </c>
      <c r="G198" s="2" t="s">
        <v>680</v>
      </c>
      <c r="H198" s="2" t="s">
        <v>351</v>
      </c>
      <c r="I198" s="5" t="s">
        <v>341</v>
      </c>
      <c r="J198" s="2" t="s">
        <v>493</v>
      </c>
      <c r="K198" s="682">
        <v>1985</v>
      </c>
      <c r="L198" s="682">
        <v>442</v>
      </c>
      <c r="M198" s="682"/>
      <c r="N198" s="682"/>
      <c r="O198" s="682"/>
      <c r="P198" s="682"/>
      <c r="Q198" s="682"/>
      <c r="R198" s="682"/>
      <c r="S198" s="682"/>
      <c r="T198" s="682"/>
      <c r="U198" s="682">
        <v>7.0000000000000007E-2</v>
      </c>
      <c r="V198" s="21" t="str">
        <f t="shared" si="32"/>
        <v/>
      </c>
      <c r="W198" s="682" t="str">
        <f t="shared" si="33"/>
        <v/>
      </c>
      <c r="X198" s="682" t="str">
        <f t="shared" si="34"/>
        <v/>
      </c>
      <c r="Y198" s="682" t="str">
        <f t="shared" si="35"/>
        <v/>
      </c>
      <c r="Z198" s="2" t="s">
        <v>699</v>
      </c>
      <c r="AA198" s="2"/>
      <c r="AB198" s="2"/>
      <c r="AC198" s="39" t="str">
        <f t="shared" si="36"/>
        <v/>
      </c>
      <c r="AD198" s="39" t="str">
        <f t="shared" si="37"/>
        <v/>
      </c>
      <c r="AE198" s="39" t="str">
        <f t="shared" si="38"/>
        <v/>
      </c>
      <c r="AF198" s="39" t="str">
        <f t="shared" si="39"/>
        <v/>
      </c>
    </row>
    <row r="199" spans="1:32" ht="51" x14ac:dyDescent="0.2">
      <c r="A199" s="2">
        <v>6558315</v>
      </c>
      <c r="B199" s="2" t="s">
        <v>677</v>
      </c>
      <c r="C199" s="2">
        <v>1987</v>
      </c>
      <c r="D199" s="2" t="s">
        <v>469</v>
      </c>
      <c r="E199" s="2" t="s">
        <v>687</v>
      </c>
      <c r="F199" s="2" t="s">
        <v>679</v>
      </c>
      <c r="G199" s="2" t="s">
        <v>680</v>
      </c>
      <c r="H199" s="2" t="s">
        <v>351</v>
      </c>
      <c r="I199" s="5" t="s">
        <v>341</v>
      </c>
      <c r="J199" s="2" t="s">
        <v>493</v>
      </c>
      <c r="K199" s="682">
        <v>1985</v>
      </c>
      <c r="L199" s="682">
        <v>458</v>
      </c>
      <c r="M199" s="682"/>
      <c r="N199" s="682"/>
      <c r="O199" s="682"/>
      <c r="P199" s="682"/>
      <c r="Q199" s="682"/>
      <c r="R199" s="682"/>
      <c r="S199" s="682"/>
      <c r="T199" s="682"/>
      <c r="U199" s="682">
        <v>0.22</v>
      </c>
      <c r="V199" s="21" t="str">
        <f t="shared" si="32"/>
        <v/>
      </c>
      <c r="W199" s="682" t="str">
        <f t="shared" si="33"/>
        <v/>
      </c>
      <c r="X199" s="682" t="str">
        <f t="shared" si="34"/>
        <v/>
      </c>
      <c r="Y199" s="682" t="str">
        <f t="shared" si="35"/>
        <v/>
      </c>
      <c r="Z199" s="2" t="s">
        <v>699</v>
      </c>
      <c r="AA199" s="2"/>
      <c r="AB199" s="2"/>
      <c r="AC199" s="39" t="str">
        <f t="shared" si="36"/>
        <v/>
      </c>
      <c r="AD199" s="39" t="str">
        <f t="shared" si="37"/>
        <v/>
      </c>
      <c r="AE199" s="39" t="str">
        <f t="shared" si="38"/>
        <v/>
      </c>
      <c r="AF199" s="39" t="str">
        <f t="shared" si="39"/>
        <v/>
      </c>
    </row>
    <row r="200" spans="1:32" ht="51" x14ac:dyDescent="0.2">
      <c r="A200" s="2">
        <v>6558315</v>
      </c>
      <c r="B200" s="2" t="s">
        <v>677</v>
      </c>
      <c r="C200" s="2">
        <v>1987</v>
      </c>
      <c r="D200" s="2" t="s">
        <v>469</v>
      </c>
      <c r="E200" s="2" t="s">
        <v>687</v>
      </c>
      <c r="F200" s="2" t="s">
        <v>679</v>
      </c>
      <c r="G200" s="2" t="s">
        <v>680</v>
      </c>
      <c r="H200" s="2" t="s">
        <v>351</v>
      </c>
      <c r="I200" s="5" t="s">
        <v>341</v>
      </c>
      <c r="J200" s="2" t="s">
        <v>493</v>
      </c>
      <c r="K200" s="682">
        <v>1985</v>
      </c>
      <c r="L200" s="682">
        <v>474</v>
      </c>
      <c r="M200" s="682"/>
      <c r="N200" s="682"/>
      <c r="O200" s="682"/>
      <c r="P200" s="682"/>
      <c r="Q200" s="682"/>
      <c r="R200" s="682"/>
      <c r="S200" s="682"/>
      <c r="T200" s="682"/>
      <c r="U200" s="682">
        <v>0.19</v>
      </c>
      <c r="V200" s="21" t="str">
        <f t="shared" si="32"/>
        <v/>
      </c>
      <c r="W200" s="682" t="str">
        <f t="shared" si="33"/>
        <v/>
      </c>
      <c r="X200" s="682" t="str">
        <f t="shared" si="34"/>
        <v/>
      </c>
      <c r="Y200" s="682" t="str">
        <f t="shared" si="35"/>
        <v/>
      </c>
      <c r="Z200" s="2" t="s">
        <v>699</v>
      </c>
      <c r="AA200" s="2"/>
      <c r="AB200" s="2"/>
      <c r="AC200" s="39" t="str">
        <f t="shared" si="36"/>
        <v/>
      </c>
      <c r="AD200" s="39" t="str">
        <f t="shared" si="37"/>
        <v/>
      </c>
      <c r="AE200" s="39" t="str">
        <f t="shared" si="38"/>
        <v/>
      </c>
      <c r="AF200" s="39" t="str">
        <f t="shared" si="39"/>
        <v/>
      </c>
    </row>
    <row r="201" spans="1:32" ht="51" x14ac:dyDescent="0.2">
      <c r="A201" s="2">
        <v>6558315</v>
      </c>
      <c r="B201" s="2" t="s">
        <v>677</v>
      </c>
      <c r="C201" s="2">
        <v>1987</v>
      </c>
      <c r="D201" s="2" t="s">
        <v>469</v>
      </c>
      <c r="E201" s="2" t="s">
        <v>687</v>
      </c>
      <c r="F201" s="2" t="s">
        <v>679</v>
      </c>
      <c r="G201" s="2" t="s">
        <v>703</v>
      </c>
      <c r="H201" s="2" t="s">
        <v>351</v>
      </c>
      <c r="I201" s="5" t="s">
        <v>341</v>
      </c>
      <c r="J201" s="2" t="s">
        <v>493</v>
      </c>
      <c r="K201" s="682">
        <v>1985</v>
      </c>
      <c r="L201" s="682">
        <v>450</v>
      </c>
      <c r="M201" s="682"/>
      <c r="N201" s="682"/>
      <c r="O201" s="682"/>
      <c r="P201" s="682"/>
      <c r="Q201" s="682"/>
      <c r="R201" s="682"/>
      <c r="S201" s="682"/>
      <c r="T201" s="682"/>
      <c r="U201" s="682">
        <v>0.12</v>
      </c>
      <c r="V201" s="21" t="str">
        <f t="shared" si="32"/>
        <v/>
      </c>
      <c r="W201" s="682" t="str">
        <f t="shared" si="33"/>
        <v/>
      </c>
      <c r="X201" s="682" t="str">
        <f t="shared" si="34"/>
        <v/>
      </c>
      <c r="Y201" s="682" t="str">
        <f t="shared" si="35"/>
        <v/>
      </c>
      <c r="Z201" s="2" t="s">
        <v>699</v>
      </c>
      <c r="AA201" s="2"/>
      <c r="AB201" s="2"/>
      <c r="AC201" s="39" t="str">
        <f t="shared" si="36"/>
        <v/>
      </c>
      <c r="AD201" s="39" t="str">
        <f t="shared" si="37"/>
        <v/>
      </c>
      <c r="AE201" s="39" t="str">
        <f t="shared" si="38"/>
        <v/>
      </c>
      <c r="AF201" s="39" t="str">
        <f t="shared" si="39"/>
        <v/>
      </c>
    </row>
    <row r="202" spans="1:32" ht="51" x14ac:dyDescent="0.2">
      <c r="A202" s="2">
        <v>6558315</v>
      </c>
      <c r="B202" s="2" t="s">
        <v>677</v>
      </c>
      <c r="C202" s="2">
        <v>1987</v>
      </c>
      <c r="D202" s="2" t="s">
        <v>469</v>
      </c>
      <c r="E202" s="2" t="s">
        <v>687</v>
      </c>
      <c r="F202" s="2" t="s">
        <v>679</v>
      </c>
      <c r="G202" s="2" t="s">
        <v>703</v>
      </c>
      <c r="H202" s="2" t="s">
        <v>351</v>
      </c>
      <c r="I202" s="5" t="s">
        <v>341</v>
      </c>
      <c r="J202" s="2" t="s">
        <v>493</v>
      </c>
      <c r="K202" s="682">
        <v>1985</v>
      </c>
      <c r="L202" s="682">
        <v>433</v>
      </c>
      <c r="M202" s="682"/>
      <c r="N202" s="682"/>
      <c r="O202" s="682"/>
      <c r="P202" s="682"/>
      <c r="Q202" s="682"/>
      <c r="R202" s="682"/>
      <c r="S202" s="682"/>
      <c r="T202" s="682"/>
      <c r="U202" s="682">
        <v>0.15</v>
      </c>
      <c r="V202" s="21" t="str">
        <f t="shared" si="32"/>
        <v/>
      </c>
      <c r="W202" s="682" t="str">
        <f t="shared" si="33"/>
        <v/>
      </c>
      <c r="X202" s="682" t="str">
        <f t="shared" si="34"/>
        <v/>
      </c>
      <c r="Y202" s="682" t="str">
        <f t="shared" si="35"/>
        <v/>
      </c>
      <c r="Z202" s="2" t="s">
        <v>699</v>
      </c>
      <c r="AA202" s="2"/>
      <c r="AB202" s="2"/>
      <c r="AC202" s="39" t="str">
        <f t="shared" si="36"/>
        <v/>
      </c>
      <c r="AD202" s="39" t="str">
        <f t="shared" si="37"/>
        <v/>
      </c>
      <c r="AE202" s="39" t="str">
        <f t="shared" si="38"/>
        <v/>
      </c>
      <c r="AF202" s="39" t="str">
        <f t="shared" si="39"/>
        <v/>
      </c>
    </row>
    <row r="203" spans="1:32" ht="51" x14ac:dyDescent="0.2">
      <c r="A203" s="2">
        <v>6558315</v>
      </c>
      <c r="B203" s="2" t="s">
        <v>677</v>
      </c>
      <c r="C203" s="2">
        <v>1987</v>
      </c>
      <c r="D203" s="2" t="s">
        <v>469</v>
      </c>
      <c r="E203" s="2" t="s">
        <v>687</v>
      </c>
      <c r="F203" s="2" t="s">
        <v>679</v>
      </c>
      <c r="G203" s="2" t="s">
        <v>703</v>
      </c>
      <c r="H203" s="2" t="s">
        <v>351</v>
      </c>
      <c r="I203" s="5" t="s">
        <v>341</v>
      </c>
      <c r="J203" s="2" t="s">
        <v>493</v>
      </c>
      <c r="K203" s="682">
        <v>1985</v>
      </c>
      <c r="L203" s="682">
        <v>435</v>
      </c>
      <c r="M203" s="682"/>
      <c r="N203" s="682"/>
      <c r="O203" s="682"/>
      <c r="P203" s="682"/>
      <c r="Q203" s="682"/>
      <c r="R203" s="682"/>
      <c r="S203" s="682"/>
      <c r="T203" s="682"/>
      <c r="U203" s="682">
        <v>0.1</v>
      </c>
      <c r="V203" s="21" t="str">
        <f t="shared" si="32"/>
        <v/>
      </c>
      <c r="W203" s="682" t="str">
        <f t="shared" si="33"/>
        <v/>
      </c>
      <c r="X203" s="682" t="str">
        <f t="shared" si="34"/>
        <v/>
      </c>
      <c r="Y203" s="682" t="str">
        <f t="shared" si="35"/>
        <v/>
      </c>
      <c r="Z203" s="2" t="s">
        <v>699</v>
      </c>
      <c r="AA203" s="2"/>
      <c r="AB203" s="2"/>
      <c r="AC203" s="39" t="str">
        <f t="shared" si="36"/>
        <v/>
      </c>
      <c r="AD203" s="39" t="str">
        <f t="shared" si="37"/>
        <v/>
      </c>
      <c r="AE203" s="39" t="str">
        <f t="shared" si="38"/>
        <v/>
      </c>
      <c r="AF203" s="39" t="str">
        <f t="shared" si="39"/>
        <v/>
      </c>
    </row>
    <row r="204" spans="1:32" ht="51" x14ac:dyDescent="0.2">
      <c r="A204" s="2">
        <v>6558315</v>
      </c>
      <c r="B204" s="2" t="s">
        <v>677</v>
      </c>
      <c r="C204" s="2">
        <v>1987</v>
      </c>
      <c r="D204" s="2" t="s">
        <v>469</v>
      </c>
      <c r="E204" s="2" t="s">
        <v>687</v>
      </c>
      <c r="F204" s="2" t="s">
        <v>679</v>
      </c>
      <c r="G204" s="2" t="s">
        <v>703</v>
      </c>
      <c r="H204" s="2" t="s">
        <v>351</v>
      </c>
      <c r="I204" s="5" t="s">
        <v>341</v>
      </c>
      <c r="J204" s="2" t="s">
        <v>493</v>
      </c>
      <c r="K204" s="682">
        <v>1985</v>
      </c>
      <c r="L204" s="682">
        <v>472</v>
      </c>
      <c r="M204" s="682"/>
      <c r="N204" s="682"/>
      <c r="O204" s="682"/>
      <c r="P204" s="682"/>
      <c r="Q204" s="682"/>
      <c r="R204" s="682"/>
      <c r="S204" s="682"/>
      <c r="T204" s="682"/>
      <c r="U204" s="682">
        <v>1.92</v>
      </c>
      <c r="V204" s="21" t="str">
        <f t="shared" si="32"/>
        <v/>
      </c>
      <c r="W204" s="682" t="str">
        <f t="shared" si="33"/>
        <v/>
      </c>
      <c r="X204" s="682" t="str">
        <f t="shared" si="34"/>
        <v/>
      </c>
      <c r="Y204" s="682" t="str">
        <f t="shared" si="35"/>
        <v/>
      </c>
      <c r="Z204" s="2" t="s">
        <v>699</v>
      </c>
      <c r="AA204" s="2"/>
      <c r="AB204" s="2"/>
      <c r="AC204" s="39" t="str">
        <f t="shared" si="36"/>
        <v/>
      </c>
      <c r="AD204" s="39" t="str">
        <f t="shared" si="37"/>
        <v/>
      </c>
      <c r="AE204" s="39" t="str">
        <f t="shared" si="38"/>
        <v/>
      </c>
      <c r="AF204" s="39" t="str">
        <f t="shared" si="39"/>
        <v/>
      </c>
    </row>
    <row r="205" spans="1:32" ht="51" x14ac:dyDescent="0.2">
      <c r="A205" s="2">
        <v>6558315</v>
      </c>
      <c r="B205" s="2" t="s">
        <v>677</v>
      </c>
      <c r="C205" s="2">
        <v>1987</v>
      </c>
      <c r="D205" s="2" t="s">
        <v>469</v>
      </c>
      <c r="E205" s="2" t="s">
        <v>687</v>
      </c>
      <c r="F205" s="2" t="s">
        <v>679</v>
      </c>
      <c r="G205" s="2" t="s">
        <v>704</v>
      </c>
      <c r="H205" s="2" t="s">
        <v>351</v>
      </c>
      <c r="I205" s="5" t="s">
        <v>341</v>
      </c>
      <c r="J205" s="2" t="s">
        <v>493</v>
      </c>
      <c r="K205" s="682">
        <v>1985</v>
      </c>
      <c r="L205" s="682">
        <v>195</v>
      </c>
      <c r="M205" s="682"/>
      <c r="N205" s="682"/>
      <c r="O205" s="682"/>
      <c r="P205" s="682"/>
      <c r="Q205" s="682"/>
      <c r="R205" s="682"/>
      <c r="S205" s="682"/>
      <c r="T205" s="682"/>
      <c r="U205" s="682">
        <v>8.23</v>
      </c>
      <c r="V205" s="21" t="str">
        <f t="shared" si="32"/>
        <v/>
      </c>
      <c r="W205" s="682" t="str">
        <f t="shared" si="33"/>
        <v/>
      </c>
      <c r="X205" s="682" t="str">
        <f t="shared" si="34"/>
        <v/>
      </c>
      <c r="Y205" s="682" t="str">
        <f t="shared" si="35"/>
        <v/>
      </c>
      <c r="Z205" s="2" t="s">
        <v>699</v>
      </c>
      <c r="AA205" s="2"/>
      <c r="AB205" s="2"/>
      <c r="AC205" s="39" t="str">
        <f t="shared" si="36"/>
        <v/>
      </c>
      <c r="AD205" s="39" t="str">
        <f t="shared" si="37"/>
        <v/>
      </c>
      <c r="AE205" s="39" t="str">
        <f t="shared" si="38"/>
        <v/>
      </c>
      <c r="AF205" s="39" t="str">
        <f t="shared" si="39"/>
        <v/>
      </c>
    </row>
    <row r="206" spans="1:32" ht="51" x14ac:dyDescent="0.2">
      <c r="A206" s="2">
        <v>6558315</v>
      </c>
      <c r="B206" s="2" t="s">
        <v>677</v>
      </c>
      <c r="C206" s="2">
        <v>1987</v>
      </c>
      <c r="D206" s="2" t="s">
        <v>469</v>
      </c>
      <c r="E206" s="2" t="s">
        <v>687</v>
      </c>
      <c r="F206" s="2" t="s">
        <v>679</v>
      </c>
      <c r="G206" s="2" t="s">
        <v>704</v>
      </c>
      <c r="H206" s="2" t="s">
        <v>351</v>
      </c>
      <c r="I206" s="5" t="s">
        <v>341</v>
      </c>
      <c r="J206" s="2" t="s">
        <v>493</v>
      </c>
      <c r="K206" s="682">
        <v>1985</v>
      </c>
      <c r="L206" s="682">
        <v>203</v>
      </c>
      <c r="M206" s="682"/>
      <c r="N206" s="682"/>
      <c r="O206" s="682"/>
      <c r="P206" s="682"/>
      <c r="Q206" s="682"/>
      <c r="R206" s="682"/>
      <c r="S206" s="682"/>
      <c r="T206" s="682"/>
      <c r="U206" s="682">
        <v>2.94</v>
      </c>
      <c r="V206" s="21" t="str">
        <f t="shared" si="32"/>
        <v/>
      </c>
      <c r="W206" s="682" t="str">
        <f t="shared" si="33"/>
        <v/>
      </c>
      <c r="X206" s="682" t="str">
        <f t="shared" si="34"/>
        <v/>
      </c>
      <c r="Y206" s="682" t="str">
        <f t="shared" si="35"/>
        <v/>
      </c>
      <c r="Z206" s="2" t="s">
        <v>699</v>
      </c>
      <c r="AA206" s="2"/>
      <c r="AB206" s="2"/>
      <c r="AC206" s="39" t="str">
        <f t="shared" si="36"/>
        <v/>
      </c>
      <c r="AD206" s="39" t="str">
        <f t="shared" si="37"/>
        <v/>
      </c>
      <c r="AE206" s="39" t="str">
        <f t="shared" si="38"/>
        <v/>
      </c>
      <c r="AF206" s="39" t="str">
        <f t="shared" si="39"/>
        <v/>
      </c>
    </row>
    <row r="207" spans="1:32" ht="51" x14ac:dyDescent="0.2">
      <c r="A207" s="2">
        <v>6558315</v>
      </c>
      <c r="B207" s="2" t="s">
        <v>677</v>
      </c>
      <c r="C207" s="2">
        <v>1987</v>
      </c>
      <c r="D207" s="2" t="s">
        <v>469</v>
      </c>
      <c r="E207" s="2" t="s">
        <v>687</v>
      </c>
      <c r="F207" s="2" t="s">
        <v>679</v>
      </c>
      <c r="G207" s="2" t="s">
        <v>704</v>
      </c>
      <c r="H207" s="2" t="s">
        <v>351</v>
      </c>
      <c r="I207" s="5" t="s">
        <v>341</v>
      </c>
      <c r="J207" s="2" t="s">
        <v>493</v>
      </c>
      <c r="K207" s="682">
        <v>1985</v>
      </c>
      <c r="L207" s="682">
        <v>221</v>
      </c>
      <c r="M207" s="682"/>
      <c r="N207" s="682"/>
      <c r="O207" s="682"/>
      <c r="P207" s="682"/>
      <c r="Q207" s="682"/>
      <c r="R207" s="682"/>
      <c r="S207" s="682"/>
      <c r="T207" s="682"/>
      <c r="U207" s="682">
        <v>1.1399999999999999</v>
      </c>
      <c r="V207" s="21" t="str">
        <f t="shared" si="32"/>
        <v/>
      </c>
      <c r="W207" s="682" t="str">
        <f t="shared" si="33"/>
        <v/>
      </c>
      <c r="X207" s="682" t="str">
        <f t="shared" si="34"/>
        <v/>
      </c>
      <c r="Y207" s="682" t="str">
        <f t="shared" si="35"/>
        <v/>
      </c>
      <c r="Z207" s="2" t="s">
        <v>699</v>
      </c>
      <c r="AA207" s="2"/>
      <c r="AB207" s="2"/>
      <c r="AC207" s="39" t="str">
        <f t="shared" si="36"/>
        <v/>
      </c>
      <c r="AD207" s="39" t="str">
        <f t="shared" si="37"/>
        <v/>
      </c>
      <c r="AE207" s="39" t="str">
        <f t="shared" si="38"/>
        <v/>
      </c>
      <c r="AF207" s="39" t="str">
        <f t="shared" si="39"/>
        <v/>
      </c>
    </row>
    <row r="208" spans="1:32" ht="51" x14ac:dyDescent="0.2">
      <c r="A208" s="2">
        <v>6558315</v>
      </c>
      <c r="B208" s="2" t="s">
        <v>677</v>
      </c>
      <c r="C208" s="2">
        <v>1987</v>
      </c>
      <c r="D208" s="2" t="s">
        <v>469</v>
      </c>
      <c r="E208" s="2" t="s">
        <v>687</v>
      </c>
      <c r="F208" s="2" t="s">
        <v>679</v>
      </c>
      <c r="G208" s="2" t="s">
        <v>704</v>
      </c>
      <c r="H208" s="2" t="s">
        <v>351</v>
      </c>
      <c r="I208" s="5" t="s">
        <v>341</v>
      </c>
      <c r="J208" s="2" t="s">
        <v>493</v>
      </c>
      <c r="K208" s="682">
        <v>1985</v>
      </c>
      <c r="L208" s="682">
        <v>177</v>
      </c>
      <c r="M208" s="682"/>
      <c r="N208" s="682"/>
      <c r="O208" s="682"/>
      <c r="P208" s="682"/>
      <c r="Q208" s="682"/>
      <c r="R208" s="682"/>
      <c r="S208" s="682"/>
      <c r="T208" s="682"/>
      <c r="U208" s="682">
        <v>2.04</v>
      </c>
      <c r="V208" s="21" t="str">
        <f t="shared" si="32"/>
        <v/>
      </c>
      <c r="W208" s="682" t="str">
        <f t="shared" si="33"/>
        <v/>
      </c>
      <c r="X208" s="682" t="str">
        <f t="shared" si="34"/>
        <v/>
      </c>
      <c r="Y208" s="682" t="str">
        <f t="shared" si="35"/>
        <v/>
      </c>
      <c r="Z208" s="2" t="s">
        <v>699</v>
      </c>
      <c r="AA208" s="2"/>
      <c r="AB208" s="2"/>
      <c r="AC208" s="39" t="str">
        <f t="shared" si="36"/>
        <v/>
      </c>
      <c r="AD208" s="39" t="str">
        <f t="shared" si="37"/>
        <v/>
      </c>
      <c r="AE208" s="39" t="str">
        <f t="shared" si="38"/>
        <v/>
      </c>
      <c r="AF208" s="39" t="str">
        <f t="shared" si="39"/>
        <v/>
      </c>
    </row>
    <row r="209" spans="1:32" ht="51" x14ac:dyDescent="0.2">
      <c r="A209" s="2">
        <v>6558315</v>
      </c>
      <c r="B209" s="2" t="s">
        <v>677</v>
      </c>
      <c r="C209" s="2">
        <v>1987</v>
      </c>
      <c r="D209" s="2" t="s">
        <v>469</v>
      </c>
      <c r="E209" s="2" t="s">
        <v>687</v>
      </c>
      <c r="F209" s="2" t="s">
        <v>679</v>
      </c>
      <c r="G209" s="2" t="s">
        <v>704</v>
      </c>
      <c r="H209" s="2" t="s">
        <v>351</v>
      </c>
      <c r="I209" s="5" t="s">
        <v>341</v>
      </c>
      <c r="J209" s="2" t="s">
        <v>493</v>
      </c>
      <c r="K209" s="682">
        <v>1985</v>
      </c>
      <c r="L209" s="682">
        <v>181</v>
      </c>
      <c r="M209" s="682"/>
      <c r="N209" s="682"/>
      <c r="O209" s="682"/>
      <c r="P209" s="682"/>
      <c r="Q209" s="682"/>
      <c r="R209" s="682"/>
      <c r="S209" s="682"/>
      <c r="T209" s="682"/>
      <c r="U209" s="682">
        <v>1.4</v>
      </c>
      <c r="V209" s="21" t="str">
        <f t="shared" si="32"/>
        <v/>
      </c>
      <c r="W209" s="682" t="str">
        <f t="shared" si="33"/>
        <v/>
      </c>
      <c r="X209" s="682" t="str">
        <f t="shared" si="34"/>
        <v/>
      </c>
      <c r="Y209" s="682" t="str">
        <f t="shared" si="35"/>
        <v/>
      </c>
      <c r="Z209" s="2" t="s">
        <v>699</v>
      </c>
      <c r="AA209" s="2"/>
      <c r="AB209" s="2"/>
      <c r="AC209" s="39" t="str">
        <f t="shared" si="36"/>
        <v/>
      </c>
      <c r="AD209" s="39" t="str">
        <f t="shared" si="37"/>
        <v/>
      </c>
      <c r="AE209" s="39" t="str">
        <f t="shared" si="38"/>
        <v/>
      </c>
      <c r="AF209" s="39" t="str">
        <f t="shared" si="39"/>
        <v/>
      </c>
    </row>
    <row r="210" spans="1:32" ht="51" x14ac:dyDescent="0.2">
      <c r="A210" s="2">
        <v>6558315</v>
      </c>
      <c r="B210" s="2" t="s">
        <v>677</v>
      </c>
      <c r="C210" s="2">
        <v>1987</v>
      </c>
      <c r="D210" s="2" t="s">
        <v>469</v>
      </c>
      <c r="E210" s="2" t="s">
        <v>687</v>
      </c>
      <c r="F210" s="2" t="s">
        <v>679</v>
      </c>
      <c r="G210" s="2" t="s">
        <v>704</v>
      </c>
      <c r="H210" s="2" t="s">
        <v>351</v>
      </c>
      <c r="I210" s="5" t="s">
        <v>341</v>
      </c>
      <c r="J210" s="2" t="s">
        <v>493</v>
      </c>
      <c r="K210" s="682">
        <v>1985</v>
      </c>
      <c r="L210" s="682">
        <v>153</v>
      </c>
      <c r="M210" s="682"/>
      <c r="N210" s="682"/>
      <c r="O210" s="682"/>
      <c r="P210" s="682"/>
      <c r="Q210" s="682"/>
      <c r="R210" s="682"/>
      <c r="S210" s="682"/>
      <c r="T210" s="682"/>
      <c r="U210" s="682">
        <v>64.290000000000006</v>
      </c>
      <c r="V210" s="21" t="str">
        <f t="shared" si="32"/>
        <v/>
      </c>
      <c r="W210" s="682" t="str">
        <f t="shared" si="33"/>
        <v/>
      </c>
      <c r="X210" s="682" t="str">
        <f t="shared" si="34"/>
        <v/>
      </c>
      <c r="Y210" s="682" t="str">
        <f t="shared" si="35"/>
        <v/>
      </c>
      <c r="Z210" s="2" t="s">
        <v>699</v>
      </c>
      <c r="AA210" s="2"/>
      <c r="AB210" s="2"/>
      <c r="AC210" s="39" t="str">
        <f t="shared" si="36"/>
        <v/>
      </c>
      <c r="AD210" s="39" t="str">
        <f t="shared" si="37"/>
        <v/>
      </c>
      <c r="AE210" s="39" t="str">
        <f t="shared" si="38"/>
        <v/>
      </c>
      <c r="AF210" s="39" t="str">
        <f t="shared" si="39"/>
        <v/>
      </c>
    </row>
    <row r="211" spans="1:32" ht="51" x14ac:dyDescent="0.2">
      <c r="A211" s="2">
        <v>6558315</v>
      </c>
      <c r="B211" s="2" t="s">
        <v>677</v>
      </c>
      <c r="C211" s="2">
        <v>1987</v>
      </c>
      <c r="D211" s="2" t="s">
        <v>469</v>
      </c>
      <c r="E211" s="2" t="s">
        <v>687</v>
      </c>
      <c r="F211" s="2" t="s">
        <v>679</v>
      </c>
      <c r="G211" s="2" t="s">
        <v>704</v>
      </c>
      <c r="H211" s="2" t="s">
        <v>351</v>
      </c>
      <c r="I211" s="5" t="s">
        <v>341</v>
      </c>
      <c r="J211" s="2" t="s">
        <v>493</v>
      </c>
      <c r="K211" s="682">
        <v>1985</v>
      </c>
      <c r="L211" s="682">
        <v>450</v>
      </c>
      <c r="M211" s="682"/>
      <c r="N211" s="682"/>
      <c r="O211" s="682"/>
      <c r="P211" s="682"/>
      <c r="Q211" s="682"/>
      <c r="R211" s="682"/>
      <c r="S211" s="682"/>
      <c r="T211" s="682"/>
      <c r="U211" s="682">
        <v>0.04</v>
      </c>
      <c r="V211" s="21" t="str">
        <f t="shared" si="32"/>
        <v/>
      </c>
      <c r="W211" s="682" t="str">
        <f t="shared" si="33"/>
        <v/>
      </c>
      <c r="X211" s="682" t="str">
        <f t="shared" si="34"/>
        <v/>
      </c>
      <c r="Y211" s="682" t="str">
        <f t="shared" si="35"/>
        <v/>
      </c>
      <c r="Z211" s="2" t="s">
        <v>699</v>
      </c>
      <c r="AA211" s="2" t="s">
        <v>400</v>
      </c>
      <c r="AB211" s="2" t="s">
        <v>705</v>
      </c>
      <c r="AC211" s="39" t="str">
        <f t="shared" si="36"/>
        <v/>
      </c>
      <c r="AD211" s="39" t="str">
        <f t="shared" si="37"/>
        <v/>
      </c>
      <c r="AE211" s="39" t="str">
        <f t="shared" si="38"/>
        <v/>
      </c>
      <c r="AF211" s="39" t="str">
        <f t="shared" si="39"/>
        <v/>
      </c>
    </row>
    <row r="212" spans="1:32" ht="51" x14ac:dyDescent="0.2">
      <c r="A212" s="2">
        <v>6558315</v>
      </c>
      <c r="B212" s="2" t="s">
        <v>677</v>
      </c>
      <c r="C212" s="2">
        <v>1987</v>
      </c>
      <c r="D212" s="2" t="s">
        <v>469</v>
      </c>
      <c r="E212" s="2" t="s">
        <v>687</v>
      </c>
      <c r="F212" s="2" t="s">
        <v>679</v>
      </c>
      <c r="G212" s="2" t="s">
        <v>706</v>
      </c>
      <c r="H212" s="2"/>
      <c r="I212" s="5" t="s">
        <v>341</v>
      </c>
      <c r="J212" s="2" t="s">
        <v>493</v>
      </c>
      <c r="K212" s="682">
        <v>1985</v>
      </c>
      <c r="L212" s="682">
        <v>488</v>
      </c>
      <c r="M212" s="682"/>
      <c r="N212" s="682"/>
      <c r="O212" s="682"/>
      <c r="P212" s="682"/>
      <c r="Q212" s="682"/>
      <c r="R212" s="682"/>
      <c r="S212" s="682"/>
      <c r="T212" s="682"/>
      <c r="U212" s="682">
        <v>0.06</v>
      </c>
      <c r="V212" s="21" t="str">
        <f t="shared" si="32"/>
        <v/>
      </c>
      <c r="W212" s="682" t="str">
        <f t="shared" si="33"/>
        <v/>
      </c>
      <c r="X212" s="682" t="str">
        <f t="shared" si="34"/>
        <v/>
      </c>
      <c r="Y212" s="682" t="str">
        <f t="shared" si="35"/>
        <v/>
      </c>
      <c r="Z212" s="2" t="s">
        <v>699</v>
      </c>
      <c r="AA212" s="2" t="s">
        <v>400</v>
      </c>
      <c r="AB212" s="2" t="s">
        <v>707</v>
      </c>
      <c r="AC212" s="39" t="str">
        <f t="shared" si="36"/>
        <v/>
      </c>
      <c r="AD212" s="39" t="str">
        <f t="shared" si="37"/>
        <v/>
      </c>
      <c r="AE212" s="39" t="str">
        <f t="shared" si="38"/>
        <v/>
      </c>
      <c r="AF212" s="39" t="str">
        <f t="shared" si="39"/>
        <v/>
      </c>
    </row>
    <row r="213" spans="1:32" ht="51" x14ac:dyDescent="0.2">
      <c r="A213" s="2">
        <v>6558315</v>
      </c>
      <c r="B213" s="2" t="s">
        <v>677</v>
      </c>
      <c r="C213" s="2">
        <v>1987</v>
      </c>
      <c r="D213" s="2" t="s">
        <v>469</v>
      </c>
      <c r="E213" s="2" t="s">
        <v>687</v>
      </c>
      <c r="F213" s="2" t="s">
        <v>679</v>
      </c>
      <c r="G213" s="2" t="s">
        <v>706</v>
      </c>
      <c r="H213" s="2"/>
      <c r="I213" s="5" t="s">
        <v>341</v>
      </c>
      <c r="J213" s="2" t="s">
        <v>493</v>
      </c>
      <c r="K213" s="682">
        <v>1985</v>
      </c>
      <c r="L213" s="682">
        <v>498</v>
      </c>
      <c r="M213" s="682"/>
      <c r="N213" s="682"/>
      <c r="O213" s="682"/>
      <c r="P213" s="682"/>
      <c r="Q213" s="682"/>
      <c r="R213" s="682"/>
      <c r="S213" s="682"/>
      <c r="T213" s="682"/>
      <c r="U213" s="682">
        <v>0.05</v>
      </c>
      <c r="V213" s="21" t="str">
        <f t="shared" si="32"/>
        <v/>
      </c>
      <c r="W213" s="682" t="str">
        <f t="shared" si="33"/>
        <v/>
      </c>
      <c r="X213" s="682" t="str">
        <f t="shared" si="34"/>
        <v/>
      </c>
      <c r="Y213" s="682" t="str">
        <f t="shared" si="35"/>
        <v/>
      </c>
      <c r="Z213" s="2" t="s">
        <v>699</v>
      </c>
      <c r="AA213" s="2" t="s">
        <v>400</v>
      </c>
      <c r="AB213" s="2" t="s">
        <v>708</v>
      </c>
      <c r="AC213" s="39" t="str">
        <f t="shared" si="36"/>
        <v/>
      </c>
      <c r="AD213" s="39" t="str">
        <f t="shared" si="37"/>
        <v/>
      </c>
      <c r="AE213" s="39" t="str">
        <f t="shared" si="38"/>
        <v/>
      </c>
      <c r="AF213" s="39" t="str">
        <f t="shared" si="39"/>
        <v/>
      </c>
    </row>
    <row r="214" spans="1:32" ht="51" x14ac:dyDescent="0.2">
      <c r="A214" s="2">
        <v>6558315</v>
      </c>
      <c r="B214" s="2" t="s">
        <v>677</v>
      </c>
      <c r="C214" s="2">
        <v>1987</v>
      </c>
      <c r="D214" s="2" t="s">
        <v>469</v>
      </c>
      <c r="E214" s="2" t="s">
        <v>687</v>
      </c>
      <c r="F214" s="2" t="s">
        <v>679</v>
      </c>
      <c r="G214" s="2" t="s">
        <v>706</v>
      </c>
      <c r="H214" s="2"/>
      <c r="I214" s="5" t="s">
        <v>341</v>
      </c>
      <c r="J214" s="2" t="s">
        <v>493</v>
      </c>
      <c r="K214" s="682">
        <v>1985</v>
      </c>
      <c r="L214" s="682">
        <v>420</v>
      </c>
      <c r="M214" s="682"/>
      <c r="N214" s="682"/>
      <c r="O214" s="682"/>
      <c r="P214" s="682"/>
      <c r="Q214" s="682"/>
      <c r="R214" s="682"/>
      <c r="S214" s="682"/>
      <c r="T214" s="682"/>
      <c r="U214" s="682">
        <v>0.04</v>
      </c>
      <c r="V214" s="21" t="str">
        <f t="shared" si="32"/>
        <v/>
      </c>
      <c r="W214" s="682" t="str">
        <f t="shared" si="33"/>
        <v/>
      </c>
      <c r="X214" s="682" t="str">
        <f t="shared" si="34"/>
        <v/>
      </c>
      <c r="Y214" s="682" t="str">
        <f t="shared" si="35"/>
        <v/>
      </c>
      <c r="Z214" s="2" t="s">
        <v>699</v>
      </c>
      <c r="AA214" s="2" t="s">
        <v>400</v>
      </c>
      <c r="AB214" s="2" t="s">
        <v>709</v>
      </c>
      <c r="AC214" s="39" t="str">
        <f t="shared" si="36"/>
        <v/>
      </c>
      <c r="AD214" s="39" t="str">
        <f t="shared" si="37"/>
        <v/>
      </c>
      <c r="AE214" s="39" t="str">
        <f t="shared" si="38"/>
        <v/>
      </c>
      <c r="AF214" s="39" t="str">
        <f t="shared" si="39"/>
        <v/>
      </c>
    </row>
    <row r="215" spans="1:32" ht="51" x14ac:dyDescent="0.2">
      <c r="A215" s="2">
        <v>6558315</v>
      </c>
      <c r="B215" s="2" t="s">
        <v>677</v>
      </c>
      <c r="C215" s="2">
        <v>1987</v>
      </c>
      <c r="D215" s="2" t="s">
        <v>469</v>
      </c>
      <c r="E215" s="2" t="s">
        <v>687</v>
      </c>
      <c r="F215" s="2" t="s">
        <v>679</v>
      </c>
      <c r="G215" s="2" t="s">
        <v>706</v>
      </c>
      <c r="H215" s="2"/>
      <c r="I215" s="5" t="s">
        <v>341</v>
      </c>
      <c r="J215" s="2" t="s">
        <v>493</v>
      </c>
      <c r="K215" s="682">
        <v>1985</v>
      </c>
      <c r="L215" s="682">
        <v>415</v>
      </c>
      <c r="M215" s="682"/>
      <c r="N215" s="682"/>
      <c r="O215" s="682"/>
      <c r="P215" s="682"/>
      <c r="Q215" s="682"/>
      <c r="R215" s="682"/>
      <c r="S215" s="682"/>
      <c r="T215" s="682"/>
      <c r="U215" s="682">
        <v>0.11</v>
      </c>
      <c r="V215" s="21" t="str">
        <f t="shared" si="32"/>
        <v/>
      </c>
      <c r="W215" s="682" t="str">
        <f t="shared" si="33"/>
        <v/>
      </c>
      <c r="X215" s="682" t="str">
        <f t="shared" si="34"/>
        <v/>
      </c>
      <c r="Y215" s="682" t="str">
        <f t="shared" si="35"/>
        <v/>
      </c>
      <c r="Z215" s="2" t="s">
        <v>699</v>
      </c>
      <c r="AA215" s="2" t="s">
        <v>400</v>
      </c>
      <c r="AB215" s="2" t="s">
        <v>710</v>
      </c>
      <c r="AC215" s="39" t="str">
        <f t="shared" si="36"/>
        <v/>
      </c>
      <c r="AD215" s="39" t="str">
        <f t="shared" si="37"/>
        <v/>
      </c>
      <c r="AE215" s="39" t="str">
        <f t="shared" si="38"/>
        <v/>
      </c>
      <c r="AF215" s="39" t="str">
        <f t="shared" si="39"/>
        <v/>
      </c>
    </row>
    <row r="216" spans="1:32" ht="51" x14ac:dyDescent="0.2">
      <c r="A216" s="2">
        <v>6558315</v>
      </c>
      <c r="B216" s="2" t="s">
        <v>677</v>
      </c>
      <c r="C216" s="2">
        <v>1987</v>
      </c>
      <c r="D216" s="2" t="s">
        <v>469</v>
      </c>
      <c r="E216" s="2" t="s">
        <v>687</v>
      </c>
      <c r="F216" s="2" t="s">
        <v>679</v>
      </c>
      <c r="G216" s="2" t="s">
        <v>706</v>
      </c>
      <c r="H216" s="2"/>
      <c r="I216" s="5" t="s">
        <v>341</v>
      </c>
      <c r="J216" s="2" t="s">
        <v>493</v>
      </c>
      <c r="K216" s="682">
        <v>1985</v>
      </c>
      <c r="L216" s="682">
        <v>410</v>
      </c>
      <c r="M216" s="682"/>
      <c r="N216" s="682"/>
      <c r="O216" s="682"/>
      <c r="P216" s="682"/>
      <c r="Q216" s="682"/>
      <c r="R216" s="682"/>
      <c r="S216" s="682"/>
      <c r="T216" s="682"/>
      <c r="U216" s="35">
        <v>0.11</v>
      </c>
      <c r="V216" s="21" t="str">
        <f t="shared" si="32"/>
        <v/>
      </c>
      <c r="W216" s="682" t="str">
        <f t="shared" si="33"/>
        <v/>
      </c>
      <c r="X216" s="682" t="str">
        <f t="shared" si="34"/>
        <v/>
      </c>
      <c r="Y216" s="682" t="str">
        <f t="shared" si="35"/>
        <v/>
      </c>
      <c r="Z216" s="2" t="s">
        <v>699</v>
      </c>
      <c r="AA216" s="2" t="s">
        <v>400</v>
      </c>
      <c r="AB216" s="2" t="s">
        <v>711</v>
      </c>
      <c r="AC216" s="39" t="str">
        <f t="shared" si="36"/>
        <v/>
      </c>
      <c r="AD216" s="39" t="str">
        <f t="shared" si="37"/>
        <v/>
      </c>
      <c r="AE216" s="39" t="str">
        <f t="shared" si="38"/>
        <v/>
      </c>
      <c r="AF216" s="39" t="str">
        <f t="shared" si="39"/>
        <v/>
      </c>
    </row>
    <row r="217" spans="1:32" ht="51" x14ac:dyDescent="0.2">
      <c r="A217" s="2">
        <v>6558315</v>
      </c>
      <c r="B217" s="2" t="s">
        <v>677</v>
      </c>
      <c r="C217" s="2">
        <v>1987</v>
      </c>
      <c r="D217" s="2" t="s">
        <v>469</v>
      </c>
      <c r="E217" s="2" t="s">
        <v>687</v>
      </c>
      <c r="F217" s="2" t="s">
        <v>679</v>
      </c>
      <c r="G217" s="2" t="s">
        <v>706</v>
      </c>
      <c r="H217" s="2"/>
      <c r="I217" s="5" t="s">
        <v>341</v>
      </c>
      <c r="J217" s="2" t="s">
        <v>493</v>
      </c>
      <c r="K217" s="682">
        <v>1985</v>
      </c>
      <c r="L217" s="682">
        <v>416</v>
      </c>
      <c r="M217" s="682"/>
      <c r="N217" s="682"/>
      <c r="O217" s="682"/>
      <c r="P217" s="682"/>
      <c r="Q217" s="682"/>
      <c r="R217" s="682"/>
      <c r="S217" s="682"/>
      <c r="T217" s="682"/>
      <c r="U217" s="682">
        <v>0.13</v>
      </c>
      <c r="V217" s="21" t="str">
        <f t="shared" si="32"/>
        <v/>
      </c>
      <c r="W217" s="682" t="str">
        <f t="shared" si="33"/>
        <v/>
      </c>
      <c r="X217" s="682" t="str">
        <f t="shared" si="34"/>
        <v/>
      </c>
      <c r="Y217" s="682" t="str">
        <f t="shared" si="35"/>
        <v/>
      </c>
      <c r="Z217" s="2" t="s">
        <v>699</v>
      </c>
      <c r="AA217" s="2"/>
      <c r="AB217" s="2"/>
      <c r="AC217" s="39" t="str">
        <f t="shared" si="36"/>
        <v/>
      </c>
      <c r="AD217" s="39" t="str">
        <f t="shared" si="37"/>
        <v/>
      </c>
      <c r="AE217" s="39" t="str">
        <f t="shared" si="38"/>
        <v/>
      </c>
      <c r="AF217" s="39" t="str">
        <f t="shared" si="39"/>
        <v/>
      </c>
    </row>
    <row r="218" spans="1:32" ht="51" x14ac:dyDescent="0.2">
      <c r="A218" s="2">
        <v>6558315</v>
      </c>
      <c r="B218" s="2" t="s">
        <v>677</v>
      </c>
      <c r="C218" s="2">
        <v>1987</v>
      </c>
      <c r="D218" s="2" t="s">
        <v>469</v>
      </c>
      <c r="E218" s="2" t="s">
        <v>687</v>
      </c>
      <c r="F218" s="2" t="s">
        <v>679</v>
      </c>
      <c r="G218" s="2" t="s">
        <v>706</v>
      </c>
      <c r="H218" s="2"/>
      <c r="I218" s="5" t="s">
        <v>341</v>
      </c>
      <c r="J218" s="2" t="s">
        <v>493</v>
      </c>
      <c r="K218" s="682">
        <v>1985</v>
      </c>
      <c r="L218" s="682">
        <v>395</v>
      </c>
      <c r="M218" s="682"/>
      <c r="N218" s="682"/>
      <c r="O218" s="682"/>
      <c r="P218" s="682"/>
      <c r="Q218" s="682"/>
      <c r="R218" s="682"/>
      <c r="S218" s="682"/>
      <c r="T218" s="682"/>
      <c r="U218" s="682">
        <v>0.12</v>
      </c>
      <c r="V218" s="21" t="str">
        <f t="shared" si="32"/>
        <v/>
      </c>
      <c r="W218" s="682" t="str">
        <f t="shared" si="33"/>
        <v/>
      </c>
      <c r="X218" s="682" t="str">
        <f t="shared" si="34"/>
        <v/>
      </c>
      <c r="Y218" s="682" t="str">
        <f t="shared" si="35"/>
        <v/>
      </c>
      <c r="Z218" s="2" t="s">
        <v>699</v>
      </c>
      <c r="AA218" s="2" t="s">
        <v>400</v>
      </c>
      <c r="AB218" s="2" t="s">
        <v>712</v>
      </c>
      <c r="AC218" s="39" t="str">
        <f t="shared" si="36"/>
        <v/>
      </c>
      <c r="AD218" s="39" t="str">
        <f t="shared" si="37"/>
        <v/>
      </c>
      <c r="AE218" s="39" t="str">
        <f t="shared" si="38"/>
        <v/>
      </c>
      <c r="AF218" s="39" t="str">
        <f t="shared" si="39"/>
        <v/>
      </c>
    </row>
    <row r="219" spans="1:32" ht="38.25" x14ac:dyDescent="0.2">
      <c r="A219" s="2">
        <v>6558315</v>
      </c>
      <c r="B219" s="2" t="s">
        <v>677</v>
      </c>
      <c r="C219" s="2">
        <v>1987</v>
      </c>
      <c r="D219" s="2" t="s">
        <v>469</v>
      </c>
      <c r="E219" s="2" t="s">
        <v>713</v>
      </c>
      <c r="F219" s="2" t="s">
        <v>679</v>
      </c>
      <c r="G219" s="2" t="s">
        <v>714</v>
      </c>
      <c r="H219" s="2" t="s">
        <v>351</v>
      </c>
      <c r="I219" s="5" t="s">
        <v>341</v>
      </c>
      <c r="J219" s="2" t="s">
        <v>352</v>
      </c>
      <c r="K219" s="682">
        <v>1985</v>
      </c>
      <c r="L219" s="682">
        <v>451</v>
      </c>
      <c r="M219" s="682"/>
      <c r="N219" s="682"/>
      <c r="O219" s="682"/>
      <c r="P219" s="682"/>
      <c r="Q219" s="682"/>
      <c r="R219" s="682"/>
      <c r="S219" s="682"/>
      <c r="T219" s="682"/>
      <c r="U219" s="682">
        <v>0.46</v>
      </c>
      <c r="V219" s="21">
        <f t="shared" si="32"/>
        <v>0.46</v>
      </c>
      <c r="W219" s="682" t="str">
        <f t="shared" si="33"/>
        <v/>
      </c>
      <c r="X219" s="682" t="str">
        <f t="shared" si="34"/>
        <v/>
      </c>
      <c r="Y219" s="682" t="str">
        <f t="shared" si="35"/>
        <v/>
      </c>
      <c r="Z219" s="2" t="s">
        <v>715</v>
      </c>
      <c r="AA219" s="2"/>
      <c r="AB219" s="2"/>
      <c r="AC219" s="39">
        <f t="shared" si="36"/>
        <v>0.46</v>
      </c>
      <c r="AD219" s="39">
        <f t="shared" si="37"/>
        <v>-0.77652878949899629</v>
      </c>
      <c r="AE219" s="39" t="str">
        <f t="shared" si="38"/>
        <v/>
      </c>
      <c r="AF219" s="39" t="str">
        <f t="shared" si="39"/>
        <v/>
      </c>
    </row>
    <row r="220" spans="1:32" ht="38.25" x14ac:dyDescent="0.2">
      <c r="A220" s="2">
        <v>6558315</v>
      </c>
      <c r="B220" s="2" t="s">
        <v>677</v>
      </c>
      <c r="C220" s="2">
        <v>1987</v>
      </c>
      <c r="D220" s="2" t="s">
        <v>469</v>
      </c>
      <c r="E220" s="2" t="s">
        <v>713</v>
      </c>
      <c r="F220" s="2" t="s">
        <v>679</v>
      </c>
      <c r="G220" s="2" t="s">
        <v>714</v>
      </c>
      <c r="H220" s="2" t="s">
        <v>351</v>
      </c>
      <c r="I220" s="5" t="s">
        <v>341</v>
      </c>
      <c r="J220" s="2" t="s">
        <v>352</v>
      </c>
      <c r="K220" s="682">
        <v>1985</v>
      </c>
      <c r="L220" s="682">
        <v>260</v>
      </c>
      <c r="M220" s="682"/>
      <c r="N220" s="682"/>
      <c r="O220" s="682"/>
      <c r="P220" s="682"/>
      <c r="Q220" s="682"/>
      <c r="R220" s="682"/>
      <c r="S220" s="682"/>
      <c r="T220" s="682"/>
      <c r="U220" s="682">
        <v>0.27</v>
      </c>
      <c r="V220" s="21">
        <f t="shared" si="32"/>
        <v>0.27</v>
      </c>
      <c r="W220" s="682" t="str">
        <f t="shared" si="33"/>
        <v/>
      </c>
      <c r="X220" s="682" t="str">
        <f t="shared" si="34"/>
        <v/>
      </c>
      <c r="Y220" s="682" t="str">
        <f t="shared" si="35"/>
        <v/>
      </c>
      <c r="Z220" s="2" t="s">
        <v>715</v>
      </c>
      <c r="AA220" s="2"/>
      <c r="AB220" s="2"/>
      <c r="AC220" s="39">
        <f t="shared" si="36"/>
        <v>0.27</v>
      </c>
      <c r="AD220" s="39">
        <f t="shared" si="37"/>
        <v>-1.3093333199837622</v>
      </c>
      <c r="AE220" s="39" t="str">
        <f t="shared" si="38"/>
        <v/>
      </c>
      <c r="AF220" s="39" t="str">
        <f t="shared" si="39"/>
        <v/>
      </c>
    </row>
    <row r="221" spans="1:32" ht="38.25" x14ac:dyDescent="0.2">
      <c r="A221" s="2">
        <v>6558315</v>
      </c>
      <c r="B221" s="2" t="s">
        <v>677</v>
      </c>
      <c r="C221" s="2">
        <v>1987</v>
      </c>
      <c r="D221" s="2" t="s">
        <v>469</v>
      </c>
      <c r="E221" s="2" t="s">
        <v>713</v>
      </c>
      <c r="F221" s="2" t="s">
        <v>679</v>
      </c>
      <c r="G221" s="2" t="s">
        <v>714</v>
      </c>
      <c r="H221" s="2" t="s">
        <v>351</v>
      </c>
      <c r="I221" s="5" t="s">
        <v>341</v>
      </c>
      <c r="J221" s="2" t="s">
        <v>352</v>
      </c>
      <c r="K221" s="682">
        <v>1985</v>
      </c>
      <c r="L221" s="682">
        <v>452</v>
      </c>
      <c r="M221" s="682"/>
      <c r="N221" s="682"/>
      <c r="O221" s="682"/>
      <c r="P221" s="682"/>
      <c r="Q221" s="682"/>
      <c r="R221" s="682"/>
      <c r="S221" s="682"/>
      <c r="T221" s="682"/>
      <c r="U221" s="682">
        <v>1.23</v>
      </c>
      <c r="V221" s="21">
        <f t="shared" si="32"/>
        <v>1.23</v>
      </c>
      <c r="W221" s="682" t="str">
        <f t="shared" si="33"/>
        <v/>
      </c>
      <c r="X221" s="682" t="str">
        <f t="shared" si="34"/>
        <v/>
      </c>
      <c r="Y221" s="682" t="str">
        <f t="shared" si="35"/>
        <v/>
      </c>
      <c r="Z221" s="2" t="s">
        <v>715</v>
      </c>
      <c r="AA221" s="2"/>
      <c r="AB221" s="2"/>
      <c r="AC221" s="39">
        <f t="shared" si="36"/>
        <v>1.23</v>
      </c>
      <c r="AD221" s="39">
        <f t="shared" si="37"/>
        <v>0.20701416938432612</v>
      </c>
      <c r="AE221" s="39" t="str">
        <f t="shared" si="38"/>
        <v/>
      </c>
      <c r="AF221" s="39" t="str">
        <f t="shared" si="39"/>
        <v/>
      </c>
    </row>
    <row r="222" spans="1:32" ht="38.25" x14ac:dyDescent="0.2">
      <c r="A222" s="2">
        <v>6558315</v>
      </c>
      <c r="B222" s="2" t="s">
        <v>677</v>
      </c>
      <c r="C222" s="2">
        <v>1987</v>
      </c>
      <c r="D222" s="2" t="s">
        <v>469</v>
      </c>
      <c r="E222" s="2" t="s">
        <v>713</v>
      </c>
      <c r="F222" s="2" t="s">
        <v>679</v>
      </c>
      <c r="G222" s="2" t="s">
        <v>714</v>
      </c>
      <c r="H222" s="2" t="s">
        <v>351</v>
      </c>
      <c r="I222" s="5" t="s">
        <v>341</v>
      </c>
      <c r="J222" s="2" t="s">
        <v>352</v>
      </c>
      <c r="K222" s="682">
        <v>1985</v>
      </c>
      <c r="L222" s="682">
        <v>454</v>
      </c>
      <c r="M222" s="682"/>
      <c r="N222" s="682"/>
      <c r="O222" s="682"/>
      <c r="P222" s="682"/>
      <c r="Q222" s="682"/>
      <c r="R222" s="682"/>
      <c r="S222" s="682"/>
      <c r="T222" s="682"/>
      <c r="U222" s="682">
        <v>2.98</v>
      </c>
      <c r="V222" s="21">
        <f t="shared" si="32"/>
        <v>2.98</v>
      </c>
      <c r="W222" s="682" t="str">
        <f t="shared" si="33"/>
        <v/>
      </c>
      <c r="X222" s="682" t="str">
        <f t="shared" si="34"/>
        <v/>
      </c>
      <c r="Y222" s="682" t="str">
        <f t="shared" si="35"/>
        <v/>
      </c>
      <c r="Z222" s="2" t="s">
        <v>715</v>
      </c>
      <c r="AA222" s="2"/>
      <c r="AB222" s="2"/>
      <c r="AC222" s="39">
        <f t="shared" si="36"/>
        <v>2.98</v>
      </c>
      <c r="AD222" s="39">
        <f t="shared" si="37"/>
        <v>1.091923300517313</v>
      </c>
      <c r="AE222" s="39" t="str">
        <f t="shared" si="38"/>
        <v/>
      </c>
      <c r="AF222" s="39" t="str">
        <f t="shared" si="39"/>
        <v/>
      </c>
    </row>
    <row r="223" spans="1:32" ht="38.25" x14ac:dyDescent="0.2">
      <c r="A223" s="2">
        <v>6558315</v>
      </c>
      <c r="B223" s="2" t="s">
        <v>677</v>
      </c>
      <c r="C223" s="2">
        <v>1987</v>
      </c>
      <c r="D223" s="2" t="s">
        <v>469</v>
      </c>
      <c r="E223" s="2" t="s">
        <v>713</v>
      </c>
      <c r="F223" s="2" t="s">
        <v>679</v>
      </c>
      <c r="G223" s="2" t="s">
        <v>714</v>
      </c>
      <c r="H223" s="2" t="s">
        <v>351</v>
      </c>
      <c r="I223" s="5" t="s">
        <v>341</v>
      </c>
      <c r="J223" s="2" t="s">
        <v>352</v>
      </c>
      <c r="K223" s="682">
        <v>1985</v>
      </c>
      <c r="L223" s="682">
        <v>452</v>
      </c>
      <c r="M223" s="682"/>
      <c r="N223" s="682"/>
      <c r="O223" s="682"/>
      <c r="P223" s="682"/>
      <c r="Q223" s="682"/>
      <c r="R223" s="682"/>
      <c r="S223" s="682"/>
      <c r="T223" s="682"/>
      <c r="U223" s="682">
        <v>2.37</v>
      </c>
      <c r="V223" s="21">
        <f t="shared" si="32"/>
        <v>2.37</v>
      </c>
      <c r="W223" s="682" t="str">
        <f t="shared" si="33"/>
        <v/>
      </c>
      <c r="X223" s="682" t="str">
        <f t="shared" si="34"/>
        <v/>
      </c>
      <c r="Y223" s="682" t="str">
        <f t="shared" si="35"/>
        <v/>
      </c>
      <c r="Z223" s="2" t="s">
        <v>715</v>
      </c>
      <c r="AA223" s="2"/>
      <c r="AB223" s="2"/>
      <c r="AC223" s="39">
        <f t="shared" si="36"/>
        <v>2.37</v>
      </c>
      <c r="AD223" s="39">
        <f t="shared" si="37"/>
        <v>0.86288995514703981</v>
      </c>
      <c r="AE223" s="39" t="str">
        <f t="shared" si="38"/>
        <v/>
      </c>
      <c r="AF223" s="39" t="str">
        <f t="shared" si="39"/>
        <v/>
      </c>
    </row>
    <row r="224" spans="1:32" ht="38.25" x14ac:dyDescent="0.2">
      <c r="A224" s="2">
        <v>6558315</v>
      </c>
      <c r="B224" s="2" t="s">
        <v>677</v>
      </c>
      <c r="C224" s="2">
        <v>1987</v>
      </c>
      <c r="D224" s="2" t="s">
        <v>469</v>
      </c>
      <c r="E224" s="2" t="s">
        <v>713</v>
      </c>
      <c r="F224" s="2" t="s">
        <v>679</v>
      </c>
      <c r="G224" s="2" t="s">
        <v>714</v>
      </c>
      <c r="H224" s="2" t="s">
        <v>351</v>
      </c>
      <c r="I224" s="5" t="s">
        <v>341</v>
      </c>
      <c r="J224" s="2" t="s">
        <v>352</v>
      </c>
      <c r="K224" s="682">
        <v>1985</v>
      </c>
      <c r="L224" s="682">
        <v>437</v>
      </c>
      <c r="M224" s="682"/>
      <c r="N224" s="682"/>
      <c r="O224" s="682"/>
      <c r="P224" s="682"/>
      <c r="Q224" s="682"/>
      <c r="R224" s="682"/>
      <c r="S224" s="682"/>
      <c r="T224" s="682"/>
      <c r="U224" s="682">
        <v>0.7</v>
      </c>
      <c r="V224" s="21">
        <f t="shared" si="32"/>
        <v>0.7</v>
      </c>
      <c r="W224" s="682" t="str">
        <f t="shared" si="33"/>
        <v/>
      </c>
      <c r="X224" s="682" t="str">
        <f t="shared" si="34"/>
        <v/>
      </c>
      <c r="Y224" s="682" t="str">
        <f t="shared" si="35"/>
        <v/>
      </c>
      <c r="Z224" s="2" t="s">
        <v>715</v>
      </c>
      <c r="AA224" s="2"/>
      <c r="AB224" s="2"/>
      <c r="AC224" s="39">
        <f t="shared" si="36"/>
        <v>0.7</v>
      </c>
      <c r="AD224" s="39">
        <f t="shared" si="37"/>
        <v>-0.35667494393873245</v>
      </c>
      <c r="AE224" s="39" t="str">
        <f t="shared" si="38"/>
        <v/>
      </c>
      <c r="AF224" s="39" t="str">
        <f t="shared" si="39"/>
        <v/>
      </c>
    </row>
    <row r="225" spans="1:32" ht="51" x14ac:dyDescent="0.2">
      <c r="A225" s="2">
        <v>6558315</v>
      </c>
      <c r="B225" s="2" t="s">
        <v>677</v>
      </c>
      <c r="C225" s="2">
        <v>1987</v>
      </c>
      <c r="D225" s="2" t="s">
        <v>469</v>
      </c>
      <c r="E225" s="2" t="s">
        <v>713</v>
      </c>
      <c r="F225" s="2" t="s">
        <v>679</v>
      </c>
      <c r="G225" s="2" t="s">
        <v>716</v>
      </c>
      <c r="H225" s="2" t="s">
        <v>351</v>
      </c>
      <c r="I225" s="4" t="s">
        <v>342</v>
      </c>
      <c r="J225" s="2" t="s">
        <v>352</v>
      </c>
      <c r="K225" s="682">
        <v>1985</v>
      </c>
      <c r="L225" s="682">
        <v>25</v>
      </c>
      <c r="M225" s="682"/>
      <c r="N225" s="682"/>
      <c r="O225" s="682"/>
      <c r="P225" s="682"/>
      <c r="Q225" s="682"/>
      <c r="R225" s="682"/>
      <c r="S225" s="682"/>
      <c r="T225" s="682"/>
      <c r="U225" s="682">
        <v>0.79</v>
      </c>
      <c r="V225" s="21" t="str">
        <f t="shared" ref="V225:V288" si="40">IF(AND($H225="W",$I225="TWA",$J225="PBZ",$U225&lt;&gt;""),IF($AA225&lt;&gt;"ND",$U225,IF($AJ$6&gt;3,$U225/2,$U225/SQRT(2))),"")</f>
        <v/>
      </c>
      <c r="W225" s="682" t="str">
        <f t="shared" ref="W225:W288" si="41">IF(AND($H225="ONU", $I225="TWA", $J225="PBZ",$U225&lt;&gt;""), $U225, "")</f>
        <v/>
      </c>
      <c r="X225" s="682">
        <f t="shared" ref="X225:X288" si="42">IF(AND($H225="W",$I225="Short-term",$J225="PBZ",$U225&lt;&gt;""),IF($AA225&lt;&gt;"ND",$U225,IF($AJ$6&gt;3,$U225/2,$U225/SQRT(2))),"")</f>
        <v>0.79</v>
      </c>
      <c r="Y225" s="682" t="str">
        <f t="shared" ref="Y225:Y288" si="43">IF(AND($H225="ONU",$I225="Short-term",$J225="PBZ",$U225&lt;&gt;""),IF($AA225&lt;&gt;"ND",$U225,IF($AJ$6&gt;3,$U225/2,$U225/SQRT(2))),"")</f>
        <v/>
      </c>
      <c r="Z225" s="2" t="s">
        <v>715</v>
      </c>
      <c r="AA225" s="2"/>
      <c r="AB225" s="2"/>
      <c r="AC225" s="39" t="str">
        <f t="shared" si="36"/>
        <v/>
      </c>
      <c r="AD225" s="39" t="str">
        <f t="shared" si="37"/>
        <v/>
      </c>
      <c r="AE225" s="39">
        <f t="shared" si="38"/>
        <v>0.79</v>
      </c>
      <c r="AF225" s="39">
        <f t="shared" si="39"/>
        <v>-0.23572233352106983</v>
      </c>
    </row>
    <row r="226" spans="1:32" ht="51" x14ac:dyDescent="0.2">
      <c r="A226" s="2">
        <v>6558315</v>
      </c>
      <c r="B226" s="2" t="s">
        <v>677</v>
      </c>
      <c r="C226" s="2">
        <v>1987</v>
      </c>
      <c r="D226" s="2" t="s">
        <v>469</v>
      </c>
      <c r="E226" s="2" t="s">
        <v>713</v>
      </c>
      <c r="F226" s="2" t="s">
        <v>679</v>
      </c>
      <c r="G226" s="2" t="s">
        <v>716</v>
      </c>
      <c r="H226" s="2" t="s">
        <v>351</v>
      </c>
      <c r="I226" s="4" t="s">
        <v>342</v>
      </c>
      <c r="J226" s="2" t="s">
        <v>352</v>
      </c>
      <c r="K226" s="682">
        <v>1985</v>
      </c>
      <c r="L226" s="682">
        <v>20</v>
      </c>
      <c r="M226" s="682"/>
      <c r="N226" s="682"/>
      <c r="O226" s="682"/>
      <c r="P226" s="682"/>
      <c r="Q226" s="682"/>
      <c r="R226" s="682"/>
      <c r="S226" s="682"/>
      <c r="T226" s="682"/>
      <c r="U226" s="682">
        <v>10.44</v>
      </c>
      <c r="V226" s="21" t="str">
        <f t="shared" si="40"/>
        <v/>
      </c>
      <c r="W226" s="682" t="str">
        <f t="shared" si="41"/>
        <v/>
      </c>
      <c r="X226" s="682">
        <f t="shared" si="42"/>
        <v>10.44</v>
      </c>
      <c r="Y226" s="682" t="str">
        <f t="shared" si="43"/>
        <v/>
      </c>
      <c r="Z226" s="2" t="s">
        <v>715</v>
      </c>
      <c r="AA226" s="2"/>
      <c r="AB226" s="2"/>
      <c r="AC226" s="39" t="str">
        <f t="shared" si="36"/>
        <v/>
      </c>
      <c r="AD226" s="39" t="str">
        <f t="shared" si="37"/>
        <v/>
      </c>
      <c r="AE226" s="39">
        <f t="shared" si="38"/>
        <v>10.44</v>
      </c>
      <c r="AF226" s="39">
        <f t="shared" si="39"/>
        <v>2.3456445824544927</v>
      </c>
    </row>
    <row r="227" spans="1:32" ht="51" x14ac:dyDescent="0.2">
      <c r="A227" s="2">
        <v>6558315</v>
      </c>
      <c r="B227" s="2" t="s">
        <v>677</v>
      </c>
      <c r="C227" s="2">
        <v>1987</v>
      </c>
      <c r="D227" s="2" t="s">
        <v>469</v>
      </c>
      <c r="E227" s="2" t="s">
        <v>713</v>
      </c>
      <c r="F227" s="2" t="s">
        <v>679</v>
      </c>
      <c r="G227" s="2" t="s">
        <v>716</v>
      </c>
      <c r="H227" s="2" t="s">
        <v>351</v>
      </c>
      <c r="I227" s="5"/>
      <c r="J227" s="2" t="s">
        <v>352</v>
      </c>
      <c r="K227" s="682">
        <v>1985</v>
      </c>
      <c r="L227" s="7">
        <v>41</v>
      </c>
      <c r="M227" s="682"/>
      <c r="N227" s="682"/>
      <c r="O227" s="682"/>
      <c r="P227" s="682"/>
      <c r="Q227" s="682"/>
      <c r="R227" s="682"/>
      <c r="S227" s="682"/>
      <c r="T227" s="682"/>
      <c r="U227" s="682">
        <v>2.11</v>
      </c>
      <c r="V227" s="21" t="str">
        <f t="shared" si="40"/>
        <v/>
      </c>
      <c r="W227" s="682" t="str">
        <f t="shared" si="41"/>
        <v/>
      </c>
      <c r="X227" s="682" t="str">
        <f t="shared" si="42"/>
        <v/>
      </c>
      <c r="Y227" s="682" t="str">
        <f t="shared" si="43"/>
        <v/>
      </c>
      <c r="Z227" s="2" t="s">
        <v>715</v>
      </c>
      <c r="AA227" s="2"/>
      <c r="AB227" s="2"/>
      <c r="AC227" s="39" t="str">
        <f t="shared" si="36"/>
        <v/>
      </c>
      <c r="AD227" s="39" t="str">
        <f t="shared" si="37"/>
        <v/>
      </c>
      <c r="AE227" s="39" t="str">
        <f t="shared" si="38"/>
        <v/>
      </c>
      <c r="AF227" s="39" t="str">
        <f t="shared" si="39"/>
        <v/>
      </c>
    </row>
    <row r="228" spans="1:32" ht="51" x14ac:dyDescent="0.2">
      <c r="A228" s="2">
        <v>6558315</v>
      </c>
      <c r="B228" s="2" t="s">
        <v>677</v>
      </c>
      <c r="C228" s="2">
        <v>1987</v>
      </c>
      <c r="D228" s="2" t="s">
        <v>469</v>
      </c>
      <c r="E228" s="2" t="s">
        <v>713</v>
      </c>
      <c r="F228" s="2" t="s">
        <v>679</v>
      </c>
      <c r="G228" s="2" t="s">
        <v>716</v>
      </c>
      <c r="H228" s="2" t="s">
        <v>351</v>
      </c>
      <c r="I228" s="5"/>
      <c r="J228" s="2" t="s">
        <v>352</v>
      </c>
      <c r="K228" s="682">
        <v>1985</v>
      </c>
      <c r="L228" s="682">
        <v>31</v>
      </c>
      <c r="M228" s="682"/>
      <c r="N228" s="682"/>
      <c r="O228" s="682"/>
      <c r="P228" s="682"/>
      <c r="Q228" s="682"/>
      <c r="R228" s="682"/>
      <c r="S228" s="682"/>
      <c r="T228" s="682"/>
      <c r="U228" s="682">
        <v>0.76</v>
      </c>
      <c r="V228" s="21" t="str">
        <f t="shared" si="40"/>
        <v/>
      </c>
      <c r="W228" s="682" t="str">
        <f t="shared" si="41"/>
        <v/>
      </c>
      <c r="X228" s="682" t="str">
        <f t="shared" si="42"/>
        <v/>
      </c>
      <c r="Y228" s="682" t="str">
        <f t="shared" si="43"/>
        <v/>
      </c>
      <c r="Z228" s="2" t="s">
        <v>715</v>
      </c>
      <c r="AA228" s="2"/>
      <c r="AB228" s="2"/>
      <c r="AC228" s="39" t="str">
        <f t="shared" si="36"/>
        <v/>
      </c>
      <c r="AD228" s="39" t="str">
        <f t="shared" si="37"/>
        <v/>
      </c>
      <c r="AE228" s="39" t="str">
        <f t="shared" si="38"/>
        <v/>
      </c>
      <c r="AF228" s="39" t="str">
        <f t="shared" si="39"/>
        <v/>
      </c>
    </row>
    <row r="229" spans="1:32" ht="51" x14ac:dyDescent="0.2">
      <c r="A229" s="2">
        <v>6558315</v>
      </c>
      <c r="B229" s="2" t="s">
        <v>677</v>
      </c>
      <c r="C229" s="2">
        <v>1987</v>
      </c>
      <c r="D229" s="2" t="s">
        <v>469</v>
      </c>
      <c r="E229" s="2" t="s">
        <v>713</v>
      </c>
      <c r="F229" s="2" t="s">
        <v>679</v>
      </c>
      <c r="G229" s="2" t="s">
        <v>717</v>
      </c>
      <c r="H229" s="2" t="s">
        <v>351</v>
      </c>
      <c r="I229" s="5" t="s">
        <v>341</v>
      </c>
      <c r="J229" s="2" t="s">
        <v>352</v>
      </c>
      <c r="K229" s="682">
        <v>1985</v>
      </c>
      <c r="L229" s="682">
        <v>427</v>
      </c>
      <c r="M229" s="682"/>
      <c r="N229" s="682"/>
      <c r="O229" s="682"/>
      <c r="P229" s="682"/>
      <c r="Q229" s="682"/>
      <c r="R229" s="682"/>
      <c r="S229" s="682"/>
      <c r="T229" s="682"/>
      <c r="U229" s="682">
        <v>1.29</v>
      </c>
      <c r="V229" s="21">
        <f t="shared" si="40"/>
        <v>1.29</v>
      </c>
      <c r="W229" s="682" t="str">
        <f t="shared" si="41"/>
        <v/>
      </c>
      <c r="X229" s="682" t="str">
        <f t="shared" si="42"/>
        <v/>
      </c>
      <c r="Y229" s="682" t="str">
        <f t="shared" si="43"/>
        <v/>
      </c>
      <c r="Z229" s="2" t="s">
        <v>715</v>
      </c>
      <c r="AA229" s="2"/>
      <c r="AB229" s="2"/>
      <c r="AC229" s="39">
        <f t="shared" si="36"/>
        <v>1.29</v>
      </c>
      <c r="AD229" s="39">
        <f t="shared" si="37"/>
        <v>0.25464221837358075</v>
      </c>
      <c r="AE229" s="39" t="str">
        <f t="shared" si="38"/>
        <v/>
      </c>
      <c r="AF229" s="39" t="str">
        <f t="shared" si="39"/>
        <v/>
      </c>
    </row>
    <row r="230" spans="1:32" ht="51" x14ac:dyDescent="0.2">
      <c r="A230" s="2">
        <v>6558315</v>
      </c>
      <c r="B230" s="2" t="s">
        <v>677</v>
      </c>
      <c r="C230" s="2">
        <v>1987</v>
      </c>
      <c r="D230" s="2" t="s">
        <v>469</v>
      </c>
      <c r="E230" s="2" t="s">
        <v>713</v>
      </c>
      <c r="F230" s="2" t="s">
        <v>679</v>
      </c>
      <c r="G230" s="2" t="s">
        <v>717</v>
      </c>
      <c r="H230" s="2" t="s">
        <v>351</v>
      </c>
      <c r="I230" s="5" t="s">
        <v>341</v>
      </c>
      <c r="J230" s="2" t="s">
        <v>352</v>
      </c>
      <c r="K230" s="682">
        <v>1985</v>
      </c>
      <c r="L230" s="682">
        <v>428</v>
      </c>
      <c r="M230" s="682"/>
      <c r="N230" s="682"/>
      <c r="O230" s="682"/>
      <c r="P230" s="682"/>
      <c r="Q230" s="682"/>
      <c r="R230" s="682"/>
      <c r="S230" s="682"/>
      <c r="T230" s="682"/>
      <c r="U230" s="682">
        <v>1.44</v>
      </c>
      <c r="V230" s="21">
        <f t="shared" si="40"/>
        <v>1.44</v>
      </c>
      <c r="W230" s="682" t="str">
        <f t="shared" si="41"/>
        <v/>
      </c>
      <c r="X230" s="682" t="str">
        <f t="shared" si="42"/>
        <v/>
      </c>
      <c r="Y230" s="682" t="str">
        <f t="shared" si="43"/>
        <v/>
      </c>
      <c r="Z230" s="2" t="s">
        <v>715</v>
      </c>
      <c r="AA230" s="2"/>
      <c r="AB230" s="2"/>
      <c r="AC230" s="39">
        <f t="shared" si="36"/>
        <v>1.44</v>
      </c>
      <c r="AD230" s="39">
        <f t="shared" si="37"/>
        <v>0.36464311358790924</v>
      </c>
      <c r="AE230" s="39" t="str">
        <f t="shared" si="38"/>
        <v/>
      </c>
      <c r="AF230" s="39" t="str">
        <f t="shared" si="39"/>
        <v/>
      </c>
    </row>
    <row r="231" spans="1:32" ht="51" x14ac:dyDescent="0.2">
      <c r="A231" s="2">
        <v>6558315</v>
      </c>
      <c r="B231" s="2" t="s">
        <v>677</v>
      </c>
      <c r="C231" s="2">
        <v>1987</v>
      </c>
      <c r="D231" s="2" t="s">
        <v>469</v>
      </c>
      <c r="E231" s="2" t="s">
        <v>713</v>
      </c>
      <c r="F231" s="2" t="s">
        <v>679</v>
      </c>
      <c r="G231" s="2" t="s">
        <v>717</v>
      </c>
      <c r="H231" s="2" t="s">
        <v>351</v>
      </c>
      <c r="I231" s="5" t="s">
        <v>341</v>
      </c>
      <c r="J231" s="2" t="s">
        <v>352</v>
      </c>
      <c r="K231" s="682">
        <v>1985</v>
      </c>
      <c r="L231" s="682">
        <v>415</v>
      </c>
      <c r="M231" s="682"/>
      <c r="N231" s="682"/>
      <c r="O231" s="682"/>
      <c r="P231" s="682"/>
      <c r="Q231" s="682"/>
      <c r="R231" s="682"/>
      <c r="S231" s="682"/>
      <c r="T231" s="682"/>
      <c r="U231" s="682">
        <v>0.5</v>
      </c>
      <c r="V231" s="21">
        <f t="shared" si="40"/>
        <v>0.5</v>
      </c>
      <c r="W231" s="682" t="str">
        <f t="shared" si="41"/>
        <v/>
      </c>
      <c r="X231" s="682" t="str">
        <f t="shared" si="42"/>
        <v/>
      </c>
      <c r="Y231" s="682" t="str">
        <f t="shared" si="43"/>
        <v/>
      </c>
      <c r="Z231" s="2" t="s">
        <v>715</v>
      </c>
      <c r="AA231" s="2"/>
      <c r="AB231" s="2"/>
      <c r="AC231" s="39">
        <f t="shared" si="36"/>
        <v>0.5</v>
      </c>
      <c r="AD231" s="39">
        <f t="shared" si="37"/>
        <v>-0.69314718055994529</v>
      </c>
      <c r="AE231" s="39" t="str">
        <f t="shared" si="38"/>
        <v/>
      </c>
      <c r="AF231" s="39" t="str">
        <f t="shared" si="39"/>
        <v/>
      </c>
    </row>
    <row r="232" spans="1:32" ht="38.25" x14ac:dyDescent="0.2">
      <c r="A232" s="2">
        <v>6558315</v>
      </c>
      <c r="B232" s="2" t="s">
        <v>677</v>
      </c>
      <c r="C232" s="2">
        <v>1987</v>
      </c>
      <c r="D232" s="2" t="s">
        <v>469</v>
      </c>
      <c r="E232" s="2" t="s">
        <v>713</v>
      </c>
      <c r="F232" s="2" t="s">
        <v>679</v>
      </c>
      <c r="G232" s="2" t="s">
        <v>718</v>
      </c>
      <c r="H232" s="2" t="s">
        <v>351</v>
      </c>
      <c r="I232" s="5" t="s">
        <v>341</v>
      </c>
      <c r="J232" s="2" t="s">
        <v>352</v>
      </c>
      <c r="K232" s="682">
        <v>1985</v>
      </c>
      <c r="L232" s="682">
        <v>455</v>
      </c>
      <c r="M232" s="682"/>
      <c r="N232" s="682"/>
      <c r="O232" s="682"/>
      <c r="P232" s="682"/>
      <c r="Q232" s="682"/>
      <c r="R232" s="682"/>
      <c r="S232" s="682"/>
      <c r="T232" s="682"/>
      <c r="U232" s="682">
        <v>0.25</v>
      </c>
      <c r="V232" s="21">
        <f t="shared" si="40"/>
        <v>0.25</v>
      </c>
      <c r="W232" s="682" t="str">
        <f t="shared" si="41"/>
        <v/>
      </c>
      <c r="X232" s="682" t="str">
        <f t="shared" si="42"/>
        <v/>
      </c>
      <c r="Y232" s="682" t="str">
        <f t="shared" si="43"/>
        <v/>
      </c>
      <c r="Z232" s="2" t="s">
        <v>715</v>
      </c>
      <c r="AA232" s="2"/>
      <c r="AB232" s="2"/>
      <c r="AC232" s="39">
        <f t="shared" si="36"/>
        <v>0.25</v>
      </c>
      <c r="AD232" s="39">
        <f t="shared" si="37"/>
        <v>-1.3862943611198906</v>
      </c>
      <c r="AE232" s="39" t="str">
        <f t="shared" si="38"/>
        <v/>
      </c>
      <c r="AF232" s="39" t="str">
        <f t="shared" si="39"/>
        <v/>
      </c>
    </row>
    <row r="233" spans="1:32" ht="38.25" x14ac:dyDescent="0.2">
      <c r="A233" s="2">
        <v>6558315</v>
      </c>
      <c r="B233" s="2" t="s">
        <v>677</v>
      </c>
      <c r="C233" s="2">
        <v>1987</v>
      </c>
      <c r="D233" s="2" t="s">
        <v>469</v>
      </c>
      <c r="E233" s="2" t="s">
        <v>713</v>
      </c>
      <c r="F233" s="2" t="s">
        <v>679</v>
      </c>
      <c r="G233" s="2" t="s">
        <v>718</v>
      </c>
      <c r="H233" s="2" t="s">
        <v>351</v>
      </c>
      <c r="I233" s="5" t="s">
        <v>341</v>
      </c>
      <c r="J233" s="2" t="s">
        <v>352</v>
      </c>
      <c r="K233" s="682">
        <v>1985</v>
      </c>
      <c r="L233" s="682">
        <v>451</v>
      </c>
      <c r="M233" s="682"/>
      <c r="N233" s="682"/>
      <c r="O233" s="682"/>
      <c r="P233" s="682"/>
      <c r="Q233" s="682"/>
      <c r="R233" s="682"/>
      <c r="S233" s="682"/>
      <c r="T233" s="682"/>
      <c r="U233" s="682">
        <v>0.08</v>
      </c>
      <c r="V233" s="21">
        <f t="shared" si="40"/>
        <v>0.08</v>
      </c>
      <c r="W233" s="682" t="str">
        <f t="shared" si="41"/>
        <v/>
      </c>
      <c r="X233" s="682" t="str">
        <f t="shared" si="42"/>
        <v/>
      </c>
      <c r="Y233" s="682" t="str">
        <f t="shared" si="43"/>
        <v/>
      </c>
      <c r="Z233" s="2" t="s">
        <v>715</v>
      </c>
      <c r="AA233" s="2"/>
      <c r="AB233" s="2"/>
      <c r="AC233" s="39">
        <f t="shared" si="36"/>
        <v>0.08</v>
      </c>
      <c r="AD233" s="39">
        <f t="shared" si="37"/>
        <v>-2.5257286443082556</v>
      </c>
      <c r="AE233" s="39" t="str">
        <f t="shared" si="38"/>
        <v/>
      </c>
      <c r="AF233" s="39" t="str">
        <f t="shared" si="39"/>
        <v/>
      </c>
    </row>
    <row r="234" spans="1:32" ht="38.25" x14ac:dyDescent="0.2">
      <c r="A234" s="2">
        <v>6558315</v>
      </c>
      <c r="B234" s="2" t="s">
        <v>677</v>
      </c>
      <c r="C234" s="2">
        <v>1987</v>
      </c>
      <c r="D234" s="2" t="s">
        <v>469</v>
      </c>
      <c r="E234" s="2" t="s">
        <v>713</v>
      </c>
      <c r="F234" s="2" t="s">
        <v>679</v>
      </c>
      <c r="G234" s="2" t="s">
        <v>718</v>
      </c>
      <c r="H234" s="2" t="s">
        <v>351</v>
      </c>
      <c r="I234" s="5" t="s">
        <v>341</v>
      </c>
      <c r="J234" s="2" t="s">
        <v>352</v>
      </c>
      <c r="K234" s="682">
        <v>1985</v>
      </c>
      <c r="L234" s="682">
        <v>452</v>
      </c>
      <c r="M234" s="682"/>
      <c r="N234" s="682"/>
      <c r="O234" s="682"/>
      <c r="P234" s="682"/>
      <c r="Q234" s="682"/>
      <c r="R234" s="682"/>
      <c r="S234" s="682"/>
      <c r="T234" s="682"/>
      <c r="U234" s="682">
        <v>0.52</v>
      </c>
      <c r="V234" s="21">
        <f t="shared" si="40"/>
        <v>0.52</v>
      </c>
      <c r="W234" s="682" t="str">
        <f t="shared" si="41"/>
        <v/>
      </c>
      <c r="X234" s="682" t="str">
        <f t="shared" si="42"/>
        <v/>
      </c>
      <c r="Y234" s="682" t="str">
        <f t="shared" si="43"/>
        <v/>
      </c>
      <c r="Z234" s="2" t="s">
        <v>715</v>
      </c>
      <c r="AA234" s="2"/>
      <c r="AB234" s="2"/>
      <c r="AC234" s="39">
        <f t="shared" si="36"/>
        <v>0.52</v>
      </c>
      <c r="AD234" s="39">
        <f t="shared" si="37"/>
        <v>-0.65392646740666394</v>
      </c>
      <c r="AE234" s="39" t="str">
        <f t="shared" si="38"/>
        <v/>
      </c>
      <c r="AF234" s="39" t="str">
        <f t="shared" si="39"/>
        <v/>
      </c>
    </row>
    <row r="235" spans="1:32" ht="38.25" x14ac:dyDescent="0.2">
      <c r="A235" s="2">
        <v>6558315</v>
      </c>
      <c r="B235" s="2" t="s">
        <v>677</v>
      </c>
      <c r="C235" s="2">
        <v>1987</v>
      </c>
      <c r="D235" s="2" t="s">
        <v>469</v>
      </c>
      <c r="E235" s="2" t="s">
        <v>713</v>
      </c>
      <c r="F235" s="2" t="s">
        <v>679</v>
      </c>
      <c r="G235" s="2" t="s">
        <v>696</v>
      </c>
      <c r="H235" s="2" t="s">
        <v>351</v>
      </c>
      <c r="I235" s="5" t="s">
        <v>341</v>
      </c>
      <c r="J235" s="2" t="s">
        <v>352</v>
      </c>
      <c r="K235" s="682">
        <v>1985</v>
      </c>
      <c r="L235" s="682">
        <v>463</v>
      </c>
      <c r="M235" s="682"/>
      <c r="N235" s="682"/>
      <c r="O235" s="682"/>
      <c r="P235" s="682"/>
      <c r="Q235" s="682"/>
      <c r="R235" s="682"/>
      <c r="S235" s="682"/>
      <c r="T235" s="682"/>
      <c r="U235" s="682">
        <v>0.25</v>
      </c>
      <c r="V235" s="21">
        <f t="shared" si="40"/>
        <v>0.25</v>
      </c>
      <c r="W235" s="682" t="str">
        <f t="shared" si="41"/>
        <v/>
      </c>
      <c r="X235" s="682" t="str">
        <f t="shared" si="42"/>
        <v/>
      </c>
      <c r="Y235" s="682" t="str">
        <f t="shared" si="43"/>
        <v/>
      </c>
      <c r="Z235" s="2" t="s">
        <v>715</v>
      </c>
      <c r="AA235" s="2"/>
      <c r="AB235" s="2"/>
      <c r="AC235" s="39">
        <f t="shared" si="36"/>
        <v>0.25</v>
      </c>
      <c r="AD235" s="39">
        <f t="shared" si="37"/>
        <v>-1.3862943611198906</v>
      </c>
      <c r="AE235" s="39" t="str">
        <f t="shared" si="38"/>
        <v/>
      </c>
      <c r="AF235" s="39" t="str">
        <f t="shared" si="39"/>
        <v/>
      </c>
    </row>
    <row r="236" spans="1:32" ht="38.25" x14ac:dyDescent="0.2">
      <c r="A236" s="2">
        <v>6558315</v>
      </c>
      <c r="B236" s="2" t="s">
        <v>677</v>
      </c>
      <c r="C236" s="2">
        <v>1987</v>
      </c>
      <c r="D236" s="2" t="s">
        <v>469</v>
      </c>
      <c r="E236" s="2" t="s">
        <v>713</v>
      </c>
      <c r="F236" s="2" t="s">
        <v>679</v>
      </c>
      <c r="G236" s="2" t="s">
        <v>696</v>
      </c>
      <c r="H236" s="2" t="s">
        <v>351</v>
      </c>
      <c r="I236" s="5" t="s">
        <v>341</v>
      </c>
      <c r="J236" s="2" t="s">
        <v>352</v>
      </c>
      <c r="K236" s="682">
        <v>1985</v>
      </c>
      <c r="L236" s="682">
        <v>490</v>
      </c>
      <c r="M236" s="682"/>
      <c r="N236" s="682"/>
      <c r="O236" s="682"/>
      <c r="P236" s="682"/>
      <c r="Q236" s="682"/>
      <c r="R236" s="682"/>
      <c r="S236" s="682"/>
      <c r="T236" s="682"/>
      <c r="U236" s="682">
        <v>0.63</v>
      </c>
      <c r="V236" s="21">
        <f t="shared" si="40"/>
        <v>0.63</v>
      </c>
      <c r="W236" s="682" t="str">
        <f t="shared" si="41"/>
        <v/>
      </c>
      <c r="X236" s="682" t="str">
        <f t="shared" si="42"/>
        <v/>
      </c>
      <c r="Y236" s="682" t="str">
        <f t="shared" si="43"/>
        <v/>
      </c>
      <c r="Z236" s="2" t="s">
        <v>715</v>
      </c>
      <c r="AA236" s="2"/>
      <c r="AB236" s="2"/>
      <c r="AC236" s="39">
        <f t="shared" si="36"/>
        <v>0.63</v>
      </c>
      <c r="AD236" s="39">
        <f t="shared" si="37"/>
        <v>-0.46203545959655867</v>
      </c>
      <c r="AE236" s="39" t="str">
        <f t="shared" si="38"/>
        <v/>
      </c>
      <c r="AF236" s="39" t="str">
        <f t="shared" si="39"/>
        <v/>
      </c>
    </row>
    <row r="237" spans="1:32" ht="38.25" x14ac:dyDescent="0.2">
      <c r="A237" s="2">
        <v>6558315</v>
      </c>
      <c r="B237" s="2" t="s">
        <v>677</v>
      </c>
      <c r="C237" s="2">
        <v>1987</v>
      </c>
      <c r="D237" s="2" t="s">
        <v>469</v>
      </c>
      <c r="E237" s="2" t="s">
        <v>713</v>
      </c>
      <c r="F237" s="2" t="s">
        <v>679</v>
      </c>
      <c r="G237" s="2" t="s">
        <v>696</v>
      </c>
      <c r="H237" s="2" t="s">
        <v>351</v>
      </c>
      <c r="I237" s="5" t="s">
        <v>341</v>
      </c>
      <c r="J237" s="2" t="s">
        <v>352</v>
      </c>
      <c r="K237" s="682">
        <v>1985</v>
      </c>
      <c r="L237" s="682">
        <v>410</v>
      </c>
      <c r="M237" s="682"/>
      <c r="N237" s="682"/>
      <c r="O237" s="682"/>
      <c r="P237" s="682"/>
      <c r="Q237" s="682"/>
      <c r="R237" s="682"/>
      <c r="S237" s="682"/>
      <c r="T237" s="682"/>
      <c r="U237" s="682">
        <v>1.96</v>
      </c>
      <c r="V237" s="21">
        <f t="shared" si="40"/>
        <v>1.96</v>
      </c>
      <c r="W237" s="682" t="str">
        <f t="shared" si="41"/>
        <v/>
      </c>
      <c r="X237" s="682" t="str">
        <f t="shared" si="42"/>
        <v/>
      </c>
      <c r="Y237" s="682" t="str">
        <f t="shared" si="43"/>
        <v/>
      </c>
      <c r="Z237" s="2" t="s">
        <v>715</v>
      </c>
      <c r="AA237" s="2"/>
      <c r="AB237" s="2"/>
      <c r="AC237" s="39">
        <f t="shared" si="36"/>
        <v>1.96</v>
      </c>
      <c r="AD237" s="39">
        <f t="shared" si="37"/>
        <v>0.67294447324242579</v>
      </c>
      <c r="AE237" s="39" t="str">
        <f t="shared" si="38"/>
        <v/>
      </c>
      <c r="AF237" s="39" t="str">
        <f t="shared" si="39"/>
        <v/>
      </c>
    </row>
    <row r="238" spans="1:32" ht="38.25" x14ac:dyDescent="0.2">
      <c r="A238" s="2">
        <v>6558315</v>
      </c>
      <c r="B238" s="2" t="s">
        <v>677</v>
      </c>
      <c r="C238" s="2">
        <v>1987</v>
      </c>
      <c r="D238" s="2" t="s">
        <v>469</v>
      </c>
      <c r="E238" s="2" t="s">
        <v>713</v>
      </c>
      <c r="F238" s="2" t="s">
        <v>679</v>
      </c>
      <c r="G238" s="2" t="s">
        <v>695</v>
      </c>
      <c r="H238" s="2" t="s">
        <v>351</v>
      </c>
      <c r="I238" s="5" t="s">
        <v>341</v>
      </c>
      <c r="J238" s="2" t="s">
        <v>352</v>
      </c>
      <c r="K238" s="682">
        <v>1985</v>
      </c>
      <c r="L238" s="682">
        <v>467</v>
      </c>
      <c r="M238" s="682"/>
      <c r="N238" s="682"/>
      <c r="O238" s="682"/>
      <c r="P238" s="682"/>
      <c r="Q238" s="682"/>
      <c r="R238" s="682"/>
      <c r="S238" s="682"/>
      <c r="T238" s="682"/>
      <c r="U238" s="682">
        <v>0.36</v>
      </c>
      <c r="V238" s="21">
        <f t="shared" si="40"/>
        <v>0.36</v>
      </c>
      <c r="W238" s="682" t="str">
        <f t="shared" si="41"/>
        <v/>
      </c>
      <c r="X238" s="682" t="str">
        <f t="shared" si="42"/>
        <v/>
      </c>
      <c r="Y238" s="682" t="str">
        <f t="shared" si="43"/>
        <v/>
      </c>
      <c r="Z238" s="2" t="s">
        <v>715</v>
      </c>
      <c r="AA238" s="2"/>
      <c r="AB238" s="2"/>
      <c r="AC238" s="39">
        <f t="shared" si="36"/>
        <v>0.36</v>
      </c>
      <c r="AD238" s="39">
        <f t="shared" si="37"/>
        <v>-1.0216512475319814</v>
      </c>
      <c r="AE238" s="39" t="str">
        <f t="shared" si="38"/>
        <v/>
      </c>
      <c r="AF238" s="39" t="str">
        <f t="shared" si="39"/>
        <v/>
      </c>
    </row>
    <row r="239" spans="1:32" ht="38.25" x14ac:dyDescent="0.2">
      <c r="A239" s="2">
        <v>6558315</v>
      </c>
      <c r="B239" s="2" t="s">
        <v>677</v>
      </c>
      <c r="C239" s="2">
        <v>1987</v>
      </c>
      <c r="D239" s="2" t="s">
        <v>469</v>
      </c>
      <c r="E239" s="2" t="s">
        <v>713</v>
      </c>
      <c r="F239" s="2" t="s">
        <v>679</v>
      </c>
      <c r="G239" s="2" t="s">
        <v>695</v>
      </c>
      <c r="H239" s="2" t="s">
        <v>351</v>
      </c>
      <c r="I239" s="5" t="s">
        <v>341</v>
      </c>
      <c r="J239" s="2" t="s">
        <v>352</v>
      </c>
      <c r="K239" s="682">
        <v>1985</v>
      </c>
      <c r="L239" s="682">
        <v>498</v>
      </c>
      <c r="M239" s="682"/>
      <c r="N239" s="682"/>
      <c r="O239" s="682"/>
      <c r="P239" s="682"/>
      <c r="Q239" s="682"/>
      <c r="R239" s="682"/>
      <c r="S239" s="682"/>
      <c r="T239" s="682"/>
      <c r="U239" s="682">
        <v>1.04</v>
      </c>
      <c r="V239" s="21">
        <f t="shared" si="40"/>
        <v>1.04</v>
      </c>
      <c r="W239" s="682" t="str">
        <f t="shared" si="41"/>
        <v/>
      </c>
      <c r="X239" s="682" t="str">
        <f t="shared" si="42"/>
        <v/>
      </c>
      <c r="Y239" s="682" t="str">
        <f t="shared" si="43"/>
        <v/>
      </c>
      <c r="Z239" s="2" t="s">
        <v>715</v>
      </c>
      <c r="AA239" s="2"/>
      <c r="AB239" s="2"/>
      <c r="AC239" s="39">
        <f t="shared" si="36"/>
        <v>1.04</v>
      </c>
      <c r="AD239" s="39">
        <f t="shared" si="37"/>
        <v>3.9220713153281329E-2</v>
      </c>
      <c r="AE239" s="39" t="str">
        <f t="shared" si="38"/>
        <v/>
      </c>
      <c r="AF239" s="39" t="str">
        <f t="shared" si="39"/>
        <v/>
      </c>
    </row>
    <row r="240" spans="1:32" ht="38.25" x14ac:dyDescent="0.2">
      <c r="A240" s="2">
        <v>6558315</v>
      </c>
      <c r="B240" s="2" t="s">
        <v>677</v>
      </c>
      <c r="C240" s="2">
        <v>1987</v>
      </c>
      <c r="D240" s="2" t="s">
        <v>469</v>
      </c>
      <c r="E240" s="2" t="s">
        <v>713</v>
      </c>
      <c r="F240" s="2" t="s">
        <v>679</v>
      </c>
      <c r="G240" s="2" t="s">
        <v>695</v>
      </c>
      <c r="H240" s="2" t="s">
        <v>351</v>
      </c>
      <c r="I240" s="5" t="s">
        <v>341</v>
      </c>
      <c r="J240" s="2" t="s">
        <v>352</v>
      </c>
      <c r="K240" s="682">
        <v>1985</v>
      </c>
      <c r="L240" s="682">
        <v>418</v>
      </c>
      <c r="M240" s="682"/>
      <c r="N240" s="682"/>
      <c r="O240" s="682"/>
      <c r="P240" s="682"/>
      <c r="Q240" s="682"/>
      <c r="R240" s="682"/>
      <c r="S240" s="682"/>
      <c r="T240" s="682"/>
      <c r="U240" s="682">
        <v>0.34</v>
      </c>
      <c r="V240" s="21">
        <f t="shared" si="40"/>
        <v>0.34</v>
      </c>
      <c r="W240" s="682" t="str">
        <f t="shared" si="41"/>
        <v/>
      </c>
      <c r="X240" s="682" t="str">
        <f t="shared" si="42"/>
        <v/>
      </c>
      <c r="Y240" s="682" t="str">
        <f t="shared" si="43"/>
        <v/>
      </c>
      <c r="Z240" s="2" t="s">
        <v>715</v>
      </c>
      <c r="AA240" s="2"/>
      <c r="AB240" s="2"/>
      <c r="AC240" s="39">
        <f t="shared" si="36"/>
        <v>0.34</v>
      </c>
      <c r="AD240" s="39">
        <f t="shared" si="37"/>
        <v>-1.0788096613719298</v>
      </c>
      <c r="AE240" s="39" t="str">
        <f t="shared" si="38"/>
        <v/>
      </c>
      <c r="AF240" s="39" t="str">
        <f t="shared" si="39"/>
        <v/>
      </c>
    </row>
    <row r="241" spans="1:32" ht="38.25" x14ac:dyDescent="0.2">
      <c r="A241" s="2">
        <v>6558315</v>
      </c>
      <c r="B241" s="2" t="s">
        <v>677</v>
      </c>
      <c r="C241" s="2">
        <v>1987</v>
      </c>
      <c r="D241" s="2" t="s">
        <v>469</v>
      </c>
      <c r="E241" s="2" t="s">
        <v>713</v>
      </c>
      <c r="F241" s="2" t="s">
        <v>679</v>
      </c>
      <c r="G241" s="2" t="s">
        <v>719</v>
      </c>
      <c r="H241" s="2" t="s">
        <v>351</v>
      </c>
      <c r="I241" s="5" t="s">
        <v>341</v>
      </c>
      <c r="J241" s="2" t="s">
        <v>352</v>
      </c>
      <c r="K241" s="682">
        <v>1985</v>
      </c>
      <c r="L241" s="682">
        <v>392</v>
      </c>
      <c r="M241" s="682"/>
      <c r="N241" s="682"/>
      <c r="O241" s="682"/>
      <c r="P241" s="682"/>
      <c r="Q241" s="682"/>
      <c r="R241" s="682"/>
      <c r="S241" s="682"/>
      <c r="T241" s="682"/>
      <c r="U241" s="682">
        <v>0.1</v>
      </c>
      <c r="V241" s="21">
        <f t="shared" si="40"/>
        <v>0.1</v>
      </c>
      <c r="W241" s="682" t="str">
        <f t="shared" si="41"/>
        <v/>
      </c>
      <c r="X241" s="682" t="str">
        <f t="shared" si="42"/>
        <v/>
      </c>
      <c r="Y241" s="682" t="str">
        <f t="shared" si="43"/>
        <v/>
      </c>
      <c r="Z241" s="2" t="s">
        <v>715</v>
      </c>
      <c r="AA241" s="2"/>
      <c r="AB241" s="2"/>
      <c r="AC241" s="39">
        <f t="shared" si="36"/>
        <v>0.1</v>
      </c>
      <c r="AD241" s="39">
        <f t="shared" si="37"/>
        <v>-2.3025850929940455</v>
      </c>
      <c r="AE241" s="39" t="str">
        <f t="shared" si="38"/>
        <v/>
      </c>
      <c r="AF241" s="39" t="str">
        <f t="shared" si="39"/>
        <v/>
      </c>
    </row>
    <row r="242" spans="1:32" ht="38.25" x14ac:dyDescent="0.2">
      <c r="A242" s="2">
        <v>6558315</v>
      </c>
      <c r="B242" s="2" t="s">
        <v>677</v>
      </c>
      <c r="C242" s="2">
        <v>1987</v>
      </c>
      <c r="D242" s="2" t="s">
        <v>469</v>
      </c>
      <c r="E242" s="2" t="s">
        <v>713</v>
      </c>
      <c r="F242" s="2" t="s">
        <v>679</v>
      </c>
      <c r="G242" s="2" t="s">
        <v>719</v>
      </c>
      <c r="H242" s="2" t="s">
        <v>351</v>
      </c>
      <c r="I242" s="5" t="s">
        <v>341</v>
      </c>
      <c r="J242" s="2" t="s">
        <v>352</v>
      </c>
      <c r="K242" s="682">
        <v>1985</v>
      </c>
      <c r="L242" s="682">
        <v>463</v>
      </c>
      <c r="M242" s="682"/>
      <c r="N242" s="682"/>
      <c r="O242" s="682"/>
      <c r="P242" s="682"/>
      <c r="Q242" s="682"/>
      <c r="R242" s="682"/>
      <c r="S242" s="682"/>
      <c r="T242" s="682"/>
      <c r="U242" s="682">
        <v>0.08</v>
      </c>
      <c r="V242" s="21">
        <f t="shared" si="40"/>
        <v>0.08</v>
      </c>
      <c r="W242" s="682" t="str">
        <f t="shared" si="41"/>
        <v/>
      </c>
      <c r="X242" s="682" t="str">
        <f t="shared" si="42"/>
        <v/>
      </c>
      <c r="Y242" s="682" t="str">
        <f t="shared" si="43"/>
        <v/>
      </c>
      <c r="Z242" s="2" t="s">
        <v>715</v>
      </c>
      <c r="AA242" s="2"/>
      <c r="AB242" s="2"/>
      <c r="AC242" s="39">
        <f t="shared" si="36"/>
        <v>0.08</v>
      </c>
      <c r="AD242" s="39">
        <f t="shared" si="37"/>
        <v>-2.5257286443082556</v>
      </c>
      <c r="AE242" s="39" t="str">
        <f t="shared" si="38"/>
        <v/>
      </c>
      <c r="AF242" s="39" t="str">
        <f t="shared" si="39"/>
        <v/>
      </c>
    </row>
    <row r="243" spans="1:32" ht="38.25" x14ac:dyDescent="0.2">
      <c r="A243" s="2">
        <v>6558315</v>
      </c>
      <c r="B243" s="2" t="s">
        <v>677</v>
      </c>
      <c r="C243" s="2">
        <v>1987</v>
      </c>
      <c r="D243" s="2" t="s">
        <v>469</v>
      </c>
      <c r="E243" s="2" t="s">
        <v>713</v>
      </c>
      <c r="F243" s="2" t="s">
        <v>679</v>
      </c>
      <c r="G243" s="2" t="s">
        <v>719</v>
      </c>
      <c r="H243" s="2" t="s">
        <v>351</v>
      </c>
      <c r="I243" s="5" t="s">
        <v>341</v>
      </c>
      <c r="J243" s="2" t="s">
        <v>352</v>
      </c>
      <c r="K243" s="682">
        <v>1985</v>
      </c>
      <c r="L243" s="682">
        <v>395</v>
      </c>
      <c r="M243" s="682"/>
      <c r="N243" s="682"/>
      <c r="O243" s="682"/>
      <c r="P243" s="682"/>
      <c r="Q243" s="682"/>
      <c r="R243" s="682"/>
      <c r="S243" s="682"/>
      <c r="T243" s="682"/>
      <c r="U243" s="682">
        <v>0.09</v>
      </c>
      <c r="V243" s="21">
        <f t="shared" si="40"/>
        <v>0.09</v>
      </c>
      <c r="W243" s="682" t="str">
        <f t="shared" si="41"/>
        <v/>
      </c>
      <c r="X243" s="682" t="str">
        <f t="shared" si="42"/>
        <v/>
      </c>
      <c r="Y243" s="682" t="str">
        <f t="shared" si="43"/>
        <v/>
      </c>
      <c r="Z243" s="2" t="s">
        <v>715</v>
      </c>
      <c r="AA243" s="2"/>
      <c r="AB243" s="2"/>
      <c r="AC243" s="39">
        <f t="shared" si="36"/>
        <v>0.09</v>
      </c>
      <c r="AD243" s="39">
        <f t="shared" si="37"/>
        <v>-2.4079456086518722</v>
      </c>
      <c r="AE243" s="39" t="str">
        <f t="shared" si="38"/>
        <v/>
      </c>
      <c r="AF243" s="39" t="str">
        <f t="shared" si="39"/>
        <v/>
      </c>
    </row>
    <row r="244" spans="1:32" ht="38.25" x14ac:dyDescent="0.2">
      <c r="A244" s="2">
        <v>6558315</v>
      </c>
      <c r="B244" s="2" t="s">
        <v>677</v>
      </c>
      <c r="C244" s="2">
        <v>1987</v>
      </c>
      <c r="D244" s="2" t="s">
        <v>469</v>
      </c>
      <c r="E244" s="2" t="s">
        <v>713</v>
      </c>
      <c r="F244" s="2" t="s">
        <v>679</v>
      </c>
      <c r="G244" s="2" t="s">
        <v>535</v>
      </c>
      <c r="H244" s="2" t="s">
        <v>351</v>
      </c>
      <c r="I244" s="5"/>
      <c r="J244" s="2" t="s">
        <v>352</v>
      </c>
      <c r="K244" s="682">
        <v>1985</v>
      </c>
      <c r="L244" s="682">
        <v>49</v>
      </c>
      <c r="M244" s="682"/>
      <c r="N244" s="682"/>
      <c r="O244" s="682"/>
      <c r="P244" s="682"/>
      <c r="Q244" s="682"/>
      <c r="R244" s="682"/>
      <c r="S244" s="682"/>
      <c r="T244" s="682"/>
      <c r="U244" s="682">
        <v>0.05</v>
      </c>
      <c r="V244" s="21" t="str">
        <f t="shared" si="40"/>
        <v/>
      </c>
      <c r="W244" s="682" t="str">
        <f t="shared" si="41"/>
        <v/>
      </c>
      <c r="X244" s="682" t="str">
        <f t="shared" si="42"/>
        <v/>
      </c>
      <c r="Y244" s="682" t="str">
        <f t="shared" si="43"/>
        <v/>
      </c>
      <c r="Z244" s="2" t="s">
        <v>715</v>
      </c>
      <c r="AA244" s="2"/>
      <c r="AB244" s="2"/>
      <c r="AC244" s="39" t="str">
        <f t="shared" si="36"/>
        <v/>
      </c>
      <c r="AD244" s="39" t="str">
        <f t="shared" si="37"/>
        <v/>
      </c>
      <c r="AE244" s="39" t="str">
        <f t="shared" si="38"/>
        <v/>
      </c>
      <c r="AF244" s="39" t="str">
        <f t="shared" si="39"/>
        <v/>
      </c>
    </row>
    <row r="245" spans="1:32" ht="38.25" x14ac:dyDescent="0.2">
      <c r="A245" s="2">
        <v>6558315</v>
      </c>
      <c r="B245" s="2" t="s">
        <v>677</v>
      </c>
      <c r="C245" s="2">
        <v>1987</v>
      </c>
      <c r="D245" s="2" t="s">
        <v>469</v>
      </c>
      <c r="E245" s="2" t="s">
        <v>713</v>
      </c>
      <c r="F245" s="2" t="s">
        <v>679</v>
      </c>
      <c r="G245" s="2" t="s">
        <v>535</v>
      </c>
      <c r="H245" s="2" t="s">
        <v>351</v>
      </c>
      <c r="I245" s="5"/>
      <c r="J245" s="2" t="s">
        <v>352</v>
      </c>
      <c r="K245" s="682">
        <v>1985</v>
      </c>
      <c r="L245" s="682">
        <v>51</v>
      </c>
      <c r="M245" s="682"/>
      <c r="N245" s="682"/>
      <c r="O245" s="682"/>
      <c r="P245" s="682"/>
      <c r="Q245" s="682"/>
      <c r="R245" s="682"/>
      <c r="S245" s="682"/>
      <c r="T245" s="682"/>
      <c r="U245" s="682">
        <v>0.05</v>
      </c>
      <c r="V245" s="21" t="str">
        <f t="shared" si="40"/>
        <v/>
      </c>
      <c r="W245" s="682" t="str">
        <f t="shared" si="41"/>
        <v/>
      </c>
      <c r="X245" s="682" t="str">
        <f t="shared" si="42"/>
        <v/>
      </c>
      <c r="Y245" s="682" t="str">
        <f t="shared" si="43"/>
        <v/>
      </c>
      <c r="Z245" s="2" t="s">
        <v>715</v>
      </c>
      <c r="AA245" s="2"/>
      <c r="AB245" s="2"/>
      <c r="AC245" s="39" t="str">
        <f t="shared" si="36"/>
        <v/>
      </c>
      <c r="AD245" s="39" t="str">
        <f t="shared" si="37"/>
        <v/>
      </c>
      <c r="AE245" s="39" t="str">
        <f t="shared" si="38"/>
        <v/>
      </c>
      <c r="AF245" s="39" t="str">
        <f t="shared" si="39"/>
        <v/>
      </c>
    </row>
    <row r="246" spans="1:32" ht="38.25" x14ac:dyDescent="0.2">
      <c r="A246" s="2">
        <v>6558315</v>
      </c>
      <c r="B246" s="2" t="s">
        <v>677</v>
      </c>
      <c r="C246" s="2">
        <v>1987</v>
      </c>
      <c r="D246" s="2" t="s">
        <v>469</v>
      </c>
      <c r="E246" s="2" t="s">
        <v>713</v>
      </c>
      <c r="F246" s="2" t="s">
        <v>679</v>
      </c>
      <c r="G246" s="2" t="s">
        <v>535</v>
      </c>
      <c r="H246" s="2" t="s">
        <v>351</v>
      </c>
      <c r="I246" s="5"/>
      <c r="J246" s="2" t="s">
        <v>352</v>
      </c>
      <c r="K246" s="682">
        <v>1985</v>
      </c>
      <c r="L246" s="682">
        <v>68</v>
      </c>
      <c r="M246" s="682"/>
      <c r="N246" s="682"/>
      <c r="O246" s="682"/>
      <c r="P246" s="682"/>
      <c r="Q246" s="682"/>
      <c r="R246" s="682"/>
      <c r="S246" s="682"/>
      <c r="T246" s="682"/>
      <c r="U246" s="682">
        <v>0.56999999999999995</v>
      </c>
      <c r="V246" s="21" t="str">
        <f t="shared" si="40"/>
        <v/>
      </c>
      <c r="W246" s="682" t="str">
        <f t="shared" si="41"/>
        <v/>
      </c>
      <c r="X246" s="682" t="str">
        <f t="shared" si="42"/>
        <v/>
      </c>
      <c r="Y246" s="682" t="str">
        <f t="shared" si="43"/>
        <v/>
      </c>
      <c r="Z246" s="2" t="s">
        <v>715</v>
      </c>
      <c r="AA246" s="2"/>
      <c r="AB246" s="2"/>
      <c r="AC246" s="39" t="str">
        <f t="shared" si="36"/>
        <v/>
      </c>
      <c r="AD246" s="39" t="str">
        <f t="shared" si="37"/>
        <v/>
      </c>
      <c r="AE246" s="39" t="str">
        <f t="shared" si="38"/>
        <v/>
      </c>
      <c r="AF246" s="39" t="str">
        <f t="shared" si="39"/>
        <v/>
      </c>
    </row>
    <row r="247" spans="1:32" ht="38.25" x14ac:dyDescent="0.2">
      <c r="A247" s="2">
        <v>6558315</v>
      </c>
      <c r="B247" s="2" t="s">
        <v>677</v>
      </c>
      <c r="C247" s="2">
        <v>1987</v>
      </c>
      <c r="D247" s="2" t="s">
        <v>469</v>
      </c>
      <c r="E247" s="2" t="s">
        <v>713</v>
      </c>
      <c r="F247" s="2" t="s">
        <v>679</v>
      </c>
      <c r="G247" s="2" t="s">
        <v>535</v>
      </c>
      <c r="H247" s="2" t="s">
        <v>351</v>
      </c>
      <c r="I247" s="5"/>
      <c r="J247" s="2" t="s">
        <v>352</v>
      </c>
      <c r="K247" s="682">
        <v>1985</v>
      </c>
      <c r="L247" s="682">
        <v>68</v>
      </c>
      <c r="M247" s="682"/>
      <c r="N247" s="682"/>
      <c r="O247" s="682"/>
      <c r="P247" s="682"/>
      <c r="Q247" s="682"/>
      <c r="R247" s="682"/>
      <c r="S247" s="682"/>
      <c r="T247" s="682"/>
      <c r="U247" s="682">
        <v>0.52</v>
      </c>
      <c r="V247" s="21" t="str">
        <f t="shared" si="40"/>
        <v/>
      </c>
      <c r="W247" s="682" t="str">
        <f t="shared" si="41"/>
        <v/>
      </c>
      <c r="X247" s="682" t="str">
        <f t="shared" si="42"/>
        <v/>
      </c>
      <c r="Y247" s="682" t="str">
        <f t="shared" si="43"/>
        <v/>
      </c>
      <c r="Z247" s="2" t="s">
        <v>715</v>
      </c>
      <c r="AA247" s="2"/>
      <c r="AB247" s="2"/>
      <c r="AC247" s="39" t="str">
        <f t="shared" si="36"/>
        <v/>
      </c>
      <c r="AD247" s="39" t="str">
        <f t="shared" si="37"/>
        <v/>
      </c>
      <c r="AE247" s="39" t="str">
        <f t="shared" si="38"/>
        <v/>
      </c>
      <c r="AF247" s="39" t="str">
        <f t="shared" si="39"/>
        <v/>
      </c>
    </row>
    <row r="248" spans="1:32" ht="38.25" x14ac:dyDescent="0.2">
      <c r="A248" s="2">
        <v>6558315</v>
      </c>
      <c r="B248" s="2" t="s">
        <v>677</v>
      </c>
      <c r="C248" s="2">
        <v>1987</v>
      </c>
      <c r="D248" s="2" t="s">
        <v>469</v>
      </c>
      <c r="E248" s="2" t="s">
        <v>713</v>
      </c>
      <c r="F248" s="2" t="s">
        <v>679</v>
      </c>
      <c r="G248" s="2" t="s">
        <v>535</v>
      </c>
      <c r="H248" s="2" t="s">
        <v>351</v>
      </c>
      <c r="I248" s="4" t="s">
        <v>342</v>
      </c>
      <c r="J248" s="2" t="s">
        <v>352</v>
      </c>
      <c r="K248" s="682">
        <v>1985</v>
      </c>
      <c r="L248" s="682">
        <v>8</v>
      </c>
      <c r="M248" s="682"/>
      <c r="N248" s="682"/>
      <c r="O248" s="682"/>
      <c r="P248" s="682"/>
      <c r="Q248" s="682"/>
      <c r="R248" s="682"/>
      <c r="S248" s="682"/>
      <c r="T248" s="682"/>
      <c r="U248" s="682">
        <v>6.08</v>
      </c>
      <c r="V248" s="21" t="str">
        <f t="shared" si="40"/>
        <v/>
      </c>
      <c r="W248" s="682" t="str">
        <f t="shared" si="41"/>
        <v/>
      </c>
      <c r="X248" s="682">
        <f t="shared" si="42"/>
        <v>6.08</v>
      </c>
      <c r="Y248" s="682" t="str">
        <f t="shared" si="43"/>
        <v/>
      </c>
      <c r="Z248" s="2" t="s">
        <v>715</v>
      </c>
      <c r="AA248" s="2"/>
      <c r="AB248" s="2"/>
      <c r="AC248" s="39" t="str">
        <f t="shared" si="36"/>
        <v/>
      </c>
      <c r="AD248" s="39" t="str">
        <f t="shared" si="37"/>
        <v/>
      </c>
      <c r="AE248" s="39">
        <f t="shared" si="38"/>
        <v>6.08</v>
      </c>
      <c r="AF248" s="39">
        <f t="shared" si="39"/>
        <v>1.8050046959780757</v>
      </c>
    </row>
    <row r="249" spans="1:32" ht="38.25" x14ac:dyDescent="0.2">
      <c r="A249" s="2">
        <v>6558315</v>
      </c>
      <c r="B249" s="2" t="s">
        <v>677</v>
      </c>
      <c r="C249" s="2">
        <v>1987</v>
      </c>
      <c r="D249" s="2" t="s">
        <v>469</v>
      </c>
      <c r="E249" s="2" t="s">
        <v>713</v>
      </c>
      <c r="F249" s="2" t="s">
        <v>679</v>
      </c>
      <c r="G249" s="2" t="s">
        <v>720</v>
      </c>
      <c r="H249" s="2" t="s">
        <v>351</v>
      </c>
      <c r="I249" s="2" t="s">
        <v>341</v>
      </c>
      <c r="J249" s="2" t="s">
        <v>493</v>
      </c>
      <c r="K249" s="682">
        <v>1985</v>
      </c>
      <c r="L249" s="682">
        <v>396</v>
      </c>
      <c r="M249" s="682"/>
      <c r="N249" s="682"/>
      <c r="O249" s="682"/>
      <c r="P249" s="682"/>
      <c r="Q249" s="682"/>
      <c r="R249" s="682"/>
      <c r="S249" s="682"/>
      <c r="T249" s="682"/>
      <c r="U249" s="682">
        <v>0.36</v>
      </c>
      <c r="V249" s="21" t="str">
        <f t="shared" si="40"/>
        <v/>
      </c>
      <c r="W249" s="682" t="str">
        <f t="shared" si="41"/>
        <v/>
      </c>
      <c r="X249" s="682" t="str">
        <f t="shared" si="42"/>
        <v/>
      </c>
      <c r="Y249" s="682" t="str">
        <f t="shared" si="43"/>
        <v/>
      </c>
      <c r="Z249" s="2" t="s">
        <v>721</v>
      </c>
      <c r="AA249" s="2"/>
      <c r="AB249" s="2"/>
      <c r="AC249" s="39" t="str">
        <f t="shared" si="36"/>
        <v/>
      </c>
      <c r="AD249" s="39" t="str">
        <f t="shared" si="37"/>
        <v/>
      </c>
      <c r="AE249" s="39" t="str">
        <f t="shared" si="38"/>
        <v/>
      </c>
      <c r="AF249" s="39" t="str">
        <f t="shared" si="39"/>
        <v/>
      </c>
    </row>
    <row r="250" spans="1:32" ht="38.25" x14ac:dyDescent="0.2">
      <c r="A250" s="2">
        <v>6558315</v>
      </c>
      <c r="B250" s="2" t="s">
        <v>677</v>
      </c>
      <c r="C250" s="2">
        <v>1987</v>
      </c>
      <c r="D250" s="2" t="s">
        <v>469</v>
      </c>
      <c r="E250" s="2" t="s">
        <v>713</v>
      </c>
      <c r="F250" s="2" t="s">
        <v>679</v>
      </c>
      <c r="G250" s="2" t="s">
        <v>720</v>
      </c>
      <c r="H250" s="2" t="s">
        <v>351</v>
      </c>
      <c r="I250" s="2" t="s">
        <v>341</v>
      </c>
      <c r="J250" s="2" t="s">
        <v>493</v>
      </c>
      <c r="K250" s="682">
        <v>1985</v>
      </c>
      <c r="L250" s="682">
        <v>377</v>
      </c>
      <c r="M250" s="682"/>
      <c r="N250" s="682"/>
      <c r="O250" s="682"/>
      <c r="P250" s="682"/>
      <c r="Q250" s="682"/>
      <c r="R250" s="682"/>
      <c r="S250" s="682"/>
      <c r="T250" s="682"/>
      <c r="U250" s="682">
        <v>0.42</v>
      </c>
      <c r="V250" s="21" t="str">
        <f t="shared" si="40"/>
        <v/>
      </c>
      <c r="W250" s="682" t="str">
        <f t="shared" si="41"/>
        <v/>
      </c>
      <c r="X250" s="682" t="str">
        <f t="shared" si="42"/>
        <v/>
      </c>
      <c r="Y250" s="682" t="str">
        <f t="shared" si="43"/>
        <v/>
      </c>
      <c r="Z250" s="2" t="s">
        <v>721</v>
      </c>
      <c r="AA250" s="2"/>
      <c r="AB250" s="2"/>
      <c r="AC250" s="39" t="str">
        <f t="shared" si="36"/>
        <v/>
      </c>
      <c r="AD250" s="39" t="str">
        <f t="shared" si="37"/>
        <v/>
      </c>
      <c r="AE250" s="39" t="str">
        <f t="shared" si="38"/>
        <v/>
      </c>
      <c r="AF250" s="39" t="str">
        <f t="shared" si="39"/>
        <v/>
      </c>
    </row>
    <row r="251" spans="1:32" ht="38.25" x14ac:dyDescent="0.2">
      <c r="A251" s="2">
        <v>6558315</v>
      </c>
      <c r="B251" s="2" t="s">
        <v>677</v>
      </c>
      <c r="C251" s="2">
        <v>1987</v>
      </c>
      <c r="D251" s="2" t="s">
        <v>469</v>
      </c>
      <c r="E251" s="2" t="s">
        <v>713</v>
      </c>
      <c r="F251" s="2" t="s">
        <v>679</v>
      </c>
      <c r="G251" s="2" t="s">
        <v>720</v>
      </c>
      <c r="H251" s="2" t="s">
        <v>351</v>
      </c>
      <c r="I251" s="2" t="s">
        <v>341</v>
      </c>
      <c r="J251" s="2" t="s">
        <v>493</v>
      </c>
      <c r="K251" s="682">
        <v>1985</v>
      </c>
      <c r="L251" s="682">
        <v>493</v>
      </c>
      <c r="M251" s="682"/>
      <c r="N251" s="682"/>
      <c r="O251" s="682"/>
      <c r="P251" s="682"/>
      <c r="Q251" s="682"/>
      <c r="R251" s="682"/>
      <c r="S251" s="682"/>
      <c r="T251" s="682"/>
      <c r="U251" s="682">
        <v>0.77</v>
      </c>
      <c r="V251" s="21" t="str">
        <f t="shared" si="40"/>
        <v/>
      </c>
      <c r="W251" s="682" t="str">
        <f t="shared" si="41"/>
        <v/>
      </c>
      <c r="X251" s="682" t="str">
        <f t="shared" si="42"/>
        <v/>
      </c>
      <c r="Y251" s="682" t="str">
        <f t="shared" si="43"/>
        <v/>
      </c>
      <c r="Z251" s="2" t="s">
        <v>721</v>
      </c>
      <c r="AA251" s="2"/>
      <c r="AB251" s="2"/>
      <c r="AC251" s="39" t="str">
        <f t="shared" si="36"/>
        <v/>
      </c>
      <c r="AD251" s="39" t="str">
        <f t="shared" si="37"/>
        <v/>
      </c>
      <c r="AE251" s="39" t="str">
        <f t="shared" si="38"/>
        <v/>
      </c>
      <c r="AF251" s="39" t="str">
        <f t="shared" si="39"/>
        <v/>
      </c>
    </row>
    <row r="252" spans="1:32" ht="38.25" x14ac:dyDescent="0.2">
      <c r="A252" s="2">
        <v>6558315</v>
      </c>
      <c r="B252" s="2" t="s">
        <v>677</v>
      </c>
      <c r="C252" s="2">
        <v>1987</v>
      </c>
      <c r="D252" s="2" t="s">
        <v>469</v>
      </c>
      <c r="E252" s="2" t="s">
        <v>713</v>
      </c>
      <c r="F252" s="2" t="s">
        <v>679</v>
      </c>
      <c r="G252" s="2" t="s">
        <v>720</v>
      </c>
      <c r="H252" s="2" t="s">
        <v>351</v>
      </c>
      <c r="I252" s="2" t="s">
        <v>341</v>
      </c>
      <c r="J252" s="2" t="s">
        <v>493</v>
      </c>
      <c r="K252" s="682">
        <v>1985</v>
      </c>
      <c r="L252" s="682">
        <v>494</v>
      </c>
      <c r="M252" s="682"/>
      <c r="N252" s="682"/>
      <c r="O252" s="682"/>
      <c r="P252" s="682"/>
      <c r="Q252" s="682"/>
      <c r="R252" s="682"/>
      <c r="S252" s="682"/>
      <c r="T252" s="682"/>
      <c r="U252" s="682">
        <v>0.04</v>
      </c>
      <c r="V252" s="21" t="str">
        <f t="shared" si="40"/>
        <v/>
      </c>
      <c r="W252" s="682" t="str">
        <f t="shared" si="41"/>
        <v/>
      </c>
      <c r="X252" s="682" t="str">
        <f t="shared" si="42"/>
        <v/>
      </c>
      <c r="Y252" s="682" t="str">
        <f t="shared" si="43"/>
        <v/>
      </c>
      <c r="Z252" s="2" t="s">
        <v>721</v>
      </c>
      <c r="AA252" s="2" t="s">
        <v>400</v>
      </c>
      <c r="AB252" s="2" t="s">
        <v>690</v>
      </c>
      <c r="AC252" s="39" t="str">
        <f t="shared" si="36"/>
        <v/>
      </c>
      <c r="AD252" s="39" t="str">
        <f t="shared" si="37"/>
        <v/>
      </c>
      <c r="AE252" s="39" t="str">
        <f t="shared" si="38"/>
        <v/>
      </c>
      <c r="AF252" s="39" t="str">
        <f t="shared" si="39"/>
        <v/>
      </c>
    </row>
    <row r="253" spans="1:32" ht="38.25" x14ac:dyDescent="0.2">
      <c r="A253" s="2">
        <v>6558315</v>
      </c>
      <c r="B253" s="2" t="s">
        <v>677</v>
      </c>
      <c r="C253" s="2">
        <v>1987</v>
      </c>
      <c r="D253" s="2" t="s">
        <v>469</v>
      </c>
      <c r="E253" s="2" t="s">
        <v>713</v>
      </c>
      <c r="F253" s="2" t="s">
        <v>679</v>
      </c>
      <c r="G253" s="2" t="s">
        <v>720</v>
      </c>
      <c r="H253" s="2" t="s">
        <v>351</v>
      </c>
      <c r="I253" s="2" t="s">
        <v>341</v>
      </c>
      <c r="J253" s="2" t="s">
        <v>493</v>
      </c>
      <c r="K253" s="682">
        <v>1985</v>
      </c>
      <c r="L253" s="682">
        <v>456</v>
      </c>
      <c r="M253" s="682"/>
      <c r="N253" s="682"/>
      <c r="O253" s="682"/>
      <c r="P253" s="682"/>
      <c r="Q253" s="682"/>
      <c r="R253" s="682"/>
      <c r="S253" s="682"/>
      <c r="T253" s="682"/>
      <c r="U253" s="682">
        <v>0.46</v>
      </c>
      <c r="V253" s="21" t="str">
        <f t="shared" si="40"/>
        <v/>
      </c>
      <c r="W253" s="682" t="str">
        <f t="shared" si="41"/>
        <v/>
      </c>
      <c r="X253" s="682" t="str">
        <f t="shared" si="42"/>
        <v/>
      </c>
      <c r="Y253" s="682" t="str">
        <f t="shared" si="43"/>
        <v/>
      </c>
      <c r="Z253" s="2" t="s">
        <v>721</v>
      </c>
      <c r="AA253" s="2"/>
      <c r="AB253" s="2"/>
      <c r="AC253" s="39" t="str">
        <f t="shared" si="36"/>
        <v/>
      </c>
      <c r="AD253" s="39" t="str">
        <f t="shared" si="37"/>
        <v/>
      </c>
      <c r="AE253" s="39" t="str">
        <f t="shared" si="38"/>
        <v/>
      </c>
      <c r="AF253" s="39" t="str">
        <f t="shared" si="39"/>
        <v/>
      </c>
    </row>
    <row r="254" spans="1:32" ht="38.25" x14ac:dyDescent="0.2">
      <c r="A254" s="2">
        <v>6558315</v>
      </c>
      <c r="B254" s="2" t="s">
        <v>677</v>
      </c>
      <c r="C254" s="2">
        <v>1987</v>
      </c>
      <c r="D254" s="2" t="s">
        <v>469</v>
      </c>
      <c r="E254" s="2" t="s">
        <v>713</v>
      </c>
      <c r="F254" s="2" t="s">
        <v>679</v>
      </c>
      <c r="G254" s="2" t="s">
        <v>720</v>
      </c>
      <c r="H254" s="2" t="s">
        <v>351</v>
      </c>
      <c r="I254" s="2" t="s">
        <v>341</v>
      </c>
      <c r="J254" s="2" t="s">
        <v>493</v>
      </c>
      <c r="K254" s="682">
        <v>1985</v>
      </c>
      <c r="L254" s="682">
        <v>453</v>
      </c>
      <c r="M254" s="682"/>
      <c r="N254" s="682"/>
      <c r="O254" s="682"/>
      <c r="P254" s="682"/>
      <c r="Q254" s="682"/>
      <c r="R254" s="682"/>
      <c r="S254" s="682"/>
      <c r="T254" s="682"/>
      <c r="U254" s="682">
        <v>0.52</v>
      </c>
      <c r="V254" s="21" t="str">
        <f t="shared" si="40"/>
        <v/>
      </c>
      <c r="W254" s="682" t="str">
        <f t="shared" si="41"/>
        <v/>
      </c>
      <c r="X254" s="682" t="str">
        <f t="shared" si="42"/>
        <v/>
      </c>
      <c r="Y254" s="682" t="str">
        <f t="shared" si="43"/>
        <v/>
      </c>
      <c r="Z254" s="2" t="s">
        <v>721</v>
      </c>
      <c r="AA254" s="2"/>
      <c r="AB254" s="2"/>
      <c r="AC254" s="39" t="str">
        <f t="shared" si="36"/>
        <v/>
      </c>
      <c r="AD254" s="39" t="str">
        <f t="shared" si="37"/>
        <v/>
      </c>
      <c r="AE254" s="39" t="str">
        <f t="shared" si="38"/>
        <v/>
      </c>
      <c r="AF254" s="39" t="str">
        <f t="shared" si="39"/>
        <v/>
      </c>
    </row>
    <row r="255" spans="1:32" ht="38.25" x14ac:dyDescent="0.2">
      <c r="A255" s="2">
        <v>6558315</v>
      </c>
      <c r="B255" s="2" t="s">
        <v>677</v>
      </c>
      <c r="C255" s="2">
        <v>1987</v>
      </c>
      <c r="D255" s="2" t="s">
        <v>469</v>
      </c>
      <c r="E255" s="2" t="s">
        <v>713</v>
      </c>
      <c r="F255" s="2" t="s">
        <v>679</v>
      </c>
      <c r="G255" s="2" t="s">
        <v>720</v>
      </c>
      <c r="H255" s="2" t="s">
        <v>351</v>
      </c>
      <c r="I255" s="2" t="s">
        <v>341</v>
      </c>
      <c r="J255" s="2" t="s">
        <v>493</v>
      </c>
      <c r="K255" s="682">
        <v>1985</v>
      </c>
      <c r="L255" s="682">
        <v>361</v>
      </c>
      <c r="M255" s="682"/>
      <c r="N255" s="682"/>
      <c r="O255" s="682"/>
      <c r="P255" s="682"/>
      <c r="Q255" s="682"/>
      <c r="R255" s="682"/>
      <c r="S255" s="682"/>
      <c r="T255" s="682"/>
      <c r="U255" s="682">
        <v>0.18</v>
      </c>
      <c r="V255" s="21" t="str">
        <f t="shared" si="40"/>
        <v/>
      </c>
      <c r="W255" s="682" t="str">
        <f t="shared" si="41"/>
        <v/>
      </c>
      <c r="X255" s="682" t="str">
        <f t="shared" si="42"/>
        <v/>
      </c>
      <c r="Y255" s="682" t="str">
        <f t="shared" si="43"/>
        <v/>
      </c>
      <c r="Z255" s="2" t="s">
        <v>721</v>
      </c>
      <c r="AA255" s="2"/>
      <c r="AB255" s="2"/>
      <c r="AC255" s="39" t="str">
        <f t="shared" si="36"/>
        <v/>
      </c>
      <c r="AD255" s="39" t="str">
        <f t="shared" si="37"/>
        <v/>
      </c>
      <c r="AE255" s="39" t="str">
        <f t="shared" si="38"/>
        <v/>
      </c>
      <c r="AF255" s="39" t="str">
        <f t="shared" si="39"/>
        <v/>
      </c>
    </row>
    <row r="256" spans="1:32" ht="38.25" x14ac:dyDescent="0.2">
      <c r="A256" s="2">
        <v>6558315</v>
      </c>
      <c r="B256" s="2" t="s">
        <v>677</v>
      </c>
      <c r="C256" s="2">
        <v>1987</v>
      </c>
      <c r="D256" s="2" t="s">
        <v>469</v>
      </c>
      <c r="E256" s="2" t="s">
        <v>713</v>
      </c>
      <c r="F256" s="2" t="s">
        <v>679</v>
      </c>
      <c r="G256" s="2" t="s">
        <v>720</v>
      </c>
      <c r="H256" s="2" t="s">
        <v>351</v>
      </c>
      <c r="I256" s="2" t="s">
        <v>341</v>
      </c>
      <c r="J256" s="2" t="s">
        <v>493</v>
      </c>
      <c r="K256" s="682">
        <v>1985</v>
      </c>
      <c r="L256" s="682">
        <v>375</v>
      </c>
      <c r="M256" s="682"/>
      <c r="N256" s="682"/>
      <c r="O256" s="682"/>
      <c r="P256" s="682"/>
      <c r="Q256" s="682"/>
      <c r="R256" s="682"/>
      <c r="S256" s="682"/>
      <c r="T256" s="682"/>
      <c r="U256" s="682">
        <v>0.51</v>
      </c>
      <c r="V256" s="21" t="str">
        <f t="shared" si="40"/>
        <v/>
      </c>
      <c r="W256" s="682" t="str">
        <f t="shared" si="41"/>
        <v/>
      </c>
      <c r="X256" s="682" t="str">
        <f t="shared" si="42"/>
        <v/>
      </c>
      <c r="Y256" s="682" t="str">
        <f t="shared" si="43"/>
        <v/>
      </c>
      <c r="Z256" s="2" t="s">
        <v>721</v>
      </c>
      <c r="AA256" s="2"/>
      <c r="AB256" s="2"/>
      <c r="AC256" s="39" t="str">
        <f t="shared" si="36"/>
        <v/>
      </c>
      <c r="AD256" s="39" t="str">
        <f t="shared" si="37"/>
        <v/>
      </c>
      <c r="AE256" s="39" t="str">
        <f t="shared" si="38"/>
        <v/>
      </c>
      <c r="AF256" s="39" t="str">
        <f t="shared" si="39"/>
        <v/>
      </c>
    </row>
    <row r="257" spans="1:32" ht="38.25" x14ac:dyDescent="0.2">
      <c r="A257" s="2">
        <v>6558315</v>
      </c>
      <c r="B257" s="2" t="s">
        <v>677</v>
      </c>
      <c r="C257" s="2">
        <v>1987</v>
      </c>
      <c r="D257" s="2" t="s">
        <v>469</v>
      </c>
      <c r="E257" s="2" t="s">
        <v>713</v>
      </c>
      <c r="F257" s="2" t="s">
        <v>679</v>
      </c>
      <c r="G257" s="2" t="s">
        <v>720</v>
      </c>
      <c r="H257" s="2" t="s">
        <v>351</v>
      </c>
      <c r="I257" s="2" t="s">
        <v>341</v>
      </c>
      <c r="J257" s="2" t="s">
        <v>493</v>
      </c>
      <c r="K257" s="682">
        <v>1985</v>
      </c>
      <c r="L257" s="682">
        <v>453</v>
      </c>
      <c r="M257" s="682"/>
      <c r="N257" s="682"/>
      <c r="O257" s="682"/>
      <c r="P257" s="682"/>
      <c r="Q257" s="682"/>
      <c r="R257" s="682"/>
      <c r="S257" s="682"/>
      <c r="T257" s="682"/>
      <c r="U257" s="682">
        <v>0.3</v>
      </c>
      <c r="V257" s="21" t="str">
        <f t="shared" si="40"/>
        <v/>
      </c>
      <c r="W257" s="682" t="str">
        <f t="shared" si="41"/>
        <v/>
      </c>
      <c r="X257" s="682" t="str">
        <f t="shared" si="42"/>
        <v/>
      </c>
      <c r="Y257" s="682" t="str">
        <f t="shared" si="43"/>
        <v/>
      </c>
      <c r="Z257" s="2" t="s">
        <v>721</v>
      </c>
      <c r="AA257" s="2"/>
      <c r="AB257" s="2"/>
      <c r="AC257" s="39" t="str">
        <f t="shared" si="36"/>
        <v/>
      </c>
      <c r="AD257" s="39" t="str">
        <f t="shared" si="37"/>
        <v/>
      </c>
      <c r="AE257" s="39" t="str">
        <f t="shared" si="38"/>
        <v/>
      </c>
      <c r="AF257" s="39" t="str">
        <f t="shared" si="39"/>
        <v/>
      </c>
    </row>
    <row r="258" spans="1:32" ht="38.25" x14ac:dyDescent="0.2">
      <c r="A258" s="2">
        <v>6558315</v>
      </c>
      <c r="B258" s="2" t="s">
        <v>677</v>
      </c>
      <c r="C258" s="2">
        <v>1987</v>
      </c>
      <c r="D258" s="2" t="s">
        <v>469</v>
      </c>
      <c r="E258" s="2" t="s">
        <v>713</v>
      </c>
      <c r="F258" s="2" t="s">
        <v>679</v>
      </c>
      <c r="G258" s="2" t="s">
        <v>722</v>
      </c>
      <c r="H258" s="2" t="s">
        <v>351</v>
      </c>
      <c r="I258" s="2" t="s">
        <v>341</v>
      </c>
      <c r="J258" s="2" t="s">
        <v>493</v>
      </c>
      <c r="K258" s="682">
        <v>1985</v>
      </c>
      <c r="L258" s="682">
        <v>282</v>
      </c>
      <c r="M258" s="682"/>
      <c r="N258" s="682"/>
      <c r="O258" s="682"/>
      <c r="P258" s="682"/>
      <c r="Q258" s="682"/>
      <c r="R258" s="682"/>
      <c r="S258" s="682"/>
      <c r="T258" s="682"/>
      <c r="U258" s="682">
        <v>1.1000000000000001</v>
      </c>
      <c r="V258" s="21" t="str">
        <f t="shared" si="40"/>
        <v/>
      </c>
      <c r="W258" s="682" t="str">
        <f t="shared" si="41"/>
        <v/>
      </c>
      <c r="X258" s="682" t="str">
        <f t="shared" si="42"/>
        <v/>
      </c>
      <c r="Y258" s="682" t="str">
        <f t="shared" si="43"/>
        <v/>
      </c>
      <c r="Z258" s="2" t="s">
        <v>721</v>
      </c>
      <c r="AA258" s="2"/>
      <c r="AB258" s="2"/>
      <c r="AC258" s="39" t="str">
        <f t="shared" si="36"/>
        <v/>
      </c>
      <c r="AD258" s="39" t="str">
        <f t="shared" si="37"/>
        <v/>
      </c>
      <c r="AE258" s="39" t="str">
        <f t="shared" si="38"/>
        <v/>
      </c>
      <c r="AF258" s="39" t="str">
        <f t="shared" si="39"/>
        <v/>
      </c>
    </row>
    <row r="259" spans="1:32" ht="38.25" x14ac:dyDescent="0.2">
      <c r="A259" s="2">
        <v>6558315</v>
      </c>
      <c r="B259" s="2" t="s">
        <v>677</v>
      </c>
      <c r="C259" s="2">
        <v>1987</v>
      </c>
      <c r="D259" s="2" t="s">
        <v>469</v>
      </c>
      <c r="E259" s="2" t="s">
        <v>713</v>
      </c>
      <c r="F259" s="2" t="s">
        <v>679</v>
      </c>
      <c r="G259" s="2" t="s">
        <v>722</v>
      </c>
      <c r="H259" s="2" t="s">
        <v>351</v>
      </c>
      <c r="I259" s="2" t="s">
        <v>341</v>
      </c>
      <c r="J259" s="2" t="s">
        <v>493</v>
      </c>
      <c r="K259" s="682">
        <v>1985</v>
      </c>
      <c r="L259" s="682">
        <v>289</v>
      </c>
      <c r="M259" s="682"/>
      <c r="N259" s="682"/>
      <c r="O259" s="682"/>
      <c r="P259" s="682"/>
      <c r="Q259" s="682"/>
      <c r="R259" s="682"/>
      <c r="S259" s="682"/>
      <c r="T259" s="682"/>
      <c r="U259" s="682">
        <v>0.51</v>
      </c>
      <c r="V259" s="21" t="str">
        <f t="shared" si="40"/>
        <v/>
      </c>
      <c r="W259" s="682" t="str">
        <f t="shared" si="41"/>
        <v/>
      </c>
      <c r="X259" s="682" t="str">
        <f t="shared" si="42"/>
        <v/>
      </c>
      <c r="Y259" s="682" t="str">
        <f t="shared" si="43"/>
        <v/>
      </c>
      <c r="Z259" s="2" t="s">
        <v>721</v>
      </c>
      <c r="AA259" s="2"/>
      <c r="AB259" s="2"/>
      <c r="AC259" s="39" t="str">
        <f t="shared" si="36"/>
        <v/>
      </c>
      <c r="AD259" s="39" t="str">
        <f t="shared" si="37"/>
        <v/>
      </c>
      <c r="AE259" s="39" t="str">
        <f t="shared" si="38"/>
        <v/>
      </c>
      <c r="AF259" s="39" t="str">
        <f t="shared" si="39"/>
        <v/>
      </c>
    </row>
    <row r="260" spans="1:32" ht="38.25" x14ac:dyDescent="0.2">
      <c r="A260" s="2">
        <v>6558315</v>
      </c>
      <c r="B260" s="2" t="s">
        <v>677</v>
      </c>
      <c r="C260" s="2">
        <v>1987</v>
      </c>
      <c r="D260" s="2" t="s">
        <v>469</v>
      </c>
      <c r="E260" s="2" t="s">
        <v>713</v>
      </c>
      <c r="F260" s="2" t="s">
        <v>679</v>
      </c>
      <c r="G260" s="2" t="s">
        <v>722</v>
      </c>
      <c r="H260" s="2" t="s">
        <v>351</v>
      </c>
      <c r="I260" s="2" t="s">
        <v>341</v>
      </c>
      <c r="J260" s="2" t="s">
        <v>493</v>
      </c>
      <c r="K260" s="682">
        <v>1985</v>
      </c>
      <c r="L260" s="682">
        <v>463</v>
      </c>
      <c r="M260" s="682"/>
      <c r="N260" s="682"/>
      <c r="O260" s="682"/>
      <c r="P260" s="682"/>
      <c r="Q260" s="682"/>
      <c r="R260" s="682"/>
      <c r="S260" s="682"/>
      <c r="T260" s="682"/>
      <c r="U260" s="682">
        <v>0.21</v>
      </c>
      <c r="V260" s="21" t="str">
        <f t="shared" si="40"/>
        <v/>
      </c>
      <c r="W260" s="682" t="str">
        <f t="shared" si="41"/>
        <v/>
      </c>
      <c r="X260" s="682" t="str">
        <f t="shared" si="42"/>
        <v/>
      </c>
      <c r="Y260" s="682" t="str">
        <f t="shared" si="43"/>
        <v/>
      </c>
      <c r="Z260" s="2" t="s">
        <v>721</v>
      </c>
      <c r="AA260" s="2"/>
      <c r="AB260" s="2"/>
      <c r="AC260" s="39" t="str">
        <f t="shared" ref="AC260:AC327" si="44">IF(AND($H260="W", $I260="TWA", $J260="PBZ",$U260&lt;&gt;"", $AA260&lt;&gt;"ND"), $U260, "")</f>
        <v/>
      </c>
      <c r="AD260" s="39" t="str">
        <f t="shared" ref="AD260:AD327" si="45">+IFERROR(LN(AC260),"")</f>
        <v/>
      </c>
      <c r="AE260" s="39" t="str">
        <f t="shared" ref="AE260:AE327" si="46">IF(AND($H260="W", $I260="Short-term", $J260="PBZ",$U260&lt;&gt;"", $AA260&lt;&gt;"ND"), $U260, "")</f>
        <v/>
      </c>
      <c r="AF260" s="39" t="str">
        <f t="shared" ref="AF260:AF327" si="47">+IFERROR(LN(AE260),"")</f>
        <v/>
      </c>
    </row>
    <row r="261" spans="1:32" ht="38.25" x14ac:dyDescent="0.2">
      <c r="A261" s="2">
        <v>6558315</v>
      </c>
      <c r="B261" s="2" t="s">
        <v>677</v>
      </c>
      <c r="C261" s="2">
        <v>1987</v>
      </c>
      <c r="D261" s="2" t="s">
        <v>469</v>
      </c>
      <c r="E261" s="2" t="s">
        <v>713</v>
      </c>
      <c r="F261" s="2" t="s">
        <v>679</v>
      </c>
      <c r="G261" s="2" t="s">
        <v>722</v>
      </c>
      <c r="H261" s="2" t="s">
        <v>351</v>
      </c>
      <c r="I261" s="2" t="s">
        <v>341</v>
      </c>
      <c r="J261" s="2" t="s">
        <v>493</v>
      </c>
      <c r="K261" s="682">
        <v>1985</v>
      </c>
      <c r="L261" s="682">
        <v>464</v>
      </c>
      <c r="M261" s="682"/>
      <c r="N261" s="682"/>
      <c r="O261" s="682"/>
      <c r="P261" s="682"/>
      <c r="Q261" s="682"/>
      <c r="R261" s="682"/>
      <c r="S261" s="682"/>
      <c r="T261" s="682"/>
      <c r="U261" s="682">
        <v>50.43</v>
      </c>
      <c r="V261" s="21" t="str">
        <f t="shared" si="40"/>
        <v/>
      </c>
      <c r="W261" s="682" t="str">
        <f t="shared" si="41"/>
        <v/>
      </c>
      <c r="X261" s="682" t="str">
        <f t="shared" si="42"/>
        <v/>
      </c>
      <c r="Y261" s="682" t="str">
        <f t="shared" si="43"/>
        <v/>
      </c>
      <c r="Z261" s="2" t="s">
        <v>721</v>
      </c>
      <c r="AA261" s="2"/>
      <c r="AB261" s="2"/>
      <c r="AC261" s="39" t="str">
        <f t="shared" si="44"/>
        <v/>
      </c>
      <c r="AD261" s="39" t="str">
        <f t="shared" si="45"/>
        <v/>
      </c>
      <c r="AE261" s="39" t="str">
        <f t="shared" si="46"/>
        <v/>
      </c>
      <c r="AF261" s="39" t="str">
        <f t="shared" si="47"/>
        <v/>
      </c>
    </row>
    <row r="262" spans="1:32" ht="38.25" x14ac:dyDescent="0.2">
      <c r="A262" s="2">
        <v>6558315</v>
      </c>
      <c r="B262" s="2" t="s">
        <v>677</v>
      </c>
      <c r="C262" s="2">
        <v>1987</v>
      </c>
      <c r="D262" s="2" t="s">
        <v>469</v>
      </c>
      <c r="E262" s="2" t="s">
        <v>713</v>
      </c>
      <c r="F262" s="2" t="s">
        <v>679</v>
      </c>
      <c r="G262" s="2" t="s">
        <v>722</v>
      </c>
      <c r="H262" s="2" t="s">
        <v>351</v>
      </c>
      <c r="I262" s="2" t="s">
        <v>341</v>
      </c>
      <c r="J262" s="2" t="s">
        <v>493</v>
      </c>
      <c r="K262" s="682">
        <v>1985</v>
      </c>
      <c r="L262" s="682">
        <v>422</v>
      </c>
      <c r="M262" s="682"/>
      <c r="N262" s="682"/>
      <c r="O262" s="682"/>
      <c r="P262" s="682"/>
      <c r="Q262" s="682"/>
      <c r="R262" s="682"/>
      <c r="S262" s="682"/>
      <c r="T262" s="682"/>
      <c r="U262" s="682">
        <v>0.09</v>
      </c>
      <c r="V262" s="21" t="str">
        <f t="shared" si="40"/>
        <v/>
      </c>
      <c r="W262" s="682" t="str">
        <f t="shared" si="41"/>
        <v/>
      </c>
      <c r="X262" s="682" t="str">
        <f t="shared" si="42"/>
        <v/>
      </c>
      <c r="Y262" s="682" t="str">
        <f t="shared" si="43"/>
        <v/>
      </c>
      <c r="Z262" s="2" t="s">
        <v>721</v>
      </c>
      <c r="AA262" s="2"/>
      <c r="AB262" s="2"/>
      <c r="AC262" s="39" t="str">
        <f t="shared" si="44"/>
        <v/>
      </c>
      <c r="AD262" s="39" t="str">
        <f t="shared" si="45"/>
        <v/>
      </c>
      <c r="AE262" s="39" t="str">
        <f t="shared" si="46"/>
        <v/>
      </c>
      <c r="AF262" s="39" t="str">
        <f t="shared" si="47"/>
        <v/>
      </c>
    </row>
    <row r="263" spans="1:32" ht="38.25" x14ac:dyDescent="0.2">
      <c r="A263" s="2">
        <v>6558315</v>
      </c>
      <c r="B263" s="2" t="s">
        <v>677</v>
      </c>
      <c r="C263" s="2">
        <v>1987</v>
      </c>
      <c r="D263" s="2" t="s">
        <v>469</v>
      </c>
      <c r="E263" s="2" t="s">
        <v>713</v>
      </c>
      <c r="F263" s="2" t="s">
        <v>679</v>
      </c>
      <c r="G263" s="2" t="s">
        <v>723</v>
      </c>
      <c r="H263" s="2" t="s">
        <v>351</v>
      </c>
      <c r="I263" s="2" t="s">
        <v>341</v>
      </c>
      <c r="J263" s="2" t="s">
        <v>493</v>
      </c>
      <c r="K263" s="682">
        <v>1985</v>
      </c>
      <c r="L263" s="682">
        <v>280</v>
      </c>
      <c r="M263" s="682"/>
      <c r="N263" s="682"/>
      <c r="O263" s="682"/>
      <c r="P263" s="682"/>
      <c r="Q263" s="682"/>
      <c r="R263" s="682"/>
      <c r="S263" s="682"/>
      <c r="T263" s="682"/>
      <c r="U263" s="682">
        <v>29.29</v>
      </c>
      <c r="V263" s="21" t="str">
        <f t="shared" si="40"/>
        <v/>
      </c>
      <c r="W263" s="682" t="str">
        <f t="shared" si="41"/>
        <v/>
      </c>
      <c r="X263" s="682" t="str">
        <f t="shared" si="42"/>
        <v/>
      </c>
      <c r="Y263" s="682" t="str">
        <f t="shared" si="43"/>
        <v/>
      </c>
      <c r="Z263" s="2" t="s">
        <v>721</v>
      </c>
      <c r="AA263" s="2"/>
      <c r="AB263" s="2"/>
      <c r="AC263" s="39" t="str">
        <f t="shared" si="44"/>
        <v/>
      </c>
      <c r="AD263" s="39" t="str">
        <f t="shared" si="45"/>
        <v/>
      </c>
      <c r="AE263" s="39" t="str">
        <f t="shared" si="46"/>
        <v/>
      </c>
      <c r="AF263" s="39" t="str">
        <f t="shared" si="47"/>
        <v/>
      </c>
    </row>
    <row r="264" spans="1:32" ht="38.25" x14ac:dyDescent="0.2">
      <c r="A264" s="2">
        <v>6558315</v>
      </c>
      <c r="B264" s="2" t="s">
        <v>677</v>
      </c>
      <c r="C264" s="2">
        <v>1987</v>
      </c>
      <c r="D264" s="2" t="s">
        <v>469</v>
      </c>
      <c r="E264" s="2" t="s">
        <v>713</v>
      </c>
      <c r="F264" s="2" t="s">
        <v>679</v>
      </c>
      <c r="G264" s="2" t="s">
        <v>723</v>
      </c>
      <c r="H264" s="2" t="s">
        <v>351</v>
      </c>
      <c r="I264" s="2" t="s">
        <v>341</v>
      </c>
      <c r="J264" s="2" t="s">
        <v>493</v>
      </c>
      <c r="K264" s="682">
        <v>1985</v>
      </c>
      <c r="L264" s="118">
        <v>278</v>
      </c>
      <c r="M264" s="682"/>
      <c r="N264" s="682"/>
      <c r="O264" s="682"/>
      <c r="P264" s="682"/>
      <c r="Q264" s="682"/>
      <c r="R264" s="682"/>
      <c r="S264" s="682"/>
      <c r="T264" s="682"/>
      <c r="U264" s="682">
        <v>1.51</v>
      </c>
      <c r="V264" s="21" t="str">
        <f t="shared" si="40"/>
        <v/>
      </c>
      <c r="W264" s="682" t="str">
        <f t="shared" si="41"/>
        <v/>
      </c>
      <c r="X264" s="682" t="str">
        <f t="shared" si="42"/>
        <v/>
      </c>
      <c r="Y264" s="682" t="str">
        <f t="shared" si="43"/>
        <v/>
      </c>
      <c r="Z264" s="2" t="s">
        <v>721</v>
      </c>
      <c r="AA264" s="2"/>
      <c r="AB264" s="2"/>
      <c r="AC264" s="39" t="str">
        <f t="shared" si="44"/>
        <v/>
      </c>
      <c r="AD264" s="39" t="str">
        <f t="shared" si="45"/>
        <v/>
      </c>
      <c r="AE264" s="39" t="str">
        <f t="shared" si="46"/>
        <v/>
      </c>
      <c r="AF264" s="39" t="str">
        <f t="shared" si="47"/>
        <v/>
      </c>
    </row>
    <row r="265" spans="1:32" ht="38.25" x14ac:dyDescent="0.2">
      <c r="A265" s="2">
        <v>6558315</v>
      </c>
      <c r="B265" s="2" t="s">
        <v>677</v>
      </c>
      <c r="C265" s="2">
        <v>1987</v>
      </c>
      <c r="D265" s="2" t="s">
        <v>469</v>
      </c>
      <c r="E265" s="2" t="s">
        <v>713</v>
      </c>
      <c r="F265" s="2" t="s">
        <v>679</v>
      </c>
      <c r="G265" s="2" t="s">
        <v>723</v>
      </c>
      <c r="H265" s="2" t="s">
        <v>351</v>
      </c>
      <c r="I265" s="2" t="s">
        <v>341</v>
      </c>
      <c r="J265" s="2" t="s">
        <v>493</v>
      </c>
      <c r="K265" s="682">
        <v>1985</v>
      </c>
      <c r="L265" s="682">
        <v>194</v>
      </c>
      <c r="M265" s="682"/>
      <c r="N265" s="682"/>
      <c r="O265" s="682"/>
      <c r="P265" s="682"/>
      <c r="Q265" s="682"/>
      <c r="R265" s="682"/>
      <c r="S265" s="682"/>
      <c r="T265" s="682"/>
      <c r="U265" s="682">
        <v>1.1399999999999999</v>
      </c>
      <c r="V265" s="21" t="str">
        <f t="shared" si="40"/>
        <v/>
      </c>
      <c r="W265" s="682" t="str">
        <f t="shared" si="41"/>
        <v/>
      </c>
      <c r="X265" s="682" t="str">
        <f t="shared" si="42"/>
        <v/>
      </c>
      <c r="Y265" s="682" t="str">
        <f t="shared" si="43"/>
        <v/>
      </c>
      <c r="Z265" s="2" t="s">
        <v>721</v>
      </c>
      <c r="AA265" s="2"/>
      <c r="AB265" s="2"/>
      <c r="AC265" s="39" t="str">
        <f t="shared" si="44"/>
        <v/>
      </c>
      <c r="AD265" s="39" t="str">
        <f t="shared" si="45"/>
        <v/>
      </c>
      <c r="AE265" s="39" t="str">
        <f t="shared" si="46"/>
        <v/>
      </c>
      <c r="AF265" s="39" t="str">
        <f t="shared" si="47"/>
        <v/>
      </c>
    </row>
    <row r="266" spans="1:32" ht="38.25" x14ac:dyDescent="0.2">
      <c r="A266" s="2">
        <v>6558315</v>
      </c>
      <c r="B266" s="2" t="s">
        <v>677</v>
      </c>
      <c r="C266" s="2">
        <v>1987</v>
      </c>
      <c r="D266" s="2" t="s">
        <v>469</v>
      </c>
      <c r="E266" s="2" t="s">
        <v>713</v>
      </c>
      <c r="F266" s="2" t="s">
        <v>679</v>
      </c>
      <c r="G266" s="2" t="s">
        <v>723</v>
      </c>
      <c r="H266" s="2" t="s">
        <v>351</v>
      </c>
      <c r="I266" s="2" t="s">
        <v>341</v>
      </c>
      <c r="J266" s="2" t="s">
        <v>493</v>
      </c>
      <c r="K266" s="682">
        <v>1985</v>
      </c>
      <c r="L266" s="682">
        <v>190</v>
      </c>
      <c r="M266" s="682"/>
      <c r="N266" s="682"/>
      <c r="O266" s="682"/>
      <c r="P266" s="682"/>
      <c r="Q266" s="682"/>
      <c r="R266" s="682"/>
      <c r="S266" s="682"/>
      <c r="T266" s="682"/>
      <c r="U266" s="682">
        <v>30.33</v>
      </c>
      <c r="V266" s="21" t="str">
        <f t="shared" si="40"/>
        <v/>
      </c>
      <c r="W266" s="682" t="str">
        <f t="shared" si="41"/>
        <v/>
      </c>
      <c r="X266" s="682" t="str">
        <f t="shared" si="42"/>
        <v/>
      </c>
      <c r="Y266" s="682" t="str">
        <f t="shared" si="43"/>
        <v/>
      </c>
      <c r="Z266" s="2" t="s">
        <v>721</v>
      </c>
      <c r="AA266" s="2"/>
      <c r="AB266" s="2"/>
      <c r="AC266" s="39" t="str">
        <f t="shared" si="44"/>
        <v/>
      </c>
      <c r="AD266" s="39" t="str">
        <f t="shared" si="45"/>
        <v/>
      </c>
      <c r="AE266" s="39" t="str">
        <f t="shared" si="46"/>
        <v/>
      </c>
      <c r="AF266" s="39" t="str">
        <f t="shared" si="47"/>
        <v/>
      </c>
    </row>
    <row r="267" spans="1:32" ht="38.25" x14ac:dyDescent="0.2">
      <c r="A267" s="2">
        <v>6558315</v>
      </c>
      <c r="B267" s="2" t="s">
        <v>677</v>
      </c>
      <c r="C267" s="2">
        <v>1987</v>
      </c>
      <c r="D267" s="2" t="s">
        <v>469</v>
      </c>
      <c r="E267" s="2" t="s">
        <v>713</v>
      </c>
      <c r="F267" s="2" t="s">
        <v>679</v>
      </c>
      <c r="G267" s="2" t="s">
        <v>723</v>
      </c>
      <c r="H267" s="2" t="s">
        <v>351</v>
      </c>
      <c r="I267" s="2" t="s">
        <v>341</v>
      </c>
      <c r="J267" s="2" t="s">
        <v>493</v>
      </c>
      <c r="K267" s="682">
        <v>1985</v>
      </c>
      <c r="L267" s="682">
        <v>422</v>
      </c>
      <c r="M267" s="682"/>
      <c r="N267" s="682"/>
      <c r="O267" s="682"/>
      <c r="P267" s="682"/>
      <c r="Q267" s="682"/>
      <c r="R267" s="682"/>
      <c r="S267" s="682"/>
      <c r="T267" s="682"/>
      <c r="U267" s="682">
        <v>5.8</v>
      </c>
      <c r="V267" s="21" t="str">
        <f t="shared" si="40"/>
        <v/>
      </c>
      <c r="W267" s="682" t="str">
        <f t="shared" si="41"/>
        <v/>
      </c>
      <c r="X267" s="682" t="str">
        <f t="shared" si="42"/>
        <v/>
      </c>
      <c r="Y267" s="682" t="str">
        <f t="shared" si="43"/>
        <v/>
      </c>
      <c r="Z267" s="2" t="s">
        <v>721</v>
      </c>
      <c r="AA267" s="2"/>
      <c r="AB267" s="2"/>
      <c r="AC267" s="39"/>
      <c r="AD267" s="39"/>
      <c r="AE267" s="39"/>
      <c r="AF267" s="39"/>
    </row>
    <row r="268" spans="1:32" ht="38.25" x14ac:dyDescent="0.2">
      <c r="A268" s="2">
        <v>6558315</v>
      </c>
      <c r="B268" s="2" t="s">
        <v>677</v>
      </c>
      <c r="C268" s="2">
        <v>1987</v>
      </c>
      <c r="D268" s="2" t="s">
        <v>469</v>
      </c>
      <c r="E268" s="2" t="s">
        <v>713</v>
      </c>
      <c r="F268" s="2" t="s">
        <v>679</v>
      </c>
      <c r="G268" s="2" t="s">
        <v>723</v>
      </c>
      <c r="H268" s="2" t="s">
        <v>351</v>
      </c>
      <c r="I268" s="2" t="s">
        <v>341</v>
      </c>
      <c r="J268" s="2" t="s">
        <v>493</v>
      </c>
      <c r="K268" s="682">
        <v>1985</v>
      </c>
      <c r="L268" s="682">
        <v>324</v>
      </c>
      <c r="M268" s="682"/>
      <c r="N268" s="682"/>
      <c r="O268" s="682"/>
      <c r="P268" s="682"/>
      <c r="Q268" s="682"/>
      <c r="R268" s="682"/>
      <c r="S268" s="682"/>
      <c r="T268" s="682"/>
      <c r="U268" s="682">
        <v>8.7899999999999991</v>
      </c>
      <c r="V268" s="21" t="str">
        <f t="shared" si="40"/>
        <v/>
      </c>
      <c r="W268" s="682" t="str">
        <f t="shared" si="41"/>
        <v/>
      </c>
      <c r="X268" s="682" t="str">
        <f t="shared" si="42"/>
        <v/>
      </c>
      <c r="Y268" s="682" t="str">
        <f t="shared" si="43"/>
        <v/>
      </c>
      <c r="Z268" s="2" t="s">
        <v>721</v>
      </c>
      <c r="AA268" s="2"/>
      <c r="AB268" s="2"/>
      <c r="AC268" s="39"/>
      <c r="AD268" s="39"/>
      <c r="AE268" s="39"/>
      <c r="AF268" s="39"/>
    </row>
    <row r="269" spans="1:32" ht="38.25" x14ac:dyDescent="0.2">
      <c r="A269" s="2">
        <v>6558315</v>
      </c>
      <c r="B269" s="2" t="s">
        <v>677</v>
      </c>
      <c r="C269" s="2">
        <v>1987</v>
      </c>
      <c r="D269" s="2" t="s">
        <v>469</v>
      </c>
      <c r="E269" s="2" t="s">
        <v>713</v>
      </c>
      <c r="F269" s="2" t="s">
        <v>679</v>
      </c>
      <c r="G269" s="2" t="s">
        <v>700</v>
      </c>
      <c r="H269" s="2" t="s">
        <v>351</v>
      </c>
      <c r="I269" s="2" t="s">
        <v>341</v>
      </c>
      <c r="J269" s="2" t="s">
        <v>493</v>
      </c>
      <c r="K269" s="682">
        <v>1985</v>
      </c>
      <c r="L269" s="682">
        <v>365</v>
      </c>
      <c r="M269" s="682"/>
      <c r="N269" s="682"/>
      <c r="O269" s="682"/>
      <c r="P269" s="682"/>
      <c r="Q269" s="682"/>
      <c r="R269" s="682"/>
      <c r="S269" s="682"/>
      <c r="T269" s="682"/>
      <c r="U269" s="682">
        <v>0.11</v>
      </c>
      <c r="V269" s="21" t="str">
        <f t="shared" si="40"/>
        <v/>
      </c>
      <c r="W269" s="682" t="str">
        <f t="shared" si="41"/>
        <v/>
      </c>
      <c r="X269" s="682" t="str">
        <f t="shared" si="42"/>
        <v/>
      </c>
      <c r="Y269" s="682" t="str">
        <f t="shared" si="43"/>
        <v/>
      </c>
      <c r="Z269" s="2" t="s">
        <v>721</v>
      </c>
      <c r="AA269" s="2"/>
      <c r="AB269" s="2"/>
      <c r="AC269" s="39"/>
      <c r="AD269" s="39"/>
      <c r="AE269" s="39"/>
      <c r="AF269" s="39"/>
    </row>
    <row r="270" spans="1:32" ht="38.25" x14ac:dyDescent="0.2">
      <c r="A270" s="2">
        <v>6558315</v>
      </c>
      <c r="B270" s="2" t="s">
        <v>677</v>
      </c>
      <c r="C270" s="2">
        <v>1987</v>
      </c>
      <c r="D270" s="2" t="s">
        <v>469</v>
      </c>
      <c r="E270" s="2" t="s">
        <v>713</v>
      </c>
      <c r="F270" s="2" t="s">
        <v>679</v>
      </c>
      <c r="G270" s="2" t="s">
        <v>724</v>
      </c>
      <c r="H270" s="2"/>
      <c r="I270" s="2" t="s">
        <v>341</v>
      </c>
      <c r="J270" s="2" t="s">
        <v>493</v>
      </c>
      <c r="K270" s="682">
        <v>1985</v>
      </c>
      <c r="L270" s="682">
        <v>413</v>
      </c>
      <c r="M270" s="682"/>
      <c r="N270" s="682"/>
      <c r="O270" s="682"/>
      <c r="P270" s="682"/>
      <c r="Q270" s="682"/>
      <c r="R270" s="682"/>
      <c r="S270" s="682"/>
      <c r="T270" s="682"/>
      <c r="U270" s="682">
        <v>0.08</v>
      </c>
      <c r="V270" s="21" t="str">
        <f t="shared" si="40"/>
        <v/>
      </c>
      <c r="W270" s="682" t="str">
        <f t="shared" si="41"/>
        <v/>
      </c>
      <c r="X270" s="682" t="str">
        <f t="shared" si="42"/>
        <v/>
      </c>
      <c r="Y270" s="682" t="str">
        <f t="shared" si="43"/>
        <v/>
      </c>
      <c r="Z270" s="2" t="s">
        <v>721</v>
      </c>
      <c r="AA270" s="2"/>
      <c r="AB270" s="2"/>
      <c r="AC270" s="39"/>
      <c r="AD270" s="39"/>
      <c r="AE270" s="39"/>
      <c r="AF270" s="39"/>
    </row>
    <row r="271" spans="1:32" ht="38.25" x14ac:dyDescent="0.2">
      <c r="A271" s="2">
        <v>6558315</v>
      </c>
      <c r="B271" s="2" t="s">
        <v>677</v>
      </c>
      <c r="C271" s="2">
        <v>1987</v>
      </c>
      <c r="D271" s="2" t="s">
        <v>469</v>
      </c>
      <c r="E271" s="2" t="s">
        <v>713</v>
      </c>
      <c r="F271" s="2" t="s">
        <v>679</v>
      </c>
      <c r="G271" s="2" t="s">
        <v>724</v>
      </c>
      <c r="H271" s="2"/>
      <c r="I271" s="2" t="s">
        <v>341</v>
      </c>
      <c r="J271" s="2" t="s">
        <v>493</v>
      </c>
      <c r="K271" s="682">
        <v>1985</v>
      </c>
      <c r="L271" s="682">
        <v>487</v>
      </c>
      <c r="M271" s="682"/>
      <c r="N271" s="682"/>
      <c r="O271" s="682"/>
      <c r="Q271" s="682"/>
      <c r="R271" s="682"/>
      <c r="S271" s="682"/>
      <c r="T271" s="682"/>
      <c r="U271" s="682">
        <v>0.15</v>
      </c>
      <c r="V271" s="21" t="str">
        <f t="shared" si="40"/>
        <v/>
      </c>
      <c r="W271" s="682" t="str">
        <f t="shared" si="41"/>
        <v/>
      </c>
      <c r="X271" s="682" t="str">
        <f t="shared" si="42"/>
        <v/>
      </c>
      <c r="Y271" s="682" t="str">
        <f t="shared" si="43"/>
        <v/>
      </c>
      <c r="Z271" s="2" t="s">
        <v>721</v>
      </c>
      <c r="AA271" s="2"/>
      <c r="AB271" s="2"/>
      <c r="AC271" s="39" t="str">
        <f t="shared" si="44"/>
        <v/>
      </c>
      <c r="AD271" s="39" t="str">
        <f t="shared" si="45"/>
        <v/>
      </c>
      <c r="AE271" s="39" t="str">
        <f t="shared" si="46"/>
        <v/>
      </c>
      <c r="AF271" s="39" t="str">
        <f t="shared" si="47"/>
        <v/>
      </c>
    </row>
    <row r="272" spans="1:32" ht="38.25" x14ac:dyDescent="0.2">
      <c r="A272" s="2">
        <v>6558315</v>
      </c>
      <c r="B272" s="2" t="s">
        <v>677</v>
      </c>
      <c r="C272" s="2">
        <v>1987</v>
      </c>
      <c r="D272" s="2" t="s">
        <v>469</v>
      </c>
      <c r="E272" s="2" t="s">
        <v>713</v>
      </c>
      <c r="F272" s="2" t="s">
        <v>679</v>
      </c>
      <c r="G272" s="2" t="s">
        <v>724</v>
      </c>
      <c r="H272" s="2"/>
      <c r="I272" s="2" t="s">
        <v>341</v>
      </c>
      <c r="J272" s="2" t="s">
        <v>493</v>
      </c>
      <c r="K272" s="682">
        <v>1985</v>
      </c>
      <c r="L272" s="682">
        <v>432</v>
      </c>
      <c r="M272" s="682"/>
      <c r="N272" s="682"/>
      <c r="O272" s="682"/>
      <c r="P272" s="682"/>
      <c r="Q272" s="682"/>
      <c r="R272" s="682"/>
      <c r="S272" s="682"/>
      <c r="T272" s="682"/>
      <c r="U272" s="682">
        <v>0.37</v>
      </c>
      <c r="V272" s="21" t="str">
        <f t="shared" si="40"/>
        <v/>
      </c>
      <c r="W272" s="682" t="str">
        <f t="shared" si="41"/>
        <v/>
      </c>
      <c r="X272" s="682" t="str">
        <f t="shared" si="42"/>
        <v/>
      </c>
      <c r="Y272" s="682" t="str">
        <f t="shared" si="43"/>
        <v/>
      </c>
      <c r="Z272" s="2" t="s">
        <v>721</v>
      </c>
      <c r="AA272" s="2"/>
      <c r="AB272" s="2"/>
      <c r="AC272" s="39" t="str">
        <f t="shared" si="44"/>
        <v/>
      </c>
      <c r="AD272" s="39" t="str">
        <f t="shared" si="45"/>
        <v/>
      </c>
      <c r="AE272" s="39" t="str">
        <f t="shared" si="46"/>
        <v/>
      </c>
      <c r="AF272" s="39" t="str">
        <f t="shared" si="47"/>
        <v/>
      </c>
    </row>
    <row r="273" spans="1:32" ht="38.25" x14ac:dyDescent="0.2">
      <c r="A273" s="2">
        <v>6558315</v>
      </c>
      <c r="B273" s="2" t="s">
        <v>677</v>
      </c>
      <c r="C273" s="2">
        <v>1987</v>
      </c>
      <c r="D273" s="2" t="s">
        <v>469</v>
      </c>
      <c r="E273" s="2" t="s">
        <v>713</v>
      </c>
      <c r="F273" s="2" t="s">
        <v>679</v>
      </c>
      <c r="G273" s="2" t="s">
        <v>724</v>
      </c>
      <c r="H273" s="2"/>
      <c r="I273" s="2" t="s">
        <v>341</v>
      </c>
      <c r="J273" s="2" t="s">
        <v>493</v>
      </c>
      <c r="K273" s="682">
        <v>1985</v>
      </c>
      <c r="L273" s="682">
        <v>406</v>
      </c>
      <c r="M273" s="682"/>
      <c r="N273" s="682"/>
      <c r="O273" s="682"/>
      <c r="P273" s="682"/>
      <c r="Q273" s="682"/>
      <c r="R273" s="682"/>
      <c r="S273" s="682"/>
      <c r="T273" s="682"/>
      <c r="U273" s="682">
        <v>0.05</v>
      </c>
      <c r="V273" s="21" t="str">
        <f t="shared" si="40"/>
        <v/>
      </c>
      <c r="W273" s="682" t="str">
        <f t="shared" si="41"/>
        <v/>
      </c>
      <c r="X273" s="682" t="str">
        <f t="shared" si="42"/>
        <v/>
      </c>
      <c r="Y273" s="682" t="str">
        <f t="shared" si="43"/>
        <v/>
      </c>
      <c r="Z273" s="2" t="s">
        <v>721</v>
      </c>
      <c r="AA273" s="2" t="s">
        <v>400</v>
      </c>
      <c r="AB273" s="2" t="s">
        <v>690</v>
      </c>
      <c r="AC273" s="39" t="str">
        <f t="shared" si="44"/>
        <v/>
      </c>
      <c r="AD273" s="39" t="str">
        <f t="shared" si="45"/>
        <v/>
      </c>
      <c r="AE273" s="39" t="str">
        <f t="shared" si="46"/>
        <v/>
      </c>
      <c r="AF273" s="39" t="str">
        <f t="shared" si="47"/>
        <v/>
      </c>
    </row>
    <row r="274" spans="1:32" ht="38.25" x14ac:dyDescent="0.2">
      <c r="A274" s="2">
        <v>6558315</v>
      </c>
      <c r="B274" s="2" t="s">
        <v>677</v>
      </c>
      <c r="C274" s="2">
        <v>1987</v>
      </c>
      <c r="D274" s="2" t="s">
        <v>469</v>
      </c>
      <c r="E274" s="2" t="s">
        <v>713</v>
      </c>
      <c r="F274" s="2" t="s">
        <v>679</v>
      </c>
      <c r="G274" s="2" t="s">
        <v>724</v>
      </c>
      <c r="H274" s="2"/>
      <c r="I274" s="2" t="s">
        <v>341</v>
      </c>
      <c r="J274" s="2" t="s">
        <v>493</v>
      </c>
      <c r="K274" s="682">
        <v>1985</v>
      </c>
      <c r="L274" s="682">
        <v>489</v>
      </c>
      <c r="M274" s="682"/>
      <c r="N274" s="682"/>
      <c r="O274" s="682"/>
      <c r="P274" s="682"/>
      <c r="Q274" s="682"/>
      <c r="R274" s="682"/>
      <c r="S274" s="682"/>
      <c r="T274" s="682"/>
      <c r="U274" s="682">
        <v>0.04</v>
      </c>
      <c r="V274" s="21" t="str">
        <f t="shared" si="40"/>
        <v/>
      </c>
      <c r="W274" s="682" t="str">
        <f t="shared" si="41"/>
        <v/>
      </c>
      <c r="X274" s="682" t="str">
        <f t="shared" si="42"/>
        <v/>
      </c>
      <c r="Y274" s="682" t="str">
        <f t="shared" si="43"/>
        <v/>
      </c>
      <c r="Z274" s="2" t="s">
        <v>721</v>
      </c>
      <c r="AA274" s="2" t="s">
        <v>400</v>
      </c>
      <c r="AB274" s="2" t="s">
        <v>690</v>
      </c>
      <c r="AC274" s="39" t="str">
        <f t="shared" si="44"/>
        <v/>
      </c>
      <c r="AD274" s="39" t="str">
        <f t="shared" si="45"/>
        <v/>
      </c>
      <c r="AE274" s="39" t="str">
        <f t="shared" si="46"/>
        <v/>
      </c>
      <c r="AF274" s="39" t="str">
        <f t="shared" si="47"/>
        <v/>
      </c>
    </row>
    <row r="275" spans="1:32" ht="38.25" x14ac:dyDescent="0.2">
      <c r="A275" s="2">
        <v>6558315</v>
      </c>
      <c r="B275" s="2" t="s">
        <v>677</v>
      </c>
      <c r="C275" s="2">
        <v>1987</v>
      </c>
      <c r="D275" s="2" t="s">
        <v>469</v>
      </c>
      <c r="E275" s="2" t="s">
        <v>713</v>
      </c>
      <c r="F275" s="2" t="s">
        <v>679</v>
      </c>
      <c r="G275" s="2" t="s">
        <v>724</v>
      </c>
      <c r="H275" s="2"/>
      <c r="I275" s="2" t="s">
        <v>341</v>
      </c>
      <c r="J275" s="2" t="s">
        <v>493</v>
      </c>
      <c r="K275" s="682">
        <v>1985</v>
      </c>
      <c r="L275" s="682">
        <v>430</v>
      </c>
      <c r="M275" s="682"/>
      <c r="N275" s="682"/>
      <c r="O275" s="682"/>
      <c r="P275" s="682"/>
      <c r="Q275" s="682"/>
      <c r="R275" s="682"/>
      <c r="S275" s="682"/>
      <c r="T275" s="682"/>
      <c r="U275" s="682">
        <v>0.04</v>
      </c>
      <c r="V275" s="21" t="str">
        <f t="shared" si="40"/>
        <v/>
      </c>
      <c r="W275" s="682" t="str">
        <f t="shared" si="41"/>
        <v/>
      </c>
      <c r="X275" s="682" t="str">
        <f t="shared" si="42"/>
        <v/>
      </c>
      <c r="Y275" s="682" t="str">
        <f t="shared" si="43"/>
        <v/>
      </c>
      <c r="Z275" s="2" t="s">
        <v>721</v>
      </c>
      <c r="AA275" s="2" t="s">
        <v>400</v>
      </c>
      <c r="AB275" s="2" t="s">
        <v>690</v>
      </c>
      <c r="AC275" s="39" t="str">
        <f t="shared" si="44"/>
        <v/>
      </c>
      <c r="AD275" s="39" t="str">
        <f t="shared" si="45"/>
        <v/>
      </c>
      <c r="AE275" s="39" t="str">
        <f t="shared" si="46"/>
        <v/>
      </c>
      <c r="AF275" s="39" t="str">
        <f t="shared" si="47"/>
        <v/>
      </c>
    </row>
    <row r="276" spans="1:32" ht="38.25" x14ac:dyDescent="0.2">
      <c r="A276" s="2">
        <v>6558315</v>
      </c>
      <c r="B276" s="2" t="s">
        <v>677</v>
      </c>
      <c r="C276" s="2">
        <v>1987</v>
      </c>
      <c r="D276" s="2" t="s">
        <v>469</v>
      </c>
      <c r="E276" s="2" t="s">
        <v>713</v>
      </c>
      <c r="F276" s="2" t="s">
        <v>679</v>
      </c>
      <c r="G276" s="2" t="s">
        <v>724</v>
      </c>
      <c r="H276" s="2"/>
      <c r="I276" s="2" t="s">
        <v>341</v>
      </c>
      <c r="J276" s="2" t="s">
        <v>493</v>
      </c>
      <c r="K276" s="682">
        <v>1985</v>
      </c>
      <c r="L276" s="682">
        <v>423</v>
      </c>
      <c r="M276" s="682"/>
      <c r="N276" s="682"/>
      <c r="O276" s="682"/>
      <c r="P276" s="682"/>
      <c r="Q276" s="682"/>
      <c r="R276" s="682"/>
      <c r="S276" s="682"/>
      <c r="T276" s="682"/>
      <c r="U276" s="682">
        <v>0.06</v>
      </c>
      <c r="V276" s="21" t="str">
        <f t="shared" si="40"/>
        <v/>
      </c>
      <c r="W276" s="682" t="str">
        <f t="shared" si="41"/>
        <v/>
      </c>
      <c r="X276" s="682" t="str">
        <f t="shared" si="42"/>
        <v/>
      </c>
      <c r="Y276" s="682" t="str">
        <f t="shared" si="43"/>
        <v/>
      </c>
      <c r="Z276" s="2" t="s">
        <v>721</v>
      </c>
      <c r="AA276" s="2" t="s">
        <v>400</v>
      </c>
      <c r="AB276" s="2" t="s">
        <v>690</v>
      </c>
      <c r="AC276" s="39" t="str">
        <f t="shared" si="44"/>
        <v/>
      </c>
      <c r="AD276" s="39" t="str">
        <f t="shared" si="45"/>
        <v/>
      </c>
      <c r="AE276" s="39" t="str">
        <f t="shared" si="46"/>
        <v/>
      </c>
      <c r="AF276" s="39" t="str">
        <f t="shared" si="47"/>
        <v/>
      </c>
    </row>
    <row r="277" spans="1:32" ht="38.25" x14ac:dyDescent="0.2">
      <c r="A277" s="2">
        <v>6558315</v>
      </c>
      <c r="B277" s="2" t="s">
        <v>677</v>
      </c>
      <c r="C277" s="2">
        <v>1987</v>
      </c>
      <c r="D277" s="2" t="s">
        <v>469</v>
      </c>
      <c r="E277" s="2" t="s">
        <v>713</v>
      </c>
      <c r="F277" s="2" t="s">
        <v>679</v>
      </c>
      <c r="G277" s="2" t="s">
        <v>724</v>
      </c>
      <c r="H277" s="2"/>
      <c r="I277" s="2" t="s">
        <v>341</v>
      </c>
      <c r="J277" s="2" t="s">
        <v>493</v>
      </c>
      <c r="K277" s="682">
        <v>1985</v>
      </c>
      <c r="L277" s="682">
        <v>481</v>
      </c>
      <c r="M277" s="682"/>
      <c r="N277" s="682"/>
      <c r="O277" s="682"/>
      <c r="P277" s="682"/>
      <c r="Q277" s="682"/>
      <c r="R277" s="682"/>
      <c r="S277" s="682"/>
      <c r="T277" s="682"/>
      <c r="U277" s="682">
        <v>7.0000000000000007E-2</v>
      </c>
      <c r="V277" s="21" t="str">
        <f t="shared" si="40"/>
        <v/>
      </c>
      <c r="W277" s="682" t="str">
        <f t="shared" si="41"/>
        <v/>
      </c>
      <c r="X277" s="682" t="str">
        <f t="shared" si="42"/>
        <v/>
      </c>
      <c r="Y277" s="682" t="str">
        <f t="shared" si="43"/>
        <v/>
      </c>
      <c r="Z277" s="2" t="s">
        <v>721</v>
      </c>
      <c r="AA277" s="2"/>
      <c r="AB277" s="2"/>
      <c r="AC277" s="39" t="str">
        <f t="shared" si="44"/>
        <v/>
      </c>
      <c r="AD277" s="39" t="str">
        <f t="shared" si="45"/>
        <v/>
      </c>
      <c r="AE277" s="39" t="str">
        <f t="shared" si="46"/>
        <v/>
      </c>
      <c r="AF277" s="39" t="str">
        <f t="shared" si="47"/>
        <v/>
      </c>
    </row>
    <row r="278" spans="1:32" ht="38.25" x14ac:dyDescent="0.2">
      <c r="A278" s="2">
        <v>6558315</v>
      </c>
      <c r="B278" s="2" t="s">
        <v>677</v>
      </c>
      <c r="C278" s="2">
        <v>1987</v>
      </c>
      <c r="D278" s="2" t="s">
        <v>469</v>
      </c>
      <c r="E278" s="2" t="s">
        <v>713</v>
      </c>
      <c r="F278" s="2" t="s">
        <v>679</v>
      </c>
      <c r="G278" s="2" t="s">
        <v>724</v>
      </c>
      <c r="H278" s="2"/>
      <c r="I278" s="2" t="s">
        <v>341</v>
      </c>
      <c r="J278" s="2" t="s">
        <v>493</v>
      </c>
      <c r="K278" s="682">
        <v>1985</v>
      </c>
      <c r="L278" s="682">
        <v>444</v>
      </c>
      <c r="M278" s="682"/>
      <c r="N278" s="682"/>
      <c r="O278" s="682"/>
      <c r="P278" s="682"/>
      <c r="Q278" s="682"/>
      <c r="R278" s="682"/>
      <c r="S278" s="682"/>
      <c r="T278" s="682"/>
      <c r="U278" s="682">
        <v>0.05</v>
      </c>
      <c r="V278" s="21" t="str">
        <f t="shared" si="40"/>
        <v/>
      </c>
      <c r="W278" s="682" t="str">
        <f t="shared" si="41"/>
        <v/>
      </c>
      <c r="X278" s="682" t="str">
        <f t="shared" si="42"/>
        <v/>
      </c>
      <c r="Y278" s="682" t="str">
        <f t="shared" si="43"/>
        <v/>
      </c>
      <c r="Z278" s="2" t="s">
        <v>721</v>
      </c>
      <c r="AA278" s="2" t="s">
        <v>400</v>
      </c>
      <c r="AB278" s="2" t="s">
        <v>690</v>
      </c>
      <c r="AC278" s="39" t="str">
        <f t="shared" si="44"/>
        <v/>
      </c>
      <c r="AD278" s="39" t="str">
        <f t="shared" si="45"/>
        <v/>
      </c>
      <c r="AE278" s="39" t="str">
        <f t="shared" si="46"/>
        <v/>
      </c>
      <c r="AF278" s="39" t="str">
        <f t="shared" si="47"/>
        <v/>
      </c>
    </row>
    <row r="279" spans="1:32" ht="38.25" x14ac:dyDescent="0.2">
      <c r="A279" s="2">
        <v>6558315</v>
      </c>
      <c r="B279" s="2" t="s">
        <v>677</v>
      </c>
      <c r="C279" s="2">
        <v>1987</v>
      </c>
      <c r="D279" s="2" t="s">
        <v>469</v>
      </c>
      <c r="E279" s="2" t="s">
        <v>713</v>
      </c>
      <c r="F279" s="2" t="s">
        <v>679</v>
      </c>
      <c r="G279" s="2" t="s">
        <v>724</v>
      </c>
      <c r="H279" s="2"/>
      <c r="I279" s="2" t="s">
        <v>341</v>
      </c>
      <c r="J279" s="2" t="s">
        <v>493</v>
      </c>
      <c r="K279" s="682">
        <v>1985</v>
      </c>
      <c r="L279" s="682">
        <v>427</v>
      </c>
      <c r="M279" s="682"/>
      <c r="N279" s="682"/>
      <c r="O279" s="682"/>
      <c r="P279" s="682"/>
      <c r="Q279" s="682"/>
      <c r="R279" s="682"/>
      <c r="S279" s="682"/>
      <c r="T279" s="682"/>
      <c r="U279" s="682">
        <v>0.02</v>
      </c>
      <c r="V279" s="21" t="str">
        <f t="shared" si="40"/>
        <v/>
      </c>
      <c r="W279" s="682" t="str">
        <f t="shared" si="41"/>
        <v/>
      </c>
      <c r="X279" s="682" t="str">
        <f t="shared" si="42"/>
        <v/>
      </c>
      <c r="Y279" s="682" t="str">
        <f t="shared" si="43"/>
        <v/>
      </c>
      <c r="Z279" s="2" t="s">
        <v>721</v>
      </c>
      <c r="AA279" s="2" t="s">
        <v>400</v>
      </c>
      <c r="AB279" s="2" t="s">
        <v>690</v>
      </c>
      <c r="AC279" s="39" t="str">
        <f t="shared" si="44"/>
        <v/>
      </c>
      <c r="AD279" s="39" t="str">
        <f t="shared" si="45"/>
        <v/>
      </c>
      <c r="AE279" s="39" t="str">
        <f t="shared" si="46"/>
        <v/>
      </c>
      <c r="AF279" s="39" t="str">
        <f t="shared" si="47"/>
        <v/>
      </c>
    </row>
    <row r="280" spans="1:32" ht="38.25" x14ac:dyDescent="0.2">
      <c r="A280" s="2">
        <v>6558315</v>
      </c>
      <c r="B280" s="2" t="s">
        <v>677</v>
      </c>
      <c r="C280" s="2">
        <v>1987</v>
      </c>
      <c r="D280" s="2" t="s">
        <v>469</v>
      </c>
      <c r="E280" s="2" t="s">
        <v>713</v>
      </c>
      <c r="F280" s="2" t="s">
        <v>679</v>
      </c>
      <c r="G280" s="2" t="s">
        <v>724</v>
      </c>
      <c r="H280" s="2"/>
      <c r="I280" s="2" t="s">
        <v>341</v>
      </c>
      <c r="J280" s="2" t="s">
        <v>493</v>
      </c>
      <c r="K280" s="682">
        <v>1985</v>
      </c>
      <c r="L280" s="682">
        <v>487</v>
      </c>
      <c r="M280" s="682"/>
      <c r="N280" s="682"/>
      <c r="O280" s="682"/>
      <c r="P280" s="682"/>
      <c r="Q280" s="682"/>
      <c r="R280" s="682"/>
      <c r="S280" s="682"/>
      <c r="T280" s="682"/>
      <c r="U280" s="682">
        <v>0.5</v>
      </c>
      <c r="V280" s="21" t="str">
        <f t="shared" si="40"/>
        <v/>
      </c>
      <c r="W280" s="682" t="str">
        <f t="shared" si="41"/>
        <v/>
      </c>
      <c r="X280" s="682" t="str">
        <f t="shared" si="42"/>
        <v/>
      </c>
      <c r="Y280" s="682" t="str">
        <f t="shared" si="43"/>
        <v/>
      </c>
      <c r="Z280" s="2" t="s">
        <v>721</v>
      </c>
      <c r="AA280" s="2"/>
      <c r="AB280" s="2"/>
      <c r="AC280" s="39" t="str">
        <f t="shared" si="44"/>
        <v/>
      </c>
      <c r="AD280" s="39" t="str">
        <f t="shared" si="45"/>
        <v/>
      </c>
      <c r="AE280" s="39" t="str">
        <f t="shared" si="46"/>
        <v/>
      </c>
      <c r="AF280" s="39" t="str">
        <f t="shared" si="47"/>
        <v/>
      </c>
    </row>
    <row r="281" spans="1:32" ht="38.25" x14ac:dyDescent="0.2">
      <c r="A281" s="2">
        <v>6558315</v>
      </c>
      <c r="B281" s="2" t="s">
        <v>677</v>
      </c>
      <c r="C281" s="2">
        <v>1987</v>
      </c>
      <c r="D281" s="2" t="s">
        <v>469</v>
      </c>
      <c r="E281" s="2" t="s">
        <v>713</v>
      </c>
      <c r="F281" s="2" t="s">
        <v>679</v>
      </c>
      <c r="G281" s="2" t="s">
        <v>724</v>
      </c>
      <c r="H281" s="5"/>
      <c r="I281" s="2" t="s">
        <v>341</v>
      </c>
      <c r="J281" s="2" t="s">
        <v>493</v>
      </c>
      <c r="K281" s="682">
        <v>1985</v>
      </c>
      <c r="L281" s="682">
        <v>418</v>
      </c>
      <c r="M281" s="682"/>
      <c r="N281" s="682"/>
      <c r="O281" s="682"/>
      <c r="P281" s="682"/>
      <c r="Q281" s="682"/>
      <c r="R281" s="682"/>
      <c r="S281" s="682"/>
      <c r="T281" s="682"/>
      <c r="U281" s="682">
        <v>0.04</v>
      </c>
      <c r="V281" s="21" t="str">
        <f t="shared" si="40"/>
        <v/>
      </c>
      <c r="W281" s="682" t="str">
        <f t="shared" si="41"/>
        <v/>
      </c>
      <c r="X281" s="682" t="str">
        <f t="shared" si="42"/>
        <v/>
      </c>
      <c r="Y281" s="682" t="str">
        <f t="shared" si="43"/>
        <v/>
      </c>
      <c r="Z281" s="2" t="s">
        <v>721</v>
      </c>
      <c r="AA281" s="2" t="s">
        <v>400</v>
      </c>
      <c r="AB281" s="2" t="s">
        <v>690</v>
      </c>
      <c r="AC281" s="39" t="str">
        <f t="shared" si="44"/>
        <v/>
      </c>
      <c r="AD281" s="39" t="str">
        <f t="shared" si="45"/>
        <v/>
      </c>
      <c r="AE281" s="39" t="str">
        <f t="shared" si="46"/>
        <v/>
      </c>
      <c r="AF281" s="39" t="str">
        <f t="shared" si="47"/>
        <v/>
      </c>
    </row>
    <row r="282" spans="1:32" ht="51" x14ac:dyDescent="0.2">
      <c r="A282" s="2">
        <v>6558315</v>
      </c>
      <c r="B282" s="2" t="s">
        <v>677</v>
      </c>
      <c r="C282" s="2">
        <v>1987</v>
      </c>
      <c r="D282" s="2" t="s">
        <v>469</v>
      </c>
      <c r="E282" s="2" t="s">
        <v>678</v>
      </c>
      <c r="F282" s="2" t="s">
        <v>679</v>
      </c>
      <c r="G282" s="2" t="s">
        <v>725</v>
      </c>
      <c r="H282" s="2" t="s">
        <v>351</v>
      </c>
      <c r="I282" s="4" t="s">
        <v>341</v>
      </c>
      <c r="J282" s="2" t="s">
        <v>352</v>
      </c>
      <c r="K282" s="682">
        <v>1985</v>
      </c>
      <c r="L282" s="682">
        <v>470</v>
      </c>
      <c r="M282" s="682">
        <v>1</v>
      </c>
      <c r="N282" s="682"/>
      <c r="O282" s="682"/>
      <c r="P282" s="682"/>
      <c r="Q282" s="682"/>
      <c r="R282" s="682"/>
      <c r="S282" s="682"/>
      <c r="T282" s="682"/>
      <c r="U282" s="682">
        <v>0.18</v>
      </c>
      <c r="V282" s="21">
        <f t="shared" si="40"/>
        <v>0.18</v>
      </c>
      <c r="W282" s="682" t="str">
        <f t="shared" si="41"/>
        <v/>
      </c>
      <c r="X282" s="682" t="str">
        <f t="shared" si="42"/>
        <v/>
      </c>
      <c r="Y282" s="682" t="str">
        <f t="shared" si="43"/>
        <v/>
      </c>
      <c r="Z282" s="2" t="s">
        <v>726</v>
      </c>
      <c r="AA282" s="2"/>
      <c r="AB282" s="2"/>
      <c r="AC282" s="39">
        <f t="shared" si="44"/>
        <v>0.18</v>
      </c>
      <c r="AD282" s="39">
        <f t="shared" si="45"/>
        <v>-1.7147984280919266</v>
      </c>
      <c r="AE282" s="39" t="str">
        <f t="shared" si="46"/>
        <v/>
      </c>
      <c r="AF282" s="39" t="str">
        <f t="shared" si="47"/>
        <v/>
      </c>
    </row>
    <row r="283" spans="1:32" ht="51" x14ac:dyDescent="0.2">
      <c r="A283" s="2">
        <v>6558315</v>
      </c>
      <c r="B283" s="2" t="s">
        <v>677</v>
      </c>
      <c r="C283" s="2">
        <v>1987</v>
      </c>
      <c r="D283" s="2" t="s">
        <v>469</v>
      </c>
      <c r="E283" s="2" t="s">
        <v>678</v>
      </c>
      <c r="F283" s="2" t="s">
        <v>679</v>
      </c>
      <c r="G283" s="2" t="s">
        <v>698</v>
      </c>
      <c r="H283" s="2" t="s">
        <v>351</v>
      </c>
      <c r="I283" s="4" t="s">
        <v>341</v>
      </c>
      <c r="J283" s="2" t="s">
        <v>493</v>
      </c>
      <c r="K283" s="682">
        <v>1985</v>
      </c>
      <c r="L283" s="682">
        <v>477</v>
      </c>
      <c r="M283" s="682">
        <v>1</v>
      </c>
      <c r="N283" s="682"/>
      <c r="O283" s="682"/>
      <c r="P283" s="682"/>
      <c r="Q283" s="682"/>
      <c r="R283" s="682"/>
      <c r="S283" s="682"/>
      <c r="T283" s="682"/>
      <c r="U283" s="682">
        <v>0.17</v>
      </c>
      <c r="V283" s="21" t="str">
        <f t="shared" si="40"/>
        <v/>
      </c>
      <c r="W283" s="682" t="str">
        <f t="shared" si="41"/>
        <v/>
      </c>
      <c r="X283" s="682" t="str">
        <f t="shared" si="42"/>
        <v/>
      </c>
      <c r="Y283" s="682" t="str">
        <f t="shared" si="43"/>
        <v/>
      </c>
      <c r="Z283" s="2" t="s">
        <v>681</v>
      </c>
      <c r="AA283" s="2"/>
      <c r="AB283" s="2"/>
      <c r="AC283" s="39" t="str">
        <f t="shared" si="44"/>
        <v/>
      </c>
      <c r="AD283" s="39" t="str">
        <f t="shared" si="45"/>
        <v/>
      </c>
      <c r="AE283" s="39" t="str">
        <f t="shared" si="46"/>
        <v/>
      </c>
      <c r="AF283" s="39" t="str">
        <f t="shared" si="47"/>
        <v/>
      </c>
    </row>
    <row r="284" spans="1:32" ht="51" x14ac:dyDescent="0.2">
      <c r="A284" s="2">
        <v>6558315</v>
      </c>
      <c r="B284" s="2" t="s">
        <v>677</v>
      </c>
      <c r="C284" s="2">
        <v>1987</v>
      </c>
      <c r="D284" s="2" t="s">
        <v>469</v>
      </c>
      <c r="E284" s="2" t="s">
        <v>678</v>
      </c>
      <c r="F284" s="2" t="s">
        <v>679</v>
      </c>
      <c r="G284" s="2" t="s">
        <v>698</v>
      </c>
      <c r="H284" s="2" t="s">
        <v>351</v>
      </c>
      <c r="I284" s="4" t="s">
        <v>341</v>
      </c>
      <c r="J284" s="2" t="s">
        <v>493</v>
      </c>
      <c r="K284" s="682">
        <v>1985</v>
      </c>
      <c r="L284" s="682">
        <v>479</v>
      </c>
      <c r="M284" s="682">
        <v>1</v>
      </c>
      <c r="N284" s="682"/>
      <c r="O284" s="682"/>
      <c r="P284" s="682"/>
      <c r="Q284" s="682"/>
      <c r="R284" s="682"/>
      <c r="S284" s="682"/>
      <c r="T284" s="682"/>
      <c r="U284" s="682">
        <v>0.24</v>
      </c>
      <c r="V284" s="21" t="str">
        <f t="shared" si="40"/>
        <v/>
      </c>
      <c r="W284" s="682" t="str">
        <f t="shared" si="41"/>
        <v/>
      </c>
      <c r="X284" s="682" t="str">
        <f t="shared" si="42"/>
        <v/>
      </c>
      <c r="Y284" s="682" t="str">
        <f t="shared" si="43"/>
        <v/>
      </c>
      <c r="Z284" s="2" t="s">
        <v>681</v>
      </c>
      <c r="AA284" s="2"/>
      <c r="AB284" s="2"/>
      <c r="AC284" s="39" t="str">
        <f t="shared" si="44"/>
        <v/>
      </c>
      <c r="AD284" s="39" t="str">
        <f t="shared" si="45"/>
        <v/>
      </c>
      <c r="AE284" s="39" t="str">
        <f t="shared" si="46"/>
        <v/>
      </c>
      <c r="AF284" s="39" t="str">
        <f t="shared" si="47"/>
        <v/>
      </c>
    </row>
    <row r="285" spans="1:32" ht="51" x14ac:dyDescent="0.2">
      <c r="A285" s="2">
        <v>6558315</v>
      </c>
      <c r="B285" s="2" t="s">
        <v>677</v>
      </c>
      <c r="C285" s="2">
        <v>1987</v>
      </c>
      <c r="D285" s="2" t="s">
        <v>469</v>
      </c>
      <c r="E285" s="2" t="s">
        <v>678</v>
      </c>
      <c r="F285" s="2" t="s">
        <v>679</v>
      </c>
      <c r="G285" s="2" t="s">
        <v>698</v>
      </c>
      <c r="H285" s="2" t="s">
        <v>351</v>
      </c>
      <c r="I285" s="4" t="s">
        <v>341</v>
      </c>
      <c r="J285" s="2" t="s">
        <v>493</v>
      </c>
      <c r="K285" s="682">
        <v>1985</v>
      </c>
      <c r="L285" s="682">
        <v>424</v>
      </c>
      <c r="M285" s="682">
        <v>1</v>
      </c>
      <c r="N285" s="682"/>
      <c r="O285" s="682"/>
      <c r="P285" s="682"/>
      <c r="Q285" s="682"/>
      <c r="R285" s="682"/>
      <c r="S285" s="682"/>
      <c r="T285" s="682"/>
      <c r="U285" s="682">
        <v>7.0000000000000007E-2</v>
      </c>
      <c r="V285" s="21" t="str">
        <f t="shared" si="40"/>
        <v/>
      </c>
      <c r="W285" s="682" t="str">
        <f t="shared" si="41"/>
        <v/>
      </c>
      <c r="X285" s="682" t="str">
        <f t="shared" si="42"/>
        <v/>
      </c>
      <c r="Y285" s="682" t="str">
        <f t="shared" si="43"/>
        <v/>
      </c>
      <c r="Z285" s="2" t="s">
        <v>681</v>
      </c>
      <c r="AA285" s="2"/>
      <c r="AB285" s="2"/>
      <c r="AC285" s="39" t="str">
        <f t="shared" si="44"/>
        <v/>
      </c>
      <c r="AD285" s="39" t="str">
        <f t="shared" si="45"/>
        <v/>
      </c>
      <c r="AE285" s="39" t="str">
        <f t="shared" si="46"/>
        <v/>
      </c>
      <c r="AF285" s="39" t="str">
        <f t="shared" si="47"/>
        <v/>
      </c>
    </row>
    <row r="286" spans="1:32" ht="51" x14ac:dyDescent="0.2">
      <c r="A286" s="2">
        <v>6558315</v>
      </c>
      <c r="B286" s="2" t="s">
        <v>677</v>
      </c>
      <c r="C286" s="2">
        <v>1987</v>
      </c>
      <c r="D286" s="2" t="s">
        <v>469</v>
      </c>
      <c r="E286" s="2" t="s">
        <v>678</v>
      </c>
      <c r="F286" s="2" t="s">
        <v>679</v>
      </c>
      <c r="G286" s="2" t="s">
        <v>698</v>
      </c>
      <c r="H286" s="2" t="s">
        <v>351</v>
      </c>
      <c r="I286" s="4" t="s">
        <v>341</v>
      </c>
      <c r="J286" s="2" t="s">
        <v>493</v>
      </c>
      <c r="K286" s="682">
        <v>1985</v>
      </c>
      <c r="L286" s="682">
        <v>452</v>
      </c>
      <c r="M286" s="682">
        <v>1</v>
      </c>
      <c r="N286" s="682"/>
      <c r="O286" s="682"/>
      <c r="P286" s="682"/>
      <c r="Q286" s="682"/>
      <c r="R286" s="682"/>
      <c r="S286" s="682"/>
      <c r="T286" s="682"/>
      <c r="U286" s="682">
        <v>0.09</v>
      </c>
      <c r="V286" s="21" t="str">
        <f t="shared" si="40"/>
        <v/>
      </c>
      <c r="W286" s="682" t="str">
        <f t="shared" si="41"/>
        <v/>
      </c>
      <c r="X286" s="682" t="str">
        <f t="shared" si="42"/>
        <v/>
      </c>
      <c r="Y286" s="682" t="str">
        <f t="shared" si="43"/>
        <v/>
      </c>
      <c r="Z286" s="2" t="s">
        <v>681</v>
      </c>
      <c r="AA286" s="2"/>
      <c r="AB286" s="2"/>
      <c r="AC286" s="39" t="str">
        <f t="shared" si="44"/>
        <v/>
      </c>
      <c r="AD286" s="39" t="str">
        <f t="shared" si="45"/>
        <v/>
      </c>
      <c r="AE286" s="39" t="str">
        <f t="shared" si="46"/>
        <v/>
      </c>
      <c r="AF286" s="39" t="str">
        <f t="shared" si="47"/>
        <v/>
      </c>
    </row>
    <row r="287" spans="1:32" ht="51" x14ac:dyDescent="0.2">
      <c r="A287" s="2">
        <v>6558315</v>
      </c>
      <c r="B287" s="2" t="s">
        <v>677</v>
      </c>
      <c r="C287" s="2">
        <v>1987</v>
      </c>
      <c r="D287" s="2" t="s">
        <v>469</v>
      </c>
      <c r="E287" s="2" t="s">
        <v>678</v>
      </c>
      <c r="F287" s="2" t="s">
        <v>679</v>
      </c>
      <c r="G287" s="2" t="s">
        <v>727</v>
      </c>
      <c r="H287" s="2" t="s">
        <v>351</v>
      </c>
      <c r="I287" s="4" t="s">
        <v>341</v>
      </c>
      <c r="J287" s="2" t="s">
        <v>493</v>
      </c>
      <c r="K287" s="682">
        <v>1985</v>
      </c>
      <c r="L287" s="682">
        <v>196</v>
      </c>
      <c r="M287" s="682">
        <v>1</v>
      </c>
      <c r="N287" s="682"/>
      <c r="O287" s="682"/>
      <c r="P287" s="682"/>
      <c r="Q287" s="682"/>
      <c r="R287" s="682"/>
      <c r="S287" s="682"/>
      <c r="T287" s="682"/>
      <c r="U287" s="682">
        <v>0.1</v>
      </c>
      <c r="V287" s="21" t="str">
        <f t="shared" si="40"/>
        <v/>
      </c>
      <c r="W287" s="682" t="str">
        <f t="shared" si="41"/>
        <v/>
      </c>
      <c r="X287" s="682" t="str">
        <f t="shared" si="42"/>
        <v/>
      </c>
      <c r="Y287" s="682" t="str">
        <f t="shared" si="43"/>
        <v/>
      </c>
      <c r="Z287" s="2" t="s">
        <v>681</v>
      </c>
      <c r="AA287" s="2"/>
      <c r="AB287" s="2"/>
      <c r="AC287" s="39" t="str">
        <f t="shared" si="44"/>
        <v/>
      </c>
      <c r="AD287" s="39" t="str">
        <f t="shared" si="45"/>
        <v/>
      </c>
      <c r="AE287" s="39" t="str">
        <f t="shared" si="46"/>
        <v/>
      </c>
      <c r="AF287" s="39" t="str">
        <f t="shared" si="47"/>
        <v/>
      </c>
    </row>
    <row r="288" spans="1:32" ht="51" x14ac:dyDescent="0.2">
      <c r="A288" s="2">
        <v>6558315</v>
      </c>
      <c r="B288" s="2" t="s">
        <v>677</v>
      </c>
      <c r="C288" s="2">
        <v>1987</v>
      </c>
      <c r="D288" s="2" t="s">
        <v>469</v>
      </c>
      <c r="E288" s="2" t="s">
        <v>678</v>
      </c>
      <c r="F288" s="2" t="s">
        <v>679</v>
      </c>
      <c r="G288" s="2" t="s">
        <v>727</v>
      </c>
      <c r="H288" s="2" t="s">
        <v>351</v>
      </c>
      <c r="I288" s="4" t="s">
        <v>341</v>
      </c>
      <c r="J288" s="2" t="s">
        <v>493</v>
      </c>
      <c r="K288" s="682">
        <v>1985</v>
      </c>
      <c r="L288" s="682">
        <v>195</v>
      </c>
      <c r="M288" s="682">
        <v>1</v>
      </c>
      <c r="N288" s="682"/>
      <c r="O288" s="682"/>
      <c r="P288" s="682"/>
      <c r="Q288" s="682"/>
      <c r="R288" s="682"/>
      <c r="S288" s="682"/>
      <c r="T288" s="682"/>
      <c r="U288" s="682">
        <v>0.22</v>
      </c>
      <c r="V288" s="21" t="str">
        <f t="shared" si="40"/>
        <v/>
      </c>
      <c r="W288" s="682" t="str">
        <f t="shared" si="41"/>
        <v/>
      </c>
      <c r="X288" s="682" t="str">
        <f t="shared" si="42"/>
        <v/>
      </c>
      <c r="Y288" s="682" t="str">
        <f t="shared" si="43"/>
        <v/>
      </c>
      <c r="Z288" s="2" t="s">
        <v>681</v>
      </c>
      <c r="AA288" s="2"/>
      <c r="AB288" s="2"/>
      <c r="AC288" s="39" t="str">
        <f t="shared" si="44"/>
        <v/>
      </c>
      <c r="AD288" s="39" t="str">
        <f t="shared" si="45"/>
        <v/>
      </c>
      <c r="AE288" s="39" t="str">
        <f t="shared" si="46"/>
        <v/>
      </c>
      <c r="AF288" s="39" t="str">
        <f t="shared" si="47"/>
        <v/>
      </c>
    </row>
    <row r="289" spans="1:32" ht="51" x14ac:dyDescent="0.2">
      <c r="A289" s="2">
        <v>6558315</v>
      </c>
      <c r="B289" s="2" t="s">
        <v>677</v>
      </c>
      <c r="C289" s="2">
        <v>1987</v>
      </c>
      <c r="D289" s="2" t="s">
        <v>469</v>
      </c>
      <c r="E289" s="2" t="s">
        <v>678</v>
      </c>
      <c r="F289" s="2" t="s">
        <v>679</v>
      </c>
      <c r="G289" s="2" t="s">
        <v>728</v>
      </c>
      <c r="H289" s="2" t="s">
        <v>351</v>
      </c>
      <c r="I289" s="4" t="s">
        <v>341</v>
      </c>
      <c r="J289" s="2" t="s">
        <v>493</v>
      </c>
      <c r="K289" s="682">
        <v>1985</v>
      </c>
      <c r="L289" s="682">
        <v>503</v>
      </c>
      <c r="M289" s="682">
        <v>1</v>
      </c>
      <c r="N289" s="682"/>
      <c r="O289" s="682"/>
      <c r="P289" s="682"/>
      <c r="Q289" s="682"/>
      <c r="R289" s="682"/>
      <c r="S289" s="682"/>
      <c r="T289" s="682"/>
      <c r="U289" s="682">
        <v>0.15</v>
      </c>
      <c r="V289" s="21" t="str">
        <f t="shared" ref="V289:V352" si="48">IF(AND($H289="W",$I289="TWA",$J289="PBZ",$U289&lt;&gt;""),IF($AA289&lt;&gt;"ND",$U289,IF($AJ$6&gt;3,$U289/2,$U289/SQRT(2))),"")</f>
        <v/>
      </c>
      <c r="W289" s="682" t="str">
        <f t="shared" ref="W289:W352" si="49">IF(AND($H289="ONU", $I289="TWA", $J289="PBZ",$U289&lt;&gt;""), $U289, "")</f>
        <v/>
      </c>
      <c r="X289" s="682" t="str">
        <f t="shared" ref="X289:X352" si="50">IF(AND($H289="W",$I289="Short-term",$J289="PBZ",$U289&lt;&gt;""),IF($AA289&lt;&gt;"ND",$U289,IF($AJ$6&gt;3,$U289/2,$U289/SQRT(2))),"")</f>
        <v/>
      </c>
      <c r="Y289" s="682" t="str">
        <f t="shared" ref="Y289:Y352" si="51">IF(AND($H289="ONU",$I289="Short-term",$J289="PBZ",$U289&lt;&gt;""),IF($AA289&lt;&gt;"ND",$U289,IF($AJ$6&gt;3,$U289/2,$U289/SQRT(2))),"")</f>
        <v/>
      </c>
      <c r="Z289" s="2" t="s">
        <v>681</v>
      </c>
      <c r="AA289" s="2"/>
      <c r="AB289" s="2"/>
      <c r="AC289" s="39" t="str">
        <f t="shared" si="44"/>
        <v/>
      </c>
      <c r="AD289" s="39" t="str">
        <f t="shared" si="45"/>
        <v/>
      </c>
      <c r="AE289" s="39" t="str">
        <f t="shared" si="46"/>
        <v/>
      </c>
      <c r="AF289" s="39" t="str">
        <f t="shared" si="47"/>
        <v/>
      </c>
    </row>
    <row r="290" spans="1:32" ht="51" x14ac:dyDescent="0.2">
      <c r="A290" s="2">
        <v>6558315</v>
      </c>
      <c r="B290" s="2" t="s">
        <v>677</v>
      </c>
      <c r="C290" s="2">
        <v>1987</v>
      </c>
      <c r="D290" s="2" t="s">
        <v>469</v>
      </c>
      <c r="E290" s="2" t="s">
        <v>678</v>
      </c>
      <c r="F290" s="2" t="s">
        <v>679</v>
      </c>
      <c r="G290" s="2" t="s">
        <v>728</v>
      </c>
      <c r="H290" s="2" t="s">
        <v>351</v>
      </c>
      <c r="I290" s="4" t="s">
        <v>341</v>
      </c>
      <c r="J290" s="2" t="s">
        <v>493</v>
      </c>
      <c r="K290" s="682">
        <v>1985</v>
      </c>
      <c r="L290" s="682">
        <v>477</v>
      </c>
      <c r="M290" s="682">
        <v>1</v>
      </c>
      <c r="N290" s="682"/>
      <c r="O290" s="682"/>
      <c r="P290" s="682"/>
      <c r="Q290" s="682"/>
      <c r="R290" s="682"/>
      <c r="S290" s="682"/>
      <c r="T290" s="682"/>
      <c r="U290" s="682">
        <v>1.76</v>
      </c>
      <c r="V290" s="21" t="str">
        <f t="shared" si="48"/>
        <v/>
      </c>
      <c r="W290" s="682" t="str">
        <f t="shared" si="49"/>
        <v/>
      </c>
      <c r="X290" s="682" t="str">
        <f t="shared" si="50"/>
        <v/>
      </c>
      <c r="Y290" s="682" t="str">
        <f t="shared" si="51"/>
        <v/>
      </c>
      <c r="Z290" s="2" t="s">
        <v>681</v>
      </c>
      <c r="AA290" s="2"/>
      <c r="AB290" s="2"/>
      <c r="AC290" s="39" t="str">
        <f t="shared" si="44"/>
        <v/>
      </c>
      <c r="AD290" s="39" t="str">
        <f t="shared" si="45"/>
        <v/>
      </c>
      <c r="AE290" s="39" t="str">
        <f t="shared" si="46"/>
        <v/>
      </c>
      <c r="AF290" s="39" t="str">
        <f t="shared" si="47"/>
        <v/>
      </c>
    </row>
    <row r="291" spans="1:32" ht="51" x14ac:dyDescent="0.2">
      <c r="A291" s="2">
        <v>6558315</v>
      </c>
      <c r="B291" s="2" t="s">
        <v>677</v>
      </c>
      <c r="C291" s="2">
        <v>1987</v>
      </c>
      <c r="D291" s="2" t="s">
        <v>469</v>
      </c>
      <c r="E291" s="2" t="s">
        <v>678</v>
      </c>
      <c r="F291" s="2" t="s">
        <v>679</v>
      </c>
      <c r="G291" s="2" t="s">
        <v>728</v>
      </c>
      <c r="H291" s="2" t="s">
        <v>351</v>
      </c>
      <c r="I291" s="4" t="s">
        <v>341</v>
      </c>
      <c r="J291" s="2" t="s">
        <v>493</v>
      </c>
      <c r="K291" s="682">
        <v>1985</v>
      </c>
      <c r="L291" s="682">
        <v>483</v>
      </c>
      <c r="M291" s="682">
        <v>1</v>
      </c>
      <c r="N291" s="682"/>
      <c r="O291" s="682"/>
      <c r="P291" s="682"/>
      <c r="Q291" s="682"/>
      <c r="R291" s="682"/>
      <c r="S291" s="682"/>
      <c r="T291" s="682"/>
      <c r="U291" s="682">
        <v>23.8</v>
      </c>
      <c r="V291" s="21" t="str">
        <f t="shared" si="48"/>
        <v/>
      </c>
      <c r="W291" s="682" t="str">
        <f t="shared" si="49"/>
        <v/>
      </c>
      <c r="X291" s="682" t="str">
        <f t="shared" si="50"/>
        <v/>
      </c>
      <c r="Y291" s="682" t="str">
        <f t="shared" si="51"/>
        <v/>
      </c>
      <c r="Z291" s="2" t="s">
        <v>681</v>
      </c>
      <c r="AA291" s="2"/>
      <c r="AB291" s="2" t="s">
        <v>729</v>
      </c>
      <c r="AC291" s="39" t="str">
        <f t="shared" si="44"/>
        <v/>
      </c>
      <c r="AD291" s="39" t="str">
        <f t="shared" si="45"/>
        <v/>
      </c>
      <c r="AE291" s="39" t="str">
        <f t="shared" si="46"/>
        <v/>
      </c>
      <c r="AF291" s="39" t="str">
        <f t="shared" si="47"/>
        <v/>
      </c>
    </row>
    <row r="292" spans="1:32" ht="51" x14ac:dyDescent="0.2">
      <c r="A292" s="2">
        <v>6558315</v>
      </c>
      <c r="B292" s="2" t="s">
        <v>677</v>
      </c>
      <c r="C292" s="2">
        <v>1987</v>
      </c>
      <c r="D292" s="2" t="s">
        <v>469</v>
      </c>
      <c r="E292" s="2" t="s">
        <v>678</v>
      </c>
      <c r="F292" s="2" t="s">
        <v>679</v>
      </c>
      <c r="G292" s="2" t="s">
        <v>728</v>
      </c>
      <c r="H292" s="2" t="s">
        <v>351</v>
      </c>
      <c r="I292" s="4" t="s">
        <v>341</v>
      </c>
      <c r="J292" s="2" t="s">
        <v>493</v>
      </c>
      <c r="K292" s="682">
        <v>1985</v>
      </c>
      <c r="L292" s="682">
        <v>456</v>
      </c>
      <c r="M292" s="682">
        <v>1</v>
      </c>
      <c r="N292" s="682"/>
      <c r="O292" s="682"/>
      <c r="P292" s="682"/>
      <c r="Q292" s="682"/>
      <c r="R292" s="682"/>
      <c r="S292" s="682"/>
      <c r="T292" s="682"/>
      <c r="U292" s="682">
        <v>12.77</v>
      </c>
      <c r="V292" s="21" t="str">
        <f t="shared" si="48"/>
        <v/>
      </c>
      <c r="W292" s="682" t="str">
        <f t="shared" si="49"/>
        <v/>
      </c>
      <c r="X292" s="682" t="str">
        <f t="shared" si="50"/>
        <v/>
      </c>
      <c r="Y292" s="682" t="str">
        <f t="shared" si="51"/>
        <v/>
      </c>
      <c r="Z292" s="2" t="s">
        <v>681</v>
      </c>
      <c r="AA292" s="2"/>
      <c r="AB292" s="2" t="s">
        <v>729</v>
      </c>
      <c r="AC292" s="39" t="str">
        <f t="shared" si="44"/>
        <v/>
      </c>
      <c r="AD292" s="39" t="str">
        <f t="shared" si="45"/>
        <v/>
      </c>
      <c r="AE292" s="39" t="str">
        <f t="shared" si="46"/>
        <v/>
      </c>
      <c r="AF292" s="39" t="str">
        <f t="shared" si="47"/>
        <v/>
      </c>
    </row>
    <row r="293" spans="1:32" ht="63.75" x14ac:dyDescent="0.2">
      <c r="A293" s="2">
        <v>6558315</v>
      </c>
      <c r="B293" s="2" t="s">
        <v>677</v>
      </c>
      <c r="C293" s="2">
        <v>1987</v>
      </c>
      <c r="D293" s="2" t="s">
        <v>469</v>
      </c>
      <c r="E293" s="2" t="s">
        <v>682</v>
      </c>
      <c r="F293" s="2" t="s">
        <v>679</v>
      </c>
      <c r="G293" s="2" t="s">
        <v>683</v>
      </c>
      <c r="H293" s="2" t="s">
        <v>351</v>
      </c>
      <c r="I293" s="4" t="s">
        <v>341</v>
      </c>
      <c r="J293" s="2" t="s">
        <v>352</v>
      </c>
      <c r="K293" s="682">
        <v>1985</v>
      </c>
      <c r="L293" s="682">
        <v>434</v>
      </c>
      <c r="M293" s="682"/>
      <c r="N293" s="682"/>
      <c r="O293" s="682"/>
      <c r="P293" s="682"/>
      <c r="Q293" s="682"/>
      <c r="R293" s="682"/>
      <c r="S293" s="682"/>
      <c r="T293" s="682"/>
      <c r="U293" s="682">
        <v>0.08</v>
      </c>
      <c r="V293" s="21">
        <f t="shared" si="48"/>
        <v>0.08</v>
      </c>
      <c r="W293" s="682" t="str">
        <f t="shared" si="49"/>
        <v/>
      </c>
      <c r="X293" s="682" t="str">
        <f t="shared" si="50"/>
        <v/>
      </c>
      <c r="Y293" s="682" t="str">
        <f t="shared" si="51"/>
        <v/>
      </c>
      <c r="Z293" s="2" t="s">
        <v>684</v>
      </c>
      <c r="AA293" s="2"/>
      <c r="AB293" s="2"/>
      <c r="AC293" s="39">
        <f t="shared" si="44"/>
        <v>0.08</v>
      </c>
      <c r="AD293" s="39">
        <f t="shared" si="45"/>
        <v>-2.5257286443082556</v>
      </c>
      <c r="AE293" s="39" t="str">
        <f t="shared" si="46"/>
        <v/>
      </c>
      <c r="AF293" s="39" t="str">
        <f t="shared" si="47"/>
        <v/>
      </c>
    </row>
    <row r="294" spans="1:32" ht="63.75" x14ac:dyDescent="0.2">
      <c r="A294" s="2">
        <v>6558315</v>
      </c>
      <c r="B294" s="2" t="s">
        <v>677</v>
      </c>
      <c r="C294" s="2">
        <v>1987</v>
      </c>
      <c r="D294" s="2" t="s">
        <v>469</v>
      </c>
      <c r="E294" s="2" t="s">
        <v>682</v>
      </c>
      <c r="F294" s="2" t="s">
        <v>679</v>
      </c>
      <c r="G294" s="2" t="s">
        <v>694</v>
      </c>
      <c r="H294" s="2" t="s">
        <v>351</v>
      </c>
      <c r="I294" s="4" t="s">
        <v>341</v>
      </c>
      <c r="J294" s="2" t="s">
        <v>352</v>
      </c>
      <c r="K294" s="682">
        <v>1985</v>
      </c>
      <c r="L294" s="682">
        <v>176</v>
      </c>
      <c r="M294" s="682"/>
      <c r="N294" s="682"/>
      <c r="O294" s="682"/>
      <c r="P294" s="682"/>
      <c r="Q294" s="682"/>
      <c r="R294" s="682"/>
      <c r="S294" s="682"/>
      <c r="T294" s="682"/>
      <c r="U294" s="682">
        <v>0.21</v>
      </c>
      <c r="V294" s="21">
        <f t="shared" si="48"/>
        <v>0.21</v>
      </c>
      <c r="W294" s="682" t="str">
        <f t="shared" si="49"/>
        <v/>
      </c>
      <c r="X294" s="682" t="str">
        <f t="shared" si="50"/>
        <v/>
      </c>
      <c r="Y294" s="682" t="str">
        <f t="shared" si="51"/>
        <v/>
      </c>
      <c r="Z294" s="2" t="s">
        <v>684</v>
      </c>
      <c r="AA294" s="2"/>
      <c r="AB294" s="2"/>
      <c r="AC294" s="39">
        <f t="shared" si="44"/>
        <v>0.21</v>
      </c>
      <c r="AD294" s="39">
        <f t="shared" si="45"/>
        <v>-1.5606477482646683</v>
      </c>
      <c r="AE294" s="39" t="str">
        <f t="shared" si="46"/>
        <v/>
      </c>
      <c r="AF294" s="39" t="str">
        <f t="shared" si="47"/>
        <v/>
      </c>
    </row>
    <row r="295" spans="1:32" ht="63.75" x14ac:dyDescent="0.2">
      <c r="A295" s="2">
        <v>6558315</v>
      </c>
      <c r="B295" s="2" t="s">
        <v>677</v>
      </c>
      <c r="C295" s="2">
        <v>1987</v>
      </c>
      <c r="D295" s="2" t="s">
        <v>469</v>
      </c>
      <c r="E295" s="2" t="s">
        <v>682</v>
      </c>
      <c r="F295" s="2" t="s">
        <v>679</v>
      </c>
      <c r="G295" s="2" t="s">
        <v>645</v>
      </c>
      <c r="H295" s="2" t="s">
        <v>351</v>
      </c>
      <c r="I295" s="4" t="s">
        <v>341</v>
      </c>
      <c r="J295" s="2" t="s">
        <v>352</v>
      </c>
      <c r="K295" s="682">
        <v>1985</v>
      </c>
      <c r="L295" s="682">
        <v>459</v>
      </c>
      <c r="M295" s="682"/>
      <c r="N295" s="682"/>
      <c r="O295" s="682"/>
      <c r="P295" s="682"/>
      <c r="Q295" s="682"/>
      <c r="R295" s="682"/>
      <c r="S295" s="682"/>
      <c r="T295" s="682"/>
      <c r="U295" s="682">
        <v>3.97</v>
      </c>
      <c r="V295" s="21">
        <f t="shared" si="48"/>
        <v>3.97</v>
      </c>
      <c r="W295" s="682" t="str">
        <f t="shared" si="49"/>
        <v/>
      </c>
      <c r="X295" s="682" t="str">
        <f t="shared" si="50"/>
        <v/>
      </c>
      <c r="Y295" s="682" t="str">
        <f t="shared" si="51"/>
        <v/>
      </c>
      <c r="Z295" s="2" t="s">
        <v>684</v>
      </c>
      <c r="AA295" s="2"/>
      <c r="AB295" s="2"/>
      <c r="AC295" s="39">
        <f t="shared" si="44"/>
        <v>3.97</v>
      </c>
      <c r="AD295" s="39">
        <f t="shared" si="45"/>
        <v>1.3787660946990992</v>
      </c>
      <c r="AE295" s="39" t="str">
        <f t="shared" si="46"/>
        <v/>
      </c>
      <c r="AF295" s="39" t="str">
        <f t="shared" si="47"/>
        <v/>
      </c>
    </row>
    <row r="296" spans="1:32" ht="63.75" x14ac:dyDescent="0.2">
      <c r="A296" s="2">
        <v>6558315</v>
      </c>
      <c r="B296" s="2" t="s">
        <v>677</v>
      </c>
      <c r="C296" s="2">
        <v>1987</v>
      </c>
      <c r="D296" s="2" t="s">
        <v>469</v>
      </c>
      <c r="E296" s="2" t="s">
        <v>682</v>
      </c>
      <c r="F296" s="2" t="s">
        <v>679</v>
      </c>
      <c r="G296" s="2" t="s">
        <v>645</v>
      </c>
      <c r="H296" s="2" t="s">
        <v>351</v>
      </c>
      <c r="I296" s="4" t="s">
        <v>341</v>
      </c>
      <c r="J296" s="2" t="s">
        <v>352</v>
      </c>
      <c r="K296" s="682">
        <v>1985</v>
      </c>
      <c r="L296" s="682">
        <v>443</v>
      </c>
      <c r="M296" s="682"/>
      <c r="N296" s="682"/>
      <c r="O296" s="682"/>
      <c r="P296" s="682"/>
      <c r="Q296" s="682"/>
      <c r="R296" s="682"/>
      <c r="S296" s="682"/>
      <c r="T296" s="682"/>
      <c r="U296" s="682">
        <v>123.57</v>
      </c>
      <c r="V296" s="21">
        <f t="shared" si="48"/>
        <v>123.57</v>
      </c>
      <c r="W296" s="682" t="str">
        <f t="shared" si="49"/>
        <v/>
      </c>
      <c r="X296" s="682" t="str">
        <f t="shared" si="50"/>
        <v/>
      </c>
      <c r="Y296" s="682" t="str">
        <f t="shared" si="51"/>
        <v/>
      </c>
      <c r="Z296" s="2" t="s">
        <v>684</v>
      </c>
      <c r="AA296" s="2"/>
      <c r="AB296" s="2"/>
      <c r="AC296" s="39">
        <f t="shared" si="44"/>
        <v>123.57</v>
      </c>
      <c r="AD296" s="39">
        <f t="shared" si="45"/>
        <v>4.8168077971160992</v>
      </c>
      <c r="AE296" s="39" t="str">
        <f t="shared" si="46"/>
        <v/>
      </c>
      <c r="AF296" s="39" t="str">
        <f t="shared" si="47"/>
        <v/>
      </c>
    </row>
    <row r="297" spans="1:32" ht="63.75" x14ac:dyDescent="0.2">
      <c r="A297" s="2">
        <v>6558315</v>
      </c>
      <c r="B297" s="2" t="s">
        <v>677</v>
      </c>
      <c r="C297" s="2">
        <v>1987</v>
      </c>
      <c r="D297" s="2" t="s">
        <v>469</v>
      </c>
      <c r="E297" s="2" t="s">
        <v>682</v>
      </c>
      <c r="F297" s="2" t="s">
        <v>679</v>
      </c>
      <c r="G297" s="2" t="s">
        <v>644</v>
      </c>
      <c r="H297" s="2" t="s">
        <v>351</v>
      </c>
      <c r="I297" s="4" t="s">
        <v>341</v>
      </c>
      <c r="J297" s="2" t="s">
        <v>352</v>
      </c>
      <c r="K297" s="682">
        <v>1985</v>
      </c>
      <c r="L297" s="682">
        <v>453</v>
      </c>
      <c r="M297" s="682"/>
      <c r="N297" s="682"/>
      <c r="O297" s="682"/>
      <c r="P297" s="682"/>
      <c r="Q297" s="682"/>
      <c r="R297" s="682"/>
      <c r="S297" s="682"/>
      <c r="T297" s="682"/>
      <c r="U297" s="682">
        <v>1.87</v>
      </c>
      <c r="V297" s="21">
        <f t="shared" si="48"/>
        <v>1.87</v>
      </c>
      <c r="W297" s="682" t="str">
        <f t="shared" si="49"/>
        <v/>
      </c>
      <c r="X297" s="682" t="str">
        <f t="shared" si="50"/>
        <v/>
      </c>
      <c r="Y297" s="682" t="str">
        <f t="shared" si="51"/>
        <v/>
      </c>
      <c r="Z297" s="2" t="s">
        <v>684</v>
      </c>
      <c r="AA297" s="2"/>
      <c r="AB297" s="2"/>
      <c r="AC297" s="39">
        <f t="shared" si="44"/>
        <v>1.87</v>
      </c>
      <c r="AD297" s="39">
        <f t="shared" si="45"/>
        <v>0.62593843086649537</v>
      </c>
      <c r="AE297" s="39" t="str">
        <f t="shared" si="46"/>
        <v/>
      </c>
      <c r="AF297" s="39" t="str">
        <f t="shared" si="47"/>
        <v/>
      </c>
    </row>
    <row r="298" spans="1:32" ht="63.75" x14ac:dyDescent="0.2">
      <c r="A298" s="2">
        <v>6558315</v>
      </c>
      <c r="B298" s="2" t="s">
        <v>677</v>
      </c>
      <c r="C298" s="2">
        <v>1987</v>
      </c>
      <c r="D298" s="2" t="s">
        <v>469</v>
      </c>
      <c r="E298" s="2" t="s">
        <v>682</v>
      </c>
      <c r="F298" s="2" t="s">
        <v>679</v>
      </c>
      <c r="G298" s="2" t="s">
        <v>730</v>
      </c>
      <c r="H298" s="2" t="s">
        <v>351</v>
      </c>
      <c r="I298" s="4" t="s">
        <v>341</v>
      </c>
      <c r="J298" s="2" t="s">
        <v>352</v>
      </c>
      <c r="K298" s="682">
        <v>1985</v>
      </c>
      <c r="L298" s="682">
        <v>454</v>
      </c>
      <c r="M298" s="682"/>
      <c r="N298" s="682"/>
      <c r="O298" s="682"/>
      <c r="P298" s="682"/>
      <c r="Q298" s="682"/>
      <c r="R298" s="682"/>
      <c r="S298" s="682"/>
      <c r="T298" s="682"/>
      <c r="U298" s="682">
        <v>0.56000000000000005</v>
      </c>
      <c r="V298" s="21">
        <f t="shared" si="48"/>
        <v>0.56000000000000005</v>
      </c>
      <c r="W298" s="682" t="str">
        <f t="shared" si="49"/>
        <v/>
      </c>
      <c r="X298" s="682" t="str">
        <f t="shared" si="50"/>
        <v/>
      </c>
      <c r="Y298" s="682" t="str">
        <f t="shared" si="51"/>
        <v/>
      </c>
      <c r="Z298" s="2" t="s">
        <v>684</v>
      </c>
      <c r="AA298" s="2"/>
      <c r="AB298" s="2"/>
      <c r="AC298" s="39">
        <f t="shared" si="44"/>
        <v>0.56000000000000005</v>
      </c>
      <c r="AD298" s="39">
        <f t="shared" si="45"/>
        <v>-0.57981849525294205</v>
      </c>
      <c r="AE298" s="39" t="str">
        <f t="shared" si="46"/>
        <v/>
      </c>
      <c r="AF298" s="39" t="str">
        <f t="shared" si="47"/>
        <v/>
      </c>
    </row>
    <row r="299" spans="1:32" ht="63.75" x14ac:dyDescent="0.2">
      <c r="A299" s="2">
        <v>6558315</v>
      </c>
      <c r="B299" s="2" t="s">
        <v>677</v>
      </c>
      <c r="C299" s="2">
        <v>1987</v>
      </c>
      <c r="D299" s="2" t="s">
        <v>469</v>
      </c>
      <c r="E299" s="2" t="s">
        <v>682</v>
      </c>
      <c r="F299" s="2" t="s">
        <v>679</v>
      </c>
      <c r="G299" s="2" t="s">
        <v>731</v>
      </c>
      <c r="H299" s="2" t="s">
        <v>351</v>
      </c>
      <c r="I299" s="4" t="s">
        <v>342</v>
      </c>
      <c r="J299" s="2" t="s">
        <v>352</v>
      </c>
      <c r="K299" s="682">
        <v>1985</v>
      </c>
      <c r="L299" s="682">
        <v>26</v>
      </c>
      <c r="M299" s="682"/>
      <c r="N299" s="682"/>
      <c r="O299" s="682"/>
      <c r="P299" s="682"/>
      <c r="Q299" s="682"/>
      <c r="R299" s="682"/>
      <c r="S299" s="682"/>
      <c r="T299" s="682"/>
      <c r="U299" s="682">
        <v>22.84</v>
      </c>
      <c r="V299" s="21" t="str">
        <f t="shared" si="48"/>
        <v/>
      </c>
      <c r="W299" s="682" t="str">
        <f t="shared" si="49"/>
        <v/>
      </c>
      <c r="X299" s="682">
        <f t="shared" si="50"/>
        <v>22.84</v>
      </c>
      <c r="Y299" s="682" t="str">
        <f t="shared" si="51"/>
        <v/>
      </c>
      <c r="Z299" s="2" t="s">
        <v>684</v>
      </c>
      <c r="AA299" s="2"/>
      <c r="AB299" s="2"/>
      <c r="AC299" s="39" t="str">
        <f t="shared" si="44"/>
        <v/>
      </c>
      <c r="AD299" s="39" t="str">
        <f t="shared" si="45"/>
        <v/>
      </c>
      <c r="AE299" s="39">
        <f t="shared" si="46"/>
        <v>22.84</v>
      </c>
      <c r="AF299" s="39">
        <f t="shared" si="47"/>
        <v>3.1285133847878095</v>
      </c>
    </row>
    <row r="300" spans="1:32" ht="63.75" x14ac:dyDescent="0.2">
      <c r="A300" s="2">
        <v>6558315</v>
      </c>
      <c r="B300" s="2" t="s">
        <v>677</v>
      </c>
      <c r="C300" s="2">
        <v>1987</v>
      </c>
      <c r="D300" s="2" t="s">
        <v>469</v>
      </c>
      <c r="E300" s="2" t="s">
        <v>682</v>
      </c>
      <c r="F300" s="2" t="s">
        <v>679</v>
      </c>
      <c r="G300" s="2" t="s">
        <v>731</v>
      </c>
      <c r="H300" s="2" t="s">
        <v>351</v>
      </c>
      <c r="I300" s="4" t="s">
        <v>341</v>
      </c>
      <c r="J300" s="2" t="s">
        <v>352</v>
      </c>
      <c r="K300" s="682">
        <v>1985</v>
      </c>
      <c r="L300" s="682">
        <v>482</v>
      </c>
      <c r="M300" s="682"/>
      <c r="N300" s="682"/>
      <c r="O300" s="682"/>
      <c r="P300" s="682"/>
      <c r="Q300" s="682"/>
      <c r="R300" s="682"/>
      <c r="S300" s="682"/>
      <c r="T300" s="682"/>
      <c r="U300" s="682">
        <v>2.61</v>
      </c>
      <c r="V300" s="21">
        <f t="shared" si="48"/>
        <v>2.61</v>
      </c>
      <c r="W300" s="682" t="str">
        <f t="shared" si="49"/>
        <v/>
      </c>
      <c r="X300" s="682" t="str">
        <f t="shared" si="50"/>
        <v/>
      </c>
      <c r="Y300" s="682" t="str">
        <f t="shared" si="51"/>
        <v/>
      </c>
      <c r="Z300" s="2" t="s">
        <v>684</v>
      </c>
      <c r="AA300" s="2"/>
      <c r="AB300" s="2"/>
      <c r="AC300" s="39">
        <f t="shared" si="44"/>
        <v>2.61</v>
      </c>
      <c r="AD300" s="39">
        <f t="shared" si="45"/>
        <v>0.95935022133460202</v>
      </c>
      <c r="AE300" s="39" t="str">
        <f t="shared" si="46"/>
        <v/>
      </c>
      <c r="AF300" s="39" t="str">
        <f t="shared" si="47"/>
        <v/>
      </c>
    </row>
    <row r="301" spans="1:32" ht="63.75" x14ac:dyDescent="0.2">
      <c r="A301" s="2">
        <v>6558315</v>
      </c>
      <c r="B301" s="2" t="s">
        <v>677</v>
      </c>
      <c r="C301" s="2">
        <v>1987</v>
      </c>
      <c r="D301" s="2" t="s">
        <v>469</v>
      </c>
      <c r="E301" s="2" t="s">
        <v>682</v>
      </c>
      <c r="F301" s="2" t="s">
        <v>679</v>
      </c>
      <c r="G301" s="2" t="s">
        <v>731</v>
      </c>
      <c r="H301" s="2" t="s">
        <v>351</v>
      </c>
      <c r="I301" s="4" t="s">
        <v>342</v>
      </c>
      <c r="J301" s="2" t="s">
        <v>352</v>
      </c>
      <c r="K301" s="682">
        <v>1985</v>
      </c>
      <c r="L301" s="682">
        <v>14</v>
      </c>
      <c r="M301" s="682"/>
      <c r="N301" s="682"/>
      <c r="O301" s="682"/>
      <c r="P301" s="682"/>
      <c r="Q301" s="682"/>
      <c r="R301" s="682"/>
      <c r="S301" s="682"/>
      <c r="T301" s="682"/>
      <c r="U301" s="682">
        <v>1.53</v>
      </c>
      <c r="V301" s="21" t="str">
        <f t="shared" si="48"/>
        <v/>
      </c>
      <c r="W301" s="682" t="str">
        <f t="shared" si="49"/>
        <v/>
      </c>
      <c r="X301" s="682">
        <f t="shared" si="50"/>
        <v>1.53</v>
      </c>
      <c r="Y301" s="682" t="str">
        <f t="shared" si="51"/>
        <v/>
      </c>
      <c r="Z301" s="2" t="s">
        <v>684</v>
      </c>
      <c r="AA301" s="2"/>
      <c r="AB301" s="2"/>
      <c r="AC301" s="39" t="str">
        <f t="shared" si="44"/>
        <v/>
      </c>
      <c r="AD301" s="39" t="str">
        <f t="shared" si="45"/>
        <v/>
      </c>
      <c r="AE301" s="39">
        <f t="shared" si="46"/>
        <v>1.53</v>
      </c>
      <c r="AF301" s="39">
        <f t="shared" si="47"/>
        <v>0.42526773540434409</v>
      </c>
    </row>
    <row r="302" spans="1:32" ht="63.75" x14ac:dyDescent="0.2">
      <c r="A302" s="2">
        <v>6558315</v>
      </c>
      <c r="B302" s="2" t="s">
        <v>677</v>
      </c>
      <c r="C302" s="2">
        <v>1987</v>
      </c>
      <c r="D302" s="2" t="s">
        <v>469</v>
      </c>
      <c r="E302" s="2" t="s">
        <v>682</v>
      </c>
      <c r="F302" s="2" t="s">
        <v>679</v>
      </c>
      <c r="G302" s="2" t="s">
        <v>731</v>
      </c>
      <c r="H302" s="2" t="s">
        <v>351</v>
      </c>
      <c r="I302" s="4" t="s">
        <v>341</v>
      </c>
      <c r="J302" s="2" t="s">
        <v>352</v>
      </c>
      <c r="K302" s="682">
        <v>1985</v>
      </c>
      <c r="L302" s="682">
        <v>400</v>
      </c>
      <c r="M302" s="682"/>
      <c r="N302" s="682"/>
      <c r="O302" s="682"/>
      <c r="P302" s="682"/>
      <c r="Q302" s="682"/>
      <c r="R302" s="682"/>
      <c r="S302" s="682"/>
      <c r="T302" s="682"/>
      <c r="U302" s="682">
        <v>0.42</v>
      </c>
      <c r="V302" s="21">
        <f t="shared" si="48"/>
        <v>0.42</v>
      </c>
      <c r="W302" s="682" t="str">
        <f t="shared" si="49"/>
        <v/>
      </c>
      <c r="X302" s="682" t="str">
        <f t="shared" si="50"/>
        <v/>
      </c>
      <c r="Y302" s="682" t="str">
        <f t="shared" si="51"/>
        <v/>
      </c>
      <c r="Z302" s="2" t="s">
        <v>684</v>
      </c>
      <c r="AA302" s="2"/>
      <c r="AB302" s="2"/>
      <c r="AC302" s="39">
        <f t="shared" si="44"/>
        <v>0.42</v>
      </c>
      <c r="AD302" s="39">
        <f t="shared" si="45"/>
        <v>-0.86750056770472306</v>
      </c>
      <c r="AE302" s="39" t="str">
        <f t="shared" si="46"/>
        <v/>
      </c>
      <c r="AF302" s="39" t="str">
        <f t="shared" si="47"/>
        <v/>
      </c>
    </row>
    <row r="303" spans="1:32" ht="63.75" x14ac:dyDescent="0.2">
      <c r="A303" s="2">
        <v>6558315</v>
      </c>
      <c r="B303" s="2" t="s">
        <v>677</v>
      </c>
      <c r="C303" s="2">
        <v>1987</v>
      </c>
      <c r="D303" s="2" t="s">
        <v>469</v>
      </c>
      <c r="E303" s="2" t="s">
        <v>682</v>
      </c>
      <c r="F303" s="2" t="s">
        <v>679</v>
      </c>
      <c r="G303" s="2" t="s">
        <v>731</v>
      </c>
      <c r="H303" s="2" t="s">
        <v>351</v>
      </c>
      <c r="I303" s="4" t="s">
        <v>341</v>
      </c>
      <c r="J303" s="2" t="s">
        <v>352</v>
      </c>
      <c r="K303" s="682">
        <v>1985</v>
      </c>
      <c r="L303" s="682">
        <v>452</v>
      </c>
      <c r="M303" s="682"/>
      <c r="N303" s="682"/>
      <c r="O303" s="682"/>
      <c r="P303" s="682"/>
      <c r="Q303" s="682"/>
      <c r="R303" s="682"/>
      <c r="S303" s="682"/>
      <c r="T303" s="682"/>
      <c r="U303" s="682">
        <v>373.54</v>
      </c>
      <c r="V303" s="21">
        <f t="shared" si="48"/>
        <v>373.54</v>
      </c>
      <c r="W303" s="682" t="str">
        <f t="shared" si="49"/>
        <v/>
      </c>
      <c r="X303" s="682" t="str">
        <f t="shared" si="50"/>
        <v/>
      </c>
      <c r="Y303" s="682" t="str">
        <f t="shared" si="51"/>
        <v/>
      </c>
      <c r="Z303" s="2" t="s">
        <v>684</v>
      </c>
      <c r="AA303" s="2"/>
      <c r="AB303" s="2" t="s">
        <v>732</v>
      </c>
      <c r="AC303" s="39">
        <f t="shared" si="44"/>
        <v>373.54</v>
      </c>
      <c r="AD303" s="39">
        <f t="shared" si="45"/>
        <v>5.9230250938854612</v>
      </c>
      <c r="AE303" s="39" t="str">
        <f t="shared" si="46"/>
        <v/>
      </c>
      <c r="AF303" s="39" t="str">
        <f t="shared" si="47"/>
        <v/>
      </c>
    </row>
    <row r="304" spans="1:32" ht="63.75" x14ac:dyDescent="0.2">
      <c r="A304" s="2">
        <v>6558315</v>
      </c>
      <c r="B304" s="2" t="s">
        <v>677</v>
      </c>
      <c r="C304" s="2">
        <v>1987</v>
      </c>
      <c r="D304" s="2" t="s">
        <v>469</v>
      </c>
      <c r="E304" s="2" t="s">
        <v>682</v>
      </c>
      <c r="F304" s="2" t="s">
        <v>679</v>
      </c>
      <c r="G304" s="2" t="s">
        <v>731</v>
      </c>
      <c r="H304" s="2" t="s">
        <v>351</v>
      </c>
      <c r="I304" s="4" t="s">
        <v>342</v>
      </c>
      <c r="J304" s="2" t="s">
        <v>352</v>
      </c>
      <c r="K304" s="682">
        <v>1985</v>
      </c>
      <c r="L304" s="682">
        <v>23</v>
      </c>
      <c r="M304" s="682"/>
      <c r="N304" s="682"/>
      <c r="O304" s="682"/>
      <c r="P304" s="682"/>
      <c r="Q304" s="682"/>
      <c r="R304" s="682"/>
      <c r="S304" s="682"/>
      <c r="T304" s="682"/>
      <c r="U304" s="682">
        <v>108.44</v>
      </c>
      <c r="V304" s="21" t="str">
        <f t="shared" si="48"/>
        <v/>
      </c>
      <c r="W304" s="682" t="str">
        <f t="shared" si="49"/>
        <v/>
      </c>
      <c r="X304" s="682">
        <f t="shared" si="50"/>
        <v>108.44</v>
      </c>
      <c r="Y304" s="682" t="str">
        <f t="shared" si="51"/>
        <v/>
      </c>
      <c r="Z304" s="2" t="s">
        <v>684</v>
      </c>
      <c r="AA304" s="2"/>
      <c r="AB304" s="2"/>
      <c r="AC304" s="39" t="str">
        <f t="shared" si="44"/>
        <v/>
      </c>
      <c r="AD304" s="39" t="str">
        <f t="shared" si="45"/>
        <v/>
      </c>
      <c r="AE304" s="39">
        <f t="shared" si="46"/>
        <v>108.44</v>
      </c>
      <c r="AF304" s="39">
        <f t="shared" si="47"/>
        <v>4.6861970246304647</v>
      </c>
    </row>
    <row r="305" spans="1:32" ht="63.75" x14ac:dyDescent="0.2">
      <c r="A305" s="2">
        <v>6558315</v>
      </c>
      <c r="B305" s="2" t="s">
        <v>677</v>
      </c>
      <c r="C305" s="2">
        <v>1987</v>
      </c>
      <c r="D305" s="2" t="s">
        <v>469</v>
      </c>
      <c r="E305" s="2" t="s">
        <v>682</v>
      </c>
      <c r="F305" s="2" t="s">
        <v>679</v>
      </c>
      <c r="G305" s="2" t="s">
        <v>733</v>
      </c>
      <c r="H305" s="2" t="s">
        <v>351</v>
      </c>
      <c r="I305" s="4" t="s">
        <v>342</v>
      </c>
      <c r="J305" s="2" t="s">
        <v>352</v>
      </c>
      <c r="K305" s="682">
        <v>1985</v>
      </c>
      <c r="L305" s="682">
        <v>4</v>
      </c>
      <c r="M305" s="682"/>
      <c r="N305" s="682"/>
      <c r="O305" s="682"/>
      <c r="P305" s="682"/>
      <c r="Q305" s="682"/>
      <c r="R305" s="682"/>
      <c r="S305" s="682"/>
      <c r="T305" s="682"/>
      <c r="U305" s="682">
        <v>0.65</v>
      </c>
      <c r="V305" s="21" t="str">
        <f t="shared" si="48"/>
        <v/>
      </c>
      <c r="W305" s="682" t="str">
        <f t="shared" si="49"/>
        <v/>
      </c>
      <c r="X305" s="682">
        <f t="shared" si="50"/>
        <v>0.32500000000000001</v>
      </c>
      <c r="Y305" s="682" t="str">
        <f t="shared" si="51"/>
        <v/>
      </c>
      <c r="Z305" s="2" t="s">
        <v>684</v>
      </c>
      <c r="AA305" s="2" t="s">
        <v>400</v>
      </c>
      <c r="AB305" s="2" t="s">
        <v>734</v>
      </c>
      <c r="AC305" s="39" t="str">
        <f t="shared" si="44"/>
        <v/>
      </c>
      <c r="AD305" s="39" t="str">
        <f t="shared" si="45"/>
        <v/>
      </c>
      <c r="AE305" s="39" t="str">
        <f t="shared" si="46"/>
        <v/>
      </c>
      <c r="AF305" s="39" t="str">
        <f t="shared" si="47"/>
        <v/>
      </c>
    </row>
    <row r="306" spans="1:32" ht="63.75" x14ac:dyDescent="0.2">
      <c r="A306" s="2">
        <v>6558315</v>
      </c>
      <c r="B306" s="2" t="s">
        <v>677</v>
      </c>
      <c r="C306" s="2">
        <v>1987</v>
      </c>
      <c r="D306" s="2" t="s">
        <v>469</v>
      </c>
      <c r="E306" s="2" t="s">
        <v>682</v>
      </c>
      <c r="F306" s="2" t="s">
        <v>679</v>
      </c>
      <c r="G306" s="2" t="s">
        <v>733</v>
      </c>
      <c r="H306" s="2" t="s">
        <v>351</v>
      </c>
      <c r="I306" s="4" t="s">
        <v>342</v>
      </c>
      <c r="J306" s="2" t="s">
        <v>352</v>
      </c>
      <c r="K306" s="682">
        <v>1985</v>
      </c>
      <c r="L306" s="682">
        <v>17</v>
      </c>
      <c r="M306" s="682"/>
      <c r="N306" s="682"/>
      <c r="O306" s="682"/>
      <c r="P306" s="682"/>
      <c r="Q306" s="682"/>
      <c r="R306" s="682"/>
      <c r="S306" s="682"/>
      <c r="T306" s="682"/>
      <c r="U306" s="682">
        <v>146.6</v>
      </c>
      <c r="V306" s="21" t="str">
        <f t="shared" si="48"/>
        <v/>
      </c>
      <c r="W306" s="682" t="str">
        <f t="shared" si="49"/>
        <v/>
      </c>
      <c r="X306" s="682">
        <f t="shared" si="50"/>
        <v>146.6</v>
      </c>
      <c r="Y306" s="682" t="str">
        <f t="shared" si="51"/>
        <v/>
      </c>
      <c r="Z306" s="2" t="s">
        <v>684</v>
      </c>
      <c r="AA306" s="2"/>
      <c r="AB306" s="2"/>
      <c r="AC306" s="39" t="str">
        <f t="shared" si="44"/>
        <v/>
      </c>
      <c r="AD306" s="39" t="str">
        <f t="shared" si="45"/>
        <v/>
      </c>
      <c r="AE306" s="39">
        <f t="shared" si="46"/>
        <v>146.6</v>
      </c>
      <c r="AF306" s="39">
        <f t="shared" si="47"/>
        <v>4.9877077894525508</v>
      </c>
    </row>
    <row r="307" spans="1:32" ht="63.75" x14ac:dyDescent="0.2">
      <c r="A307" s="2">
        <v>6558315</v>
      </c>
      <c r="B307" s="2" t="s">
        <v>677</v>
      </c>
      <c r="C307" s="2">
        <v>1987</v>
      </c>
      <c r="D307" s="2" t="s">
        <v>469</v>
      </c>
      <c r="E307" s="2" t="s">
        <v>682</v>
      </c>
      <c r="F307" s="2" t="s">
        <v>679</v>
      </c>
      <c r="G307" s="2" t="s">
        <v>733</v>
      </c>
      <c r="H307" s="2" t="s">
        <v>351</v>
      </c>
      <c r="I307" s="4" t="s">
        <v>342</v>
      </c>
      <c r="J307" s="2" t="s">
        <v>352</v>
      </c>
      <c r="K307" s="682">
        <v>1985</v>
      </c>
      <c r="L307" s="682">
        <v>5</v>
      </c>
      <c r="M307" s="682"/>
      <c r="N307" s="682"/>
      <c r="O307" s="682"/>
      <c r="P307" s="682"/>
      <c r="Q307" s="682"/>
      <c r="R307" s="682"/>
      <c r="S307" s="682"/>
      <c r="T307" s="682"/>
      <c r="U307" s="682">
        <v>4.0199999999999996</v>
      </c>
      <c r="V307" s="21" t="str">
        <f t="shared" si="48"/>
        <v/>
      </c>
      <c r="W307" s="682" t="str">
        <f t="shared" si="49"/>
        <v/>
      </c>
      <c r="X307" s="682">
        <f t="shared" si="50"/>
        <v>4.0199999999999996</v>
      </c>
      <c r="Y307" s="682" t="str">
        <f t="shared" si="51"/>
        <v/>
      </c>
      <c r="Z307" s="2" t="s">
        <v>684</v>
      </c>
      <c r="AA307" s="2"/>
      <c r="AB307" s="2"/>
      <c r="AC307" s="39" t="str">
        <f t="shared" si="44"/>
        <v/>
      </c>
      <c r="AD307" s="39" t="str">
        <f t="shared" si="45"/>
        <v/>
      </c>
      <c r="AE307" s="39">
        <f t="shared" si="46"/>
        <v>4.0199999999999996</v>
      </c>
      <c r="AF307" s="39">
        <f t="shared" si="47"/>
        <v>1.3912819026309295</v>
      </c>
    </row>
    <row r="308" spans="1:32" ht="63.75" x14ac:dyDescent="0.2">
      <c r="A308" s="2">
        <v>6558315</v>
      </c>
      <c r="B308" s="2" t="s">
        <v>677</v>
      </c>
      <c r="C308" s="2">
        <v>1987</v>
      </c>
      <c r="D308" s="2" t="s">
        <v>469</v>
      </c>
      <c r="E308" s="2" t="s">
        <v>682</v>
      </c>
      <c r="F308" s="2" t="s">
        <v>679</v>
      </c>
      <c r="G308" s="2" t="s">
        <v>698</v>
      </c>
      <c r="H308" s="2" t="s">
        <v>351</v>
      </c>
      <c r="I308" s="2" t="s">
        <v>341</v>
      </c>
      <c r="J308" s="2" t="s">
        <v>493</v>
      </c>
      <c r="K308" s="682">
        <v>1985</v>
      </c>
      <c r="L308" s="682">
        <v>455</v>
      </c>
      <c r="M308" s="682"/>
      <c r="N308" s="682"/>
      <c r="O308" s="682"/>
      <c r="P308" s="682"/>
      <c r="Q308" s="682"/>
      <c r="R308" s="682"/>
      <c r="S308" s="682"/>
      <c r="T308" s="682"/>
      <c r="U308" s="682">
        <v>0.33</v>
      </c>
      <c r="V308" s="21" t="str">
        <f t="shared" si="48"/>
        <v/>
      </c>
      <c r="W308" s="682" t="str">
        <f t="shared" si="49"/>
        <v/>
      </c>
      <c r="X308" s="682" t="str">
        <f t="shared" si="50"/>
        <v/>
      </c>
      <c r="Y308" s="682" t="str">
        <f t="shared" si="51"/>
        <v/>
      </c>
      <c r="Z308" s="2" t="s">
        <v>735</v>
      </c>
      <c r="AA308" s="2"/>
      <c r="AB308" s="2"/>
      <c r="AC308" s="39" t="str">
        <f t="shared" si="44"/>
        <v/>
      </c>
      <c r="AD308" s="39" t="str">
        <f t="shared" si="45"/>
        <v/>
      </c>
      <c r="AE308" s="39" t="str">
        <f t="shared" si="46"/>
        <v/>
      </c>
      <c r="AF308" s="39" t="str">
        <f t="shared" si="47"/>
        <v/>
      </c>
    </row>
    <row r="309" spans="1:32" ht="63.75" x14ac:dyDescent="0.2">
      <c r="A309" s="2">
        <v>6558315</v>
      </c>
      <c r="B309" s="2" t="s">
        <v>677</v>
      </c>
      <c r="C309" s="2">
        <v>1987</v>
      </c>
      <c r="D309" s="2" t="s">
        <v>469</v>
      </c>
      <c r="E309" s="2" t="s">
        <v>682</v>
      </c>
      <c r="F309" s="2" t="s">
        <v>679</v>
      </c>
      <c r="G309" s="2" t="s">
        <v>698</v>
      </c>
      <c r="H309" s="2" t="s">
        <v>351</v>
      </c>
      <c r="I309" s="2" t="s">
        <v>341</v>
      </c>
      <c r="J309" s="2" t="s">
        <v>493</v>
      </c>
      <c r="K309" s="682">
        <v>1985</v>
      </c>
      <c r="L309" s="682">
        <v>444</v>
      </c>
      <c r="M309" s="682"/>
      <c r="N309" s="682"/>
      <c r="O309" s="682"/>
      <c r="P309" s="682"/>
      <c r="Q309" s="682"/>
      <c r="R309" s="682"/>
      <c r="S309" s="682"/>
      <c r="T309" s="682"/>
      <c r="U309" s="682">
        <v>0.1</v>
      </c>
      <c r="V309" s="21" t="str">
        <f t="shared" si="48"/>
        <v/>
      </c>
      <c r="W309" s="682" t="str">
        <f t="shared" si="49"/>
        <v/>
      </c>
      <c r="X309" s="682" t="str">
        <f t="shared" si="50"/>
        <v/>
      </c>
      <c r="Y309" s="682" t="str">
        <f t="shared" si="51"/>
        <v/>
      </c>
      <c r="Z309" s="2" t="s">
        <v>735</v>
      </c>
      <c r="AA309" s="2"/>
      <c r="AB309" s="2"/>
      <c r="AC309" s="39" t="str">
        <f t="shared" si="44"/>
        <v/>
      </c>
      <c r="AD309" s="39" t="str">
        <f t="shared" si="45"/>
        <v/>
      </c>
      <c r="AE309" s="39" t="str">
        <f t="shared" si="46"/>
        <v/>
      </c>
      <c r="AF309" s="39" t="str">
        <f t="shared" si="47"/>
        <v/>
      </c>
    </row>
    <row r="310" spans="1:32" ht="63.75" x14ac:dyDescent="0.2">
      <c r="A310" s="2">
        <v>6558315</v>
      </c>
      <c r="B310" s="2" t="s">
        <v>677</v>
      </c>
      <c r="C310" s="2">
        <v>1987</v>
      </c>
      <c r="D310" s="2" t="s">
        <v>469</v>
      </c>
      <c r="E310" s="2" t="s">
        <v>682</v>
      </c>
      <c r="F310" s="2" t="s">
        <v>679</v>
      </c>
      <c r="G310" s="2" t="s">
        <v>698</v>
      </c>
      <c r="H310" s="2" t="s">
        <v>351</v>
      </c>
      <c r="I310" s="2" t="s">
        <v>341</v>
      </c>
      <c r="J310" s="2" t="s">
        <v>493</v>
      </c>
      <c r="K310" s="682">
        <v>1985</v>
      </c>
      <c r="L310" s="682">
        <v>439</v>
      </c>
      <c r="M310" s="682"/>
      <c r="N310" s="682"/>
      <c r="O310" s="682"/>
      <c r="P310" s="682"/>
      <c r="Q310" s="682"/>
      <c r="R310" s="682"/>
      <c r="S310" s="682"/>
      <c r="T310" s="682"/>
      <c r="U310" s="682">
        <v>0.16</v>
      </c>
      <c r="V310" s="21" t="str">
        <f t="shared" si="48"/>
        <v/>
      </c>
      <c r="W310" s="682" t="str">
        <f t="shared" si="49"/>
        <v/>
      </c>
      <c r="X310" s="682" t="str">
        <f t="shared" si="50"/>
        <v/>
      </c>
      <c r="Y310" s="682" t="str">
        <f t="shared" si="51"/>
        <v/>
      </c>
      <c r="Z310" s="2" t="s">
        <v>735</v>
      </c>
      <c r="AA310" s="2"/>
      <c r="AB310" s="2"/>
      <c r="AC310" s="39" t="str">
        <f t="shared" si="44"/>
        <v/>
      </c>
      <c r="AD310" s="39" t="str">
        <f t="shared" si="45"/>
        <v/>
      </c>
      <c r="AE310" s="39" t="str">
        <f t="shared" si="46"/>
        <v/>
      </c>
      <c r="AF310" s="39" t="str">
        <f t="shared" si="47"/>
        <v/>
      </c>
    </row>
    <row r="311" spans="1:32" ht="63.75" x14ac:dyDescent="0.2">
      <c r="A311" s="2">
        <v>6558315</v>
      </c>
      <c r="B311" s="2" t="s">
        <v>677</v>
      </c>
      <c r="C311" s="2">
        <v>1987</v>
      </c>
      <c r="D311" s="2" t="s">
        <v>469</v>
      </c>
      <c r="E311" s="2" t="s">
        <v>682</v>
      </c>
      <c r="F311" s="2" t="s">
        <v>679</v>
      </c>
      <c r="G311" s="2" t="s">
        <v>698</v>
      </c>
      <c r="H311" s="2" t="s">
        <v>351</v>
      </c>
      <c r="I311" s="2" t="s">
        <v>341</v>
      </c>
      <c r="J311" s="2" t="s">
        <v>493</v>
      </c>
      <c r="K311" s="682">
        <v>1985</v>
      </c>
      <c r="L311" s="682">
        <v>456</v>
      </c>
      <c r="M311" s="682"/>
      <c r="N311" s="682"/>
      <c r="O311" s="682"/>
      <c r="P311" s="682"/>
      <c r="Q311" s="682"/>
      <c r="R311" s="682"/>
      <c r="S311" s="682"/>
      <c r="T311" s="682"/>
      <c r="U311" s="682">
        <v>0.21</v>
      </c>
      <c r="V311" s="21" t="str">
        <f t="shared" si="48"/>
        <v/>
      </c>
      <c r="W311" s="682" t="str">
        <f t="shared" si="49"/>
        <v/>
      </c>
      <c r="X311" s="682" t="str">
        <f t="shared" si="50"/>
        <v/>
      </c>
      <c r="Y311" s="682" t="str">
        <f t="shared" si="51"/>
        <v/>
      </c>
      <c r="Z311" s="2" t="s">
        <v>735</v>
      </c>
      <c r="AA311" s="2"/>
      <c r="AB311" s="2"/>
      <c r="AC311" s="39" t="str">
        <f t="shared" si="44"/>
        <v/>
      </c>
      <c r="AD311" s="39" t="str">
        <f t="shared" si="45"/>
        <v/>
      </c>
      <c r="AE311" s="39" t="str">
        <f t="shared" si="46"/>
        <v/>
      </c>
      <c r="AF311" s="39" t="str">
        <f t="shared" si="47"/>
        <v/>
      </c>
    </row>
    <row r="312" spans="1:32" ht="63.75" x14ac:dyDescent="0.2">
      <c r="A312" s="2">
        <v>6558315</v>
      </c>
      <c r="B312" s="2" t="s">
        <v>677</v>
      </c>
      <c r="C312" s="2">
        <v>1987</v>
      </c>
      <c r="D312" s="2" t="s">
        <v>469</v>
      </c>
      <c r="E312" s="2" t="s">
        <v>682</v>
      </c>
      <c r="F312" s="2" t="s">
        <v>679</v>
      </c>
      <c r="G312" s="2" t="s">
        <v>736</v>
      </c>
      <c r="H312" s="2" t="s">
        <v>351</v>
      </c>
      <c r="I312" s="2" t="s">
        <v>341</v>
      </c>
      <c r="J312" s="2" t="s">
        <v>493</v>
      </c>
      <c r="K312" s="682">
        <v>1985</v>
      </c>
      <c r="L312" s="682">
        <v>447</v>
      </c>
      <c r="M312" s="682"/>
      <c r="N312" s="682"/>
      <c r="O312" s="682"/>
      <c r="P312" s="682"/>
      <c r="Q312" s="682"/>
      <c r="R312" s="682"/>
      <c r="S312" s="682"/>
      <c r="T312" s="682"/>
      <c r="U312" s="682">
        <v>2.13</v>
      </c>
      <c r="V312" s="21" t="str">
        <f t="shared" si="48"/>
        <v/>
      </c>
      <c r="W312" s="682" t="str">
        <f t="shared" si="49"/>
        <v/>
      </c>
      <c r="X312" s="682" t="str">
        <f t="shared" si="50"/>
        <v/>
      </c>
      <c r="Y312" s="682" t="str">
        <f t="shared" si="51"/>
        <v/>
      </c>
      <c r="Z312" s="2" t="s">
        <v>735</v>
      </c>
      <c r="AA312" s="2"/>
      <c r="AB312" s="2"/>
      <c r="AC312" s="39" t="str">
        <f t="shared" si="44"/>
        <v/>
      </c>
      <c r="AD312" s="39" t="str">
        <f t="shared" si="45"/>
        <v/>
      </c>
      <c r="AE312" s="39" t="str">
        <f t="shared" si="46"/>
        <v/>
      </c>
      <c r="AF312" s="39" t="str">
        <f t="shared" si="47"/>
        <v/>
      </c>
    </row>
    <row r="313" spans="1:32" ht="63.75" x14ac:dyDescent="0.2">
      <c r="A313" s="2">
        <v>6558315</v>
      </c>
      <c r="B313" s="2" t="s">
        <v>677</v>
      </c>
      <c r="C313" s="2">
        <v>1987</v>
      </c>
      <c r="D313" s="2" t="s">
        <v>469</v>
      </c>
      <c r="E313" s="2" t="s">
        <v>682</v>
      </c>
      <c r="F313" s="2" t="s">
        <v>679</v>
      </c>
      <c r="G313" s="2" t="s">
        <v>737</v>
      </c>
      <c r="H313" s="2" t="s">
        <v>351</v>
      </c>
      <c r="I313" s="2" t="s">
        <v>341</v>
      </c>
      <c r="J313" s="2" t="s">
        <v>493</v>
      </c>
      <c r="K313" s="682">
        <v>1985</v>
      </c>
      <c r="L313" s="682">
        <v>466</v>
      </c>
      <c r="M313" s="682"/>
      <c r="N313" s="682"/>
      <c r="O313" s="682"/>
      <c r="P313" s="682"/>
      <c r="Q313" s="682"/>
      <c r="R313" s="682"/>
      <c r="S313" s="682"/>
      <c r="T313" s="682"/>
      <c r="U313" s="682">
        <v>0.86</v>
      </c>
      <c r="V313" s="21" t="str">
        <f t="shared" si="48"/>
        <v/>
      </c>
      <c r="W313" s="682" t="str">
        <f t="shared" si="49"/>
        <v/>
      </c>
      <c r="X313" s="682" t="str">
        <f t="shared" si="50"/>
        <v/>
      </c>
      <c r="Y313" s="682" t="str">
        <f t="shared" si="51"/>
        <v/>
      </c>
      <c r="Z313" s="2" t="s">
        <v>735</v>
      </c>
      <c r="AA313" s="2"/>
      <c r="AB313" s="2"/>
      <c r="AC313" s="39" t="str">
        <f t="shared" si="44"/>
        <v/>
      </c>
      <c r="AD313" s="39" t="str">
        <f t="shared" si="45"/>
        <v/>
      </c>
      <c r="AE313" s="39" t="str">
        <f t="shared" si="46"/>
        <v/>
      </c>
      <c r="AF313" s="39" t="str">
        <f t="shared" si="47"/>
        <v/>
      </c>
    </row>
    <row r="314" spans="1:32" ht="63.75" x14ac:dyDescent="0.2">
      <c r="A314" s="2">
        <v>6558315</v>
      </c>
      <c r="B314" s="2" t="s">
        <v>677</v>
      </c>
      <c r="C314" s="2">
        <v>1987</v>
      </c>
      <c r="D314" s="2" t="s">
        <v>469</v>
      </c>
      <c r="E314" s="2" t="s">
        <v>682</v>
      </c>
      <c r="F314" s="2" t="s">
        <v>679</v>
      </c>
      <c r="G314" s="2" t="s">
        <v>737</v>
      </c>
      <c r="H314" s="2" t="s">
        <v>351</v>
      </c>
      <c r="I314" s="2" t="s">
        <v>341</v>
      </c>
      <c r="J314" s="2" t="s">
        <v>493</v>
      </c>
      <c r="K314" s="682">
        <v>1985</v>
      </c>
      <c r="L314" s="682">
        <v>490</v>
      </c>
      <c r="M314" s="682"/>
      <c r="N314" s="682"/>
      <c r="O314" s="682"/>
      <c r="P314" s="682"/>
      <c r="Q314" s="682"/>
      <c r="R314" s="682"/>
      <c r="S314" s="682"/>
      <c r="T314" s="682"/>
      <c r="U314" s="682">
        <v>0.75</v>
      </c>
      <c r="V314" s="21" t="str">
        <f t="shared" si="48"/>
        <v/>
      </c>
      <c r="W314" s="682" t="str">
        <f t="shared" si="49"/>
        <v/>
      </c>
      <c r="X314" s="682" t="str">
        <f t="shared" si="50"/>
        <v/>
      </c>
      <c r="Y314" s="682" t="str">
        <f t="shared" si="51"/>
        <v/>
      </c>
      <c r="Z314" s="2" t="s">
        <v>735</v>
      </c>
      <c r="AA314" s="2"/>
      <c r="AB314" s="2"/>
      <c r="AC314" s="39" t="str">
        <f t="shared" si="44"/>
        <v/>
      </c>
      <c r="AD314" s="39" t="str">
        <f t="shared" si="45"/>
        <v/>
      </c>
      <c r="AE314" s="39" t="str">
        <f t="shared" si="46"/>
        <v/>
      </c>
      <c r="AF314" s="39" t="str">
        <f t="shared" si="47"/>
        <v/>
      </c>
    </row>
    <row r="315" spans="1:32" ht="63.75" x14ac:dyDescent="0.2">
      <c r="A315" s="2">
        <v>6558315</v>
      </c>
      <c r="B315" s="2" t="s">
        <v>677</v>
      </c>
      <c r="C315" s="2">
        <v>1987</v>
      </c>
      <c r="D315" s="2" t="s">
        <v>469</v>
      </c>
      <c r="E315" s="2" t="s">
        <v>682</v>
      </c>
      <c r="F315" s="2" t="s">
        <v>679</v>
      </c>
      <c r="G315" s="2" t="s">
        <v>738</v>
      </c>
      <c r="H315" s="2" t="s">
        <v>351</v>
      </c>
      <c r="I315" s="2" t="s">
        <v>341</v>
      </c>
      <c r="J315" s="2" t="s">
        <v>493</v>
      </c>
      <c r="K315" s="682">
        <v>1985</v>
      </c>
      <c r="L315" s="682">
        <v>470</v>
      </c>
      <c r="M315" s="682"/>
      <c r="N315" s="682"/>
      <c r="O315" s="682"/>
      <c r="P315" s="682"/>
      <c r="Q315" s="682"/>
      <c r="R315" s="682"/>
      <c r="S315" s="682"/>
      <c r="T315" s="682"/>
      <c r="U315" s="682">
        <v>5.49</v>
      </c>
      <c r="V315" s="21" t="str">
        <f t="shared" si="48"/>
        <v/>
      </c>
      <c r="W315" s="682" t="str">
        <f t="shared" si="49"/>
        <v/>
      </c>
      <c r="X315" s="682" t="str">
        <f t="shared" si="50"/>
        <v/>
      </c>
      <c r="Y315" s="682" t="str">
        <f t="shared" si="51"/>
        <v/>
      </c>
      <c r="Z315" s="2" t="s">
        <v>735</v>
      </c>
      <c r="AB315" s="2"/>
      <c r="AC315" s="39" t="str">
        <f t="shared" si="44"/>
        <v/>
      </c>
      <c r="AD315" s="39" t="str">
        <f t="shared" si="45"/>
        <v/>
      </c>
      <c r="AE315" s="39" t="str">
        <f t="shared" si="46"/>
        <v/>
      </c>
      <c r="AF315" s="39" t="str">
        <f t="shared" si="47"/>
        <v/>
      </c>
    </row>
    <row r="316" spans="1:32" ht="63.75" x14ac:dyDescent="0.2">
      <c r="A316" s="2">
        <v>6558315</v>
      </c>
      <c r="B316" s="2" t="s">
        <v>677</v>
      </c>
      <c r="C316" s="2">
        <v>1987</v>
      </c>
      <c r="D316" s="2" t="s">
        <v>469</v>
      </c>
      <c r="E316" s="2" t="s">
        <v>682</v>
      </c>
      <c r="F316" s="2" t="s">
        <v>679</v>
      </c>
      <c r="G316" s="2" t="s">
        <v>738</v>
      </c>
      <c r="H316" s="2" t="s">
        <v>351</v>
      </c>
      <c r="I316" s="2" t="s">
        <v>341</v>
      </c>
      <c r="J316" s="2" t="s">
        <v>493</v>
      </c>
      <c r="K316" s="682">
        <v>1985</v>
      </c>
      <c r="L316" s="682">
        <v>469</v>
      </c>
      <c r="M316" s="682"/>
      <c r="N316" s="682"/>
      <c r="O316" s="682"/>
      <c r="P316" s="682"/>
      <c r="Q316" s="682"/>
      <c r="R316" s="682"/>
      <c r="S316" s="682"/>
      <c r="T316" s="682"/>
      <c r="U316" s="682">
        <v>3.93</v>
      </c>
      <c r="V316" s="21" t="str">
        <f t="shared" si="48"/>
        <v/>
      </c>
      <c r="W316" s="682" t="str">
        <f t="shared" si="49"/>
        <v/>
      </c>
      <c r="X316" s="682" t="str">
        <f t="shared" si="50"/>
        <v/>
      </c>
      <c r="Y316" s="682" t="str">
        <f t="shared" si="51"/>
        <v/>
      </c>
      <c r="Z316" s="2" t="s">
        <v>735</v>
      </c>
      <c r="AA316" s="2"/>
      <c r="AB316" s="2"/>
      <c r="AC316" s="39" t="str">
        <f t="shared" si="44"/>
        <v/>
      </c>
      <c r="AD316" s="39" t="str">
        <f t="shared" si="45"/>
        <v/>
      </c>
      <c r="AE316" s="39" t="str">
        <f t="shared" si="46"/>
        <v/>
      </c>
      <c r="AF316" s="39" t="str">
        <f t="shared" si="47"/>
        <v/>
      </c>
    </row>
    <row r="317" spans="1:32" ht="63.75" x14ac:dyDescent="0.2">
      <c r="A317" s="2">
        <v>6558315</v>
      </c>
      <c r="B317" s="2" t="s">
        <v>677</v>
      </c>
      <c r="C317" s="2">
        <v>1987</v>
      </c>
      <c r="D317" s="2" t="s">
        <v>469</v>
      </c>
      <c r="E317" s="2" t="s">
        <v>682</v>
      </c>
      <c r="F317" s="2" t="s">
        <v>679</v>
      </c>
      <c r="G317" s="2" t="s">
        <v>739</v>
      </c>
      <c r="H317" s="2" t="s">
        <v>351</v>
      </c>
      <c r="I317" s="2" t="s">
        <v>341</v>
      </c>
      <c r="J317" s="2" t="s">
        <v>493</v>
      </c>
      <c r="K317" s="682">
        <v>1985</v>
      </c>
      <c r="L317" s="682">
        <v>490</v>
      </c>
      <c r="M317" s="682"/>
      <c r="N317" s="682"/>
      <c r="O317" s="682"/>
      <c r="P317" s="682"/>
      <c r="Q317" s="682"/>
      <c r="R317" s="682"/>
      <c r="S317" s="682"/>
      <c r="T317" s="682"/>
      <c r="U317" s="682">
        <v>5.88</v>
      </c>
      <c r="V317" s="21" t="str">
        <f t="shared" si="48"/>
        <v/>
      </c>
      <c r="W317" s="682" t="str">
        <f t="shared" si="49"/>
        <v/>
      </c>
      <c r="X317" s="682" t="str">
        <f t="shared" si="50"/>
        <v/>
      </c>
      <c r="Y317" s="682" t="str">
        <f t="shared" si="51"/>
        <v/>
      </c>
      <c r="Z317" s="2" t="s">
        <v>735</v>
      </c>
      <c r="AA317" s="2"/>
      <c r="AB317" s="2"/>
      <c r="AC317" s="39" t="str">
        <f t="shared" si="44"/>
        <v/>
      </c>
      <c r="AD317" s="39" t="str">
        <f t="shared" si="45"/>
        <v/>
      </c>
      <c r="AE317" s="39" t="str">
        <f t="shared" si="46"/>
        <v/>
      </c>
      <c r="AF317" s="39" t="str">
        <f t="shared" si="47"/>
        <v/>
      </c>
    </row>
    <row r="318" spans="1:32" ht="63.75" x14ac:dyDescent="0.2">
      <c r="A318" s="2">
        <v>6558315</v>
      </c>
      <c r="B318" s="2" t="s">
        <v>677</v>
      </c>
      <c r="C318" s="2">
        <v>1987</v>
      </c>
      <c r="D318" s="2" t="s">
        <v>469</v>
      </c>
      <c r="E318" s="2" t="s">
        <v>682</v>
      </c>
      <c r="F318" s="2" t="s">
        <v>679</v>
      </c>
      <c r="G318" s="2" t="s">
        <v>740</v>
      </c>
      <c r="H318" s="2" t="s">
        <v>351</v>
      </c>
      <c r="I318" s="4" t="s">
        <v>342</v>
      </c>
      <c r="J318" s="2" t="s">
        <v>493</v>
      </c>
      <c r="K318" s="682">
        <v>1985</v>
      </c>
      <c r="L318" s="682">
        <v>13</v>
      </c>
      <c r="M318" s="682"/>
      <c r="N318" s="682"/>
      <c r="O318" s="682"/>
      <c r="P318" s="682"/>
      <c r="Q318" s="682"/>
      <c r="R318" s="682"/>
      <c r="S318" s="682"/>
      <c r="T318" s="682"/>
      <c r="U318" s="682">
        <v>1.91</v>
      </c>
      <c r="V318" s="21" t="str">
        <f t="shared" si="48"/>
        <v/>
      </c>
      <c r="W318" s="682" t="str">
        <f t="shared" si="49"/>
        <v/>
      </c>
      <c r="X318" s="682" t="str">
        <f t="shared" si="50"/>
        <v/>
      </c>
      <c r="Y318" s="682" t="str">
        <f t="shared" si="51"/>
        <v/>
      </c>
      <c r="Z318" s="2" t="s">
        <v>735</v>
      </c>
      <c r="AA318" s="2"/>
      <c r="AB318" s="2"/>
      <c r="AC318" s="39" t="str">
        <f t="shared" si="44"/>
        <v/>
      </c>
      <c r="AD318" s="39" t="str">
        <f t="shared" si="45"/>
        <v/>
      </c>
      <c r="AE318" s="39" t="str">
        <f t="shared" si="46"/>
        <v/>
      </c>
      <c r="AF318" s="39" t="str">
        <f t="shared" si="47"/>
        <v/>
      </c>
    </row>
    <row r="319" spans="1:32" ht="51" x14ac:dyDescent="0.2">
      <c r="A319" s="2">
        <v>6558315</v>
      </c>
      <c r="B319" s="2" t="s">
        <v>677</v>
      </c>
      <c r="C319" s="2">
        <v>1987</v>
      </c>
      <c r="D319" s="2" t="s">
        <v>469</v>
      </c>
      <c r="E319" s="2" t="s">
        <v>678</v>
      </c>
      <c r="F319" s="2" t="s">
        <v>679</v>
      </c>
      <c r="G319" s="2" t="s">
        <v>741</v>
      </c>
      <c r="H319" s="2" t="s">
        <v>351</v>
      </c>
      <c r="I319" s="4" t="s">
        <v>342</v>
      </c>
      <c r="J319" s="2" t="s">
        <v>493</v>
      </c>
      <c r="K319" s="682">
        <v>1985</v>
      </c>
      <c r="L319" s="682">
        <v>15</v>
      </c>
      <c r="M319" s="682">
        <v>1</v>
      </c>
      <c r="N319" s="682"/>
      <c r="O319" s="682"/>
      <c r="P319" s="682"/>
      <c r="Q319" s="682"/>
      <c r="R319" s="682"/>
      <c r="S319" s="682"/>
      <c r="T319" s="682"/>
      <c r="U319" s="682">
        <v>0.05</v>
      </c>
      <c r="V319" s="21" t="str">
        <f t="shared" si="48"/>
        <v/>
      </c>
      <c r="W319" s="682" t="str">
        <f t="shared" si="49"/>
        <v/>
      </c>
      <c r="X319" s="682" t="str">
        <f t="shared" si="50"/>
        <v/>
      </c>
      <c r="Y319" s="682" t="str">
        <f t="shared" si="51"/>
        <v/>
      </c>
      <c r="Z319" s="2" t="s">
        <v>681</v>
      </c>
      <c r="AA319" s="2" t="s">
        <v>400</v>
      </c>
      <c r="AB319" s="2"/>
      <c r="AC319" s="39" t="str">
        <f t="shared" si="44"/>
        <v/>
      </c>
      <c r="AD319" s="39" t="str">
        <f t="shared" si="45"/>
        <v/>
      </c>
      <c r="AE319" s="39" t="str">
        <f t="shared" si="46"/>
        <v/>
      </c>
      <c r="AF319" s="39" t="str">
        <f t="shared" si="47"/>
        <v/>
      </c>
    </row>
    <row r="320" spans="1:32" ht="51" x14ac:dyDescent="0.2">
      <c r="A320" s="2">
        <v>6558315</v>
      </c>
      <c r="B320" s="2" t="s">
        <v>677</v>
      </c>
      <c r="C320" s="2">
        <v>1987</v>
      </c>
      <c r="D320" s="2" t="s">
        <v>469</v>
      </c>
      <c r="E320" s="2" t="s">
        <v>678</v>
      </c>
      <c r="F320" s="2" t="s">
        <v>679</v>
      </c>
      <c r="G320" s="2" t="s">
        <v>741</v>
      </c>
      <c r="H320" s="2" t="s">
        <v>351</v>
      </c>
      <c r="I320" s="4" t="s">
        <v>342</v>
      </c>
      <c r="J320" s="2" t="s">
        <v>493</v>
      </c>
      <c r="K320" s="682">
        <v>1985</v>
      </c>
      <c r="L320" s="682">
        <v>15</v>
      </c>
      <c r="M320" s="682">
        <v>1</v>
      </c>
      <c r="N320" s="682"/>
      <c r="O320" s="682"/>
      <c r="P320" s="682"/>
      <c r="Q320" s="682"/>
      <c r="R320" s="682"/>
      <c r="S320" s="682"/>
      <c r="T320" s="682"/>
      <c r="U320" s="682">
        <v>0.05</v>
      </c>
      <c r="V320" s="21" t="str">
        <f t="shared" si="48"/>
        <v/>
      </c>
      <c r="W320" s="682" t="str">
        <f t="shared" si="49"/>
        <v/>
      </c>
      <c r="X320" s="682" t="str">
        <f t="shared" si="50"/>
        <v/>
      </c>
      <c r="Y320" s="682" t="str">
        <f t="shared" si="51"/>
        <v/>
      </c>
      <c r="Z320" s="2" t="s">
        <v>681</v>
      </c>
      <c r="AA320" s="2" t="s">
        <v>400</v>
      </c>
      <c r="AB320" s="2"/>
      <c r="AC320" s="39" t="str">
        <f t="shared" si="44"/>
        <v/>
      </c>
      <c r="AD320" s="39" t="str">
        <f t="shared" si="45"/>
        <v/>
      </c>
      <c r="AE320" s="39" t="str">
        <f t="shared" si="46"/>
        <v/>
      </c>
      <c r="AF320" s="39" t="str">
        <f t="shared" si="47"/>
        <v/>
      </c>
    </row>
    <row r="321" spans="1:32" ht="51" x14ac:dyDescent="0.2">
      <c r="A321" s="2">
        <v>6558315</v>
      </c>
      <c r="B321" s="2" t="s">
        <v>677</v>
      </c>
      <c r="C321" s="2">
        <v>1987</v>
      </c>
      <c r="D321" s="2" t="s">
        <v>469</v>
      </c>
      <c r="E321" s="2" t="s">
        <v>678</v>
      </c>
      <c r="F321" s="2" t="s">
        <v>679</v>
      </c>
      <c r="G321" s="2" t="s">
        <v>724</v>
      </c>
      <c r="H321" s="2"/>
      <c r="I321" s="4" t="s">
        <v>341</v>
      </c>
      <c r="J321" s="2" t="s">
        <v>493</v>
      </c>
      <c r="K321" s="682">
        <v>1985</v>
      </c>
      <c r="L321" s="682">
        <v>474</v>
      </c>
      <c r="M321" s="682">
        <v>1</v>
      </c>
      <c r="N321" s="682"/>
      <c r="O321" s="682"/>
      <c r="P321" s="682"/>
      <c r="Q321" s="682"/>
      <c r="R321" s="682"/>
      <c r="S321" s="682"/>
      <c r="T321" s="682"/>
      <c r="U321" s="682">
        <v>0.02</v>
      </c>
      <c r="V321" s="21" t="str">
        <f t="shared" si="48"/>
        <v/>
      </c>
      <c r="W321" s="682" t="str">
        <f t="shared" si="49"/>
        <v/>
      </c>
      <c r="X321" s="682" t="str">
        <f t="shared" si="50"/>
        <v/>
      </c>
      <c r="Y321" s="682" t="str">
        <f t="shared" si="51"/>
        <v/>
      </c>
      <c r="Z321" s="2" t="s">
        <v>681</v>
      </c>
      <c r="AA321" s="2" t="s">
        <v>400</v>
      </c>
      <c r="AB321" s="2"/>
      <c r="AC321" s="39" t="str">
        <f t="shared" si="44"/>
        <v/>
      </c>
      <c r="AD321" s="39" t="str">
        <f t="shared" si="45"/>
        <v/>
      </c>
      <c r="AE321" s="39" t="str">
        <f t="shared" si="46"/>
        <v/>
      </c>
      <c r="AF321" s="39" t="str">
        <f t="shared" si="47"/>
        <v/>
      </c>
    </row>
    <row r="322" spans="1:32" ht="63.75" x14ac:dyDescent="0.2">
      <c r="A322" s="2">
        <v>6558315</v>
      </c>
      <c r="B322" s="2" t="s">
        <v>677</v>
      </c>
      <c r="C322" s="2">
        <v>1987</v>
      </c>
      <c r="D322" s="2" t="s">
        <v>469</v>
      </c>
      <c r="E322" s="2" t="s">
        <v>682</v>
      </c>
      <c r="F322" s="2" t="s">
        <v>679</v>
      </c>
      <c r="G322" s="2" t="s">
        <v>688</v>
      </c>
      <c r="H322" s="2" t="s">
        <v>351</v>
      </c>
      <c r="I322" s="4" t="s">
        <v>341</v>
      </c>
      <c r="J322" s="2" t="s">
        <v>352</v>
      </c>
      <c r="K322" s="682">
        <v>1985</v>
      </c>
      <c r="L322" s="682">
        <v>465</v>
      </c>
      <c r="M322" s="682"/>
      <c r="N322" s="682"/>
      <c r="O322" s="682"/>
      <c r="P322" s="682"/>
      <c r="Q322" s="682"/>
      <c r="R322" s="682"/>
      <c r="S322" s="682"/>
      <c r="T322" s="682"/>
      <c r="U322" s="682">
        <v>0.27</v>
      </c>
      <c r="V322" s="21">
        <f t="shared" si="48"/>
        <v>0.27</v>
      </c>
      <c r="W322" s="682" t="str">
        <f t="shared" si="49"/>
        <v/>
      </c>
      <c r="X322" s="682" t="str">
        <f t="shared" si="50"/>
        <v/>
      </c>
      <c r="Y322" s="682" t="str">
        <f t="shared" si="51"/>
        <v/>
      </c>
      <c r="Z322" s="2" t="s">
        <v>684</v>
      </c>
      <c r="AA322" s="2"/>
      <c r="AB322" s="2"/>
      <c r="AC322" s="39">
        <f t="shared" si="44"/>
        <v>0.27</v>
      </c>
      <c r="AD322" s="39">
        <f t="shared" si="45"/>
        <v>-1.3093333199837622</v>
      </c>
      <c r="AE322" s="39" t="str">
        <f t="shared" si="46"/>
        <v/>
      </c>
      <c r="AF322" s="39" t="str">
        <f t="shared" si="47"/>
        <v/>
      </c>
    </row>
    <row r="323" spans="1:32" ht="63.75" x14ac:dyDescent="0.2">
      <c r="A323" s="2">
        <v>6558315</v>
      </c>
      <c r="B323" s="2" t="s">
        <v>677</v>
      </c>
      <c r="C323" s="2">
        <v>1987</v>
      </c>
      <c r="D323" s="2" t="s">
        <v>469</v>
      </c>
      <c r="E323" s="2" t="s">
        <v>682</v>
      </c>
      <c r="F323" s="2" t="s">
        <v>679</v>
      </c>
      <c r="G323" s="2" t="s">
        <v>688</v>
      </c>
      <c r="H323" s="2" t="s">
        <v>351</v>
      </c>
      <c r="I323" s="4" t="s">
        <v>341</v>
      </c>
      <c r="J323" s="2" t="s">
        <v>352</v>
      </c>
      <c r="K323" s="682">
        <v>1985</v>
      </c>
      <c r="L323" s="682">
        <v>441</v>
      </c>
      <c r="M323" s="682"/>
      <c r="N323" s="682"/>
      <c r="O323" s="682"/>
      <c r="P323" s="682"/>
      <c r="Q323" s="682"/>
      <c r="R323" s="682"/>
      <c r="S323" s="682"/>
      <c r="T323" s="682"/>
      <c r="U323" s="682">
        <v>0.49</v>
      </c>
      <c r="V323" s="21">
        <f t="shared" si="48"/>
        <v>0.49</v>
      </c>
      <c r="W323" s="682" t="str">
        <f t="shared" si="49"/>
        <v/>
      </c>
      <c r="X323" s="682" t="str">
        <f t="shared" si="50"/>
        <v/>
      </c>
      <c r="Y323" s="682" t="str">
        <f t="shared" si="51"/>
        <v/>
      </c>
      <c r="Z323" s="2" t="s">
        <v>684</v>
      </c>
      <c r="AA323" s="2"/>
      <c r="AB323" s="2"/>
      <c r="AC323" s="39">
        <f t="shared" si="44"/>
        <v>0.49</v>
      </c>
      <c r="AD323" s="39">
        <f t="shared" si="45"/>
        <v>-0.71334988787746478</v>
      </c>
      <c r="AE323" s="39" t="str">
        <f t="shared" si="46"/>
        <v/>
      </c>
      <c r="AF323" s="39" t="str">
        <f t="shared" si="47"/>
        <v/>
      </c>
    </row>
    <row r="324" spans="1:32" ht="63.75" x14ac:dyDescent="0.2">
      <c r="A324" s="2">
        <v>6558315</v>
      </c>
      <c r="B324" s="2" t="s">
        <v>677</v>
      </c>
      <c r="C324" s="2">
        <v>1987</v>
      </c>
      <c r="D324" s="2" t="s">
        <v>469</v>
      </c>
      <c r="E324" s="2" t="s">
        <v>682</v>
      </c>
      <c r="F324" s="2" t="s">
        <v>679</v>
      </c>
      <c r="G324" s="2" t="s">
        <v>742</v>
      </c>
      <c r="H324" s="2" t="s">
        <v>351</v>
      </c>
      <c r="I324" s="4" t="s">
        <v>341</v>
      </c>
      <c r="J324" s="2" t="s">
        <v>352</v>
      </c>
      <c r="K324" s="682">
        <v>1985</v>
      </c>
      <c r="L324" s="682">
        <v>473</v>
      </c>
      <c r="M324" s="682"/>
      <c r="N324" s="682"/>
      <c r="O324" s="682"/>
      <c r="P324" s="682"/>
      <c r="Q324" s="682"/>
      <c r="R324" s="682"/>
      <c r="S324" s="682"/>
      <c r="T324" s="682"/>
      <c r="U324" s="682">
        <v>1</v>
      </c>
      <c r="V324" s="21">
        <f t="shared" si="48"/>
        <v>1</v>
      </c>
      <c r="W324" s="682" t="str">
        <f t="shared" si="49"/>
        <v/>
      </c>
      <c r="X324" s="682" t="str">
        <f t="shared" si="50"/>
        <v/>
      </c>
      <c r="Y324" s="682" t="str">
        <f t="shared" si="51"/>
        <v/>
      </c>
      <c r="Z324" s="2" t="s">
        <v>684</v>
      </c>
      <c r="AA324" s="2"/>
      <c r="AB324" s="2"/>
      <c r="AC324" s="39">
        <f t="shared" si="44"/>
        <v>1</v>
      </c>
      <c r="AD324" s="39">
        <f t="shared" si="45"/>
        <v>0</v>
      </c>
      <c r="AE324" s="39" t="str">
        <f t="shared" si="46"/>
        <v/>
      </c>
      <c r="AF324" s="39" t="str">
        <f t="shared" si="47"/>
        <v/>
      </c>
    </row>
    <row r="325" spans="1:32" ht="63.75" x14ac:dyDescent="0.2">
      <c r="A325" s="2">
        <v>6558315</v>
      </c>
      <c r="B325" s="2" t="s">
        <v>677</v>
      </c>
      <c r="C325" s="2">
        <v>1987</v>
      </c>
      <c r="D325" s="2" t="s">
        <v>469</v>
      </c>
      <c r="E325" s="2" t="s">
        <v>682</v>
      </c>
      <c r="F325" s="2" t="s">
        <v>679</v>
      </c>
      <c r="G325" s="2" t="s">
        <v>742</v>
      </c>
      <c r="H325" s="2" t="s">
        <v>351</v>
      </c>
      <c r="I325" s="4" t="s">
        <v>341</v>
      </c>
      <c r="J325" s="2" t="s">
        <v>352</v>
      </c>
      <c r="K325" s="682">
        <v>1985</v>
      </c>
      <c r="L325" s="682">
        <v>471</v>
      </c>
      <c r="M325" s="682"/>
      <c r="N325" s="682"/>
      <c r="O325" s="682"/>
      <c r="P325" s="682"/>
      <c r="Q325" s="682"/>
      <c r="R325" s="682"/>
      <c r="S325" s="682"/>
      <c r="T325" s="682"/>
      <c r="U325" s="682">
        <v>0.55000000000000004</v>
      </c>
      <c r="V325" s="21">
        <f t="shared" si="48"/>
        <v>0.55000000000000004</v>
      </c>
      <c r="W325" s="682" t="str">
        <f t="shared" si="49"/>
        <v/>
      </c>
      <c r="X325" s="682" t="str">
        <f t="shared" si="50"/>
        <v/>
      </c>
      <c r="Y325" s="682" t="str">
        <f t="shared" si="51"/>
        <v/>
      </c>
      <c r="Z325" s="2" t="s">
        <v>684</v>
      </c>
      <c r="AA325" s="2"/>
      <c r="AB325" s="2"/>
      <c r="AC325" s="39">
        <f t="shared" si="44"/>
        <v>0.55000000000000004</v>
      </c>
      <c r="AD325" s="39">
        <f t="shared" si="45"/>
        <v>-0.59783700075562041</v>
      </c>
      <c r="AE325" s="39" t="str">
        <f t="shared" si="46"/>
        <v/>
      </c>
      <c r="AF325" s="39" t="str">
        <f t="shared" si="47"/>
        <v/>
      </c>
    </row>
    <row r="326" spans="1:32" ht="63.75" x14ac:dyDescent="0.2">
      <c r="A326" s="2">
        <v>6558315</v>
      </c>
      <c r="B326" s="2" t="s">
        <v>677</v>
      </c>
      <c r="C326" s="2">
        <v>1987</v>
      </c>
      <c r="D326" s="2" t="s">
        <v>469</v>
      </c>
      <c r="E326" s="2" t="s">
        <v>682</v>
      </c>
      <c r="F326" s="2" t="s">
        <v>679</v>
      </c>
      <c r="G326" s="2" t="s">
        <v>742</v>
      </c>
      <c r="H326" s="2" t="s">
        <v>351</v>
      </c>
      <c r="I326" s="4" t="s">
        <v>341</v>
      </c>
      <c r="J326" s="2" t="s">
        <v>352</v>
      </c>
      <c r="K326" s="682">
        <v>1985</v>
      </c>
      <c r="L326" s="682">
        <v>461</v>
      </c>
      <c r="M326" s="682"/>
      <c r="N326" s="682"/>
      <c r="O326" s="682"/>
      <c r="P326" s="682"/>
      <c r="Q326" s="682"/>
      <c r="R326" s="682"/>
      <c r="S326" s="682"/>
      <c r="T326" s="682"/>
      <c r="U326" s="682">
        <v>1.76</v>
      </c>
      <c r="V326" s="21">
        <f t="shared" si="48"/>
        <v>1.76</v>
      </c>
      <c r="W326" s="682" t="str">
        <f t="shared" si="49"/>
        <v/>
      </c>
      <c r="X326" s="682" t="str">
        <f t="shared" si="50"/>
        <v/>
      </c>
      <c r="Y326" s="682" t="str">
        <f t="shared" si="51"/>
        <v/>
      </c>
      <c r="Z326" s="2" t="s">
        <v>684</v>
      </c>
      <c r="AA326" s="2"/>
      <c r="AB326" s="2"/>
      <c r="AC326" s="39">
        <f t="shared" si="44"/>
        <v>1.76</v>
      </c>
      <c r="AD326" s="39">
        <f t="shared" si="45"/>
        <v>0.56531380905006046</v>
      </c>
      <c r="AE326" s="39" t="str">
        <f t="shared" si="46"/>
        <v/>
      </c>
      <c r="AF326" s="39" t="str">
        <f t="shared" si="47"/>
        <v/>
      </c>
    </row>
    <row r="327" spans="1:32" ht="63.75" x14ac:dyDescent="0.2">
      <c r="A327" s="2">
        <v>6558315</v>
      </c>
      <c r="B327" s="2" t="s">
        <v>677</v>
      </c>
      <c r="C327" s="2">
        <v>1987</v>
      </c>
      <c r="D327" s="2" t="s">
        <v>469</v>
      </c>
      <c r="E327" s="2" t="s">
        <v>682</v>
      </c>
      <c r="F327" s="2" t="s">
        <v>679</v>
      </c>
      <c r="G327" s="2" t="s">
        <v>742</v>
      </c>
      <c r="H327" s="2" t="s">
        <v>351</v>
      </c>
      <c r="I327" s="4" t="s">
        <v>341</v>
      </c>
      <c r="J327" s="2" t="s">
        <v>352</v>
      </c>
      <c r="K327" s="682">
        <v>1985</v>
      </c>
      <c r="L327" s="682">
        <v>459</v>
      </c>
      <c r="M327" s="682"/>
      <c r="N327" s="682"/>
      <c r="O327" s="682"/>
      <c r="P327" s="682"/>
      <c r="Q327" s="682"/>
      <c r="R327" s="682"/>
      <c r="S327" s="682"/>
      <c r="T327" s="682"/>
      <c r="U327" s="682">
        <v>2.11</v>
      </c>
      <c r="V327" s="21">
        <f t="shared" si="48"/>
        <v>2.11</v>
      </c>
      <c r="W327" s="682" t="str">
        <f t="shared" si="49"/>
        <v/>
      </c>
      <c r="X327" s="682" t="str">
        <f t="shared" si="50"/>
        <v/>
      </c>
      <c r="Y327" s="682" t="str">
        <f t="shared" si="51"/>
        <v/>
      </c>
      <c r="Z327" s="2" t="s">
        <v>684</v>
      </c>
      <c r="AA327" s="2"/>
      <c r="AB327" s="2"/>
      <c r="AC327" s="39">
        <f t="shared" si="44"/>
        <v>2.11</v>
      </c>
      <c r="AD327" s="39">
        <f t="shared" si="45"/>
        <v>0.74668794748797507</v>
      </c>
      <c r="AE327" s="39" t="str">
        <f t="shared" si="46"/>
        <v/>
      </c>
      <c r="AF327" s="39" t="str">
        <f t="shared" si="47"/>
        <v/>
      </c>
    </row>
    <row r="328" spans="1:32" ht="63.75" x14ac:dyDescent="0.2">
      <c r="A328" s="2">
        <v>6558315</v>
      </c>
      <c r="B328" s="2" t="s">
        <v>677</v>
      </c>
      <c r="C328" s="2">
        <v>1987</v>
      </c>
      <c r="D328" s="2" t="s">
        <v>469</v>
      </c>
      <c r="E328" s="2" t="s">
        <v>682</v>
      </c>
      <c r="F328" s="2" t="s">
        <v>679</v>
      </c>
      <c r="G328" s="2" t="s">
        <v>742</v>
      </c>
      <c r="H328" s="2" t="s">
        <v>351</v>
      </c>
      <c r="I328" s="4" t="s">
        <v>341</v>
      </c>
      <c r="J328" s="2" t="s">
        <v>352</v>
      </c>
      <c r="K328" s="682">
        <v>1985</v>
      </c>
      <c r="L328" s="682">
        <v>448</v>
      </c>
      <c r="M328" s="682"/>
      <c r="N328" s="682"/>
      <c r="O328" s="682"/>
      <c r="P328" s="682"/>
      <c r="Q328" s="682"/>
      <c r="R328" s="682"/>
      <c r="S328" s="682"/>
      <c r="T328" s="682"/>
      <c r="U328" s="682">
        <v>34.9</v>
      </c>
      <c r="V328" s="21">
        <f t="shared" si="48"/>
        <v>34.9</v>
      </c>
      <c r="W328" s="682" t="str">
        <f t="shared" si="49"/>
        <v/>
      </c>
      <c r="X328" s="682" t="str">
        <f t="shared" si="50"/>
        <v/>
      </c>
      <c r="Y328" s="682" t="str">
        <f t="shared" si="51"/>
        <v/>
      </c>
      <c r="Z328" s="2" t="s">
        <v>684</v>
      </c>
      <c r="AA328" s="2"/>
      <c r="AB328" s="2"/>
      <c r="AC328" s="39">
        <f t="shared" ref="AC328:AC367" si="52">IF(AND($H328="W", $I328="TWA", $J328="PBZ",$U328&lt;&gt;"", $AA328&lt;&gt;"ND"), $U328, "")</f>
        <v>34.9</v>
      </c>
      <c r="AD328" s="39">
        <f t="shared" ref="AD328:AD367" si="53">+IFERROR(LN(AC328),"")</f>
        <v>3.5524868292083815</v>
      </c>
      <c r="AE328" s="39" t="str">
        <f t="shared" ref="AE328:AE367" si="54">IF(AND($H328="W", $I328="Short-term", $J328="PBZ",$U328&lt;&gt;"", $AA328&lt;&gt;"ND"), $U328, "")</f>
        <v/>
      </c>
      <c r="AF328" s="39" t="str">
        <f t="shared" ref="AF328:AF367" si="55">+IFERROR(LN(AE328),"")</f>
        <v/>
      </c>
    </row>
    <row r="329" spans="1:32" ht="63.75" x14ac:dyDescent="0.2">
      <c r="A329" s="2">
        <v>6558315</v>
      </c>
      <c r="B329" s="2" t="s">
        <v>677</v>
      </c>
      <c r="C329" s="2">
        <v>1987</v>
      </c>
      <c r="D329" s="2" t="s">
        <v>469</v>
      </c>
      <c r="E329" s="2" t="s">
        <v>682</v>
      </c>
      <c r="F329" s="2" t="s">
        <v>679</v>
      </c>
      <c r="G329" s="2" t="s">
        <v>742</v>
      </c>
      <c r="H329" s="2" t="s">
        <v>351</v>
      </c>
      <c r="I329" s="4" t="s">
        <v>341</v>
      </c>
      <c r="J329" s="2" t="s">
        <v>352</v>
      </c>
      <c r="K329" s="682">
        <v>1985</v>
      </c>
      <c r="L329" s="682">
        <v>456</v>
      </c>
      <c r="M329" s="682"/>
      <c r="N329" s="682"/>
      <c r="O329" s="682"/>
      <c r="P329" s="682"/>
      <c r="Q329" s="682"/>
      <c r="R329" s="682"/>
      <c r="S329" s="682"/>
      <c r="T329" s="682"/>
      <c r="U329" s="682">
        <v>0.28999999999999998</v>
      </c>
      <c r="V329" s="21">
        <f t="shared" si="48"/>
        <v>0.28999999999999998</v>
      </c>
      <c r="W329" s="682" t="str">
        <f t="shared" si="49"/>
        <v/>
      </c>
      <c r="X329" s="682" t="str">
        <f t="shared" si="50"/>
        <v/>
      </c>
      <c r="Y329" s="682" t="str">
        <f t="shared" si="51"/>
        <v/>
      </c>
      <c r="Z329" s="2" t="s">
        <v>684</v>
      </c>
      <c r="AA329" s="2"/>
      <c r="AB329" s="2"/>
      <c r="AC329" s="39">
        <f t="shared" si="52"/>
        <v>0.28999999999999998</v>
      </c>
      <c r="AD329" s="39">
        <f t="shared" si="53"/>
        <v>-1.2378743560016174</v>
      </c>
      <c r="AE329" s="39" t="str">
        <f t="shared" si="54"/>
        <v/>
      </c>
      <c r="AF329" s="39" t="str">
        <f t="shared" si="55"/>
        <v/>
      </c>
    </row>
    <row r="330" spans="1:32" ht="63.75" x14ac:dyDescent="0.2">
      <c r="A330" s="2">
        <v>6558315</v>
      </c>
      <c r="B330" s="2" t="s">
        <v>677</v>
      </c>
      <c r="C330" s="2">
        <v>1987</v>
      </c>
      <c r="D330" s="2" t="s">
        <v>469</v>
      </c>
      <c r="E330" s="2" t="s">
        <v>682</v>
      </c>
      <c r="F330" s="2" t="s">
        <v>679</v>
      </c>
      <c r="G330" s="2" t="s">
        <v>683</v>
      </c>
      <c r="H330" s="2" t="s">
        <v>351</v>
      </c>
      <c r="I330" s="4" t="s">
        <v>341</v>
      </c>
      <c r="J330" s="2" t="s">
        <v>352</v>
      </c>
      <c r="K330" s="682">
        <v>1985</v>
      </c>
      <c r="L330" s="682">
        <v>430</v>
      </c>
      <c r="M330" s="682"/>
      <c r="N330" s="682"/>
      <c r="O330" s="682"/>
      <c r="P330" s="682"/>
      <c r="Q330" s="682"/>
      <c r="R330" s="682"/>
      <c r="S330" s="682"/>
      <c r="T330" s="682"/>
      <c r="U330" s="682">
        <v>2.5499999999999998</v>
      </c>
      <c r="V330" s="21">
        <f t="shared" si="48"/>
        <v>2.5499999999999998</v>
      </c>
      <c r="W330" s="682" t="str">
        <f t="shared" si="49"/>
        <v/>
      </c>
      <c r="X330" s="682" t="str">
        <f t="shared" si="50"/>
        <v/>
      </c>
      <c r="Y330" s="682" t="str">
        <f t="shared" si="51"/>
        <v/>
      </c>
      <c r="Z330" s="2" t="s">
        <v>684</v>
      </c>
      <c r="AA330" s="2"/>
      <c r="AB330" s="2"/>
      <c r="AC330" s="39">
        <f t="shared" si="52"/>
        <v>2.5499999999999998</v>
      </c>
      <c r="AD330" s="39">
        <f t="shared" si="53"/>
        <v>0.93609335917033476</v>
      </c>
      <c r="AE330" s="39" t="str">
        <f t="shared" si="54"/>
        <v/>
      </c>
      <c r="AF330" s="39" t="str">
        <f t="shared" si="55"/>
        <v/>
      </c>
    </row>
    <row r="331" spans="1:32" ht="63.75" x14ac:dyDescent="0.2">
      <c r="A331" s="2">
        <v>6558315</v>
      </c>
      <c r="B331" s="2" t="s">
        <v>677</v>
      </c>
      <c r="C331" s="2">
        <v>1987</v>
      </c>
      <c r="D331" s="2" t="s">
        <v>469</v>
      </c>
      <c r="E331" s="2" t="s">
        <v>682</v>
      </c>
      <c r="F331" s="2" t="s">
        <v>679</v>
      </c>
      <c r="G331" s="2" t="s">
        <v>647</v>
      </c>
      <c r="H331" s="2" t="s">
        <v>351</v>
      </c>
      <c r="I331" s="4" t="s">
        <v>341</v>
      </c>
      <c r="J331" s="2" t="s">
        <v>352</v>
      </c>
      <c r="K331" s="682">
        <v>1985</v>
      </c>
      <c r="L331" s="682">
        <v>502</v>
      </c>
      <c r="M331" s="682"/>
      <c r="N331" s="682"/>
      <c r="O331" s="682"/>
      <c r="P331" s="682"/>
      <c r="Q331" s="682"/>
      <c r="R331" s="682"/>
      <c r="S331" s="682"/>
      <c r="T331" s="682"/>
      <c r="U331" s="682">
        <v>0.04</v>
      </c>
      <c r="V331" s="21">
        <f t="shared" si="48"/>
        <v>0.02</v>
      </c>
      <c r="W331" s="682" t="str">
        <f t="shared" si="49"/>
        <v/>
      </c>
      <c r="X331" s="682" t="str">
        <f t="shared" si="50"/>
        <v/>
      </c>
      <c r="Y331" s="682" t="str">
        <f t="shared" si="51"/>
        <v/>
      </c>
      <c r="Z331" s="2" t="s">
        <v>684</v>
      </c>
      <c r="AA331" s="2" t="s">
        <v>400</v>
      </c>
      <c r="AB331" s="2" t="s">
        <v>743</v>
      </c>
      <c r="AC331" s="39" t="str">
        <f t="shared" si="52"/>
        <v/>
      </c>
      <c r="AD331" s="39" t="str">
        <f t="shared" si="53"/>
        <v/>
      </c>
      <c r="AE331" s="39" t="str">
        <f t="shared" si="54"/>
        <v/>
      </c>
      <c r="AF331" s="39" t="str">
        <f t="shared" si="55"/>
        <v/>
      </c>
    </row>
    <row r="332" spans="1:32" ht="63.75" x14ac:dyDescent="0.2">
      <c r="A332" s="2">
        <v>6558315</v>
      </c>
      <c r="B332" s="2" t="s">
        <v>677</v>
      </c>
      <c r="C332" s="2">
        <v>1987</v>
      </c>
      <c r="D332" s="2" t="s">
        <v>469</v>
      </c>
      <c r="E332" s="2" t="s">
        <v>682</v>
      </c>
      <c r="F332" s="2" t="s">
        <v>679</v>
      </c>
      <c r="G332" s="2" t="s">
        <v>647</v>
      </c>
      <c r="H332" s="2" t="s">
        <v>351</v>
      </c>
      <c r="I332" s="4" t="s">
        <v>341</v>
      </c>
      <c r="J332" s="2" t="s">
        <v>352</v>
      </c>
      <c r="K332" s="682">
        <v>1985</v>
      </c>
      <c r="L332" s="682">
        <v>210</v>
      </c>
      <c r="M332" s="682"/>
      <c r="N332" s="682"/>
      <c r="O332" s="682"/>
      <c r="P332" s="682"/>
      <c r="Q332" s="682"/>
      <c r="R332" s="682"/>
      <c r="S332" s="682"/>
      <c r="T332" s="682"/>
      <c r="U332" s="682">
        <v>0.31</v>
      </c>
      <c r="V332" s="21">
        <f t="shared" si="48"/>
        <v>0.31</v>
      </c>
      <c r="W332" s="682" t="str">
        <f t="shared" si="49"/>
        <v/>
      </c>
      <c r="X332" s="682" t="str">
        <f t="shared" si="50"/>
        <v/>
      </c>
      <c r="Y332" s="682" t="str">
        <f t="shared" si="51"/>
        <v/>
      </c>
      <c r="Z332" s="2" t="s">
        <v>684</v>
      </c>
      <c r="AA332" s="2"/>
      <c r="AB332" s="2"/>
      <c r="AC332" s="39">
        <f t="shared" si="52"/>
        <v>0.31</v>
      </c>
      <c r="AD332" s="39">
        <f t="shared" si="53"/>
        <v>-1.1711829815029451</v>
      </c>
      <c r="AE332" s="39" t="str">
        <f t="shared" si="54"/>
        <v/>
      </c>
      <c r="AF332" s="39" t="str">
        <f t="shared" si="55"/>
        <v/>
      </c>
    </row>
    <row r="333" spans="1:32" ht="63.75" x14ac:dyDescent="0.2">
      <c r="A333" s="2">
        <v>6558315</v>
      </c>
      <c r="B333" s="2" t="s">
        <v>677</v>
      </c>
      <c r="C333" s="2">
        <v>1987</v>
      </c>
      <c r="D333" s="2" t="s">
        <v>469</v>
      </c>
      <c r="E333" s="2" t="s">
        <v>682</v>
      </c>
      <c r="F333" s="2" t="s">
        <v>679</v>
      </c>
      <c r="G333" s="2" t="s">
        <v>744</v>
      </c>
      <c r="H333" s="2" t="s">
        <v>351</v>
      </c>
      <c r="I333" s="4" t="s">
        <v>341</v>
      </c>
      <c r="J333" s="2" t="s">
        <v>352</v>
      </c>
      <c r="K333" s="682">
        <v>1985</v>
      </c>
      <c r="L333" s="682">
        <v>410</v>
      </c>
      <c r="M333" s="682"/>
      <c r="N333" s="682"/>
      <c r="O333" s="682"/>
      <c r="P333" s="682"/>
      <c r="Q333" s="682"/>
      <c r="R333" s="682"/>
      <c r="S333" s="682"/>
      <c r="T333" s="682"/>
      <c r="U333" s="682">
        <v>0.76</v>
      </c>
      <c r="V333" s="21">
        <f t="shared" si="48"/>
        <v>0.76</v>
      </c>
      <c r="W333" s="682" t="str">
        <f t="shared" si="49"/>
        <v/>
      </c>
      <c r="X333" s="682" t="str">
        <f t="shared" si="50"/>
        <v/>
      </c>
      <c r="Y333" s="682" t="str">
        <f t="shared" si="51"/>
        <v/>
      </c>
      <c r="Z333" s="2" t="s">
        <v>684</v>
      </c>
      <c r="AA333" s="2"/>
      <c r="AB333" s="2"/>
      <c r="AC333" s="39">
        <f t="shared" si="52"/>
        <v>0.76</v>
      </c>
      <c r="AD333" s="39">
        <f t="shared" si="53"/>
        <v>-0.2744368457017603</v>
      </c>
      <c r="AE333" s="39" t="str">
        <f t="shared" si="54"/>
        <v/>
      </c>
      <c r="AF333" s="39" t="str">
        <f t="shared" si="55"/>
        <v/>
      </c>
    </row>
    <row r="334" spans="1:32" ht="63.75" x14ac:dyDescent="0.2">
      <c r="A334" s="2">
        <v>6558315</v>
      </c>
      <c r="B334" s="2" t="s">
        <v>677</v>
      </c>
      <c r="C334" s="2">
        <v>1987</v>
      </c>
      <c r="D334" s="2" t="s">
        <v>469</v>
      </c>
      <c r="E334" s="2" t="s">
        <v>682</v>
      </c>
      <c r="F334" s="2" t="s">
        <v>679</v>
      </c>
      <c r="G334" s="2" t="s">
        <v>744</v>
      </c>
      <c r="H334" s="2" t="s">
        <v>351</v>
      </c>
      <c r="I334" s="4" t="s">
        <v>341</v>
      </c>
      <c r="J334" s="2" t="s">
        <v>352</v>
      </c>
      <c r="K334" s="682">
        <v>1985</v>
      </c>
      <c r="L334" s="682">
        <v>474</v>
      </c>
      <c r="M334" s="682"/>
      <c r="N334" s="682"/>
      <c r="O334" s="682"/>
      <c r="P334" s="682"/>
      <c r="Q334" s="682"/>
      <c r="R334" s="682"/>
      <c r="S334" s="682"/>
      <c r="T334" s="682"/>
      <c r="U334" s="682">
        <v>2.5499999999999998</v>
      </c>
      <c r="V334" s="21">
        <f t="shared" si="48"/>
        <v>2.5499999999999998</v>
      </c>
      <c r="W334" s="682" t="str">
        <f t="shared" si="49"/>
        <v/>
      </c>
      <c r="X334" s="682" t="str">
        <f t="shared" si="50"/>
        <v/>
      </c>
      <c r="Y334" s="682" t="str">
        <f t="shared" si="51"/>
        <v/>
      </c>
      <c r="Z334" s="2" t="s">
        <v>684</v>
      </c>
      <c r="AA334" s="2"/>
      <c r="AB334" s="2"/>
      <c r="AC334" s="39">
        <f t="shared" si="52"/>
        <v>2.5499999999999998</v>
      </c>
      <c r="AD334" s="39">
        <f t="shared" si="53"/>
        <v>0.93609335917033476</v>
      </c>
      <c r="AE334" s="39" t="str">
        <f t="shared" si="54"/>
        <v/>
      </c>
      <c r="AF334" s="39" t="str">
        <f t="shared" si="55"/>
        <v/>
      </c>
    </row>
    <row r="335" spans="1:32" ht="63.75" x14ac:dyDescent="0.2">
      <c r="A335" s="2">
        <v>6558315</v>
      </c>
      <c r="B335" s="2" t="s">
        <v>677</v>
      </c>
      <c r="C335" s="2">
        <v>1987</v>
      </c>
      <c r="D335" s="2" t="s">
        <v>469</v>
      </c>
      <c r="E335" s="2" t="s">
        <v>682</v>
      </c>
      <c r="F335" s="2" t="s">
        <v>679</v>
      </c>
      <c r="G335" s="2" t="s">
        <v>744</v>
      </c>
      <c r="H335" s="2" t="s">
        <v>351</v>
      </c>
      <c r="I335" s="4" t="s">
        <v>341</v>
      </c>
      <c r="J335" s="2" t="s">
        <v>352</v>
      </c>
      <c r="K335" s="682">
        <v>1985</v>
      </c>
      <c r="L335" s="682">
        <v>449</v>
      </c>
      <c r="M335" s="682"/>
      <c r="N335" s="682"/>
      <c r="O335" s="682"/>
      <c r="P335" s="682"/>
      <c r="Q335" s="682"/>
      <c r="R335" s="682"/>
      <c r="S335" s="682"/>
      <c r="T335" s="682"/>
      <c r="U335" s="682">
        <v>1.73</v>
      </c>
      <c r="V335" s="21">
        <f t="shared" si="48"/>
        <v>1.73</v>
      </c>
      <c r="W335" s="682" t="str">
        <f t="shared" si="49"/>
        <v/>
      </c>
      <c r="X335" s="682" t="str">
        <f t="shared" si="50"/>
        <v/>
      </c>
      <c r="Y335" s="682" t="str">
        <f t="shared" si="51"/>
        <v/>
      </c>
      <c r="Z335" s="2" t="s">
        <v>684</v>
      </c>
      <c r="AA335" s="2"/>
      <c r="AB335" s="2"/>
      <c r="AC335" s="39">
        <f t="shared" si="52"/>
        <v>1.73</v>
      </c>
      <c r="AD335" s="39">
        <f t="shared" si="53"/>
        <v>0.5481214085096876</v>
      </c>
      <c r="AE335" s="39" t="str">
        <f t="shared" si="54"/>
        <v/>
      </c>
      <c r="AF335" s="39" t="str">
        <f t="shared" si="55"/>
        <v/>
      </c>
    </row>
    <row r="336" spans="1:32" ht="63.75" x14ac:dyDescent="0.2">
      <c r="A336" s="2">
        <v>6558315</v>
      </c>
      <c r="B336" s="2" t="s">
        <v>677</v>
      </c>
      <c r="C336" s="2">
        <v>1987</v>
      </c>
      <c r="D336" s="2" t="s">
        <v>469</v>
      </c>
      <c r="E336" s="2" t="s">
        <v>682</v>
      </c>
      <c r="F336" s="2" t="s">
        <v>679</v>
      </c>
      <c r="G336" s="2" t="s">
        <v>730</v>
      </c>
      <c r="H336" s="2" t="s">
        <v>351</v>
      </c>
      <c r="I336" s="4" t="s">
        <v>341</v>
      </c>
      <c r="J336" s="2" t="s">
        <v>352</v>
      </c>
      <c r="K336" s="682">
        <v>1985</v>
      </c>
      <c r="L336" s="682">
        <v>467</v>
      </c>
      <c r="M336" s="682"/>
      <c r="N336" s="682"/>
      <c r="O336" s="682"/>
      <c r="P336" s="682"/>
      <c r="Q336" s="682"/>
      <c r="R336" s="682"/>
      <c r="S336" s="682"/>
      <c r="T336" s="682"/>
      <c r="U336" s="682">
        <v>6.31</v>
      </c>
      <c r="V336" s="21">
        <f t="shared" si="48"/>
        <v>6.31</v>
      </c>
      <c r="W336" s="682" t="str">
        <f t="shared" si="49"/>
        <v/>
      </c>
      <c r="X336" s="682" t="str">
        <f t="shared" si="50"/>
        <v/>
      </c>
      <c r="Y336" s="682" t="str">
        <f t="shared" si="51"/>
        <v/>
      </c>
      <c r="Z336" s="2" t="s">
        <v>684</v>
      </c>
      <c r="AA336" s="2"/>
      <c r="AB336" s="2"/>
      <c r="AC336" s="39">
        <f t="shared" si="52"/>
        <v>6.31</v>
      </c>
      <c r="AD336" s="39">
        <f t="shared" si="53"/>
        <v>1.8421356765531218</v>
      </c>
      <c r="AE336" s="39" t="str">
        <f t="shared" si="54"/>
        <v/>
      </c>
      <c r="AF336" s="39" t="str">
        <f t="shared" si="55"/>
        <v/>
      </c>
    </row>
    <row r="337" spans="1:32" ht="63.75" x14ac:dyDescent="0.2">
      <c r="A337" s="2">
        <v>6558315</v>
      </c>
      <c r="B337" s="2" t="s">
        <v>677</v>
      </c>
      <c r="C337" s="2">
        <v>1987</v>
      </c>
      <c r="D337" s="2" t="s">
        <v>469</v>
      </c>
      <c r="E337" s="2" t="s">
        <v>682</v>
      </c>
      <c r="F337" s="2" t="s">
        <v>679</v>
      </c>
      <c r="G337" s="2" t="s">
        <v>730</v>
      </c>
      <c r="H337" s="2" t="s">
        <v>351</v>
      </c>
      <c r="I337" s="4" t="s">
        <v>341</v>
      </c>
      <c r="J337" s="2" t="s">
        <v>352</v>
      </c>
      <c r="K337" s="682">
        <v>1985</v>
      </c>
      <c r="L337" s="682">
        <v>472</v>
      </c>
      <c r="M337" s="682"/>
      <c r="N337" s="682"/>
      <c r="O337" s="682"/>
      <c r="P337" s="682"/>
      <c r="Q337" s="682"/>
      <c r="R337" s="682"/>
      <c r="S337" s="682"/>
      <c r="T337" s="682"/>
      <c r="U337" s="682">
        <v>4.82</v>
      </c>
      <c r="V337" s="21">
        <f t="shared" si="48"/>
        <v>4.82</v>
      </c>
      <c r="W337" s="682" t="str">
        <f t="shared" si="49"/>
        <v/>
      </c>
      <c r="X337" s="682" t="str">
        <f t="shared" si="50"/>
        <v/>
      </c>
      <c r="Y337" s="682" t="str">
        <f t="shared" si="51"/>
        <v/>
      </c>
      <c r="Z337" s="2" t="s">
        <v>684</v>
      </c>
      <c r="AA337" s="2"/>
      <c r="AB337" s="2"/>
      <c r="AC337" s="39">
        <f>IF(AND($H337="W", $I337="TWA", $J337="PBZ",$U337&lt;&gt;"", $AA337&lt;&gt;"ND"), $U337, "")</f>
        <v>4.82</v>
      </c>
      <c r="AD337" s="39">
        <f>+IFERROR(LN(AC337),"")</f>
        <v>1.572773928062509</v>
      </c>
      <c r="AE337" s="39" t="str">
        <f t="shared" si="54"/>
        <v/>
      </c>
      <c r="AF337" s="39" t="str">
        <f t="shared" si="55"/>
        <v/>
      </c>
    </row>
    <row r="338" spans="1:32" ht="51" x14ac:dyDescent="0.2">
      <c r="A338" s="2">
        <v>6558315</v>
      </c>
      <c r="B338" s="2" t="s">
        <v>677</v>
      </c>
      <c r="C338" s="2">
        <v>1987</v>
      </c>
      <c r="D338" s="2" t="s">
        <v>469</v>
      </c>
      <c r="E338" s="2" t="s">
        <v>678</v>
      </c>
      <c r="F338" s="2" t="s">
        <v>679</v>
      </c>
      <c r="G338" s="2" t="s">
        <v>725</v>
      </c>
      <c r="H338" s="2" t="s">
        <v>351</v>
      </c>
      <c r="I338" s="4" t="s">
        <v>341</v>
      </c>
      <c r="J338" s="2" t="s">
        <v>352</v>
      </c>
      <c r="K338" s="682">
        <v>1985</v>
      </c>
      <c r="L338" s="682">
        <v>457</v>
      </c>
      <c r="M338" s="682">
        <v>1</v>
      </c>
      <c r="N338" s="682"/>
      <c r="O338" s="682"/>
      <c r="P338" s="682"/>
      <c r="Q338" s="682"/>
      <c r="R338" s="682"/>
      <c r="S338" s="682"/>
      <c r="T338" s="682"/>
      <c r="U338" s="682">
        <v>0.74</v>
      </c>
      <c r="V338" s="21">
        <f t="shared" si="48"/>
        <v>0.74</v>
      </c>
      <c r="W338" s="682" t="str">
        <f t="shared" si="49"/>
        <v/>
      </c>
      <c r="X338" s="682" t="str">
        <f t="shared" si="50"/>
        <v/>
      </c>
      <c r="Y338" s="682" t="str">
        <f t="shared" si="51"/>
        <v/>
      </c>
      <c r="Z338" s="2" t="s">
        <v>726</v>
      </c>
      <c r="AA338" s="2"/>
      <c r="AB338" s="2"/>
      <c r="AC338" s="39">
        <f t="shared" si="52"/>
        <v>0.74</v>
      </c>
      <c r="AD338" s="39">
        <f t="shared" si="53"/>
        <v>-0.30110509278392161</v>
      </c>
      <c r="AE338" s="39" t="str">
        <f t="shared" si="54"/>
        <v/>
      </c>
      <c r="AF338" s="39" t="str">
        <f t="shared" si="55"/>
        <v/>
      </c>
    </row>
    <row r="339" spans="1:32" ht="51" x14ac:dyDescent="0.2">
      <c r="A339" s="2">
        <v>6558315</v>
      </c>
      <c r="B339" s="2" t="s">
        <v>677</v>
      </c>
      <c r="C339" s="2">
        <v>1987</v>
      </c>
      <c r="D339" s="2" t="s">
        <v>469</v>
      </c>
      <c r="E339" s="2" t="s">
        <v>678</v>
      </c>
      <c r="F339" s="2" t="s">
        <v>679</v>
      </c>
      <c r="G339" s="2" t="s">
        <v>728</v>
      </c>
      <c r="H339" s="2" t="s">
        <v>351</v>
      </c>
      <c r="I339" s="4" t="s">
        <v>341</v>
      </c>
      <c r="J339" s="2" t="s">
        <v>493</v>
      </c>
      <c r="K339" s="682">
        <v>1985</v>
      </c>
      <c r="L339" s="682">
        <v>470</v>
      </c>
      <c r="M339" s="682">
        <v>1</v>
      </c>
      <c r="N339" s="682"/>
      <c r="O339" s="682"/>
      <c r="P339" s="682"/>
      <c r="Q339" s="682"/>
      <c r="R339" s="682"/>
      <c r="S339" s="682"/>
      <c r="T339" s="682"/>
      <c r="U339" s="682">
        <v>0.53</v>
      </c>
      <c r="V339" s="21" t="str">
        <f t="shared" si="48"/>
        <v/>
      </c>
      <c r="W339" s="682" t="str">
        <f t="shared" si="49"/>
        <v/>
      </c>
      <c r="X339" s="682" t="str">
        <f t="shared" si="50"/>
        <v/>
      </c>
      <c r="Y339" s="682" t="str">
        <f t="shared" si="51"/>
        <v/>
      </c>
      <c r="Z339" s="2" t="s">
        <v>681</v>
      </c>
      <c r="AA339" s="2"/>
      <c r="AB339" s="2"/>
      <c r="AC339" s="39" t="str">
        <f t="shared" ref="AC339:AC346" si="56">IF(AND($H339="W", $I339="TWA", $J339="PBZ",$U339&lt;&gt;"", $AA339&lt;&gt;"ND"), $U339, "")</f>
        <v/>
      </c>
      <c r="AD339" s="39" t="str">
        <f t="shared" ref="AD339:AD346" si="57">+IFERROR(LN(AC339),"")</f>
        <v/>
      </c>
      <c r="AE339" s="39"/>
      <c r="AF339" s="39"/>
    </row>
    <row r="340" spans="1:32" ht="51" x14ac:dyDescent="0.2">
      <c r="A340" s="2">
        <v>6558315</v>
      </c>
      <c r="B340" s="2" t="s">
        <v>677</v>
      </c>
      <c r="C340" s="2">
        <v>1987</v>
      </c>
      <c r="D340" s="2" t="s">
        <v>469</v>
      </c>
      <c r="E340" s="2" t="s">
        <v>678</v>
      </c>
      <c r="F340" s="2" t="s">
        <v>679</v>
      </c>
      <c r="G340" s="2" t="s">
        <v>680</v>
      </c>
      <c r="H340" s="2" t="s">
        <v>351</v>
      </c>
      <c r="I340" s="4" t="s">
        <v>341</v>
      </c>
      <c r="J340" s="2" t="s">
        <v>493</v>
      </c>
      <c r="K340" s="682">
        <v>1985</v>
      </c>
      <c r="L340" s="682">
        <v>498</v>
      </c>
      <c r="M340" s="682">
        <v>1</v>
      </c>
      <c r="N340" s="682"/>
      <c r="O340" s="682"/>
      <c r="P340" s="682"/>
      <c r="Q340" s="682"/>
      <c r="R340" s="682"/>
      <c r="S340" s="682"/>
      <c r="T340" s="682"/>
      <c r="U340" s="682">
        <v>0.12</v>
      </c>
      <c r="V340" s="21" t="str">
        <f t="shared" si="48"/>
        <v/>
      </c>
      <c r="W340" s="682" t="str">
        <f t="shared" si="49"/>
        <v/>
      </c>
      <c r="X340" s="682" t="str">
        <f t="shared" si="50"/>
        <v/>
      </c>
      <c r="Y340" s="682" t="str">
        <f t="shared" si="51"/>
        <v/>
      </c>
      <c r="Z340" s="2" t="s">
        <v>681</v>
      </c>
      <c r="AA340" s="2"/>
      <c r="AB340" s="2"/>
      <c r="AC340" s="39" t="str">
        <f t="shared" si="56"/>
        <v/>
      </c>
      <c r="AD340" s="39" t="str">
        <f t="shared" si="57"/>
        <v/>
      </c>
      <c r="AE340" s="39"/>
      <c r="AF340" s="39"/>
    </row>
    <row r="341" spans="1:32" ht="63.75" x14ac:dyDescent="0.2">
      <c r="A341" s="2">
        <v>6558315</v>
      </c>
      <c r="B341" s="2" t="s">
        <v>677</v>
      </c>
      <c r="C341" s="2">
        <v>1987</v>
      </c>
      <c r="D341" s="2" t="s">
        <v>469</v>
      </c>
      <c r="E341" s="2" t="s">
        <v>682</v>
      </c>
      <c r="F341" s="2" t="s">
        <v>679</v>
      </c>
      <c r="G341" s="2" t="s">
        <v>644</v>
      </c>
      <c r="H341" s="2" t="s">
        <v>351</v>
      </c>
      <c r="I341" s="4" t="s">
        <v>341</v>
      </c>
      <c r="J341" s="2" t="s">
        <v>352</v>
      </c>
      <c r="K341" s="682">
        <v>1985</v>
      </c>
      <c r="L341" s="682">
        <v>449</v>
      </c>
      <c r="M341" s="682"/>
      <c r="N341" s="682"/>
      <c r="O341" s="682"/>
      <c r="P341" s="682"/>
      <c r="Q341" s="682"/>
      <c r="R341" s="682"/>
      <c r="S341" s="682"/>
      <c r="T341" s="682"/>
      <c r="U341" s="682">
        <v>1.7</v>
      </c>
      <c r="V341" s="21">
        <f t="shared" si="48"/>
        <v>1.7</v>
      </c>
      <c r="W341" s="682" t="str">
        <f t="shared" si="49"/>
        <v/>
      </c>
      <c r="X341" s="682" t="str">
        <f t="shared" si="50"/>
        <v/>
      </c>
      <c r="Y341" s="682" t="str">
        <f t="shared" si="51"/>
        <v/>
      </c>
      <c r="Z341" s="2" t="s">
        <v>684</v>
      </c>
      <c r="AA341" s="2"/>
      <c r="AB341" s="2"/>
      <c r="AC341" s="39">
        <f t="shared" si="56"/>
        <v>1.7</v>
      </c>
      <c r="AD341" s="39">
        <f t="shared" si="57"/>
        <v>0.53062825106217038</v>
      </c>
      <c r="AE341" s="39"/>
      <c r="AF341" s="39"/>
    </row>
    <row r="342" spans="1:32" ht="63.75" x14ac:dyDescent="0.2">
      <c r="A342" s="2">
        <v>6558315</v>
      </c>
      <c r="B342" s="2" t="s">
        <v>677</v>
      </c>
      <c r="C342" s="2">
        <v>1987</v>
      </c>
      <c r="D342" s="2" t="s">
        <v>469</v>
      </c>
      <c r="E342" s="2" t="s">
        <v>682</v>
      </c>
      <c r="F342" s="2" t="s">
        <v>679</v>
      </c>
      <c r="G342" s="2" t="s">
        <v>647</v>
      </c>
      <c r="H342" s="2" t="s">
        <v>351</v>
      </c>
      <c r="I342" s="4" t="s">
        <v>341</v>
      </c>
      <c r="J342" s="2" t="s">
        <v>352</v>
      </c>
      <c r="K342" s="682">
        <v>1985</v>
      </c>
      <c r="L342" s="682">
        <v>485</v>
      </c>
      <c r="M342" s="682"/>
      <c r="N342" s="682"/>
      <c r="O342" s="682"/>
      <c r="P342" s="682"/>
      <c r="Q342" s="682"/>
      <c r="R342" s="682"/>
      <c r="S342" s="682"/>
      <c r="T342" s="682"/>
      <c r="U342" s="682">
        <v>0.2</v>
      </c>
      <c r="V342" s="21">
        <f t="shared" si="48"/>
        <v>0.2</v>
      </c>
      <c r="W342" s="682" t="str">
        <f t="shared" si="49"/>
        <v/>
      </c>
      <c r="X342" s="682" t="str">
        <f t="shared" si="50"/>
        <v/>
      </c>
      <c r="Y342" s="682" t="str">
        <f t="shared" si="51"/>
        <v/>
      </c>
      <c r="Z342" s="2" t="s">
        <v>684</v>
      </c>
      <c r="AA342" s="2"/>
      <c r="AB342" s="2"/>
      <c r="AC342" s="39">
        <f t="shared" si="56"/>
        <v>0.2</v>
      </c>
      <c r="AD342" s="39">
        <f t="shared" si="57"/>
        <v>-1.6094379124341003</v>
      </c>
      <c r="AE342" s="39"/>
      <c r="AF342" s="39"/>
    </row>
    <row r="343" spans="1:32" ht="63.75" x14ac:dyDescent="0.2">
      <c r="A343" s="2">
        <v>6558315</v>
      </c>
      <c r="B343" s="2" t="s">
        <v>677</v>
      </c>
      <c r="C343" s="2">
        <v>1987</v>
      </c>
      <c r="D343" s="2" t="s">
        <v>469</v>
      </c>
      <c r="E343" s="2" t="s">
        <v>682</v>
      </c>
      <c r="F343" s="2" t="s">
        <v>679</v>
      </c>
      <c r="G343" s="2" t="s">
        <v>647</v>
      </c>
      <c r="H343" s="2" t="s">
        <v>351</v>
      </c>
      <c r="I343" s="4" t="s">
        <v>341</v>
      </c>
      <c r="J343" s="2" t="s">
        <v>352</v>
      </c>
      <c r="K343" s="682">
        <v>1985</v>
      </c>
      <c r="L343" s="682">
        <v>491</v>
      </c>
      <c r="M343" s="682"/>
      <c r="N343" s="682"/>
      <c r="O343" s="682"/>
      <c r="P343" s="682"/>
      <c r="Q343" s="682"/>
      <c r="R343" s="682"/>
      <c r="S343" s="682"/>
      <c r="T343" s="682"/>
      <c r="U343" s="682">
        <v>0.15</v>
      </c>
      <c r="V343" s="21">
        <f t="shared" si="48"/>
        <v>0.15</v>
      </c>
      <c r="W343" s="682" t="str">
        <f t="shared" si="49"/>
        <v/>
      </c>
      <c r="X343" s="682" t="str">
        <f t="shared" si="50"/>
        <v/>
      </c>
      <c r="Y343" s="682" t="str">
        <f t="shared" si="51"/>
        <v/>
      </c>
      <c r="Z343" s="2" t="s">
        <v>684</v>
      </c>
      <c r="AA343" s="2"/>
      <c r="AB343" s="2"/>
      <c r="AC343" s="39">
        <f t="shared" si="56"/>
        <v>0.15</v>
      </c>
      <c r="AD343" s="39">
        <f t="shared" si="57"/>
        <v>-1.8971199848858813</v>
      </c>
      <c r="AE343" s="39"/>
      <c r="AF343" s="39"/>
    </row>
    <row r="344" spans="1:32" ht="51" x14ac:dyDescent="0.2">
      <c r="A344" s="2">
        <v>6558315</v>
      </c>
      <c r="B344" s="2" t="s">
        <v>677</v>
      </c>
      <c r="C344" s="2">
        <v>1987</v>
      </c>
      <c r="D344" s="2" t="s">
        <v>469</v>
      </c>
      <c r="E344" s="2" t="s">
        <v>678</v>
      </c>
      <c r="F344" s="2" t="s">
        <v>679</v>
      </c>
      <c r="G344" s="2" t="s">
        <v>725</v>
      </c>
      <c r="H344" s="2" t="s">
        <v>351</v>
      </c>
      <c r="I344" s="2"/>
      <c r="J344" s="2" t="s">
        <v>352</v>
      </c>
      <c r="K344" s="682">
        <v>1985</v>
      </c>
      <c r="L344" s="682">
        <v>90</v>
      </c>
      <c r="M344" s="682">
        <v>1</v>
      </c>
      <c r="N344" s="682"/>
      <c r="O344" s="682"/>
      <c r="P344" s="682"/>
      <c r="Q344" s="682"/>
      <c r="R344" s="682"/>
      <c r="S344" s="682"/>
      <c r="T344" s="682"/>
      <c r="U344" s="682">
        <v>0.36</v>
      </c>
      <c r="V344" s="21" t="str">
        <f t="shared" si="48"/>
        <v/>
      </c>
      <c r="W344" s="682" t="str">
        <f t="shared" si="49"/>
        <v/>
      </c>
      <c r="X344" s="682" t="str">
        <f t="shared" si="50"/>
        <v/>
      </c>
      <c r="Y344" s="682" t="str">
        <f t="shared" si="51"/>
        <v/>
      </c>
      <c r="Z344" s="2" t="s">
        <v>726</v>
      </c>
      <c r="AA344" s="2"/>
      <c r="AB344" s="2" t="s">
        <v>745</v>
      </c>
      <c r="AC344" s="39" t="str">
        <f t="shared" si="56"/>
        <v/>
      </c>
      <c r="AD344" s="39" t="str">
        <f t="shared" si="57"/>
        <v/>
      </c>
      <c r="AE344" s="39"/>
      <c r="AF344" s="39"/>
    </row>
    <row r="345" spans="1:32" ht="51" x14ac:dyDescent="0.2">
      <c r="A345" s="2">
        <v>6558315</v>
      </c>
      <c r="B345" s="2" t="s">
        <v>677</v>
      </c>
      <c r="C345" s="2">
        <v>1987</v>
      </c>
      <c r="D345" s="2" t="s">
        <v>469</v>
      </c>
      <c r="E345" s="2" t="s">
        <v>678</v>
      </c>
      <c r="F345" s="2" t="s">
        <v>679</v>
      </c>
      <c r="G345" s="2" t="s">
        <v>725</v>
      </c>
      <c r="H345" s="2" t="s">
        <v>351</v>
      </c>
      <c r="I345" s="4" t="s">
        <v>341</v>
      </c>
      <c r="J345" s="2" t="s">
        <v>352</v>
      </c>
      <c r="K345" s="682">
        <v>1985</v>
      </c>
      <c r="L345" s="682">
        <v>506</v>
      </c>
      <c r="M345" s="682">
        <v>1</v>
      </c>
      <c r="N345" s="682"/>
      <c r="O345" s="682"/>
      <c r="P345" s="682"/>
      <c r="Q345" s="682"/>
      <c r="R345" s="682"/>
      <c r="S345" s="682"/>
      <c r="T345" s="682"/>
      <c r="U345" s="682">
        <v>1.71</v>
      </c>
      <c r="V345" s="21">
        <f t="shared" si="48"/>
        <v>1.71</v>
      </c>
      <c r="W345" s="682" t="str">
        <f t="shared" si="49"/>
        <v/>
      </c>
      <c r="X345" s="682" t="str">
        <f t="shared" si="50"/>
        <v/>
      </c>
      <c r="Y345" s="682" t="str">
        <f t="shared" si="51"/>
        <v/>
      </c>
      <c r="Z345" s="2" t="s">
        <v>726</v>
      </c>
      <c r="AA345" s="2"/>
      <c r="AB345" s="2"/>
      <c r="AC345" s="39">
        <f t="shared" si="56"/>
        <v>1.71</v>
      </c>
      <c r="AD345" s="39">
        <f t="shared" si="57"/>
        <v>0.53649337051456847</v>
      </c>
      <c r="AE345" s="39"/>
      <c r="AF345" s="39"/>
    </row>
    <row r="346" spans="1:32" ht="51" x14ac:dyDescent="0.2">
      <c r="A346" s="2">
        <v>6558315</v>
      </c>
      <c r="B346" s="2" t="s">
        <v>677</v>
      </c>
      <c r="C346" s="2">
        <v>1987</v>
      </c>
      <c r="D346" s="2" t="s">
        <v>469</v>
      </c>
      <c r="E346" s="2" t="s">
        <v>678</v>
      </c>
      <c r="F346" s="2" t="s">
        <v>679</v>
      </c>
      <c r="G346" s="2" t="s">
        <v>725</v>
      </c>
      <c r="H346" s="2" t="s">
        <v>351</v>
      </c>
      <c r="I346" s="4" t="s">
        <v>341</v>
      </c>
      <c r="J346" s="2" t="s">
        <v>352</v>
      </c>
      <c r="K346" s="682">
        <v>1985</v>
      </c>
      <c r="L346" s="682">
        <v>460</v>
      </c>
      <c r="M346" s="682">
        <v>1</v>
      </c>
      <c r="N346" s="682"/>
      <c r="O346" s="682"/>
      <c r="P346" s="682"/>
      <c r="Q346" s="682"/>
      <c r="R346" s="682"/>
      <c r="S346" s="682"/>
      <c r="T346" s="682"/>
      <c r="U346" s="682">
        <v>0.56999999999999995</v>
      </c>
      <c r="V346" s="21">
        <f t="shared" si="48"/>
        <v>0.56999999999999995</v>
      </c>
      <c r="W346" s="682" t="str">
        <f t="shared" si="49"/>
        <v/>
      </c>
      <c r="X346" s="682" t="str">
        <f t="shared" si="50"/>
        <v/>
      </c>
      <c r="Y346" s="682" t="str">
        <f t="shared" si="51"/>
        <v/>
      </c>
      <c r="Z346" s="2" t="s">
        <v>726</v>
      </c>
      <c r="AA346" s="2"/>
      <c r="AB346" s="2"/>
      <c r="AC346" s="39">
        <f t="shared" si="56"/>
        <v>0.56999999999999995</v>
      </c>
      <c r="AD346" s="39">
        <f t="shared" si="57"/>
        <v>-0.56211891815354131</v>
      </c>
      <c r="AE346" s="39"/>
      <c r="AF346" s="39"/>
    </row>
    <row r="347" spans="1:32" ht="51" x14ac:dyDescent="0.2">
      <c r="A347" s="2">
        <v>6558315</v>
      </c>
      <c r="B347" s="2" t="s">
        <v>677</v>
      </c>
      <c r="C347" s="2">
        <v>1987</v>
      </c>
      <c r="D347" s="2" t="s">
        <v>469</v>
      </c>
      <c r="E347" s="2" t="s">
        <v>678</v>
      </c>
      <c r="F347" s="2" t="s">
        <v>679</v>
      </c>
      <c r="G347" s="2" t="s">
        <v>725</v>
      </c>
      <c r="H347" s="2" t="s">
        <v>351</v>
      </c>
      <c r="I347" s="4" t="s">
        <v>341</v>
      </c>
      <c r="J347" s="2" t="s">
        <v>352</v>
      </c>
      <c r="K347" s="682">
        <v>1985</v>
      </c>
      <c r="L347" s="682">
        <v>489</v>
      </c>
      <c r="M347" s="682">
        <v>1</v>
      </c>
      <c r="N347" s="682"/>
      <c r="O347" s="682"/>
      <c r="P347" s="682"/>
      <c r="Q347" s="682"/>
      <c r="R347" s="682"/>
      <c r="S347" s="682"/>
      <c r="T347" s="682"/>
      <c r="U347" s="682">
        <v>0.37</v>
      </c>
      <c r="V347" s="21">
        <f t="shared" si="48"/>
        <v>0.37</v>
      </c>
      <c r="W347" s="682" t="str">
        <f t="shared" si="49"/>
        <v/>
      </c>
      <c r="X347" s="682" t="str">
        <f t="shared" si="50"/>
        <v/>
      </c>
      <c r="Y347" s="682" t="str">
        <f t="shared" si="51"/>
        <v/>
      </c>
      <c r="Z347" s="2" t="s">
        <v>726</v>
      </c>
      <c r="AA347" s="2"/>
      <c r="AB347" s="2"/>
      <c r="AC347" s="39">
        <f t="shared" si="52"/>
        <v>0.37</v>
      </c>
      <c r="AD347" s="39">
        <f t="shared" si="53"/>
        <v>-0.9942522733438669</v>
      </c>
      <c r="AE347" s="39" t="str">
        <f t="shared" si="54"/>
        <v/>
      </c>
      <c r="AF347" s="39" t="str">
        <f t="shared" si="55"/>
        <v/>
      </c>
    </row>
    <row r="348" spans="1:32" ht="51" x14ac:dyDescent="0.2">
      <c r="A348" s="2">
        <v>6558315</v>
      </c>
      <c r="B348" s="2" t="s">
        <v>677</v>
      </c>
      <c r="C348" s="2">
        <v>1987</v>
      </c>
      <c r="D348" s="2" t="s">
        <v>469</v>
      </c>
      <c r="E348" s="2" t="s">
        <v>678</v>
      </c>
      <c r="F348" s="2" t="s">
        <v>679</v>
      </c>
      <c r="G348" s="2" t="s">
        <v>746</v>
      </c>
      <c r="H348" s="2" t="s">
        <v>351</v>
      </c>
      <c r="I348" s="4" t="s">
        <v>341</v>
      </c>
      <c r="J348" s="2" t="s">
        <v>352</v>
      </c>
      <c r="K348" s="682">
        <v>1985</v>
      </c>
      <c r="L348" s="682">
        <v>213</v>
      </c>
      <c r="M348" s="682">
        <v>1</v>
      </c>
      <c r="N348" s="682"/>
      <c r="O348" s="682"/>
      <c r="P348" s="682"/>
      <c r="Q348" s="682"/>
      <c r="R348" s="682"/>
      <c r="S348" s="682"/>
      <c r="T348" s="682"/>
      <c r="U348" s="682">
        <v>0.3</v>
      </c>
      <c r="V348" s="21">
        <f t="shared" si="48"/>
        <v>0.3</v>
      </c>
      <c r="W348" s="682" t="str">
        <f t="shared" si="49"/>
        <v/>
      </c>
      <c r="X348" s="682" t="str">
        <f t="shared" si="50"/>
        <v/>
      </c>
      <c r="Y348" s="682" t="str">
        <f t="shared" si="51"/>
        <v/>
      </c>
      <c r="Z348" s="2" t="s">
        <v>726</v>
      </c>
      <c r="AA348" s="2"/>
      <c r="AB348" s="2"/>
      <c r="AC348" s="39">
        <f t="shared" si="52"/>
        <v>0.3</v>
      </c>
      <c r="AD348" s="39">
        <f t="shared" si="53"/>
        <v>-1.2039728043259361</v>
      </c>
      <c r="AE348" s="39" t="str">
        <f t="shared" si="54"/>
        <v/>
      </c>
      <c r="AF348" s="39" t="str">
        <f t="shared" si="55"/>
        <v/>
      </c>
    </row>
    <row r="349" spans="1:32" ht="51" x14ac:dyDescent="0.2">
      <c r="A349" s="2">
        <v>6558315</v>
      </c>
      <c r="B349" s="2" t="s">
        <v>677</v>
      </c>
      <c r="C349" s="2">
        <v>1987</v>
      </c>
      <c r="D349" s="2" t="s">
        <v>469</v>
      </c>
      <c r="E349" s="2" t="s">
        <v>678</v>
      </c>
      <c r="F349" s="5" t="s">
        <v>679</v>
      </c>
      <c r="G349" s="2" t="s">
        <v>747</v>
      </c>
      <c r="H349" s="5" t="s">
        <v>351</v>
      </c>
      <c r="I349" s="5" t="s">
        <v>341</v>
      </c>
      <c r="J349" s="5" t="s">
        <v>352</v>
      </c>
      <c r="K349" s="682">
        <v>1985</v>
      </c>
      <c r="L349" s="682">
        <v>485</v>
      </c>
      <c r="M349" s="682">
        <v>1</v>
      </c>
      <c r="N349" s="682"/>
      <c r="O349" s="682"/>
      <c r="P349" s="682"/>
      <c r="Q349" s="682"/>
      <c r="R349" s="682"/>
      <c r="S349" s="682"/>
      <c r="T349" s="682"/>
      <c r="U349" s="34">
        <v>0.02</v>
      </c>
      <c r="V349" s="21">
        <f t="shared" si="48"/>
        <v>0.01</v>
      </c>
      <c r="W349" s="682" t="str">
        <f t="shared" si="49"/>
        <v/>
      </c>
      <c r="X349" s="682" t="str">
        <f t="shared" si="50"/>
        <v/>
      </c>
      <c r="Y349" s="682" t="str">
        <f t="shared" si="51"/>
        <v/>
      </c>
      <c r="Z349" s="2" t="s">
        <v>726</v>
      </c>
      <c r="AA349" s="2" t="s">
        <v>400</v>
      </c>
      <c r="AB349" s="2" t="s">
        <v>748</v>
      </c>
      <c r="AC349" s="39" t="str">
        <f t="shared" si="52"/>
        <v/>
      </c>
      <c r="AD349" s="39" t="str">
        <f t="shared" si="53"/>
        <v/>
      </c>
      <c r="AE349" s="39" t="str">
        <f t="shared" si="54"/>
        <v/>
      </c>
      <c r="AF349" s="39" t="str">
        <f t="shared" si="55"/>
        <v/>
      </c>
    </row>
    <row r="350" spans="1:32" ht="51" x14ac:dyDescent="0.2">
      <c r="A350" s="2">
        <v>6558315</v>
      </c>
      <c r="B350" s="2" t="s">
        <v>677</v>
      </c>
      <c r="C350" s="2">
        <v>1987</v>
      </c>
      <c r="D350" s="2" t="s">
        <v>469</v>
      </c>
      <c r="E350" s="2" t="s">
        <v>678</v>
      </c>
      <c r="F350" s="5" t="s">
        <v>679</v>
      </c>
      <c r="G350" s="2" t="s">
        <v>747</v>
      </c>
      <c r="H350" s="5" t="s">
        <v>351</v>
      </c>
      <c r="I350" s="5" t="s">
        <v>341</v>
      </c>
      <c r="J350" s="5" t="s">
        <v>352</v>
      </c>
      <c r="K350" s="682">
        <v>1985</v>
      </c>
      <c r="L350" s="682">
        <v>466</v>
      </c>
      <c r="M350" s="682">
        <v>1</v>
      </c>
      <c r="N350" s="682"/>
      <c r="O350" s="682"/>
      <c r="P350" s="682"/>
      <c r="Q350" s="682"/>
      <c r="R350" s="682"/>
      <c r="S350" s="682"/>
      <c r="T350" s="682"/>
      <c r="U350" s="34">
        <v>0.02</v>
      </c>
      <c r="V350" s="21">
        <f t="shared" si="48"/>
        <v>0.01</v>
      </c>
      <c r="W350" s="682" t="str">
        <f t="shared" si="49"/>
        <v/>
      </c>
      <c r="X350" s="682" t="str">
        <f t="shared" si="50"/>
        <v/>
      </c>
      <c r="Y350" s="682" t="str">
        <f t="shared" si="51"/>
        <v/>
      </c>
      <c r="Z350" s="2" t="s">
        <v>726</v>
      </c>
      <c r="AA350" s="2" t="s">
        <v>400</v>
      </c>
      <c r="AB350" s="2" t="s">
        <v>749</v>
      </c>
      <c r="AC350" s="39" t="str">
        <f t="shared" si="52"/>
        <v/>
      </c>
      <c r="AD350" s="39" t="str">
        <f t="shared" si="53"/>
        <v/>
      </c>
      <c r="AE350" s="39" t="str">
        <f t="shared" si="54"/>
        <v/>
      </c>
      <c r="AF350" s="39" t="str">
        <f t="shared" si="55"/>
        <v/>
      </c>
    </row>
    <row r="351" spans="1:32" ht="51" x14ac:dyDescent="0.2">
      <c r="A351" s="2">
        <v>6558315</v>
      </c>
      <c r="B351" s="2" t="s">
        <v>677</v>
      </c>
      <c r="C351" s="2">
        <v>1987</v>
      </c>
      <c r="D351" s="2" t="s">
        <v>469</v>
      </c>
      <c r="E351" s="2" t="s">
        <v>678</v>
      </c>
      <c r="F351" s="5" t="s">
        <v>679</v>
      </c>
      <c r="G351" s="2" t="s">
        <v>747</v>
      </c>
      <c r="H351" s="5" t="s">
        <v>351</v>
      </c>
      <c r="I351" s="5" t="s">
        <v>341</v>
      </c>
      <c r="J351" s="5" t="s">
        <v>352</v>
      </c>
      <c r="K351" s="682">
        <v>1985</v>
      </c>
      <c r="L351" s="682">
        <v>447</v>
      </c>
      <c r="M351" s="682">
        <v>1</v>
      </c>
      <c r="N351" s="682"/>
      <c r="O351" s="682"/>
      <c r="P351" s="682"/>
      <c r="Q351" s="682"/>
      <c r="R351" s="682"/>
      <c r="S351" s="682"/>
      <c r="T351" s="682"/>
      <c r="U351" s="34">
        <v>0.02</v>
      </c>
      <c r="V351" s="21">
        <f t="shared" si="48"/>
        <v>0.01</v>
      </c>
      <c r="W351" s="682" t="str">
        <f t="shared" si="49"/>
        <v/>
      </c>
      <c r="X351" s="682" t="str">
        <f t="shared" si="50"/>
        <v/>
      </c>
      <c r="Y351" s="682" t="str">
        <f t="shared" si="51"/>
        <v/>
      </c>
      <c r="Z351" s="2" t="s">
        <v>726</v>
      </c>
      <c r="AA351" s="2" t="s">
        <v>400</v>
      </c>
      <c r="AB351" s="2" t="s">
        <v>750</v>
      </c>
      <c r="AC351" s="39" t="str">
        <f t="shared" si="52"/>
        <v/>
      </c>
      <c r="AD351" s="39" t="str">
        <f t="shared" si="53"/>
        <v/>
      </c>
      <c r="AE351" s="39" t="str">
        <f t="shared" si="54"/>
        <v/>
      </c>
      <c r="AF351" s="39" t="str">
        <f t="shared" si="55"/>
        <v/>
      </c>
    </row>
    <row r="352" spans="1:32" ht="51" x14ac:dyDescent="0.2">
      <c r="A352" s="2">
        <v>6558315</v>
      </c>
      <c r="B352" s="2" t="s">
        <v>677</v>
      </c>
      <c r="C352" s="2">
        <v>1987</v>
      </c>
      <c r="D352" s="2" t="s">
        <v>469</v>
      </c>
      <c r="E352" s="2" t="s">
        <v>678</v>
      </c>
      <c r="F352" s="5" t="s">
        <v>679</v>
      </c>
      <c r="G352" s="2" t="s">
        <v>751</v>
      </c>
      <c r="H352" s="5" t="s">
        <v>351</v>
      </c>
      <c r="I352" s="5" t="s">
        <v>341</v>
      </c>
      <c r="J352" s="5" t="s">
        <v>352</v>
      </c>
      <c r="K352" s="682">
        <v>1985</v>
      </c>
      <c r="L352" s="682">
        <v>492</v>
      </c>
      <c r="M352" s="682">
        <v>1</v>
      </c>
      <c r="N352" s="682"/>
      <c r="O352" s="682"/>
      <c r="P352" s="682"/>
      <c r="Q352" s="682"/>
      <c r="R352" s="682"/>
      <c r="S352" s="682"/>
      <c r="T352" s="682"/>
      <c r="U352" s="34">
        <v>0.15</v>
      </c>
      <c r="V352" s="21">
        <f t="shared" si="48"/>
        <v>0.15</v>
      </c>
      <c r="W352" s="682" t="str">
        <f t="shared" si="49"/>
        <v/>
      </c>
      <c r="X352" s="682" t="str">
        <f t="shared" si="50"/>
        <v/>
      </c>
      <c r="Y352" s="682" t="str">
        <f t="shared" si="51"/>
        <v/>
      </c>
      <c r="Z352" s="2" t="s">
        <v>726</v>
      </c>
      <c r="AA352" s="2"/>
      <c r="AB352" s="2"/>
      <c r="AC352" s="39">
        <f t="shared" si="52"/>
        <v>0.15</v>
      </c>
      <c r="AD352" s="39">
        <f t="shared" si="53"/>
        <v>-1.8971199848858813</v>
      </c>
      <c r="AE352" s="39" t="str">
        <f t="shared" si="54"/>
        <v/>
      </c>
      <c r="AF352" s="39" t="str">
        <f t="shared" si="55"/>
        <v/>
      </c>
    </row>
    <row r="353" spans="1:32" ht="51" x14ac:dyDescent="0.2">
      <c r="A353" s="2">
        <v>6558315</v>
      </c>
      <c r="B353" s="2" t="s">
        <v>677</v>
      </c>
      <c r="C353" s="2">
        <v>1987</v>
      </c>
      <c r="D353" s="2" t="s">
        <v>469</v>
      </c>
      <c r="E353" s="2" t="s">
        <v>678</v>
      </c>
      <c r="F353" s="5" t="s">
        <v>679</v>
      </c>
      <c r="G353" s="2" t="s">
        <v>751</v>
      </c>
      <c r="H353" s="5" t="s">
        <v>351</v>
      </c>
      <c r="I353" s="5" t="s">
        <v>341</v>
      </c>
      <c r="J353" s="5" t="s">
        <v>352</v>
      </c>
      <c r="K353" s="682">
        <v>1985</v>
      </c>
      <c r="L353" s="682">
        <v>486</v>
      </c>
      <c r="M353" s="682">
        <v>1</v>
      </c>
      <c r="N353" s="682"/>
      <c r="O353" s="682"/>
      <c r="P353" s="682"/>
      <c r="Q353" s="682"/>
      <c r="R353" s="682"/>
      <c r="S353" s="682"/>
      <c r="T353" s="682"/>
      <c r="U353" s="34">
        <v>7.0000000000000007E-2</v>
      </c>
      <c r="V353" s="21">
        <f t="shared" ref="V353:V386" si="58">IF(AND($H353="W",$I353="TWA",$J353="PBZ",$U353&lt;&gt;""),IF($AA353&lt;&gt;"ND",$U353,IF($AJ$6&gt;3,$U353/2,$U353/SQRT(2))),"")</f>
        <v>7.0000000000000007E-2</v>
      </c>
      <c r="W353" s="682" t="str">
        <f t="shared" ref="W353:W386" si="59">IF(AND($H353="ONU", $I353="TWA", $J353="PBZ",$U353&lt;&gt;""), $U353, "")</f>
        <v/>
      </c>
      <c r="X353" s="682" t="str">
        <f t="shared" ref="X353:X386" si="60">IF(AND($H353="W",$I353="Short-term",$J353="PBZ",$U353&lt;&gt;""),IF($AA353&lt;&gt;"ND",$U353,IF($AJ$6&gt;3,$U353/2,$U353/SQRT(2))),"")</f>
        <v/>
      </c>
      <c r="Y353" s="682" t="str">
        <f t="shared" ref="Y353:Y386" si="61">IF(AND($H353="ONU",$I353="Short-term",$J353="PBZ",$U353&lt;&gt;""),IF($AA353&lt;&gt;"ND",$U353,IF($AJ$6&gt;3,$U353/2,$U353/SQRT(2))),"")</f>
        <v/>
      </c>
      <c r="Z353" s="2" t="s">
        <v>726</v>
      </c>
      <c r="AA353" s="2"/>
      <c r="AB353" s="2"/>
      <c r="AC353" s="39">
        <f t="shared" si="52"/>
        <v>7.0000000000000007E-2</v>
      </c>
      <c r="AD353" s="39">
        <f t="shared" si="53"/>
        <v>-2.6592600369327779</v>
      </c>
      <c r="AE353" s="39" t="str">
        <f t="shared" si="54"/>
        <v/>
      </c>
      <c r="AF353" s="39" t="str">
        <f t="shared" si="55"/>
        <v/>
      </c>
    </row>
    <row r="354" spans="1:32" ht="51" x14ac:dyDescent="0.2">
      <c r="A354" s="2">
        <v>6558315</v>
      </c>
      <c r="B354" s="2" t="s">
        <v>677</v>
      </c>
      <c r="C354" s="2">
        <v>1987</v>
      </c>
      <c r="D354" s="2" t="s">
        <v>469</v>
      </c>
      <c r="E354" s="2" t="s">
        <v>678</v>
      </c>
      <c r="F354" s="5" t="s">
        <v>679</v>
      </c>
      <c r="G354" s="2" t="s">
        <v>751</v>
      </c>
      <c r="H354" s="5" t="s">
        <v>351</v>
      </c>
      <c r="I354" s="5" t="s">
        <v>341</v>
      </c>
      <c r="J354" s="5" t="s">
        <v>352</v>
      </c>
      <c r="K354" s="682">
        <v>1985</v>
      </c>
      <c r="L354" s="682">
        <v>484</v>
      </c>
      <c r="M354" s="682">
        <v>1</v>
      </c>
      <c r="N354" s="682"/>
      <c r="O354" s="34"/>
      <c r="P354" s="682"/>
      <c r="Q354" s="682"/>
      <c r="R354" s="682"/>
      <c r="S354" s="682"/>
      <c r="T354" s="682"/>
      <c r="U354" s="34">
        <v>0.05</v>
      </c>
      <c r="V354" s="21">
        <f t="shared" si="58"/>
        <v>0.05</v>
      </c>
      <c r="W354" s="682" t="str">
        <f t="shared" si="59"/>
        <v/>
      </c>
      <c r="X354" s="682" t="str">
        <f t="shared" si="60"/>
        <v/>
      </c>
      <c r="Y354" s="682" t="str">
        <f t="shared" si="61"/>
        <v/>
      </c>
      <c r="Z354" s="2" t="s">
        <v>726</v>
      </c>
      <c r="AA354" s="2"/>
      <c r="AB354" s="2"/>
      <c r="AC354" s="39">
        <f t="shared" si="52"/>
        <v>0.05</v>
      </c>
      <c r="AD354" s="39">
        <f t="shared" si="53"/>
        <v>-2.9957322735539909</v>
      </c>
      <c r="AE354" s="39" t="str">
        <f t="shared" si="54"/>
        <v/>
      </c>
      <c r="AF354" s="39" t="str">
        <f t="shared" si="55"/>
        <v/>
      </c>
    </row>
    <row r="355" spans="1:32" ht="51" x14ac:dyDescent="0.2">
      <c r="A355" s="2">
        <v>6558315</v>
      </c>
      <c r="B355" s="2" t="s">
        <v>677</v>
      </c>
      <c r="C355" s="2">
        <v>1987</v>
      </c>
      <c r="D355" s="2" t="s">
        <v>469</v>
      </c>
      <c r="E355" s="2" t="s">
        <v>678</v>
      </c>
      <c r="F355" s="5" t="s">
        <v>679</v>
      </c>
      <c r="G355" s="2" t="s">
        <v>752</v>
      </c>
      <c r="H355" s="5" t="s">
        <v>351</v>
      </c>
      <c r="I355" s="5" t="s">
        <v>341</v>
      </c>
      <c r="J355" s="5" t="s">
        <v>352</v>
      </c>
      <c r="K355" s="682">
        <v>1985</v>
      </c>
      <c r="L355" s="682">
        <v>478</v>
      </c>
      <c r="M355" s="682">
        <v>1</v>
      </c>
      <c r="N355" s="682"/>
      <c r="O355" s="682"/>
      <c r="P355" s="682"/>
      <c r="Q355" s="682"/>
      <c r="R355" s="682"/>
      <c r="S355" s="682"/>
      <c r="T355" s="682"/>
      <c r="U355" s="34">
        <v>0.87</v>
      </c>
      <c r="V355" s="21">
        <f t="shared" si="58"/>
        <v>0.87</v>
      </c>
      <c r="W355" s="682" t="str">
        <f t="shared" si="59"/>
        <v/>
      </c>
      <c r="X355" s="682" t="str">
        <f t="shared" si="60"/>
        <v/>
      </c>
      <c r="Y355" s="682" t="str">
        <f t="shared" si="61"/>
        <v/>
      </c>
      <c r="Z355" s="2" t="s">
        <v>726</v>
      </c>
      <c r="AA355" s="2"/>
      <c r="AB355" s="2"/>
      <c r="AC355" s="39">
        <f>IF(AND($H355="W", $I355="TWA", $J355="PBZ",$U355&lt;&gt;"", $AA355&lt;&gt;"ND"), $U355, "")</f>
        <v>0.87</v>
      </c>
      <c r="AD355" s="39">
        <f>+IFERROR(LN(AC355),"")</f>
        <v>-0.13926206733350766</v>
      </c>
      <c r="AE355" s="39" t="str">
        <f>IF(AND($H355="W", $I355="Short-term", $J355="PBZ",$U355&lt;&gt;"", $AA355&lt;&gt;"ND"), $U355, "")</f>
        <v/>
      </c>
      <c r="AF355" s="39" t="str">
        <f>+IFERROR(LN(AE355),"")</f>
        <v/>
      </c>
    </row>
    <row r="356" spans="1:32" ht="51" x14ac:dyDescent="0.2">
      <c r="A356" s="2">
        <v>6558315</v>
      </c>
      <c r="B356" s="2" t="s">
        <v>677</v>
      </c>
      <c r="C356" s="2">
        <v>1987</v>
      </c>
      <c r="D356" s="2" t="s">
        <v>469</v>
      </c>
      <c r="E356" s="2" t="s">
        <v>678</v>
      </c>
      <c r="F356" s="5" t="s">
        <v>679</v>
      </c>
      <c r="G356" s="2" t="s">
        <v>752</v>
      </c>
      <c r="H356" s="5" t="s">
        <v>351</v>
      </c>
      <c r="I356" s="5" t="s">
        <v>341</v>
      </c>
      <c r="J356" s="5" t="s">
        <v>352</v>
      </c>
      <c r="K356" s="682">
        <v>1985</v>
      </c>
      <c r="L356" s="682">
        <v>487</v>
      </c>
      <c r="M356" s="682">
        <v>1</v>
      </c>
      <c r="N356" s="682"/>
      <c r="O356" s="682"/>
      <c r="P356" s="682"/>
      <c r="Q356" s="682"/>
      <c r="R356" s="682"/>
      <c r="S356" s="682"/>
      <c r="T356" s="682"/>
      <c r="U356" s="34">
        <v>0.03</v>
      </c>
      <c r="V356" s="21">
        <f t="shared" si="58"/>
        <v>0.03</v>
      </c>
      <c r="W356" s="682" t="str">
        <f t="shared" si="59"/>
        <v/>
      </c>
      <c r="X356" s="682" t="str">
        <f t="shared" si="60"/>
        <v/>
      </c>
      <c r="Y356" s="682" t="str">
        <f t="shared" si="61"/>
        <v/>
      </c>
      <c r="Z356" s="2" t="s">
        <v>726</v>
      </c>
      <c r="AA356" s="2"/>
      <c r="AB356" s="2"/>
      <c r="AC356" s="39"/>
      <c r="AD356" s="39"/>
      <c r="AE356" s="39"/>
      <c r="AF356" s="39"/>
    </row>
    <row r="357" spans="1:32" ht="51" x14ac:dyDescent="0.2">
      <c r="A357" s="2">
        <v>6558315</v>
      </c>
      <c r="B357" s="2" t="s">
        <v>677</v>
      </c>
      <c r="C357" s="2">
        <v>1987</v>
      </c>
      <c r="D357" s="2" t="s">
        <v>469</v>
      </c>
      <c r="E357" s="2" t="s">
        <v>678</v>
      </c>
      <c r="F357" s="5" t="s">
        <v>679</v>
      </c>
      <c r="G357" s="2" t="s">
        <v>752</v>
      </c>
      <c r="H357" s="5" t="s">
        <v>351</v>
      </c>
      <c r="I357" s="5" t="s">
        <v>341</v>
      </c>
      <c r="J357" s="5" t="s">
        <v>352</v>
      </c>
      <c r="K357" s="682">
        <v>1985</v>
      </c>
      <c r="L357" s="682">
        <v>483</v>
      </c>
      <c r="M357" s="682">
        <v>1</v>
      </c>
      <c r="N357" s="682"/>
      <c r="O357" s="682"/>
      <c r="P357" s="682"/>
      <c r="Q357" s="682"/>
      <c r="R357" s="682"/>
      <c r="S357" s="682"/>
      <c r="T357" s="682"/>
      <c r="U357" s="34">
        <v>0.62</v>
      </c>
      <c r="V357" s="21">
        <f t="shared" si="58"/>
        <v>0.62</v>
      </c>
      <c r="W357" s="682" t="str">
        <f t="shared" si="59"/>
        <v/>
      </c>
      <c r="X357" s="682" t="str">
        <f t="shared" si="60"/>
        <v/>
      </c>
      <c r="Y357" s="682" t="str">
        <f t="shared" si="61"/>
        <v/>
      </c>
      <c r="Z357" s="2" t="s">
        <v>726</v>
      </c>
      <c r="AA357" s="2"/>
      <c r="AB357" s="2"/>
      <c r="AC357" s="39"/>
      <c r="AD357" s="39"/>
      <c r="AE357" s="39"/>
      <c r="AF357" s="39"/>
    </row>
    <row r="358" spans="1:32" ht="51" x14ac:dyDescent="0.2">
      <c r="A358" s="2">
        <v>6558315</v>
      </c>
      <c r="B358" s="2" t="s">
        <v>677</v>
      </c>
      <c r="C358" s="2">
        <v>1987</v>
      </c>
      <c r="D358" s="2" t="s">
        <v>469</v>
      </c>
      <c r="E358" s="2" t="s">
        <v>678</v>
      </c>
      <c r="F358" s="5" t="s">
        <v>679</v>
      </c>
      <c r="G358" s="2" t="s">
        <v>698</v>
      </c>
      <c r="H358" s="5" t="s">
        <v>351</v>
      </c>
      <c r="I358" s="5" t="s">
        <v>341</v>
      </c>
      <c r="J358" s="5" t="s">
        <v>493</v>
      </c>
      <c r="K358" s="682">
        <v>1985</v>
      </c>
      <c r="L358" s="682">
        <v>486</v>
      </c>
      <c r="M358" s="682">
        <v>1</v>
      </c>
      <c r="N358" s="682"/>
      <c r="O358" s="34"/>
      <c r="P358" s="682"/>
      <c r="Q358" s="682"/>
      <c r="R358" s="682"/>
      <c r="S358" s="682"/>
      <c r="T358" s="682"/>
      <c r="U358" s="682">
        <v>1.23</v>
      </c>
      <c r="V358" s="21" t="str">
        <f t="shared" si="58"/>
        <v/>
      </c>
      <c r="W358" s="682" t="str">
        <f t="shared" si="59"/>
        <v/>
      </c>
      <c r="X358" s="682" t="str">
        <f t="shared" si="60"/>
        <v/>
      </c>
      <c r="Y358" s="682" t="str">
        <f t="shared" si="61"/>
        <v/>
      </c>
      <c r="Z358" s="2" t="s">
        <v>681</v>
      </c>
      <c r="AA358" s="2"/>
      <c r="AB358" s="2"/>
      <c r="AC358" s="39"/>
      <c r="AD358" s="39"/>
      <c r="AE358" s="39"/>
      <c r="AF358" s="39"/>
    </row>
    <row r="359" spans="1:32" ht="51" x14ac:dyDescent="0.2">
      <c r="A359" s="2">
        <v>6558315</v>
      </c>
      <c r="B359" s="2" t="s">
        <v>677</v>
      </c>
      <c r="C359" s="2">
        <v>1987</v>
      </c>
      <c r="D359" s="2" t="s">
        <v>469</v>
      </c>
      <c r="E359" s="2" t="s">
        <v>687</v>
      </c>
      <c r="F359" s="2" t="s">
        <v>679</v>
      </c>
      <c r="G359" s="2" t="s">
        <v>688</v>
      </c>
      <c r="H359" s="2" t="s">
        <v>351</v>
      </c>
      <c r="I359" s="2" t="s">
        <v>341</v>
      </c>
      <c r="J359" s="2" t="s">
        <v>352</v>
      </c>
      <c r="K359" s="682">
        <v>1985</v>
      </c>
      <c r="L359" s="682">
        <v>436</v>
      </c>
      <c r="M359" s="682"/>
      <c r="N359" s="682"/>
      <c r="O359" s="682"/>
      <c r="P359" s="682"/>
      <c r="Q359" s="682"/>
      <c r="R359" s="682"/>
      <c r="S359" s="682"/>
      <c r="T359" s="682"/>
      <c r="U359" s="682">
        <v>0.09</v>
      </c>
      <c r="V359" s="21">
        <f t="shared" si="58"/>
        <v>0.09</v>
      </c>
      <c r="W359" s="682" t="str">
        <f t="shared" si="59"/>
        <v/>
      </c>
      <c r="X359" s="682" t="str">
        <f t="shared" si="60"/>
        <v/>
      </c>
      <c r="Y359" s="682" t="str">
        <f t="shared" si="61"/>
        <v/>
      </c>
      <c r="Z359" s="2" t="s">
        <v>689</v>
      </c>
      <c r="AA359" s="2"/>
      <c r="AB359" s="2"/>
      <c r="AC359" s="39">
        <f t="shared" si="52"/>
        <v>0.09</v>
      </c>
      <c r="AD359" s="39">
        <f t="shared" si="53"/>
        <v>-2.4079456086518722</v>
      </c>
      <c r="AE359" s="39" t="str">
        <f t="shared" si="54"/>
        <v/>
      </c>
      <c r="AF359" s="39" t="str">
        <f t="shared" si="55"/>
        <v/>
      </c>
    </row>
    <row r="360" spans="1:32" ht="51" x14ac:dyDescent="0.2">
      <c r="A360" s="2">
        <v>6558315</v>
      </c>
      <c r="B360" s="2" t="s">
        <v>677</v>
      </c>
      <c r="C360" s="2">
        <v>1987</v>
      </c>
      <c r="D360" s="2" t="s">
        <v>469</v>
      </c>
      <c r="E360" s="2" t="s">
        <v>678</v>
      </c>
      <c r="F360" s="2" t="s">
        <v>679</v>
      </c>
      <c r="G360" s="2" t="s">
        <v>724</v>
      </c>
      <c r="H360" s="5"/>
      <c r="I360" s="4" t="s">
        <v>341</v>
      </c>
      <c r="J360" s="2" t="s">
        <v>493</v>
      </c>
      <c r="K360" s="682">
        <v>1985</v>
      </c>
      <c r="L360" s="682">
        <v>346</v>
      </c>
      <c r="M360" s="682">
        <v>1</v>
      </c>
      <c r="N360" s="682"/>
      <c r="O360" s="682"/>
      <c r="P360" s="682"/>
      <c r="Q360" s="682"/>
      <c r="R360" s="682"/>
      <c r="S360" s="682"/>
      <c r="T360" s="682"/>
      <c r="U360" s="682">
        <v>0.02</v>
      </c>
      <c r="V360" s="21" t="str">
        <f t="shared" si="58"/>
        <v/>
      </c>
      <c r="W360" s="682" t="str">
        <f t="shared" si="59"/>
        <v/>
      </c>
      <c r="X360" s="682" t="str">
        <f t="shared" si="60"/>
        <v/>
      </c>
      <c r="Y360" s="682" t="str">
        <f t="shared" si="61"/>
        <v/>
      </c>
      <c r="Z360" s="2" t="s">
        <v>681</v>
      </c>
      <c r="AA360" s="2" t="s">
        <v>400</v>
      </c>
      <c r="AB360" s="2"/>
      <c r="AC360" s="39" t="str">
        <f t="shared" si="52"/>
        <v/>
      </c>
      <c r="AD360" s="39" t="str">
        <f t="shared" si="53"/>
        <v/>
      </c>
      <c r="AE360" s="39" t="str">
        <f t="shared" si="54"/>
        <v/>
      </c>
      <c r="AF360" s="39" t="str">
        <f t="shared" si="55"/>
        <v/>
      </c>
    </row>
    <row r="361" spans="1:32" ht="51" x14ac:dyDescent="0.2">
      <c r="A361" s="2">
        <v>6558315</v>
      </c>
      <c r="B361" s="2" t="s">
        <v>677</v>
      </c>
      <c r="C361" s="2">
        <v>1987</v>
      </c>
      <c r="D361" s="2" t="s">
        <v>469</v>
      </c>
      <c r="E361" s="2" t="s">
        <v>678</v>
      </c>
      <c r="F361" s="2" t="s">
        <v>679</v>
      </c>
      <c r="G361" s="2" t="s">
        <v>724</v>
      </c>
      <c r="H361" s="2"/>
      <c r="I361" s="4" t="s">
        <v>341</v>
      </c>
      <c r="J361" s="2" t="s">
        <v>493</v>
      </c>
      <c r="K361" s="682">
        <v>1985</v>
      </c>
      <c r="L361" s="682">
        <v>473</v>
      </c>
      <c r="M361" s="682">
        <v>1</v>
      </c>
      <c r="N361" s="682"/>
      <c r="O361" s="682"/>
      <c r="P361" s="682"/>
      <c r="Q361" s="682"/>
      <c r="R361" s="682"/>
      <c r="S361" s="682"/>
      <c r="T361" s="682"/>
      <c r="U361" s="682">
        <v>0.02</v>
      </c>
      <c r="V361" s="21" t="str">
        <f t="shared" si="58"/>
        <v/>
      </c>
      <c r="W361" s="682" t="str">
        <f t="shared" si="59"/>
        <v/>
      </c>
      <c r="X361" s="682" t="str">
        <f t="shared" si="60"/>
        <v/>
      </c>
      <c r="Y361" s="682" t="str">
        <f t="shared" si="61"/>
        <v/>
      </c>
      <c r="Z361" s="2" t="s">
        <v>681</v>
      </c>
      <c r="AA361" s="2" t="s">
        <v>400</v>
      </c>
      <c r="AB361" s="2"/>
      <c r="AC361" s="39" t="str">
        <f t="shared" si="52"/>
        <v/>
      </c>
      <c r="AD361" s="39" t="str">
        <f t="shared" si="53"/>
        <v/>
      </c>
      <c r="AE361" s="39" t="str">
        <f t="shared" si="54"/>
        <v/>
      </c>
      <c r="AF361" s="39" t="str">
        <f t="shared" si="55"/>
        <v/>
      </c>
    </row>
    <row r="362" spans="1:32" ht="51" x14ac:dyDescent="0.2">
      <c r="A362" s="2">
        <v>6558315</v>
      </c>
      <c r="B362" s="2" t="s">
        <v>677</v>
      </c>
      <c r="C362" s="2">
        <v>1987</v>
      </c>
      <c r="D362" s="2" t="s">
        <v>469</v>
      </c>
      <c r="E362" s="2" t="s">
        <v>678</v>
      </c>
      <c r="F362" s="2" t="s">
        <v>679</v>
      </c>
      <c r="G362" s="2" t="s">
        <v>724</v>
      </c>
      <c r="H362" s="2"/>
      <c r="I362" s="4" t="s">
        <v>341</v>
      </c>
      <c r="J362" s="2" t="s">
        <v>493</v>
      </c>
      <c r="K362" s="682">
        <v>1985</v>
      </c>
      <c r="L362" s="682">
        <v>393</v>
      </c>
      <c r="M362" s="682">
        <v>1</v>
      </c>
      <c r="N362" s="682"/>
      <c r="O362" s="682"/>
      <c r="P362" s="682"/>
      <c r="Q362" s="682"/>
      <c r="R362" s="682"/>
      <c r="S362" s="682"/>
      <c r="T362" s="682"/>
      <c r="U362" s="682">
        <v>0.02</v>
      </c>
      <c r="V362" s="21" t="str">
        <f t="shared" si="58"/>
        <v/>
      </c>
      <c r="W362" s="682" t="str">
        <f t="shared" si="59"/>
        <v/>
      </c>
      <c r="X362" s="682" t="str">
        <f t="shared" si="60"/>
        <v/>
      </c>
      <c r="Y362" s="682" t="str">
        <f t="shared" si="61"/>
        <v/>
      </c>
      <c r="Z362" s="2" t="s">
        <v>681</v>
      </c>
      <c r="AA362" s="2" t="s">
        <v>400</v>
      </c>
      <c r="AB362" s="2"/>
      <c r="AC362" s="39" t="str">
        <f t="shared" si="52"/>
        <v/>
      </c>
      <c r="AD362" s="39" t="str">
        <f t="shared" si="53"/>
        <v/>
      </c>
      <c r="AE362" s="39" t="str">
        <f t="shared" si="54"/>
        <v/>
      </c>
      <c r="AF362" s="39" t="str">
        <f t="shared" si="55"/>
        <v/>
      </c>
    </row>
    <row r="363" spans="1:32" ht="51" x14ac:dyDescent="0.2">
      <c r="A363" s="2">
        <v>6558315</v>
      </c>
      <c r="B363" s="2" t="s">
        <v>677</v>
      </c>
      <c r="C363" s="2">
        <v>1987</v>
      </c>
      <c r="D363" s="2" t="s">
        <v>469</v>
      </c>
      <c r="E363" s="2" t="s">
        <v>678</v>
      </c>
      <c r="F363" s="2" t="s">
        <v>679</v>
      </c>
      <c r="G363" s="2" t="s">
        <v>724</v>
      </c>
      <c r="H363" s="2"/>
      <c r="I363" s="4" t="s">
        <v>341</v>
      </c>
      <c r="J363" s="2" t="s">
        <v>493</v>
      </c>
      <c r="K363" s="682">
        <v>1985</v>
      </c>
      <c r="L363" s="682">
        <v>565</v>
      </c>
      <c r="M363" s="682">
        <v>1</v>
      </c>
      <c r="N363" s="682"/>
      <c r="O363" s="682"/>
      <c r="P363" s="682"/>
      <c r="Q363" s="682"/>
      <c r="R363" s="682"/>
      <c r="S363" s="682"/>
      <c r="T363" s="682"/>
      <c r="U363" s="682">
        <v>0.02</v>
      </c>
      <c r="V363" s="21" t="str">
        <f t="shared" si="58"/>
        <v/>
      </c>
      <c r="W363" s="682" t="str">
        <f t="shared" si="59"/>
        <v/>
      </c>
      <c r="X363" s="682" t="str">
        <f t="shared" si="60"/>
        <v/>
      </c>
      <c r="Y363" s="682" t="str">
        <f t="shared" si="61"/>
        <v/>
      </c>
      <c r="Z363" s="2" t="s">
        <v>681</v>
      </c>
      <c r="AA363" s="2" t="s">
        <v>400</v>
      </c>
      <c r="AB363" s="2"/>
      <c r="AC363" s="39" t="str">
        <f t="shared" si="52"/>
        <v/>
      </c>
      <c r="AD363" s="39" t="str">
        <f t="shared" si="53"/>
        <v/>
      </c>
      <c r="AE363" s="39" t="str">
        <f t="shared" si="54"/>
        <v/>
      </c>
      <c r="AF363" s="39" t="str">
        <f t="shared" si="55"/>
        <v/>
      </c>
    </row>
    <row r="364" spans="1:32" ht="51" x14ac:dyDescent="0.2">
      <c r="A364" s="2">
        <v>6558315</v>
      </c>
      <c r="B364" s="2" t="s">
        <v>677</v>
      </c>
      <c r="C364" s="2">
        <v>1987</v>
      </c>
      <c r="D364" s="2" t="s">
        <v>469</v>
      </c>
      <c r="E364" s="2" t="s">
        <v>678</v>
      </c>
      <c r="F364" s="2" t="s">
        <v>679</v>
      </c>
      <c r="G364" s="2" t="s">
        <v>724</v>
      </c>
      <c r="H364" s="2"/>
      <c r="I364" s="4" t="s">
        <v>341</v>
      </c>
      <c r="J364" s="2" t="s">
        <v>493</v>
      </c>
      <c r="K364" s="682">
        <v>1985</v>
      </c>
      <c r="L364" s="682">
        <v>370</v>
      </c>
      <c r="M364" s="682">
        <v>1</v>
      </c>
      <c r="N364" s="682"/>
      <c r="O364" s="682"/>
      <c r="P364" s="682"/>
      <c r="Q364" s="682"/>
      <c r="R364" s="682"/>
      <c r="S364" s="682"/>
      <c r="T364" s="682"/>
      <c r="U364" s="682">
        <v>0.02</v>
      </c>
      <c r="V364" s="21" t="str">
        <f t="shared" si="58"/>
        <v/>
      </c>
      <c r="W364" s="682" t="str">
        <f t="shared" si="59"/>
        <v/>
      </c>
      <c r="X364" s="682" t="str">
        <f t="shared" si="60"/>
        <v/>
      </c>
      <c r="Y364" s="682" t="str">
        <f t="shared" si="61"/>
        <v/>
      </c>
      <c r="Z364" s="2" t="s">
        <v>681</v>
      </c>
      <c r="AA364" s="2" t="s">
        <v>400</v>
      </c>
      <c r="AB364" s="2"/>
      <c r="AC364" s="39" t="str">
        <f t="shared" si="52"/>
        <v/>
      </c>
      <c r="AD364" s="39" t="str">
        <f t="shared" si="53"/>
        <v/>
      </c>
      <c r="AE364" s="39" t="str">
        <f t="shared" si="54"/>
        <v/>
      </c>
      <c r="AF364" s="39" t="str">
        <f t="shared" si="55"/>
        <v/>
      </c>
    </row>
    <row r="365" spans="1:32" ht="51" x14ac:dyDescent="0.2">
      <c r="A365" s="2">
        <v>6558315</v>
      </c>
      <c r="B365" s="2" t="s">
        <v>677</v>
      </c>
      <c r="C365" s="2">
        <v>1987</v>
      </c>
      <c r="D365" s="2" t="s">
        <v>469</v>
      </c>
      <c r="E365" s="2" t="s">
        <v>678</v>
      </c>
      <c r="F365" s="2" t="s">
        <v>679</v>
      </c>
      <c r="G365" s="2" t="s">
        <v>680</v>
      </c>
      <c r="H365" s="2" t="s">
        <v>351</v>
      </c>
      <c r="I365" s="4" t="s">
        <v>341</v>
      </c>
      <c r="J365" s="2" t="s">
        <v>493</v>
      </c>
      <c r="K365" s="682">
        <v>1985</v>
      </c>
      <c r="L365" s="682">
        <v>481</v>
      </c>
      <c r="M365" s="682">
        <v>1</v>
      </c>
      <c r="N365" s="682"/>
      <c r="O365" s="682"/>
      <c r="P365" s="682"/>
      <c r="Q365" s="682"/>
      <c r="R365" s="682"/>
      <c r="S365" s="682"/>
      <c r="T365" s="682"/>
      <c r="U365" s="682">
        <v>0.03</v>
      </c>
      <c r="V365" s="21" t="str">
        <f t="shared" si="58"/>
        <v/>
      </c>
      <c r="W365" s="682" t="str">
        <f t="shared" si="59"/>
        <v/>
      </c>
      <c r="X365" s="682" t="str">
        <f t="shared" si="60"/>
        <v/>
      </c>
      <c r="Y365" s="682" t="str">
        <f t="shared" si="61"/>
        <v/>
      </c>
      <c r="Z365" s="2" t="s">
        <v>681</v>
      </c>
      <c r="AA365" s="2"/>
      <c r="AB365" s="2"/>
      <c r="AC365" s="39" t="str">
        <f t="shared" si="52"/>
        <v/>
      </c>
      <c r="AD365" s="39" t="str">
        <f t="shared" si="53"/>
        <v/>
      </c>
      <c r="AE365" s="39" t="str">
        <f t="shared" si="54"/>
        <v/>
      </c>
      <c r="AF365" s="39" t="str">
        <f t="shared" si="55"/>
        <v/>
      </c>
    </row>
    <row r="366" spans="1:32" ht="51" x14ac:dyDescent="0.2">
      <c r="A366" s="2">
        <v>6558315</v>
      </c>
      <c r="B366" s="2" t="s">
        <v>677</v>
      </c>
      <c r="C366" s="2">
        <v>1987</v>
      </c>
      <c r="D366" s="2" t="s">
        <v>469</v>
      </c>
      <c r="E366" s="2" t="s">
        <v>678</v>
      </c>
      <c r="F366" s="2" t="s">
        <v>679</v>
      </c>
      <c r="G366" s="2" t="s">
        <v>700</v>
      </c>
      <c r="H366" s="2" t="s">
        <v>351</v>
      </c>
      <c r="I366" s="4" t="s">
        <v>341</v>
      </c>
      <c r="J366" s="2" t="s">
        <v>493</v>
      </c>
      <c r="K366" s="682">
        <v>1985</v>
      </c>
      <c r="L366" s="682">
        <v>439</v>
      </c>
      <c r="M366" s="682">
        <v>1</v>
      </c>
      <c r="N366" s="682"/>
      <c r="O366" s="682"/>
      <c r="P366" s="682"/>
      <c r="Q366" s="682"/>
      <c r="R366" s="682"/>
      <c r="S366" s="682"/>
      <c r="T366" s="682"/>
      <c r="U366" s="682">
        <v>0.06</v>
      </c>
      <c r="V366" s="21" t="str">
        <f t="shared" si="58"/>
        <v/>
      </c>
      <c r="W366" s="682" t="str">
        <f t="shared" si="59"/>
        <v/>
      </c>
      <c r="X366" s="682" t="str">
        <f t="shared" si="60"/>
        <v/>
      </c>
      <c r="Y366" s="682" t="str">
        <f t="shared" si="61"/>
        <v/>
      </c>
      <c r="Z366" s="2" t="s">
        <v>681</v>
      </c>
      <c r="AA366" s="2"/>
      <c r="AB366" s="2"/>
      <c r="AC366" s="39" t="str">
        <f t="shared" si="52"/>
        <v/>
      </c>
      <c r="AD366" s="39" t="str">
        <f t="shared" si="53"/>
        <v/>
      </c>
      <c r="AE366" s="39" t="str">
        <f t="shared" si="54"/>
        <v/>
      </c>
      <c r="AF366" s="39" t="str">
        <f t="shared" si="55"/>
        <v/>
      </c>
    </row>
    <row r="367" spans="1:32" ht="51" x14ac:dyDescent="0.2">
      <c r="A367" s="2">
        <v>6558315</v>
      </c>
      <c r="B367" s="2" t="s">
        <v>677</v>
      </c>
      <c r="C367" s="2">
        <v>1987</v>
      </c>
      <c r="D367" s="2" t="s">
        <v>469</v>
      </c>
      <c r="E367" s="2" t="s">
        <v>678</v>
      </c>
      <c r="F367" s="2" t="s">
        <v>679</v>
      </c>
      <c r="G367" s="2" t="s">
        <v>700</v>
      </c>
      <c r="H367" s="2" t="s">
        <v>351</v>
      </c>
      <c r="I367" s="4" t="s">
        <v>341</v>
      </c>
      <c r="J367" s="2" t="s">
        <v>493</v>
      </c>
      <c r="K367" s="682">
        <v>1985</v>
      </c>
      <c r="L367" s="682">
        <v>450</v>
      </c>
      <c r="M367" s="682">
        <v>1</v>
      </c>
      <c r="N367" s="682"/>
      <c r="O367" s="682"/>
      <c r="P367" s="682"/>
      <c r="Q367" s="682"/>
      <c r="R367" s="682"/>
      <c r="S367" s="682"/>
      <c r="T367" s="682"/>
      <c r="U367" s="682">
        <v>0.04</v>
      </c>
      <c r="V367" s="21" t="str">
        <f t="shared" si="58"/>
        <v/>
      </c>
      <c r="W367" s="682" t="str">
        <f t="shared" si="59"/>
        <v/>
      </c>
      <c r="X367" s="682" t="str">
        <f t="shared" si="60"/>
        <v/>
      </c>
      <c r="Y367" s="682" t="str">
        <f t="shared" si="61"/>
        <v/>
      </c>
      <c r="Z367" s="2" t="s">
        <v>681</v>
      </c>
      <c r="AA367" s="2"/>
      <c r="AB367" s="2" t="s">
        <v>561</v>
      </c>
      <c r="AC367" s="44" t="str">
        <f t="shared" si="52"/>
        <v/>
      </c>
      <c r="AD367" s="44" t="str">
        <f t="shared" si="53"/>
        <v/>
      </c>
      <c r="AE367" s="44" t="str">
        <f t="shared" si="54"/>
        <v/>
      </c>
      <c r="AF367" s="44" t="str">
        <f t="shared" si="55"/>
        <v/>
      </c>
    </row>
    <row r="368" spans="1:32" ht="73.5" customHeight="1" x14ac:dyDescent="0.2">
      <c r="A368" s="2">
        <v>6558315</v>
      </c>
      <c r="B368" s="2" t="s">
        <v>677</v>
      </c>
      <c r="C368" s="2">
        <v>1987</v>
      </c>
      <c r="D368" s="2" t="s">
        <v>469</v>
      </c>
      <c r="E368" s="2" t="s">
        <v>678</v>
      </c>
      <c r="F368" s="2" t="s">
        <v>679</v>
      </c>
      <c r="G368" s="2" t="s">
        <v>700</v>
      </c>
      <c r="H368" s="2" t="s">
        <v>351</v>
      </c>
      <c r="I368" s="4" t="s">
        <v>341</v>
      </c>
      <c r="J368" s="2" t="s">
        <v>493</v>
      </c>
      <c r="K368" s="682">
        <v>1985</v>
      </c>
      <c r="L368" s="682">
        <v>486</v>
      </c>
      <c r="M368" s="682">
        <v>1</v>
      </c>
      <c r="N368" s="682"/>
      <c r="O368" s="682"/>
      <c r="P368" s="682"/>
      <c r="Q368" s="682"/>
      <c r="R368" s="682"/>
      <c r="S368" s="682"/>
      <c r="T368" s="682"/>
      <c r="U368" s="682">
        <v>7.0000000000000007E-2</v>
      </c>
      <c r="V368" s="21" t="str">
        <f t="shared" si="58"/>
        <v/>
      </c>
      <c r="W368" s="682" t="str">
        <f t="shared" si="59"/>
        <v/>
      </c>
      <c r="X368" s="682" t="str">
        <f t="shared" si="60"/>
        <v/>
      </c>
      <c r="Y368" s="682" t="str">
        <f t="shared" si="61"/>
        <v/>
      </c>
      <c r="Z368" s="2" t="s">
        <v>681</v>
      </c>
      <c r="AA368" s="2"/>
      <c r="AB368" s="2" t="s">
        <v>753</v>
      </c>
      <c r="AC368" s="35"/>
      <c r="AD368" s="35"/>
      <c r="AE368" s="35"/>
      <c r="AF368" s="35"/>
    </row>
    <row r="369" spans="1:32" ht="63.75" x14ac:dyDescent="0.2">
      <c r="A369" s="2">
        <v>6558315</v>
      </c>
      <c r="B369" s="2" t="s">
        <v>677</v>
      </c>
      <c r="C369" s="2">
        <v>1987</v>
      </c>
      <c r="D369" s="2" t="s">
        <v>469</v>
      </c>
      <c r="E369" s="2" t="s">
        <v>682</v>
      </c>
      <c r="F369" s="2" t="s">
        <v>679</v>
      </c>
      <c r="G369" s="2" t="s">
        <v>683</v>
      </c>
      <c r="H369" s="2" t="s">
        <v>351</v>
      </c>
      <c r="I369" s="4" t="s">
        <v>341</v>
      </c>
      <c r="J369" s="2" t="s">
        <v>493</v>
      </c>
      <c r="K369" s="682">
        <v>1985</v>
      </c>
      <c r="L369" s="682">
        <v>496</v>
      </c>
      <c r="M369" s="682"/>
      <c r="N369" s="682"/>
      <c r="O369" s="682"/>
      <c r="P369" s="682"/>
      <c r="Q369" s="682"/>
      <c r="R369" s="682"/>
      <c r="S369" s="682"/>
      <c r="T369" s="682"/>
      <c r="U369" s="682">
        <v>0.92</v>
      </c>
      <c r="V369" s="21" t="str">
        <f t="shared" si="58"/>
        <v/>
      </c>
      <c r="W369" s="682" t="str">
        <f t="shared" si="59"/>
        <v/>
      </c>
      <c r="X369" s="682" t="str">
        <f t="shared" si="60"/>
        <v/>
      </c>
      <c r="Y369" s="682" t="str">
        <f t="shared" si="61"/>
        <v/>
      </c>
      <c r="Z369" s="2" t="s">
        <v>684</v>
      </c>
      <c r="AA369" s="2"/>
      <c r="AB369" s="2"/>
      <c r="AC369" s="35"/>
      <c r="AD369" s="35"/>
      <c r="AE369" s="35"/>
      <c r="AF369" s="35"/>
    </row>
    <row r="370" spans="1:32" ht="63.75" x14ac:dyDescent="0.2">
      <c r="A370" s="2">
        <v>6558315</v>
      </c>
      <c r="B370" s="2" t="s">
        <v>677</v>
      </c>
      <c r="C370" s="2">
        <v>1987</v>
      </c>
      <c r="D370" s="2" t="s">
        <v>469</v>
      </c>
      <c r="E370" s="2" t="s">
        <v>682</v>
      </c>
      <c r="F370" s="2" t="s">
        <v>679</v>
      </c>
      <c r="G370" s="2" t="s">
        <v>647</v>
      </c>
      <c r="H370" s="2" t="s">
        <v>351</v>
      </c>
      <c r="I370" s="4" t="s">
        <v>341</v>
      </c>
      <c r="J370" s="2" t="s">
        <v>352</v>
      </c>
      <c r="K370" s="682">
        <v>1985</v>
      </c>
      <c r="L370" s="682">
        <v>476</v>
      </c>
      <c r="M370" s="682"/>
      <c r="N370" s="682"/>
      <c r="O370" s="682"/>
      <c r="P370" s="682"/>
      <c r="Q370" s="682"/>
      <c r="R370" s="682"/>
      <c r="S370" s="682"/>
      <c r="T370" s="682"/>
      <c r="U370" s="682">
        <v>1.53</v>
      </c>
      <c r="V370" s="21">
        <f t="shared" si="58"/>
        <v>1.53</v>
      </c>
      <c r="W370" s="682" t="str">
        <f t="shared" si="59"/>
        <v/>
      </c>
      <c r="X370" s="682" t="str">
        <f t="shared" si="60"/>
        <v/>
      </c>
      <c r="Y370" s="682" t="str">
        <f t="shared" si="61"/>
        <v/>
      </c>
      <c r="Z370" s="2" t="s">
        <v>684</v>
      </c>
      <c r="AA370" s="2"/>
      <c r="AB370" s="2"/>
      <c r="AC370" s="35"/>
      <c r="AD370" s="35"/>
      <c r="AE370" s="35"/>
      <c r="AF370" s="35"/>
    </row>
    <row r="371" spans="1:32" ht="63.75" x14ac:dyDescent="0.2">
      <c r="A371" s="2">
        <v>6558315</v>
      </c>
      <c r="B371" s="2" t="s">
        <v>677</v>
      </c>
      <c r="C371" s="2">
        <v>1987</v>
      </c>
      <c r="D371" s="2" t="s">
        <v>469</v>
      </c>
      <c r="E371" s="2" t="s">
        <v>682</v>
      </c>
      <c r="F371" s="2" t="s">
        <v>679</v>
      </c>
      <c r="G371" s="2" t="s">
        <v>730</v>
      </c>
      <c r="H371" s="2" t="s">
        <v>351</v>
      </c>
      <c r="I371" s="4" t="s">
        <v>341</v>
      </c>
      <c r="J371" s="2" t="s">
        <v>352</v>
      </c>
      <c r="K371" s="682">
        <v>1985</v>
      </c>
      <c r="L371" s="682">
        <v>515</v>
      </c>
      <c r="M371" s="682"/>
      <c r="N371" s="682"/>
      <c r="O371" s="682"/>
      <c r="P371" s="682"/>
      <c r="Q371" s="682"/>
      <c r="R371" s="682"/>
      <c r="S371" s="682"/>
      <c r="T371" s="682"/>
      <c r="U371" s="682">
        <v>4.88</v>
      </c>
      <c r="V371" s="21">
        <f t="shared" si="58"/>
        <v>4.88</v>
      </c>
      <c r="W371" s="682" t="str">
        <f t="shared" si="59"/>
        <v/>
      </c>
      <c r="X371" s="682" t="str">
        <f t="shared" si="60"/>
        <v/>
      </c>
      <c r="Y371" s="682" t="str">
        <f t="shared" si="61"/>
        <v/>
      </c>
      <c r="Z371" s="2" t="s">
        <v>754</v>
      </c>
      <c r="AA371" s="2"/>
      <c r="AB371" s="2"/>
      <c r="AC371" s="35"/>
      <c r="AD371" s="35"/>
      <c r="AE371" s="35"/>
      <c r="AF371" s="35"/>
    </row>
    <row r="372" spans="1:32" ht="25.5" x14ac:dyDescent="0.2">
      <c r="A372" s="2">
        <v>6558520</v>
      </c>
      <c r="B372" s="2" t="s">
        <v>755</v>
      </c>
      <c r="C372" s="2">
        <v>1986</v>
      </c>
      <c r="D372" s="2" t="s">
        <v>469</v>
      </c>
      <c r="E372" s="2" t="s">
        <v>470</v>
      </c>
      <c r="F372" s="5" t="s">
        <v>349</v>
      </c>
      <c r="G372" s="2" t="s">
        <v>756</v>
      </c>
      <c r="H372" s="5" t="s">
        <v>351</v>
      </c>
      <c r="I372" s="5" t="s">
        <v>341</v>
      </c>
      <c r="J372" s="5" t="s">
        <v>352</v>
      </c>
      <c r="K372" s="682"/>
      <c r="L372" s="682">
        <v>480</v>
      </c>
      <c r="M372" s="682"/>
      <c r="N372" s="682"/>
      <c r="O372" s="682"/>
      <c r="P372" s="682">
        <v>14.64</v>
      </c>
      <c r="Q372" s="682"/>
      <c r="R372" s="682"/>
      <c r="S372" s="682"/>
      <c r="T372" s="682"/>
      <c r="U372" s="682"/>
      <c r="V372" s="21" t="str">
        <f t="shared" si="58"/>
        <v/>
      </c>
      <c r="W372" s="682" t="str">
        <f t="shared" si="59"/>
        <v/>
      </c>
      <c r="X372" s="682" t="str">
        <f t="shared" si="60"/>
        <v/>
      </c>
      <c r="Y372" s="682" t="str">
        <f t="shared" si="61"/>
        <v/>
      </c>
      <c r="Z372" s="2" t="s">
        <v>633</v>
      </c>
      <c r="AA372" s="2"/>
      <c r="AB372" s="2" t="s">
        <v>757</v>
      </c>
      <c r="AC372" s="35"/>
      <c r="AD372" s="35"/>
      <c r="AE372" s="35"/>
      <c r="AF372" s="35"/>
    </row>
    <row r="373" spans="1:32" ht="25.5" x14ac:dyDescent="0.2">
      <c r="A373" s="2">
        <v>6558520</v>
      </c>
      <c r="B373" s="2" t="s">
        <v>755</v>
      </c>
      <c r="C373" s="2">
        <v>1986</v>
      </c>
      <c r="D373" s="2" t="s">
        <v>469</v>
      </c>
      <c r="E373" s="2" t="s">
        <v>470</v>
      </c>
      <c r="F373" s="5" t="s">
        <v>349</v>
      </c>
      <c r="G373" s="2" t="s">
        <v>758</v>
      </c>
      <c r="H373" s="5" t="s">
        <v>351</v>
      </c>
      <c r="I373" s="5" t="s">
        <v>341</v>
      </c>
      <c r="J373" s="5" t="s">
        <v>352</v>
      </c>
      <c r="K373" s="682"/>
      <c r="L373" s="682">
        <v>480</v>
      </c>
      <c r="M373" s="682"/>
      <c r="N373" s="682"/>
      <c r="O373" s="682"/>
      <c r="P373" s="682">
        <v>2.65</v>
      </c>
      <c r="Q373" s="682"/>
      <c r="R373" s="682"/>
      <c r="S373" s="682"/>
      <c r="T373" s="682"/>
      <c r="U373" s="682"/>
      <c r="V373" s="21" t="str">
        <f t="shared" si="58"/>
        <v/>
      </c>
      <c r="W373" s="682" t="str">
        <f t="shared" si="59"/>
        <v/>
      </c>
      <c r="X373" s="682" t="str">
        <f t="shared" si="60"/>
        <v/>
      </c>
      <c r="Y373" s="682" t="str">
        <f t="shared" si="61"/>
        <v/>
      </c>
      <c r="Z373" s="2" t="s">
        <v>633</v>
      </c>
      <c r="AA373" s="2"/>
      <c r="AB373" s="2" t="s">
        <v>757</v>
      </c>
      <c r="AC373" s="35"/>
      <c r="AD373" s="35"/>
      <c r="AE373" s="35"/>
      <c r="AF373" s="35"/>
    </row>
    <row r="374" spans="1:32" ht="25.5" x14ac:dyDescent="0.2">
      <c r="A374" s="2">
        <v>6558520</v>
      </c>
      <c r="B374" s="2" t="s">
        <v>755</v>
      </c>
      <c r="C374" s="2">
        <v>1986</v>
      </c>
      <c r="D374" s="2" t="s">
        <v>469</v>
      </c>
      <c r="E374" s="2" t="s">
        <v>470</v>
      </c>
      <c r="F374" s="5" t="s">
        <v>349</v>
      </c>
      <c r="G374" s="2" t="s">
        <v>759</v>
      </c>
      <c r="H374" s="5" t="s">
        <v>351</v>
      </c>
      <c r="I374" s="5" t="s">
        <v>341</v>
      </c>
      <c r="J374" s="5" t="s">
        <v>352</v>
      </c>
      <c r="K374" s="682"/>
      <c r="L374" s="682">
        <v>480</v>
      </c>
      <c r="M374" s="682"/>
      <c r="N374" s="682"/>
      <c r="O374" s="682"/>
      <c r="P374" s="682">
        <v>0.44</v>
      </c>
      <c r="Q374" s="682"/>
      <c r="R374" s="682"/>
      <c r="S374" s="682"/>
      <c r="T374" s="682"/>
      <c r="U374" s="682"/>
      <c r="V374" s="21" t="str">
        <f t="shared" si="58"/>
        <v/>
      </c>
      <c r="W374" s="682" t="str">
        <f t="shared" si="59"/>
        <v/>
      </c>
      <c r="X374" s="682" t="str">
        <f t="shared" si="60"/>
        <v/>
      </c>
      <c r="Y374" s="682" t="str">
        <f t="shared" si="61"/>
        <v/>
      </c>
      <c r="Z374" s="2" t="s">
        <v>633</v>
      </c>
      <c r="AA374" s="2"/>
      <c r="AB374" s="2" t="s">
        <v>757</v>
      </c>
      <c r="AC374" s="35"/>
      <c r="AD374" s="35"/>
      <c r="AE374" s="35"/>
      <c r="AF374" s="35"/>
    </row>
    <row r="375" spans="1:32" ht="25.5" x14ac:dyDescent="0.2">
      <c r="A375" s="2">
        <v>6558520</v>
      </c>
      <c r="B375" s="2" t="s">
        <v>755</v>
      </c>
      <c r="C375" s="2">
        <v>1986</v>
      </c>
      <c r="D375" s="2" t="s">
        <v>469</v>
      </c>
      <c r="E375" s="2" t="s">
        <v>470</v>
      </c>
      <c r="F375" s="5" t="s">
        <v>349</v>
      </c>
      <c r="G375" s="2" t="s">
        <v>760</v>
      </c>
      <c r="H375" s="5" t="s">
        <v>351</v>
      </c>
      <c r="I375" s="5" t="s">
        <v>341</v>
      </c>
      <c r="J375" s="5" t="s">
        <v>352</v>
      </c>
      <c r="K375" s="682"/>
      <c r="L375" s="682">
        <v>480</v>
      </c>
      <c r="M375" s="682"/>
      <c r="N375" s="682"/>
      <c r="O375" s="682"/>
      <c r="P375" s="682">
        <v>2.23</v>
      </c>
      <c r="Q375" s="682"/>
      <c r="R375" s="682"/>
      <c r="S375" s="682"/>
      <c r="T375" s="682"/>
      <c r="U375" s="682"/>
      <c r="V375" s="21" t="str">
        <f t="shared" si="58"/>
        <v/>
      </c>
      <c r="W375" s="682" t="str">
        <f t="shared" si="59"/>
        <v/>
      </c>
      <c r="X375" s="682" t="str">
        <f t="shared" si="60"/>
        <v/>
      </c>
      <c r="Y375" s="682" t="str">
        <f t="shared" si="61"/>
        <v/>
      </c>
      <c r="Z375" s="2" t="s">
        <v>633</v>
      </c>
      <c r="AA375" s="2"/>
      <c r="AB375" s="2" t="s">
        <v>757</v>
      </c>
      <c r="AC375" s="35"/>
      <c r="AD375" s="35"/>
      <c r="AE375" s="35"/>
      <c r="AF375" s="35"/>
    </row>
    <row r="376" spans="1:32" ht="25.5" x14ac:dyDescent="0.2">
      <c r="A376" s="2">
        <v>6558520</v>
      </c>
      <c r="B376" s="2" t="s">
        <v>755</v>
      </c>
      <c r="C376" s="2">
        <v>1986</v>
      </c>
      <c r="D376" s="2" t="s">
        <v>469</v>
      </c>
      <c r="E376" s="2" t="s">
        <v>470</v>
      </c>
      <c r="F376" s="5" t="s">
        <v>349</v>
      </c>
      <c r="G376" s="2" t="s">
        <v>761</v>
      </c>
      <c r="H376" s="5" t="s">
        <v>351</v>
      </c>
      <c r="I376" s="5" t="s">
        <v>341</v>
      </c>
      <c r="J376" s="5" t="s">
        <v>352</v>
      </c>
      <c r="K376" s="682"/>
      <c r="L376" s="682">
        <v>480</v>
      </c>
      <c r="M376" s="682"/>
      <c r="N376" s="682"/>
      <c r="O376" s="682"/>
      <c r="P376" s="682">
        <v>0.45</v>
      </c>
      <c r="Q376" s="682"/>
      <c r="R376" s="682"/>
      <c r="S376" s="682"/>
      <c r="T376" s="682"/>
      <c r="U376" s="682"/>
      <c r="V376" s="21" t="str">
        <f t="shared" si="58"/>
        <v/>
      </c>
      <c r="W376" s="682" t="str">
        <f t="shared" si="59"/>
        <v/>
      </c>
      <c r="X376" s="682" t="str">
        <f t="shared" si="60"/>
        <v/>
      </c>
      <c r="Y376" s="682" t="str">
        <f t="shared" si="61"/>
        <v/>
      </c>
      <c r="Z376" s="2" t="s">
        <v>633</v>
      </c>
      <c r="AA376" s="2"/>
      <c r="AB376" s="2" t="s">
        <v>757</v>
      </c>
      <c r="AC376" s="35"/>
      <c r="AD376" s="35"/>
      <c r="AE376" s="35"/>
      <c r="AF376" s="35"/>
    </row>
    <row r="377" spans="1:32" ht="25.5" x14ac:dyDescent="0.2">
      <c r="A377" s="2">
        <v>6558520</v>
      </c>
      <c r="B377" s="2" t="s">
        <v>755</v>
      </c>
      <c r="C377" s="2">
        <v>1986</v>
      </c>
      <c r="D377" s="2" t="s">
        <v>469</v>
      </c>
      <c r="E377" s="2" t="s">
        <v>470</v>
      </c>
      <c r="F377" s="5" t="s">
        <v>349</v>
      </c>
      <c r="G377" s="2" t="s">
        <v>762</v>
      </c>
      <c r="H377" s="5" t="s">
        <v>351</v>
      </c>
      <c r="I377" s="5" t="s">
        <v>341</v>
      </c>
      <c r="J377" s="5" t="s">
        <v>352</v>
      </c>
      <c r="K377" s="682"/>
      <c r="L377" s="682">
        <v>480</v>
      </c>
      <c r="M377" s="682"/>
      <c r="N377" s="682"/>
      <c r="O377" s="682"/>
      <c r="P377" s="682">
        <v>0.21</v>
      </c>
      <c r="Q377" s="682"/>
      <c r="R377" s="682"/>
      <c r="S377" s="682"/>
      <c r="T377" s="682"/>
      <c r="U377" s="682"/>
      <c r="V377" s="21" t="str">
        <f t="shared" si="58"/>
        <v/>
      </c>
      <c r="W377" s="682" t="str">
        <f t="shared" si="59"/>
        <v/>
      </c>
      <c r="X377" s="682" t="str">
        <f t="shared" si="60"/>
        <v/>
      </c>
      <c r="Y377" s="682" t="str">
        <f t="shared" si="61"/>
        <v/>
      </c>
      <c r="Z377" s="2" t="s">
        <v>633</v>
      </c>
      <c r="AA377" s="2"/>
      <c r="AB377" s="2" t="s">
        <v>757</v>
      </c>
      <c r="AC377" s="35"/>
      <c r="AD377" s="35"/>
      <c r="AE377" s="35"/>
      <c r="AF377" s="35"/>
    </row>
    <row r="378" spans="1:32" ht="25.5" x14ac:dyDescent="0.2">
      <c r="A378" s="2">
        <v>6558520</v>
      </c>
      <c r="B378" s="2" t="s">
        <v>755</v>
      </c>
      <c r="C378" s="2">
        <v>1986</v>
      </c>
      <c r="D378" s="2" t="s">
        <v>469</v>
      </c>
      <c r="E378" s="2" t="s">
        <v>470</v>
      </c>
      <c r="F378" s="5" t="s">
        <v>349</v>
      </c>
      <c r="G378" s="2" t="s">
        <v>763</v>
      </c>
      <c r="H378" s="5" t="s">
        <v>351</v>
      </c>
      <c r="I378" s="5" t="s">
        <v>341</v>
      </c>
      <c r="J378" s="5" t="s">
        <v>352</v>
      </c>
      <c r="K378" s="682"/>
      <c r="L378" s="682">
        <v>480</v>
      </c>
      <c r="M378" s="682"/>
      <c r="N378" s="682"/>
      <c r="O378" s="682"/>
      <c r="P378" s="682">
        <v>1.06</v>
      </c>
      <c r="Q378" s="682"/>
      <c r="R378" s="682"/>
      <c r="S378" s="682"/>
      <c r="T378" s="682"/>
      <c r="U378" s="682"/>
      <c r="V378" s="21" t="str">
        <f t="shared" si="58"/>
        <v/>
      </c>
      <c r="W378" s="682" t="str">
        <f t="shared" si="59"/>
        <v/>
      </c>
      <c r="X378" s="682" t="str">
        <f t="shared" si="60"/>
        <v/>
      </c>
      <c r="Y378" s="682" t="str">
        <f t="shared" si="61"/>
        <v/>
      </c>
      <c r="Z378" s="2" t="s">
        <v>633</v>
      </c>
      <c r="AA378" s="2"/>
      <c r="AB378" s="2" t="s">
        <v>757</v>
      </c>
      <c r="AC378" s="35"/>
      <c r="AD378" s="35"/>
      <c r="AE378" s="35"/>
      <c r="AF378" s="35"/>
    </row>
    <row r="379" spans="1:32" ht="25.5" x14ac:dyDescent="0.2">
      <c r="A379" s="2">
        <v>6558520</v>
      </c>
      <c r="B379" s="2" t="s">
        <v>755</v>
      </c>
      <c r="C379" s="2">
        <v>1986</v>
      </c>
      <c r="D379" s="2" t="s">
        <v>469</v>
      </c>
      <c r="E379" s="2" t="s">
        <v>470</v>
      </c>
      <c r="F379" s="5" t="s">
        <v>349</v>
      </c>
      <c r="G379" s="2" t="s">
        <v>764</v>
      </c>
      <c r="H379" s="5" t="s">
        <v>351</v>
      </c>
      <c r="I379" s="5" t="s">
        <v>341</v>
      </c>
      <c r="J379" s="5" t="s">
        <v>352</v>
      </c>
      <c r="K379" s="682"/>
      <c r="L379" s="682">
        <v>480</v>
      </c>
      <c r="M379" s="682"/>
      <c r="N379" s="682"/>
      <c r="O379" s="682"/>
      <c r="P379" s="682">
        <v>125.32</v>
      </c>
      <c r="Q379" s="682"/>
      <c r="R379" s="682"/>
      <c r="S379" s="682"/>
      <c r="T379" s="682"/>
      <c r="U379" s="682"/>
      <c r="V379" s="21" t="str">
        <f t="shared" si="58"/>
        <v/>
      </c>
      <c r="W379" s="682" t="str">
        <f t="shared" si="59"/>
        <v/>
      </c>
      <c r="X379" s="682" t="str">
        <f t="shared" si="60"/>
        <v/>
      </c>
      <c r="Y379" s="682" t="str">
        <f t="shared" si="61"/>
        <v/>
      </c>
      <c r="Z379" s="2" t="s">
        <v>633</v>
      </c>
      <c r="AA379" s="2"/>
      <c r="AB379" s="2" t="s">
        <v>757</v>
      </c>
      <c r="AC379" s="35"/>
      <c r="AD379" s="35"/>
      <c r="AE379" s="35"/>
      <c r="AF379" s="35"/>
    </row>
    <row r="380" spans="1:32" ht="25.5" x14ac:dyDescent="0.2">
      <c r="A380" s="2">
        <v>6558520</v>
      </c>
      <c r="B380" s="2" t="s">
        <v>755</v>
      </c>
      <c r="C380" s="2">
        <v>1986</v>
      </c>
      <c r="D380" s="2" t="s">
        <v>469</v>
      </c>
      <c r="E380" s="2" t="s">
        <v>470</v>
      </c>
      <c r="F380" s="5" t="s">
        <v>349</v>
      </c>
      <c r="G380" s="2" t="s">
        <v>764</v>
      </c>
      <c r="H380" s="5"/>
      <c r="I380" s="5"/>
      <c r="J380" s="5" t="s">
        <v>493</v>
      </c>
      <c r="K380" s="682"/>
      <c r="L380" s="682"/>
      <c r="M380" s="682"/>
      <c r="N380" s="682"/>
      <c r="O380" s="682"/>
      <c r="P380" s="682">
        <v>11.03</v>
      </c>
      <c r="Q380" s="682"/>
      <c r="R380" s="682"/>
      <c r="S380" s="682"/>
      <c r="T380" s="682"/>
      <c r="U380" s="682"/>
      <c r="V380" s="21" t="str">
        <f t="shared" si="58"/>
        <v/>
      </c>
      <c r="W380" s="682" t="str">
        <f t="shared" si="59"/>
        <v/>
      </c>
      <c r="X380" s="682" t="str">
        <f t="shared" si="60"/>
        <v/>
      </c>
      <c r="Y380" s="682" t="str">
        <f t="shared" si="61"/>
        <v/>
      </c>
      <c r="Z380" s="2" t="s">
        <v>633</v>
      </c>
      <c r="AA380" s="2"/>
      <c r="AB380" s="2" t="s">
        <v>757</v>
      </c>
      <c r="AC380" s="35"/>
      <c r="AD380" s="35"/>
      <c r="AE380" s="35"/>
      <c r="AF380" s="35"/>
    </row>
    <row r="381" spans="1:32" ht="25.5" x14ac:dyDescent="0.2">
      <c r="A381" s="2">
        <v>6558520</v>
      </c>
      <c r="B381" s="2" t="s">
        <v>755</v>
      </c>
      <c r="C381" s="2">
        <v>1986</v>
      </c>
      <c r="D381" s="2" t="s">
        <v>469</v>
      </c>
      <c r="E381" s="2" t="s">
        <v>470</v>
      </c>
      <c r="F381" s="5" t="s">
        <v>349</v>
      </c>
      <c r="G381" s="2" t="s">
        <v>764</v>
      </c>
      <c r="H381" s="5"/>
      <c r="I381" s="5"/>
      <c r="J381" s="5" t="s">
        <v>493</v>
      </c>
      <c r="K381" s="682"/>
      <c r="L381" s="682"/>
      <c r="M381" s="682"/>
      <c r="N381" s="682"/>
      <c r="O381" s="682"/>
      <c r="P381" s="682">
        <v>0.56999999999999995</v>
      </c>
      <c r="Q381" s="682"/>
      <c r="R381" s="682"/>
      <c r="S381" s="682"/>
      <c r="T381" s="682"/>
      <c r="U381" s="682"/>
      <c r="V381" s="21" t="str">
        <f t="shared" si="58"/>
        <v/>
      </c>
      <c r="W381" s="682" t="str">
        <f t="shared" si="59"/>
        <v/>
      </c>
      <c r="X381" s="682" t="str">
        <f t="shared" si="60"/>
        <v/>
      </c>
      <c r="Y381" s="682" t="str">
        <f t="shared" si="61"/>
        <v/>
      </c>
      <c r="Z381" s="2" t="s">
        <v>633</v>
      </c>
      <c r="AA381" s="2"/>
      <c r="AB381" s="2" t="s">
        <v>757</v>
      </c>
      <c r="AC381" s="35"/>
      <c r="AD381" s="35"/>
      <c r="AE381" s="35"/>
      <c r="AF381" s="35"/>
    </row>
    <row r="382" spans="1:32" ht="25.5" x14ac:dyDescent="0.2">
      <c r="A382" s="2">
        <v>6558520</v>
      </c>
      <c r="B382" s="2" t="s">
        <v>755</v>
      </c>
      <c r="C382" s="2">
        <v>1986</v>
      </c>
      <c r="D382" s="2" t="s">
        <v>469</v>
      </c>
      <c r="E382" s="2" t="s">
        <v>470</v>
      </c>
      <c r="F382" s="5" t="s">
        <v>349</v>
      </c>
      <c r="G382" s="2" t="s">
        <v>764</v>
      </c>
      <c r="H382" s="5"/>
      <c r="I382" s="5"/>
      <c r="J382" s="5" t="s">
        <v>493</v>
      </c>
      <c r="K382" s="682"/>
      <c r="L382" s="682"/>
      <c r="M382" s="682"/>
      <c r="N382" s="682"/>
      <c r="O382" s="682"/>
      <c r="P382" s="682">
        <v>7.8</v>
      </c>
      <c r="Q382" s="682"/>
      <c r="R382" s="682"/>
      <c r="S382" s="682"/>
      <c r="T382" s="682"/>
      <c r="U382" s="682"/>
      <c r="V382" s="21" t="str">
        <f t="shared" si="58"/>
        <v/>
      </c>
      <c r="W382" s="682" t="str">
        <f t="shared" si="59"/>
        <v/>
      </c>
      <c r="X382" s="682" t="str">
        <f t="shared" si="60"/>
        <v/>
      </c>
      <c r="Y382" s="682" t="str">
        <f t="shared" si="61"/>
        <v/>
      </c>
      <c r="Z382" s="2" t="s">
        <v>633</v>
      </c>
      <c r="AA382" s="2"/>
      <c r="AB382" s="2" t="s">
        <v>757</v>
      </c>
      <c r="AC382" s="35"/>
      <c r="AD382" s="35"/>
      <c r="AE382" s="35"/>
      <c r="AF382" s="35"/>
    </row>
    <row r="383" spans="1:32" ht="25.5" x14ac:dyDescent="0.2">
      <c r="A383" s="2">
        <v>6558520</v>
      </c>
      <c r="B383" s="2" t="s">
        <v>755</v>
      </c>
      <c r="C383" s="2">
        <v>1986</v>
      </c>
      <c r="D383" s="2" t="s">
        <v>469</v>
      </c>
      <c r="E383" s="2" t="s">
        <v>470</v>
      </c>
      <c r="F383" s="5" t="s">
        <v>349</v>
      </c>
      <c r="G383" s="2" t="s">
        <v>764</v>
      </c>
      <c r="H383" s="5"/>
      <c r="I383" s="5"/>
      <c r="J383" s="5" t="s">
        <v>493</v>
      </c>
      <c r="K383" s="682"/>
      <c r="L383" s="682"/>
      <c r="M383" s="682"/>
      <c r="N383" s="682"/>
      <c r="O383" s="682"/>
      <c r="P383" s="682">
        <v>0.5</v>
      </c>
      <c r="Q383" s="682"/>
      <c r="R383" s="682"/>
      <c r="S383" s="682"/>
      <c r="T383" s="682"/>
      <c r="U383" s="682"/>
      <c r="V383" s="21" t="str">
        <f t="shared" si="58"/>
        <v/>
      </c>
      <c r="W383" s="682" t="str">
        <f t="shared" si="59"/>
        <v/>
      </c>
      <c r="X383" s="682" t="str">
        <f t="shared" si="60"/>
        <v/>
      </c>
      <c r="Y383" s="682" t="str">
        <f t="shared" si="61"/>
        <v/>
      </c>
      <c r="Z383" s="2" t="s">
        <v>633</v>
      </c>
      <c r="AA383" s="2"/>
      <c r="AB383" s="2" t="s">
        <v>757</v>
      </c>
      <c r="AC383" s="35"/>
      <c r="AD383" s="35"/>
      <c r="AE383" s="35"/>
      <c r="AF383" s="35"/>
    </row>
    <row r="384" spans="1:32" ht="25.5" x14ac:dyDescent="0.2">
      <c r="A384" s="2">
        <v>6558520</v>
      </c>
      <c r="B384" s="2" t="s">
        <v>755</v>
      </c>
      <c r="C384" s="2">
        <v>1986</v>
      </c>
      <c r="D384" s="2" t="s">
        <v>469</v>
      </c>
      <c r="E384" s="2" t="s">
        <v>470</v>
      </c>
      <c r="F384" s="5" t="s">
        <v>349</v>
      </c>
      <c r="G384" s="2" t="s">
        <v>764</v>
      </c>
      <c r="H384" s="5"/>
      <c r="I384" s="5"/>
      <c r="J384" s="5" t="s">
        <v>493</v>
      </c>
      <c r="K384" s="682"/>
      <c r="L384" s="682"/>
      <c r="M384" s="682"/>
      <c r="N384" s="682"/>
      <c r="O384" s="682"/>
      <c r="P384" s="682">
        <v>2.13</v>
      </c>
      <c r="Q384" s="682"/>
      <c r="R384" s="682"/>
      <c r="S384" s="682"/>
      <c r="T384" s="682"/>
      <c r="U384" s="682"/>
      <c r="V384" s="21" t="str">
        <f t="shared" si="58"/>
        <v/>
      </c>
      <c r="W384" s="682" t="str">
        <f t="shared" si="59"/>
        <v/>
      </c>
      <c r="X384" s="682" t="str">
        <f t="shared" si="60"/>
        <v/>
      </c>
      <c r="Y384" s="682" t="str">
        <f t="shared" si="61"/>
        <v/>
      </c>
      <c r="Z384" s="2" t="s">
        <v>633</v>
      </c>
      <c r="AA384" s="2"/>
      <c r="AB384" s="2" t="s">
        <v>757</v>
      </c>
      <c r="AC384" s="35"/>
      <c r="AD384" s="35"/>
      <c r="AE384" s="35"/>
      <c r="AF384" s="35"/>
    </row>
    <row r="385" spans="1:32" ht="25.5" x14ac:dyDescent="0.2">
      <c r="A385" s="2">
        <v>6558520</v>
      </c>
      <c r="B385" s="2" t="s">
        <v>755</v>
      </c>
      <c r="C385" s="2">
        <v>1986</v>
      </c>
      <c r="D385" s="2" t="s">
        <v>469</v>
      </c>
      <c r="E385" s="2" t="s">
        <v>470</v>
      </c>
      <c r="F385" s="5" t="s">
        <v>349</v>
      </c>
      <c r="G385" s="2" t="s">
        <v>764</v>
      </c>
      <c r="H385" s="5"/>
      <c r="I385" s="5"/>
      <c r="J385" s="5" t="s">
        <v>493</v>
      </c>
      <c r="K385" s="682"/>
      <c r="L385" s="682"/>
      <c r="M385" s="682"/>
      <c r="N385" s="682"/>
      <c r="O385" s="682"/>
      <c r="P385" s="682">
        <v>1.1399999999999999</v>
      </c>
      <c r="Q385" s="682"/>
      <c r="R385" s="682"/>
      <c r="S385" s="682"/>
      <c r="T385" s="682"/>
      <c r="U385" s="682"/>
      <c r="V385" s="21" t="str">
        <f t="shared" si="58"/>
        <v/>
      </c>
      <c r="W385" s="682" t="str">
        <f t="shared" si="59"/>
        <v/>
      </c>
      <c r="X385" s="682" t="str">
        <f t="shared" si="60"/>
        <v/>
      </c>
      <c r="Y385" s="682" t="str">
        <f t="shared" si="61"/>
        <v/>
      </c>
      <c r="Z385" s="2" t="s">
        <v>633</v>
      </c>
      <c r="AA385" s="2"/>
      <c r="AB385" s="2" t="s">
        <v>757</v>
      </c>
      <c r="AC385" s="35"/>
      <c r="AD385" s="35"/>
      <c r="AE385" s="35"/>
      <c r="AF385" s="35"/>
    </row>
    <row r="386" spans="1:32" ht="25.5" x14ac:dyDescent="0.2">
      <c r="A386" s="2" t="s">
        <v>444</v>
      </c>
      <c r="B386" s="2" t="s">
        <v>765</v>
      </c>
      <c r="C386" s="2">
        <v>2011</v>
      </c>
      <c r="D386" s="2" t="s">
        <v>469</v>
      </c>
      <c r="E386" s="2" t="s">
        <v>766</v>
      </c>
      <c r="F386" s="5" t="s">
        <v>349</v>
      </c>
      <c r="G386" s="2" t="s">
        <v>349</v>
      </c>
      <c r="H386" s="5" t="s">
        <v>351</v>
      </c>
      <c r="I386" s="5" t="s">
        <v>341</v>
      </c>
      <c r="J386" s="5" t="s">
        <v>352</v>
      </c>
      <c r="K386" s="4">
        <v>40882</v>
      </c>
      <c r="L386" s="682">
        <v>480</v>
      </c>
      <c r="M386" s="682"/>
      <c r="N386" s="682"/>
      <c r="O386" s="682"/>
      <c r="P386" s="682"/>
      <c r="Q386" s="682"/>
      <c r="R386" s="682"/>
      <c r="S386" s="682"/>
      <c r="T386" s="682"/>
      <c r="U386" s="682">
        <v>8.491109375E-2</v>
      </c>
      <c r="V386" s="21">
        <f t="shared" si="58"/>
        <v>8.491109375E-2</v>
      </c>
      <c r="W386" s="682" t="str">
        <f t="shared" si="59"/>
        <v/>
      </c>
      <c r="X386" s="682" t="str">
        <f t="shared" si="60"/>
        <v/>
      </c>
      <c r="Y386" s="682" t="str">
        <f t="shared" si="61"/>
        <v/>
      </c>
      <c r="Z386" s="2"/>
      <c r="AA386" s="2"/>
      <c r="AB386" s="2" t="s">
        <v>767</v>
      </c>
      <c r="AC386" s="35"/>
      <c r="AD386" s="35"/>
      <c r="AE386" s="35"/>
      <c r="AF386" s="35"/>
    </row>
    <row r="387" spans="1:32" x14ac:dyDescent="0.2">
      <c r="A387" s="2"/>
      <c r="B387" s="2"/>
      <c r="C387" s="2"/>
      <c r="D387" s="2"/>
      <c r="E387" s="2"/>
      <c r="F387" s="5"/>
      <c r="G387" s="2"/>
      <c r="H387" s="5"/>
      <c r="I387" s="5"/>
      <c r="J387" s="5"/>
      <c r="K387" s="682"/>
      <c r="L387" s="682"/>
      <c r="M387" s="682"/>
      <c r="N387" s="682"/>
      <c r="O387" s="682"/>
      <c r="P387" s="682"/>
      <c r="Q387" s="682"/>
      <c r="R387" s="682"/>
      <c r="S387" s="682"/>
      <c r="T387" s="682"/>
      <c r="U387" s="682"/>
      <c r="V387" s="682"/>
      <c r="W387" s="682"/>
      <c r="X387" s="682"/>
      <c r="Y387" s="682"/>
      <c r="Z387" s="2"/>
      <c r="AA387" s="2"/>
      <c r="AB387" s="2"/>
      <c r="AC387" s="35"/>
      <c r="AD387" s="35"/>
      <c r="AE387" s="35"/>
      <c r="AF387" s="35"/>
    </row>
    <row r="388" spans="1:32" x14ac:dyDescent="0.2">
      <c r="A388" s="2"/>
      <c r="B388" s="2"/>
      <c r="C388" s="2"/>
      <c r="D388" s="2"/>
      <c r="E388" s="2"/>
      <c r="F388" s="5"/>
      <c r="G388" s="2"/>
      <c r="H388" s="5"/>
      <c r="I388" s="5"/>
      <c r="J388" s="5"/>
      <c r="K388" s="682"/>
      <c r="L388" s="682"/>
      <c r="M388" s="682"/>
      <c r="N388" s="682"/>
      <c r="O388" s="682"/>
      <c r="P388" s="682"/>
      <c r="Q388" s="682"/>
      <c r="R388" s="682"/>
      <c r="S388" s="682"/>
      <c r="T388" s="682"/>
      <c r="U388" s="682"/>
      <c r="V388" s="682"/>
      <c r="W388" s="682"/>
      <c r="X388" s="682"/>
      <c r="Y388" s="682"/>
      <c r="Z388" s="2"/>
      <c r="AA388" s="2"/>
      <c r="AB388" s="2"/>
      <c r="AC388" s="35"/>
      <c r="AD388" s="35"/>
      <c r="AE388" s="35"/>
      <c r="AF388" s="35"/>
    </row>
    <row r="389" spans="1:32" x14ac:dyDescent="0.2">
      <c r="A389" s="2"/>
      <c r="B389" s="2"/>
      <c r="C389" s="2"/>
      <c r="D389" s="2"/>
      <c r="E389" s="2"/>
      <c r="F389" s="5"/>
      <c r="G389" s="2"/>
      <c r="H389" s="5"/>
      <c r="I389" s="5"/>
      <c r="J389" s="5"/>
      <c r="K389" s="682"/>
      <c r="L389" s="682"/>
      <c r="M389" s="682"/>
      <c r="N389" s="682"/>
      <c r="O389" s="682"/>
      <c r="P389" s="682"/>
      <c r="Q389" s="682"/>
      <c r="R389" s="682"/>
      <c r="S389" s="682"/>
      <c r="T389" s="682"/>
      <c r="U389" s="682"/>
      <c r="V389" s="682"/>
      <c r="W389" s="682"/>
      <c r="X389" s="682"/>
      <c r="Y389" s="682"/>
      <c r="Z389" s="2"/>
      <c r="AA389" s="2"/>
      <c r="AB389" s="2"/>
      <c r="AC389" s="35"/>
      <c r="AD389" s="35"/>
      <c r="AE389" s="35"/>
      <c r="AF389" s="35"/>
    </row>
    <row r="390" spans="1:32" x14ac:dyDescent="0.2">
      <c r="A390" s="2"/>
      <c r="B390" s="2"/>
      <c r="C390" s="2"/>
      <c r="D390" s="2"/>
      <c r="E390" s="2"/>
      <c r="F390" s="5"/>
      <c r="G390" s="2"/>
      <c r="H390" s="5"/>
      <c r="I390" s="5"/>
      <c r="J390" s="5"/>
      <c r="K390" s="682"/>
      <c r="L390" s="682"/>
      <c r="M390" s="682"/>
      <c r="N390" s="682"/>
      <c r="O390" s="682"/>
      <c r="P390" s="682"/>
      <c r="Q390" s="682"/>
      <c r="R390" s="682"/>
      <c r="S390" s="682"/>
      <c r="T390" s="682"/>
      <c r="U390" s="682"/>
      <c r="V390" s="682"/>
      <c r="W390" s="682"/>
      <c r="X390" s="682"/>
      <c r="Y390" s="682"/>
      <c r="Z390" s="2"/>
      <c r="AA390" s="2"/>
      <c r="AB390" s="2"/>
      <c r="AC390" s="35"/>
      <c r="AD390" s="35"/>
      <c r="AE390" s="35"/>
      <c r="AF390" s="35"/>
    </row>
    <row r="391" spans="1:32" x14ac:dyDescent="0.2">
      <c r="A391" s="2"/>
      <c r="B391" s="2"/>
      <c r="C391" s="2"/>
      <c r="D391" s="2"/>
      <c r="E391" s="2"/>
      <c r="F391" s="5"/>
      <c r="G391" s="2"/>
      <c r="H391" s="5"/>
      <c r="I391" s="5"/>
      <c r="J391" s="5"/>
      <c r="K391" s="682"/>
      <c r="L391" s="682"/>
      <c r="M391" s="682"/>
      <c r="N391" s="682"/>
      <c r="O391" s="682"/>
      <c r="P391" s="682"/>
      <c r="Q391" s="682"/>
      <c r="R391" s="682"/>
      <c r="S391" s="682"/>
      <c r="T391" s="682"/>
      <c r="U391" s="682"/>
      <c r="V391" s="682"/>
      <c r="W391" s="682"/>
      <c r="X391" s="682"/>
      <c r="Y391" s="682"/>
      <c r="Z391" s="2"/>
      <c r="AA391" s="2"/>
      <c r="AB391" s="2"/>
      <c r="AC391" s="35"/>
      <c r="AD391" s="35"/>
      <c r="AE391" s="35"/>
      <c r="AF391" s="35"/>
    </row>
    <row r="392" spans="1:32" x14ac:dyDescent="0.2">
      <c r="A392" s="2"/>
      <c r="B392" s="2"/>
      <c r="C392" s="2"/>
      <c r="D392" s="2"/>
      <c r="E392" s="2"/>
      <c r="F392" s="5"/>
      <c r="G392" s="2"/>
      <c r="H392" s="5"/>
      <c r="I392" s="5"/>
      <c r="J392" s="5"/>
      <c r="K392" s="682"/>
      <c r="L392" s="682"/>
      <c r="M392" s="682"/>
      <c r="N392" s="682"/>
      <c r="O392" s="682"/>
      <c r="P392" s="682"/>
      <c r="Q392" s="682"/>
      <c r="R392" s="682"/>
      <c r="S392" s="682"/>
      <c r="T392" s="682"/>
      <c r="U392" s="682"/>
      <c r="V392" s="682"/>
      <c r="W392" s="682"/>
      <c r="X392" s="682"/>
      <c r="Y392" s="682"/>
      <c r="Z392" s="2"/>
      <c r="AA392" s="2"/>
      <c r="AB392" s="2"/>
      <c r="AC392" s="35"/>
      <c r="AD392" s="35"/>
      <c r="AE392" s="35"/>
      <c r="AF392" s="35"/>
    </row>
    <row r="393" spans="1:32" x14ac:dyDescent="0.2">
      <c r="A393" s="2"/>
      <c r="B393" s="2"/>
      <c r="C393" s="2"/>
      <c r="D393" s="2"/>
      <c r="E393" s="2"/>
      <c r="F393" s="5"/>
      <c r="G393" s="2"/>
      <c r="H393" s="5"/>
      <c r="I393" s="5"/>
      <c r="J393" s="5"/>
      <c r="K393" s="682"/>
      <c r="L393" s="682"/>
      <c r="M393" s="682"/>
      <c r="N393" s="682"/>
      <c r="O393" s="682"/>
      <c r="P393" s="682"/>
      <c r="Q393" s="682"/>
      <c r="R393" s="682"/>
      <c r="S393" s="682"/>
      <c r="T393" s="682"/>
      <c r="U393" s="682"/>
      <c r="V393" s="682"/>
      <c r="W393" s="682"/>
      <c r="X393" s="682"/>
      <c r="Y393" s="682"/>
      <c r="Z393" s="2"/>
      <c r="AA393" s="2"/>
      <c r="AB393" s="2"/>
      <c r="AC393" s="35"/>
      <c r="AD393" s="35"/>
      <c r="AE393" s="35"/>
      <c r="AF393" s="35"/>
    </row>
    <row r="394" spans="1:32" x14ac:dyDescent="0.2">
      <c r="A394" s="2"/>
      <c r="B394" s="2"/>
      <c r="C394" s="2"/>
      <c r="D394" s="2"/>
      <c r="E394" s="2"/>
      <c r="F394" s="5"/>
      <c r="G394" s="2"/>
      <c r="H394" s="5"/>
      <c r="I394" s="5"/>
      <c r="J394" s="5"/>
      <c r="K394" s="682"/>
      <c r="L394" s="682"/>
      <c r="M394" s="682"/>
      <c r="N394" s="682"/>
      <c r="O394" s="682"/>
      <c r="P394" s="682"/>
      <c r="Q394" s="682"/>
      <c r="R394" s="682"/>
      <c r="S394" s="682"/>
      <c r="T394" s="682"/>
      <c r="U394" s="682"/>
      <c r="V394" s="682"/>
      <c r="W394" s="682"/>
      <c r="X394" s="682"/>
      <c r="Y394" s="682"/>
      <c r="Z394" s="2"/>
      <c r="AA394" s="2"/>
      <c r="AB394" s="2"/>
      <c r="AC394" s="35"/>
      <c r="AD394" s="35"/>
      <c r="AE394" s="35"/>
      <c r="AF394" s="35"/>
    </row>
    <row r="395" spans="1:32" x14ac:dyDescent="0.2">
      <c r="A395" s="2"/>
      <c r="B395" s="2"/>
      <c r="C395" s="2"/>
      <c r="D395" s="2"/>
      <c r="E395" s="2"/>
      <c r="F395" s="5"/>
      <c r="G395" s="2"/>
      <c r="H395" s="5"/>
      <c r="I395" s="5"/>
      <c r="J395" s="5"/>
      <c r="K395" s="682"/>
      <c r="L395" s="682"/>
      <c r="M395" s="682"/>
      <c r="N395" s="682"/>
      <c r="O395" s="682"/>
      <c r="P395" s="682"/>
      <c r="Q395" s="682"/>
      <c r="R395" s="682"/>
      <c r="S395" s="682"/>
      <c r="T395" s="682"/>
      <c r="U395" s="682"/>
      <c r="V395" s="682"/>
      <c r="W395" s="682"/>
      <c r="X395" s="682"/>
      <c r="Y395" s="682"/>
      <c r="Z395" s="2"/>
      <c r="AA395" s="2"/>
      <c r="AB395" s="2"/>
      <c r="AC395" s="35"/>
      <c r="AD395" s="35"/>
      <c r="AE395" s="35"/>
      <c r="AF395" s="35"/>
    </row>
    <row r="396" spans="1:32" x14ac:dyDescent="0.2">
      <c r="A396" s="2"/>
      <c r="B396" s="2"/>
      <c r="C396" s="2"/>
      <c r="D396" s="2"/>
      <c r="E396" s="2"/>
      <c r="F396" s="5"/>
      <c r="G396" s="2"/>
      <c r="H396" s="5"/>
      <c r="I396" s="5"/>
      <c r="J396" s="5"/>
      <c r="K396" s="682"/>
      <c r="L396" s="682"/>
      <c r="M396" s="682"/>
      <c r="N396" s="682"/>
      <c r="O396" s="682"/>
      <c r="P396" s="682"/>
      <c r="Q396" s="682"/>
      <c r="R396" s="682"/>
      <c r="S396" s="682"/>
      <c r="T396" s="682"/>
      <c r="U396" s="682"/>
      <c r="V396" s="682"/>
      <c r="W396" s="682"/>
      <c r="X396" s="682"/>
      <c r="Y396" s="682"/>
      <c r="Z396" s="2"/>
      <c r="AA396" s="2"/>
      <c r="AB396" s="2"/>
      <c r="AC396" s="35"/>
      <c r="AD396" s="35"/>
      <c r="AE396" s="35"/>
      <c r="AF396" s="35"/>
    </row>
    <row r="397" spans="1:32" x14ac:dyDescent="0.2">
      <c r="A397" s="2"/>
      <c r="B397" s="2"/>
      <c r="C397" s="2"/>
      <c r="D397" s="2"/>
      <c r="E397" s="2"/>
      <c r="F397" s="5"/>
      <c r="G397" s="2"/>
      <c r="H397" s="5"/>
      <c r="I397" s="5"/>
      <c r="J397" s="5"/>
      <c r="K397" s="682"/>
      <c r="L397" s="682"/>
      <c r="M397" s="682"/>
      <c r="N397" s="682"/>
      <c r="O397" s="682"/>
      <c r="P397" s="682"/>
      <c r="Q397" s="682"/>
      <c r="R397" s="682"/>
      <c r="S397" s="682"/>
      <c r="T397" s="682"/>
      <c r="U397" s="682"/>
      <c r="V397" s="682"/>
      <c r="W397" s="682"/>
      <c r="X397" s="682"/>
      <c r="Y397" s="682"/>
      <c r="Z397" s="2"/>
      <c r="AA397" s="2"/>
      <c r="AB397" s="2"/>
      <c r="AC397" s="35"/>
      <c r="AD397" s="35"/>
      <c r="AE397" s="35"/>
      <c r="AF397" s="35"/>
    </row>
    <row r="398" spans="1:32" x14ac:dyDescent="0.2">
      <c r="A398" s="2"/>
      <c r="B398" s="2"/>
      <c r="C398" s="2"/>
      <c r="D398" s="2"/>
      <c r="E398" s="2"/>
      <c r="F398" s="5"/>
      <c r="G398" s="2"/>
      <c r="H398" s="5"/>
      <c r="I398" s="5"/>
      <c r="J398" s="5"/>
      <c r="K398" s="682"/>
      <c r="L398" s="682"/>
      <c r="M398" s="682"/>
      <c r="N398" s="682"/>
      <c r="O398" s="682"/>
      <c r="P398" s="682"/>
      <c r="Q398" s="682"/>
      <c r="R398" s="682"/>
      <c r="S398" s="682"/>
      <c r="T398" s="682"/>
      <c r="U398" s="682"/>
      <c r="V398" s="682"/>
      <c r="W398" s="682"/>
      <c r="X398" s="682"/>
      <c r="Y398" s="682"/>
      <c r="Z398" s="2"/>
      <c r="AA398" s="2"/>
      <c r="AB398" s="2"/>
      <c r="AC398" s="35"/>
      <c r="AD398" s="35"/>
      <c r="AE398" s="35"/>
      <c r="AF398" s="35"/>
    </row>
    <row r="399" spans="1:32" x14ac:dyDescent="0.2">
      <c r="A399" s="2"/>
      <c r="B399" s="2"/>
      <c r="C399" s="2"/>
      <c r="D399" s="2"/>
      <c r="E399" s="2"/>
      <c r="F399" s="5"/>
      <c r="G399" s="2"/>
      <c r="H399" s="5"/>
      <c r="I399" s="5"/>
      <c r="J399" s="5"/>
      <c r="K399" s="682"/>
      <c r="L399" s="682"/>
      <c r="M399" s="682"/>
      <c r="N399" s="682"/>
      <c r="O399" s="682"/>
      <c r="P399" s="682"/>
      <c r="Q399" s="682"/>
      <c r="R399" s="682"/>
      <c r="S399" s="682"/>
      <c r="T399" s="682"/>
      <c r="U399" s="682"/>
      <c r="V399" s="682"/>
      <c r="W399" s="682"/>
      <c r="X399" s="682"/>
      <c r="Y399" s="682"/>
      <c r="Z399" s="2"/>
      <c r="AA399" s="2"/>
      <c r="AB399" s="2"/>
      <c r="AC399" s="35"/>
      <c r="AD399" s="35"/>
      <c r="AE399" s="35"/>
      <c r="AF399" s="35"/>
    </row>
    <row r="400" spans="1:32" x14ac:dyDescent="0.2">
      <c r="A400" s="2"/>
      <c r="B400" s="2"/>
      <c r="C400" s="2"/>
      <c r="D400" s="2"/>
      <c r="E400" s="2"/>
      <c r="F400" s="5"/>
      <c r="G400" s="2"/>
      <c r="H400" s="5"/>
      <c r="I400" s="5"/>
      <c r="J400" s="5"/>
      <c r="K400" s="682"/>
      <c r="L400" s="682"/>
      <c r="M400" s="682"/>
      <c r="N400" s="682"/>
      <c r="O400" s="682"/>
      <c r="P400" s="682"/>
      <c r="Q400" s="682"/>
      <c r="R400" s="682"/>
      <c r="S400" s="682"/>
      <c r="T400" s="682"/>
      <c r="U400" s="682"/>
      <c r="V400" s="682"/>
      <c r="W400" s="682"/>
      <c r="X400" s="682"/>
      <c r="Y400" s="682"/>
      <c r="Z400" s="2"/>
      <c r="AA400" s="2"/>
      <c r="AB400" s="2"/>
      <c r="AC400" s="35"/>
      <c r="AD400" s="35"/>
      <c r="AE400" s="35"/>
      <c r="AF400" s="35"/>
    </row>
    <row r="401" spans="1:32" x14ac:dyDescent="0.2">
      <c r="A401" s="2"/>
      <c r="B401" s="2"/>
      <c r="C401" s="2"/>
      <c r="D401" s="2"/>
      <c r="E401" s="2"/>
      <c r="F401" s="5"/>
      <c r="G401" s="2"/>
      <c r="H401" s="5"/>
      <c r="I401" s="5"/>
      <c r="J401" s="5"/>
      <c r="K401" s="682"/>
      <c r="L401" s="682"/>
      <c r="M401" s="682"/>
      <c r="N401" s="682"/>
      <c r="O401" s="682"/>
      <c r="P401" s="682"/>
      <c r="Q401" s="682"/>
      <c r="R401" s="682"/>
      <c r="S401" s="682"/>
      <c r="T401" s="682"/>
      <c r="U401" s="682"/>
      <c r="V401" s="682"/>
      <c r="W401" s="682"/>
      <c r="X401" s="682"/>
      <c r="Y401" s="682"/>
      <c r="Z401" s="2"/>
      <c r="AA401" s="2"/>
      <c r="AB401" s="2"/>
      <c r="AC401" s="35"/>
      <c r="AD401" s="35"/>
      <c r="AE401" s="35"/>
      <c r="AF401" s="35"/>
    </row>
    <row r="402" spans="1:32" x14ac:dyDescent="0.2">
      <c r="A402" s="2"/>
      <c r="B402" s="2"/>
      <c r="C402" s="2"/>
      <c r="D402" s="2"/>
      <c r="E402" s="2"/>
      <c r="F402" s="5"/>
      <c r="G402" s="2"/>
      <c r="H402" s="5"/>
      <c r="I402" s="5"/>
      <c r="J402" s="5"/>
      <c r="K402" s="682"/>
      <c r="L402" s="682"/>
      <c r="M402" s="682"/>
      <c r="N402" s="682"/>
      <c r="O402" s="682"/>
      <c r="P402" s="682"/>
      <c r="Q402" s="682"/>
      <c r="R402" s="682"/>
      <c r="S402" s="682"/>
      <c r="T402" s="682"/>
      <c r="U402" s="682"/>
      <c r="V402" s="682"/>
      <c r="W402" s="682"/>
      <c r="X402" s="682"/>
      <c r="Y402" s="682"/>
      <c r="Z402" s="2"/>
      <c r="AA402" s="2"/>
      <c r="AB402" s="2"/>
      <c r="AC402" s="35"/>
      <c r="AD402" s="35"/>
      <c r="AE402" s="35"/>
      <c r="AF402" s="35"/>
    </row>
    <row r="403" spans="1:32" x14ac:dyDescent="0.2">
      <c r="A403" s="2"/>
      <c r="B403" s="2"/>
      <c r="C403" s="2"/>
      <c r="D403" s="2"/>
      <c r="E403" s="2"/>
      <c r="F403" s="5"/>
      <c r="G403" s="2"/>
      <c r="H403" s="5"/>
      <c r="I403" s="5"/>
      <c r="J403" s="5"/>
      <c r="K403" s="682"/>
      <c r="L403" s="682"/>
      <c r="M403" s="682"/>
      <c r="N403" s="682"/>
      <c r="O403" s="682"/>
      <c r="P403" s="682"/>
      <c r="Q403" s="682"/>
      <c r="R403" s="682"/>
      <c r="S403" s="682"/>
      <c r="T403" s="682"/>
      <c r="U403" s="682"/>
      <c r="V403" s="682"/>
      <c r="W403" s="682"/>
      <c r="X403" s="682"/>
      <c r="Y403" s="682"/>
      <c r="Z403" s="2"/>
      <c r="AA403" s="2"/>
      <c r="AB403" s="2"/>
      <c r="AC403" s="35"/>
      <c r="AD403" s="35"/>
      <c r="AE403" s="35"/>
      <c r="AF403" s="35"/>
    </row>
    <row r="404" spans="1:32" x14ac:dyDescent="0.2">
      <c r="A404" s="2"/>
      <c r="B404" s="2"/>
      <c r="C404" s="2"/>
      <c r="D404" s="2"/>
      <c r="E404" s="2"/>
      <c r="F404" s="5"/>
      <c r="G404" s="2"/>
      <c r="H404" s="5"/>
      <c r="I404" s="5"/>
      <c r="J404" s="5"/>
      <c r="K404" s="682"/>
      <c r="L404" s="682"/>
      <c r="M404" s="682"/>
      <c r="N404" s="682"/>
      <c r="O404" s="682"/>
      <c r="P404" s="682"/>
      <c r="Q404" s="682"/>
      <c r="R404" s="682"/>
      <c r="S404" s="682"/>
      <c r="T404" s="682"/>
      <c r="U404" s="682"/>
      <c r="V404" s="682"/>
      <c r="W404" s="682"/>
      <c r="X404" s="682"/>
      <c r="Y404" s="682"/>
      <c r="Z404" s="2"/>
      <c r="AA404" s="2"/>
      <c r="AB404" s="2"/>
      <c r="AC404" s="35"/>
      <c r="AD404" s="35"/>
      <c r="AE404" s="35"/>
      <c r="AF404" s="35"/>
    </row>
    <row r="405" spans="1:32" x14ac:dyDescent="0.2">
      <c r="A405" s="2"/>
      <c r="B405" s="2"/>
      <c r="C405" s="2"/>
      <c r="D405" s="2"/>
      <c r="E405" s="2"/>
      <c r="F405" s="5"/>
      <c r="G405" s="2"/>
      <c r="H405" s="5"/>
      <c r="I405" s="5"/>
      <c r="J405" s="5"/>
      <c r="K405" s="682"/>
      <c r="L405" s="682"/>
      <c r="M405" s="682"/>
      <c r="N405" s="682"/>
      <c r="O405" s="682"/>
      <c r="P405" s="682"/>
      <c r="Q405" s="682"/>
      <c r="R405" s="682"/>
      <c r="S405" s="682"/>
      <c r="T405" s="682"/>
      <c r="U405" s="682"/>
      <c r="V405" s="682"/>
      <c r="W405" s="682"/>
      <c r="X405" s="682"/>
      <c r="Y405" s="682"/>
      <c r="Z405" s="2"/>
      <c r="AA405" s="2"/>
      <c r="AB405" s="2"/>
      <c r="AC405" s="35"/>
      <c r="AD405" s="35"/>
      <c r="AE405" s="35"/>
      <c r="AF405" s="35"/>
    </row>
    <row r="406" spans="1:32" x14ac:dyDescent="0.2">
      <c r="A406" s="2"/>
      <c r="B406" s="2"/>
      <c r="C406" s="2"/>
      <c r="D406" s="2"/>
      <c r="E406" s="2"/>
      <c r="F406" s="5"/>
      <c r="G406" s="2"/>
      <c r="H406" s="5"/>
      <c r="I406" s="5"/>
      <c r="J406" s="5"/>
      <c r="K406" s="682"/>
      <c r="L406" s="682"/>
      <c r="M406" s="682"/>
      <c r="N406" s="682"/>
      <c r="O406" s="682"/>
      <c r="P406" s="682"/>
      <c r="Q406" s="682"/>
      <c r="R406" s="682"/>
      <c r="S406" s="682"/>
      <c r="T406" s="682"/>
      <c r="U406" s="682"/>
      <c r="V406" s="682"/>
      <c r="W406" s="682"/>
      <c r="X406" s="682"/>
      <c r="Y406" s="682"/>
      <c r="Z406" s="2"/>
      <c r="AA406" s="2"/>
      <c r="AB406" s="2"/>
      <c r="AC406" s="35"/>
      <c r="AD406" s="35"/>
      <c r="AE406" s="35"/>
      <c r="AF406" s="35"/>
    </row>
    <row r="407" spans="1:32" x14ac:dyDescent="0.2">
      <c r="A407" s="2"/>
      <c r="B407" s="2"/>
      <c r="C407" s="2"/>
      <c r="D407" s="2"/>
      <c r="E407" s="2"/>
      <c r="F407" s="5"/>
      <c r="G407" s="2"/>
      <c r="H407" s="5"/>
      <c r="I407" s="5"/>
      <c r="J407" s="5"/>
      <c r="K407" s="682"/>
      <c r="L407" s="682"/>
      <c r="M407" s="682"/>
      <c r="N407" s="682"/>
      <c r="O407" s="682"/>
      <c r="P407" s="682"/>
      <c r="Q407" s="682"/>
      <c r="R407" s="682"/>
      <c r="S407" s="682"/>
      <c r="T407" s="682"/>
      <c r="U407" s="682"/>
      <c r="V407" s="682"/>
      <c r="W407" s="682"/>
      <c r="X407" s="682"/>
      <c r="Y407" s="682"/>
      <c r="Z407" s="2"/>
      <c r="AA407" s="2"/>
      <c r="AB407" s="2"/>
      <c r="AC407" s="35"/>
      <c r="AD407" s="35"/>
      <c r="AE407" s="35"/>
      <c r="AF407" s="35"/>
    </row>
    <row r="408" spans="1:32" x14ac:dyDescent="0.2">
      <c r="A408" s="2"/>
      <c r="B408" s="2"/>
      <c r="C408" s="2"/>
      <c r="D408" s="2"/>
      <c r="E408" s="2"/>
      <c r="F408" s="5"/>
      <c r="G408" s="2"/>
      <c r="H408" s="5"/>
      <c r="I408" s="5"/>
      <c r="J408" s="5"/>
      <c r="K408" s="682"/>
      <c r="L408" s="682"/>
      <c r="M408" s="682"/>
      <c r="N408" s="682"/>
      <c r="O408" s="682"/>
      <c r="P408" s="682"/>
      <c r="Q408" s="682"/>
      <c r="R408" s="682"/>
      <c r="S408" s="682"/>
      <c r="T408" s="682"/>
      <c r="U408" s="682"/>
      <c r="V408" s="682"/>
      <c r="W408" s="682"/>
      <c r="X408" s="682"/>
      <c r="Y408" s="682"/>
      <c r="Z408" s="2"/>
      <c r="AA408" s="2"/>
      <c r="AB408" s="2"/>
      <c r="AC408" s="35"/>
      <c r="AD408" s="35"/>
      <c r="AE408" s="35"/>
      <c r="AF408" s="35"/>
    </row>
    <row r="409" spans="1:32" x14ac:dyDescent="0.2">
      <c r="A409" s="2"/>
      <c r="B409" s="2"/>
      <c r="C409" s="2"/>
      <c r="D409" s="2"/>
      <c r="E409" s="2"/>
      <c r="F409" s="5"/>
      <c r="G409" s="2"/>
      <c r="H409" s="5"/>
      <c r="I409" s="5"/>
      <c r="J409" s="5"/>
      <c r="K409" s="682"/>
      <c r="L409" s="682"/>
      <c r="M409" s="682"/>
      <c r="N409" s="682"/>
      <c r="O409" s="682"/>
      <c r="P409" s="682"/>
      <c r="Q409" s="682"/>
      <c r="R409" s="682"/>
      <c r="S409" s="682"/>
      <c r="T409" s="682"/>
      <c r="U409" s="682"/>
      <c r="V409" s="682"/>
      <c r="W409" s="682"/>
      <c r="X409" s="682"/>
      <c r="Y409" s="682"/>
      <c r="Z409" s="2"/>
      <c r="AA409" s="2"/>
      <c r="AB409" s="2"/>
      <c r="AC409" s="35"/>
      <c r="AD409" s="35"/>
      <c r="AE409" s="35"/>
      <c r="AF409" s="35"/>
    </row>
    <row r="410" spans="1:32" x14ac:dyDescent="0.2">
      <c r="A410" s="2"/>
      <c r="B410" s="2"/>
      <c r="C410" s="2"/>
      <c r="D410" s="2"/>
      <c r="E410" s="2"/>
      <c r="F410" s="5"/>
      <c r="G410" s="2"/>
      <c r="H410" s="5"/>
      <c r="I410" s="5"/>
      <c r="J410" s="5"/>
      <c r="K410" s="682"/>
      <c r="L410" s="682"/>
      <c r="M410" s="682"/>
      <c r="N410" s="682"/>
      <c r="O410" s="682"/>
      <c r="P410" s="682"/>
      <c r="Q410" s="682"/>
      <c r="R410" s="682"/>
      <c r="S410" s="682"/>
      <c r="T410" s="682"/>
      <c r="U410" s="682"/>
      <c r="V410" s="682"/>
      <c r="W410" s="682"/>
      <c r="X410" s="682"/>
      <c r="Y410" s="682"/>
      <c r="Z410" s="2"/>
      <c r="AA410" s="2"/>
      <c r="AB410" s="2"/>
      <c r="AC410" s="35"/>
      <c r="AD410" s="35"/>
      <c r="AE410" s="35"/>
      <c r="AF410" s="35"/>
    </row>
    <row r="411" spans="1:32" x14ac:dyDescent="0.2">
      <c r="A411" s="2"/>
      <c r="B411" s="2"/>
      <c r="C411" s="2"/>
      <c r="D411" s="2"/>
      <c r="E411" s="2"/>
      <c r="F411" s="5"/>
      <c r="G411" s="2"/>
      <c r="H411" s="5"/>
      <c r="I411" s="5"/>
      <c r="J411" s="5"/>
      <c r="K411" s="682"/>
      <c r="L411" s="682"/>
      <c r="M411" s="682"/>
      <c r="N411" s="682"/>
      <c r="O411" s="682"/>
      <c r="P411" s="682"/>
      <c r="Q411" s="682"/>
      <c r="R411" s="682"/>
      <c r="S411" s="682"/>
      <c r="T411" s="682"/>
      <c r="U411" s="682"/>
      <c r="V411" s="682"/>
      <c r="W411" s="682"/>
      <c r="X411" s="682"/>
      <c r="Y411" s="682"/>
      <c r="Z411" s="2"/>
      <c r="AA411" s="2"/>
      <c r="AB411" s="2"/>
      <c r="AC411" s="35"/>
      <c r="AD411" s="35"/>
      <c r="AE411" s="35"/>
      <c r="AF411" s="35"/>
    </row>
    <row r="412" spans="1:32" x14ac:dyDescent="0.2">
      <c r="A412" s="2"/>
      <c r="B412" s="2"/>
      <c r="C412" s="2"/>
      <c r="D412" s="2"/>
      <c r="E412" s="2"/>
      <c r="F412" s="5"/>
      <c r="G412" s="2"/>
      <c r="H412" s="5"/>
      <c r="I412" s="5"/>
      <c r="J412" s="5"/>
      <c r="K412" s="682"/>
      <c r="L412" s="682"/>
      <c r="M412" s="682"/>
      <c r="N412" s="682"/>
      <c r="O412" s="682"/>
      <c r="P412" s="682"/>
      <c r="Q412" s="682"/>
      <c r="R412" s="682"/>
      <c r="S412" s="682"/>
      <c r="T412" s="682"/>
      <c r="U412" s="682"/>
      <c r="V412" s="682"/>
      <c r="W412" s="682"/>
      <c r="X412" s="682"/>
      <c r="Y412" s="682"/>
      <c r="Z412" s="2"/>
      <c r="AA412" s="2"/>
      <c r="AB412" s="2"/>
      <c r="AC412" s="35"/>
      <c r="AD412" s="35"/>
      <c r="AE412" s="35"/>
      <c r="AF412" s="35"/>
    </row>
    <row r="413" spans="1:32" x14ac:dyDescent="0.2">
      <c r="A413" s="2"/>
      <c r="B413" s="2"/>
      <c r="C413" s="2"/>
      <c r="D413" s="2"/>
      <c r="E413" s="2"/>
      <c r="F413" s="5"/>
      <c r="G413" s="2"/>
      <c r="H413" s="5"/>
      <c r="I413" s="5"/>
      <c r="J413" s="5"/>
      <c r="K413" s="682"/>
      <c r="L413" s="682"/>
      <c r="M413" s="682"/>
      <c r="N413" s="682"/>
      <c r="O413" s="682"/>
      <c r="P413" s="682"/>
      <c r="Q413" s="682"/>
      <c r="R413" s="682"/>
      <c r="S413" s="682"/>
      <c r="T413" s="682"/>
      <c r="U413" s="682"/>
      <c r="V413" s="682"/>
      <c r="W413" s="682"/>
      <c r="X413" s="682"/>
      <c r="Y413" s="682"/>
      <c r="Z413" s="2"/>
      <c r="AA413" s="2"/>
      <c r="AB413" s="2"/>
      <c r="AC413" s="35"/>
      <c r="AD413" s="35"/>
      <c r="AE413" s="35"/>
      <c r="AF413" s="35"/>
    </row>
    <row r="414" spans="1:32" x14ac:dyDescent="0.2">
      <c r="A414" s="2"/>
      <c r="B414" s="2"/>
      <c r="C414" s="2"/>
      <c r="D414" s="2"/>
      <c r="E414" s="2"/>
      <c r="F414" s="5"/>
      <c r="G414" s="2"/>
      <c r="H414" s="5"/>
      <c r="I414" s="5"/>
      <c r="J414" s="5"/>
      <c r="K414" s="682"/>
      <c r="L414" s="682"/>
      <c r="M414" s="682"/>
      <c r="N414" s="682"/>
      <c r="O414" s="682"/>
      <c r="P414" s="682"/>
      <c r="Q414" s="682"/>
      <c r="R414" s="682"/>
      <c r="S414" s="682"/>
      <c r="T414" s="682"/>
      <c r="U414" s="682"/>
      <c r="V414" s="682"/>
      <c r="W414" s="682"/>
      <c r="X414" s="682"/>
      <c r="Y414" s="682"/>
      <c r="Z414" s="2"/>
      <c r="AA414" s="2"/>
      <c r="AB414" s="2"/>
      <c r="AC414" s="35"/>
      <c r="AD414" s="35"/>
      <c r="AE414" s="35"/>
      <c r="AF414" s="35"/>
    </row>
    <row r="415" spans="1:32" x14ac:dyDescent="0.2">
      <c r="A415" s="2"/>
      <c r="B415" s="2"/>
      <c r="C415" s="2"/>
      <c r="D415" s="2"/>
      <c r="E415" s="2"/>
      <c r="F415" s="5"/>
      <c r="G415" s="2"/>
      <c r="H415" s="5"/>
      <c r="I415" s="5"/>
      <c r="J415" s="5"/>
      <c r="K415" s="682"/>
      <c r="L415" s="682"/>
      <c r="M415" s="682"/>
      <c r="N415" s="682"/>
      <c r="O415" s="682"/>
      <c r="P415" s="682"/>
      <c r="Q415" s="682"/>
      <c r="R415" s="682"/>
      <c r="S415" s="682"/>
      <c r="T415" s="682"/>
      <c r="U415" s="682"/>
      <c r="V415" s="682"/>
      <c r="W415" s="682"/>
      <c r="X415" s="682"/>
      <c r="Y415" s="682"/>
      <c r="Z415" s="2"/>
      <c r="AA415" s="2"/>
      <c r="AB415" s="2"/>
      <c r="AC415" s="35"/>
      <c r="AD415" s="35"/>
      <c r="AE415" s="35"/>
      <c r="AF415" s="35"/>
    </row>
    <row r="416" spans="1:32" x14ac:dyDescent="0.2">
      <c r="A416" s="2"/>
      <c r="B416" s="2"/>
      <c r="C416" s="2"/>
      <c r="D416" s="2"/>
      <c r="E416" s="2"/>
      <c r="F416" s="5"/>
      <c r="G416" s="2"/>
      <c r="H416" s="5"/>
      <c r="I416" s="5"/>
      <c r="J416" s="5"/>
      <c r="K416" s="682"/>
      <c r="L416" s="682"/>
      <c r="M416" s="682"/>
      <c r="N416" s="682"/>
      <c r="O416" s="682"/>
      <c r="P416" s="682"/>
      <c r="Q416" s="682"/>
      <c r="R416" s="682"/>
      <c r="S416" s="682"/>
      <c r="T416" s="682"/>
      <c r="U416" s="682"/>
      <c r="V416" s="682"/>
      <c r="W416" s="682"/>
      <c r="X416" s="682"/>
      <c r="Y416" s="682"/>
      <c r="Z416" s="2"/>
      <c r="AA416" s="2"/>
      <c r="AB416" s="2"/>
      <c r="AC416" s="35"/>
      <c r="AD416" s="35"/>
      <c r="AE416" s="35"/>
      <c r="AF416" s="35"/>
    </row>
    <row r="417" spans="1:32" x14ac:dyDescent="0.2">
      <c r="A417" s="2"/>
      <c r="B417" s="2"/>
      <c r="C417" s="2"/>
      <c r="D417" s="2"/>
      <c r="E417" s="2"/>
      <c r="F417" s="5"/>
      <c r="G417" s="2"/>
      <c r="H417" s="5"/>
      <c r="I417" s="5"/>
      <c r="J417" s="5"/>
      <c r="K417" s="682"/>
      <c r="L417" s="682"/>
      <c r="M417" s="682"/>
      <c r="N417" s="682"/>
      <c r="O417" s="682"/>
      <c r="P417" s="682"/>
      <c r="Q417" s="682"/>
      <c r="R417" s="682"/>
      <c r="S417" s="682"/>
      <c r="T417" s="682"/>
      <c r="U417" s="682"/>
      <c r="V417" s="682"/>
      <c r="W417" s="682"/>
      <c r="X417" s="682"/>
      <c r="Y417" s="682"/>
      <c r="Z417" s="2"/>
      <c r="AA417" s="2"/>
      <c r="AB417" s="2"/>
      <c r="AC417" s="35"/>
      <c r="AD417" s="35"/>
      <c r="AE417" s="35"/>
      <c r="AF417" s="35"/>
    </row>
    <row r="418" spans="1:32" x14ac:dyDescent="0.2">
      <c r="A418" s="2"/>
      <c r="B418" s="2"/>
      <c r="C418" s="2"/>
      <c r="D418" s="2"/>
      <c r="E418" s="2"/>
      <c r="F418" s="5"/>
      <c r="G418" s="2"/>
      <c r="H418" s="5"/>
      <c r="I418" s="5"/>
      <c r="J418" s="5"/>
      <c r="K418" s="682"/>
      <c r="L418" s="682"/>
      <c r="M418" s="682"/>
      <c r="N418" s="682"/>
      <c r="O418" s="682"/>
      <c r="P418" s="682"/>
      <c r="Q418" s="682"/>
      <c r="R418" s="682"/>
      <c r="S418" s="682"/>
      <c r="T418" s="682"/>
      <c r="U418" s="682"/>
      <c r="V418" s="682"/>
      <c r="W418" s="682"/>
      <c r="X418" s="682"/>
      <c r="Y418" s="682"/>
      <c r="Z418" s="2"/>
      <c r="AA418" s="2"/>
      <c r="AB418" s="2"/>
      <c r="AC418" s="35"/>
      <c r="AD418" s="35"/>
      <c r="AE418" s="35"/>
      <c r="AF418" s="35"/>
    </row>
    <row r="419" spans="1:32" x14ac:dyDescent="0.2">
      <c r="A419" s="2"/>
      <c r="B419" s="2"/>
      <c r="C419" s="2"/>
      <c r="D419" s="2"/>
      <c r="E419" s="2"/>
      <c r="F419" s="5"/>
      <c r="G419" s="2"/>
      <c r="H419" s="5"/>
      <c r="I419" s="5"/>
      <c r="J419" s="5"/>
      <c r="K419" s="682"/>
      <c r="L419" s="682"/>
      <c r="M419" s="682"/>
      <c r="N419" s="682"/>
      <c r="O419" s="682"/>
      <c r="P419" s="682"/>
      <c r="Q419" s="682"/>
      <c r="R419" s="682"/>
      <c r="S419" s="682"/>
      <c r="T419" s="682"/>
      <c r="U419" s="682"/>
      <c r="V419" s="682"/>
      <c r="W419" s="682"/>
      <c r="X419" s="682"/>
      <c r="Y419" s="682"/>
      <c r="Z419" s="2"/>
      <c r="AA419" s="2"/>
      <c r="AB419" s="2"/>
      <c r="AC419" s="35"/>
      <c r="AD419" s="35"/>
      <c r="AE419" s="35"/>
      <c r="AF419" s="35"/>
    </row>
    <row r="420" spans="1:32" x14ac:dyDescent="0.2">
      <c r="A420" s="2"/>
      <c r="B420" s="2"/>
      <c r="C420" s="2"/>
      <c r="D420" s="2"/>
      <c r="E420" s="2"/>
      <c r="F420" s="5"/>
      <c r="G420" s="2"/>
      <c r="H420" s="5"/>
      <c r="I420" s="5"/>
      <c r="J420" s="5"/>
      <c r="K420" s="682"/>
      <c r="L420" s="682"/>
      <c r="M420" s="682"/>
      <c r="N420" s="682"/>
      <c r="O420" s="682"/>
      <c r="P420" s="682"/>
      <c r="Q420" s="682"/>
      <c r="R420" s="682"/>
      <c r="S420" s="682"/>
      <c r="T420" s="682"/>
      <c r="U420" s="682"/>
      <c r="V420" s="682"/>
      <c r="W420" s="682"/>
      <c r="X420" s="682"/>
      <c r="Y420" s="682"/>
      <c r="Z420" s="2"/>
      <c r="AA420" s="2"/>
      <c r="AB420" s="2"/>
      <c r="AC420" s="35"/>
      <c r="AD420" s="35"/>
      <c r="AE420" s="35"/>
      <c r="AF420" s="35"/>
    </row>
    <row r="421" spans="1:32" x14ac:dyDescent="0.2">
      <c r="A421" s="2"/>
      <c r="B421" s="2"/>
      <c r="C421" s="2"/>
      <c r="D421" s="2"/>
      <c r="E421" s="2"/>
      <c r="F421" s="5"/>
      <c r="G421" s="2"/>
      <c r="H421" s="5"/>
      <c r="I421" s="5"/>
      <c r="J421" s="5"/>
      <c r="K421" s="682"/>
      <c r="L421" s="682"/>
      <c r="M421" s="682"/>
      <c r="N421" s="682"/>
      <c r="O421" s="682"/>
      <c r="P421" s="682"/>
      <c r="Q421" s="682"/>
      <c r="R421" s="682"/>
      <c r="S421" s="682"/>
      <c r="T421" s="682"/>
      <c r="U421" s="682"/>
      <c r="V421" s="682"/>
      <c r="W421" s="682"/>
      <c r="X421" s="682"/>
      <c r="Y421" s="682"/>
      <c r="Z421" s="2"/>
      <c r="AA421" s="2"/>
      <c r="AB421" s="2"/>
      <c r="AC421" s="35"/>
      <c r="AD421" s="35"/>
      <c r="AE421" s="35"/>
      <c r="AF421" s="35"/>
    </row>
    <row r="422" spans="1:32" x14ac:dyDescent="0.2">
      <c r="A422" s="2"/>
      <c r="B422" s="2"/>
      <c r="C422" s="2"/>
      <c r="D422" s="2"/>
      <c r="E422" s="2"/>
      <c r="F422" s="5"/>
      <c r="G422" s="2"/>
      <c r="H422" s="5"/>
      <c r="I422" s="5"/>
      <c r="J422" s="5"/>
      <c r="K422" s="682"/>
      <c r="L422" s="682"/>
      <c r="M422" s="682"/>
      <c r="N422" s="682"/>
      <c r="O422" s="682"/>
      <c r="P422" s="682"/>
      <c r="Q422" s="682"/>
      <c r="R422" s="682"/>
      <c r="S422" s="682"/>
      <c r="T422" s="682"/>
      <c r="U422" s="682"/>
      <c r="V422" s="682"/>
      <c r="W422" s="682"/>
      <c r="X422" s="682"/>
      <c r="Y422" s="682"/>
      <c r="Z422" s="2"/>
      <c r="AA422" s="2"/>
      <c r="AB422" s="2"/>
      <c r="AC422" s="35"/>
      <c r="AD422" s="35"/>
      <c r="AE422" s="35"/>
      <c r="AF422" s="35"/>
    </row>
    <row r="423" spans="1:32" x14ac:dyDescent="0.2">
      <c r="A423" s="2"/>
      <c r="B423" s="2"/>
      <c r="C423" s="2"/>
      <c r="D423" s="2"/>
      <c r="E423" s="2"/>
      <c r="F423" s="5"/>
      <c r="G423" s="2"/>
      <c r="H423" s="5"/>
      <c r="I423" s="5"/>
      <c r="J423" s="5"/>
      <c r="K423" s="682"/>
      <c r="L423" s="682"/>
      <c r="M423" s="682"/>
      <c r="N423" s="682"/>
      <c r="O423" s="682"/>
      <c r="P423" s="682"/>
      <c r="Q423" s="682"/>
      <c r="R423" s="682"/>
      <c r="S423" s="682"/>
      <c r="T423" s="682"/>
      <c r="U423" s="682"/>
      <c r="V423" s="682"/>
      <c r="W423" s="682"/>
      <c r="X423" s="682"/>
      <c r="Y423" s="682"/>
      <c r="Z423" s="2"/>
      <c r="AA423" s="2"/>
      <c r="AB423" s="2"/>
      <c r="AC423" s="35"/>
      <c r="AD423" s="35"/>
      <c r="AE423" s="35"/>
      <c r="AF423" s="35"/>
    </row>
    <row r="424" spans="1:32" x14ac:dyDescent="0.2">
      <c r="A424" s="2"/>
      <c r="B424" s="2"/>
      <c r="C424" s="2"/>
      <c r="D424" s="2"/>
      <c r="E424" s="2"/>
      <c r="F424" s="5"/>
      <c r="G424" s="2"/>
      <c r="H424" s="5"/>
      <c r="I424" s="5"/>
      <c r="J424" s="5"/>
      <c r="K424" s="682"/>
      <c r="L424" s="682"/>
      <c r="M424" s="682"/>
      <c r="N424" s="682"/>
      <c r="O424" s="682"/>
      <c r="P424" s="682"/>
      <c r="Q424" s="682"/>
      <c r="R424" s="682"/>
      <c r="S424" s="682"/>
      <c r="T424" s="682"/>
      <c r="U424" s="682"/>
      <c r="V424" s="682"/>
      <c r="W424" s="682"/>
      <c r="X424" s="682"/>
      <c r="Y424" s="682"/>
      <c r="Z424" s="2"/>
      <c r="AA424" s="2"/>
      <c r="AB424" s="2"/>
      <c r="AC424" s="35"/>
      <c r="AD424" s="35"/>
      <c r="AE424" s="35"/>
      <c r="AF424" s="35"/>
    </row>
    <row r="425" spans="1:32" x14ac:dyDescent="0.2">
      <c r="A425" s="2"/>
      <c r="B425" s="2"/>
      <c r="C425" s="2"/>
      <c r="D425" s="2"/>
      <c r="E425" s="2"/>
      <c r="F425" s="5"/>
      <c r="G425" s="2"/>
      <c r="H425" s="5"/>
      <c r="I425" s="5"/>
      <c r="J425" s="5"/>
      <c r="K425" s="682"/>
      <c r="L425" s="682"/>
      <c r="M425" s="682"/>
      <c r="N425" s="682"/>
      <c r="O425" s="682"/>
      <c r="P425" s="682"/>
      <c r="Q425" s="682"/>
      <c r="R425" s="682"/>
      <c r="S425" s="682"/>
      <c r="T425" s="682"/>
      <c r="U425" s="682"/>
      <c r="V425" s="682"/>
      <c r="W425" s="682"/>
      <c r="X425" s="682"/>
      <c r="Y425" s="682"/>
      <c r="Z425" s="2"/>
      <c r="AA425" s="2"/>
      <c r="AB425" s="2"/>
      <c r="AC425" s="35"/>
      <c r="AD425" s="35"/>
      <c r="AE425" s="35"/>
      <c r="AF425" s="35"/>
    </row>
    <row r="426" spans="1:32" x14ac:dyDescent="0.2">
      <c r="A426" s="2"/>
      <c r="B426" s="2"/>
      <c r="C426" s="2"/>
      <c r="D426" s="2"/>
      <c r="E426" s="2"/>
      <c r="F426" s="5"/>
      <c r="G426" s="2"/>
      <c r="H426" s="5"/>
      <c r="I426" s="5"/>
      <c r="J426" s="5"/>
      <c r="K426" s="682"/>
      <c r="L426" s="682"/>
      <c r="M426" s="682"/>
      <c r="N426" s="682"/>
      <c r="O426" s="682"/>
      <c r="P426" s="682"/>
      <c r="Q426" s="682"/>
      <c r="R426" s="682"/>
      <c r="S426" s="682"/>
      <c r="T426" s="682"/>
      <c r="U426" s="682"/>
      <c r="V426" s="682"/>
      <c r="W426" s="682"/>
      <c r="X426" s="682"/>
      <c r="Y426" s="682"/>
      <c r="Z426" s="2"/>
      <c r="AA426" s="2"/>
      <c r="AB426" s="2"/>
      <c r="AC426" s="35"/>
      <c r="AD426" s="35"/>
      <c r="AE426" s="35"/>
      <c r="AF426" s="35"/>
    </row>
    <row r="427" spans="1:32" x14ac:dyDescent="0.2">
      <c r="A427" s="2"/>
      <c r="B427" s="2"/>
      <c r="C427" s="2"/>
      <c r="D427" s="2"/>
      <c r="E427" s="2"/>
      <c r="F427" s="5"/>
      <c r="G427" s="2"/>
      <c r="H427" s="5"/>
      <c r="I427" s="5"/>
      <c r="J427" s="5"/>
      <c r="K427" s="682"/>
      <c r="L427" s="682"/>
      <c r="M427" s="682"/>
      <c r="N427" s="682"/>
      <c r="O427" s="682"/>
      <c r="P427" s="682"/>
      <c r="Q427" s="682"/>
      <c r="R427" s="682"/>
      <c r="S427" s="682"/>
      <c r="T427" s="682"/>
      <c r="U427" s="682"/>
      <c r="V427" s="682"/>
      <c r="W427" s="682"/>
      <c r="X427" s="682"/>
      <c r="Y427" s="682"/>
      <c r="Z427" s="2"/>
      <c r="AA427" s="2"/>
      <c r="AB427" s="2"/>
      <c r="AC427" s="35"/>
      <c r="AD427" s="35"/>
      <c r="AE427" s="35"/>
      <c r="AF427" s="35"/>
    </row>
    <row r="428" spans="1:32" x14ac:dyDescent="0.2">
      <c r="A428" s="2"/>
      <c r="B428" s="2"/>
      <c r="C428" s="2"/>
      <c r="D428" s="2"/>
      <c r="E428" s="2"/>
      <c r="F428" s="5"/>
      <c r="G428" s="2"/>
      <c r="H428" s="5"/>
      <c r="I428" s="5"/>
      <c r="J428" s="5"/>
      <c r="K428" s="682"/>
      <c r="L428" s="682"/>
      <c r="M428" s="682"/>
      <c r="N428" s="682"/>
      <c r="O428" s="682"/>
      <c r="P428" s="682"/>
      <c r="Q428" s="682"/>
      <c r="R428" s="682"/>
      <c r="S428" s="682"/>
      <c r="T428" s="682"/>
      <c r="U428" s="682"/>
      <c r="V428" s="682"/>
      <c r="W428" s="682"/>
      <c r="X428" s="682"/>
      <c r="Y428" s="682"/>
      <c r="Z428" s="2"/>
      <c r="AA428" s="2"/>
      <c r="AB428" s="2"/>
      <c r="AC428" s="35"/>
      <c r="AD428" s="35"/>
      <c r="AE428" s="35"/>
      <c r="AF428" s="35"/>
    </row>
    <row r="429" spans="1:32" x14ac:dyDescent="0.2">
      <c r="A429" s="2"/>
      <c r="B429" s="2"/>
      <c r="C429" s="2"/>
      <c r="D429" s="2"/>
      <c r="E429" s="2"/>
      <c r="F429" s="5"/>
      <c r="G429" s="2"/>
      <c r="H429" s="5"/>
      <c r="I429" s="5"/>
      <c r="J429" s="5"/>
      <c r="K429" s="682"/>
      <c r="L429" s="682"/>
      <c r="M429" s="682"/>
      <c r="N429" s="682"/>
      <c r="O429" s="682"/>
      <c r="P429" s="682"/>
      <c r="Q429" s="682"/>
      <c r="R429" s="682"/>
      <c r="S429" s="682"/>
      <c r="T429" s="682"/>
      <c r="U429" s="682"/>
      <c r="V429" s="682"/>
      <c r="W429" s="682"/>
      <c r="X429" s="682"/>
      <c r="Y429" s="682"/>
      <c r="Z429" s="2"/>
      <c r="AA429" s="2"/>
      <c r="AB429" s="2"/>
      <c r="AC429" s="35"/>
      <c r="AD429" s="35"/>
      <c r="AE429" s="35"/>
      <c r="AF429" s="35"/>
    </row>
    <row r="430" spans="1:32" x14ac:dyDescent="0.2">
      <c r="A430" s="2"/>
      <c r="B430" s="2"/>
      <c r="C430" s="2"/>
      <c r="D430" s="2"/>
      <c r="E430" s="2"/>
      <c r="F430" s="5"/>
      <c r="G430" s="2"/>
      <c r="H430" s="5"/>
      <c r="I430" s="5"/>
      <c r="J430" s="5"/>
      <c r="K430" s="682"/>
      <c r="L430" s="682"/>
      <c r="M430" s="682"/>
      <c r="N430" s="682"/>
      <c r="O430" s="682"/>
      <c r="P430" s="682"/>
      <c r="Q430" s="682"/>
      <c r="R430" s="682"/>
      <c r="S430" s="682"/>
      <c r="T430" s="682"/>
      <c r="U430" s="682"/>
      <c r="V430" s="682"/>
      <c r="W430" s="682"/>
      <c r="X430" s="682"/>
      <c r="Y430" s="682"/>
      <c r="Z430" s="2"/>
      <c r="AA430" s="2"/>
      <c r="AB430" s="2"/>
      <c r="AC430" s="35"/>
      <c r="AD430" s="35"/>
      <c r="AE430" s="35"/>
      <c r="AF430" s="35"/>
    </row>
    <row r="431" spans="1:32" x14ac:dyDescent="0.2">
      <c r="A431" s="2"/>
      <c r="B431" s="2"/>
      <c r="C431" s="2"/>
      <c r="D431" s="2"/>
      <c r="E431" s="2"/>
      <c r="F431" s="5"/>
      <c r="G431" s="2"/>
      <c r="H431" s="5"/>
      <c r="I431" s="5"/>
      <c r="J431" s="5"/>
      <c r="K431" s="682"/>
      <c r="L431" s="682"/>
      <c r="M431" s="682"/>
      <c r="N431" s="682"/>
      <c r="O431" s="682"/>
      <c r="P431" s="682"/>
      <c r="Q431" s="682"/>
      <c r="R431" s="682"/>
      <c r="S431" s="682"/>
      <c r="T431" s="682"/>
      <c r="U431" s="682"/>
      <c r="V431" s="682"/>
      <c r="W431" s="682"/>
      <c r="X431" s="682"/>
      <c r="Y431" s="682"/>
      <c r="Z431" s="2"/>
      <c r="AA431" s="2"/>
      <c r="AB431" s="2"/>
      <c r="AC431" s="35"/>
      <c r="AD431" s="35"/>
      <c r="AE431" s="35"/>
      <c r="AF431" s="35"/>
    </row>
    <row r="432" spans="1:32" x14ac:dyDescent="0.2">
      <c r="A432" s="2"/>
      <c r="B432" s="2"/>
      <c r="C432" s="2"/>
      <c r="D432" s="2"/>
      <c r="E432" s="2"/>
      <c r="F432" s="5"/>
      <c r="G432" s="2"/>
      <c r="H432" s="5"/>
      <c r="I432" s="5"/>
      <c r="J432" s="5"/>
      <c r="K432" s="682"/>
      <c r="L432" s="682"/>
      <c r="M432" s="682"/>
      <c r="N432" s="682"/>
      <c r="O432" s="682"/>
      <c r="P432" s="682"/>
      <c r="Q432" s="682"/>
      <c r="R432" s="682"/>
      <c r="S432" s="682"/>
      <c r="T432" s="682"/>
      <c r="U432" s="682"/>
      <c r="V432" s="682"/>
      <c r="W432" s="682"/>
      <c r="X432" s="682"/>
      <c r="Y432" s="682"/>
      <c r="Z432" s="2"/>
      <c r="AA432" s="2"/>
      <c r="AB432" s="2"/>
      <c r="AC432" s="35"/>
      <c r="AD432" s="35"/>
      <c r="AE432" s="35"/>
      <c r="AF432" s="35"/>
    </row>
    <row r="433" spans="1:32" x14ac:dyDescent="0.2">
      <c r="A433" s="2"/>
      <c r="B433" s="2"/>
      <c r="C433" s="2"/>
      <c r="D433" s="2"/>
      <c r="E433" s="2"/>
      <c r="F433" s="5"/>
      <c r="G433" s="2"/>
      <c r="H433" s="5"/>
      <c r="I433" s="5"/>
      <c r="J433" s="5"/>
      <c r="K433" s="682"/>
      <c r="L433" s="682"/>
      <c r="M433" s="682"/>
      <c r="N433" s="682"/>
      <c r="O433" s="682"/>
      <c r="P433" s="682"/>
      <c r="Q433" s="682"/>
      <c r="R433" s="682"/>
      <c r="S433" s="682"/>
      <c r="T433" s="682"/>
      <c r="U433" s="682"/>
      <c r="V433" s="682"/>
      <c r="W433" s="682"/>
      <c r="X433" s="682"/>
      <c r="Y433" s="682"/>
      <c r="Z433" s="2"/>
      <c r="AA433" s="2"/>
      <c r="AB433" s="2"/>
      <c r="AC433" s="35"/>
      <c r="AD433" s="35"/>
      <c r="AE433" s="35"/>
      <c r="AF433" s="35"/>
    </row>
    <row r="434" spans="1:32" x14ac:dyDescent="0.2">
      <c r="A434" s="2"/>
      <c r="B434" s="2"/>
      <c r="C434" s="2"/>
      <c r="D434" s="2"/>
      <c r="E434" s="2"/>
      <c r="F434" s="5"/>
      <c r="G434" s="2"/>
      <c r="H434" s="5"/>
      <c r="I434" s="5"/>
      <c r="J434" s="5"/>
      <c r="K434" s="682"/>
      <c r="L434" s="682"/>
      <c r="M434" s="682"/>
      <c r="N434" s="682"/>
      <c r="O434" s="682"/>
      <c r="P434" s="682"/>
      <c r="Q434" s="682"/>
      <c r="R434" s="682"/>
      <c r="S434" s="682"/>
      <c r="T434" s="682"/>
      <c r="U434" s="682"/>
      <c r="V434" s="682"/>
      <c r="W434" s="682"/>
      <c r="X434" s="682"/>
      <c r="Y434" s="682"/>
      <c r="Z434" s="2"/>
      <c r="AA434" s="2"/>
      <c r="AB434" s="2"/>
      <c r="AC434" s="35"/>
      <c r="AD434" s="35"/>
      <c r="AE434" s="35"/>
      <c r="AF434" s="35"/>
    </row>
    <row r="435" spans="1:32" x14ac:dyDescent="0.2">
      <c r="A435" s="2"/>
      <c r="B435" s="2"/>
      <c r="C435" s="2"/>
      <c r="D435" s="2"/>
      <c r="E435" s="2"/>
      <c r="F435" s="5"/>
      <c r="G435" s="2"/>
      <c r="H435" s="5"/>
      <c r="I435" s="5"/>
      <c r="J435" s="5"/>
      <c r="K435" s="682"/>
      <c r="L435" s="682"/>
      <c r="M435" s="682"/>
      <c r="N435" s="682"/>
      <c r="O435" s="682"/>
      <c r="P435" s="682"/>
      <c r="Q435" s="682"/>
      <c r="R435" s="682"/>
      <c r="S435" s="682"/>
      <c r="T435" s="682"/>
      <c r="U435" s="682"/>
      <c r="V435" s="682"/>
      <c r="W435" s="682"/>
      <c r="X435" s="682"/>
      <c r="Y435" s="682"/>
      <c r="Z435" s="2"/>
      <c r="AA435" s="2"/>
      <c r="AB435" s="2"/>
      <c r="AC435" s="35"/>
      <c r="AD435" s="35"/>
      <c r="AE435" s="35"/>
      <c r="AF435" s="35"/>
    </row>
    <row r="436" spans="1:32" x14ac:dyDescent="0.2">
      <c r="A436" s="2"/>
      <c r="B436" s="2"/>
      <c r="C436" s="2"/>
      <c r="D436" s="2"/>
      <c r="E436" s="2"/>
      <c r="F436" s="5"/>
      <c r="G436" s="2"/>
      <c r="H436" s="5"/>
      <c r="I436" s="5"/>
      <c r="J436" s="5"/>
      <c r="K436" s="682"/>
      <c r="L436" s="682"/>
      <c r="M436" s="682"/>
      <c r="N436" s="682"/>
      <c r="O436" s="682"/>
      <c r="P436" s="682"/>
      <c r="Q436" s="682"/>
      <c r="R436" s="682"/>
      <c r="S436" s="682"/>
      <c r="T436" s="682"/>
      <c r="U436" s="682"/>
      <c r="V436" s="682"/>
      <c r="W436" s="682"/>
      <c r="X436" s="682"/>
      <c r="Y436" s="682"/>
      <c r="Z436" s="2"/>
      <c r="AA436" s="2"/>
      <c r="AB436" s="2"/>
      <c r="AC436" s="35"/>
      <c r="AD436" s="35"/>
      <c r="AE436" s="35"/>
      <c r="AF436" s="35"/>
    </row>
    <row r="437" spans="1:32" x14ac:dyDescent="0.2">
      <c r="A437" s="2"/>
      <c r="B437" s="2"/>
      <c r="C437" s="2"/>
      <c r="D437" s="2"/>
      <c r="E437" s="2"/>
      <c r="F437" s="5"/>
      <c r="G437" s="2"/>
      <c r="H437" s="5"/>
      <c r="I437" s="5"/>
      <c r="J437" s="5"/>
      <c r="K437" s="682"/>
      <c r="L437" s="682"/>
      <c r="M437" s="682"/>
      <c r="N437" s="682"/>
      <c r="O437" s="682"/>
      <c r="P437" s="682"/>
      <c r="Q437" s="682"/>
      <c r="R437" s="682"/>
      <c r="S437" s="682"/>
      <c r="T437" s="682"/>
      <c r="U437" s="682"/>
      <c r="V437" s="682"/>
      <c r="W437" s="682"/>
      <c r="X437" s="682"/>
      <c r="Y437" s="682"/>
      <c r="Z437" s="2"/>
      <c r="AA437" s="2"/>
      <c r="AB437" s="2"/>
      <c r="AC437" s="35"/>
      <c r="AD437" s="35"/>
      <c r="AE437" s="35"/>
      <c r="AF437" s="35"/>
    </row>
    <row r="438" spans="1:32" x14ac:dyDescent="0.2">
      <c r="A438" s="2"/>
      <c r="B438" s="2"/>
      <c r="C438" s="2"/>
      <c r="D438" s="2"/>
      <c r="E438" s="2"/>
      <c r="F438" s="5"/>
      <c r="G438" s="2"/>
      <c r="H438" s="5"/>
      <c r="I438" s="5"/>
      <c r="J438" s="5"/>
      <c r="K438" s="682"/>
      <c r="L438" s="682"/>
      <c r="M438" s="682"/>
      <c r="N438" s="682"/>
      <c r="O438" s="682"/>
      <c r="P438" s="682"/>
      <c r="Q438" s="682"/>
      <c r="R438" s="682"/>
      <c r="S438" s="682"/>
      <c r="T438" s="682"/>
      <c r="U438" s="682"/>
      <c r="V438" s="682"/>
      <c r="W438" s="682"/>
      <c r="X438" s="682"/>
      <c r="Y438" s="682"/>
      <c r="Z438" s="2"/>
      <c r="AA438" s="2"/>
      <c r="AB438" s="2"/>
      <c r="AC438" s="35"/>
      <c r="AD438" s="35"/>
      <c r="AE438" s="35"/>
      <c r="AF438" s="35"/>
    </row>
    <row r="439" spans="1:32" x14ac:dyDescent="0.2">
      <c r="A439" s="2"/>
      <c r="B439" s="2"/>
      <c r="C439" s="2"/>
      <c r="D439" s="2"/>
      <c r="E439" s="2"/>
      <c r="F439" s="5"/>
      <c r="G439" s="2"/>
      <c r="H439" s="5"/>
      <c r="I439" s="5"/>
      <c r="J439" s="5"/>
      <c r="K439" s="682"/>
      <c r="L439" s="682"/>
      <c r="M439" s="682"/>
      <c r="N439" s="682"/>
      <c r="O439" s="682"/>
      <c r="P439" s="682"/>
      <c r="Q439" s="682"/>
      <c r="R439" s="682"/>
      <c r="S439" s="682"/>
      <c r="T439" s="682"/>
      <c r="U439" s="682"/>
      <c r="V439" s="682"/>
      <c r="W439" s="682"/>
      <c r="X439" s="682"/>
      <c r="Y439" s="682"/>
      <c r="Z439" s="2"/>
      <c r="AA439" s="2"/>
      <c r="AB439" s="2"/>
      <c r="AC439" s="35"/>
      <c r="AD439" s="35"/>
      <c r="AE439" s="35"/>
      <c r="AF439" s="35"/>
    </row>
    <row r="440" spans="1:32" x14ac:dyDescent="0.2">
      <c r="A440" s="2"/>
      <c r="B440" s="2"/>
      <c r="C440" s="2"/>
      <c r="D440" s="2"/>
      <c r="E440" s="2"/>
      <c r="F440" s="5"/>
      <c r="G440" s="2"/>
      <c r="H440" s="5"/>
      <c r="I440" s="5"/>
      <c r="J440" s="5"/>
      <c r="K440" s="682"/>
      <c r="L440" s="682"/>
      <c r="M440" s="682"/>
      <c r="N440" s="682"/>
      <c r="O440" s="682"/>
      <c r="P440" s="682"/>
      <c r="Q440" s="682"/>
      <c r="R440" s="682"/>
      <c r="S440" s="682"/>
      <c r="T440" s="682"/>
      <c r="U440" s="682"/>
      <c r="V440" s="682"/>
      <c r="W440" s="682"/>
      <c r="X440" s="682"/>
      <c r="Y440" s="682"/>
      <c r="Z440" s="2"/>
      <c r="AA440" s="2"/>
      <c r="AB440" s="2"/>
      <c r="AC440" s="35"/>
      <c r="AD440" s="35"/>
      <c r="AE440" s="35"/>
      <c r="AF440" s="35"/>
    </row>
    <row r="441" spans="1:32" x14ac:dyDescent="0.2">
      <c r="A441" s="2"/>
      <c r="B441" s="2"/>
      <c r="C441" s="2"/>
      <c r="D441" s="2"/>
      <c r="E441" s="2"/>
      <c r="F441" s="5"/>
      <c r="G441" s="2"/>
      <c r="H441" s="5"/>
      <c r="I441" s="5"/>
      <c r="J441" s="5"/>
      <c r="K441" s="682"/>
      <c r="L441" s="682"/>
      <c r="M441" s="682"/>
      <c r="N441" s="682"/>
      <c r="O441" s="682"/>
      <c r="P441" s="682"/>
      <c r="Q441" s="682"/>
      <c r="R441" s="682"/>
      <c r="S441" s="682"/>
      <c r="T441" s="682"/>
      <c r="U441" s="682"/>
      <c r="V441" s="682"/>
      <c r="W441" s="682"/>
      <c r="X441" s="682"/>
      <c r="Y441" s="682"/>
      <c r="Z441" s="2"/>
      <c r="AA441" s="2"/>
      <c r="AB441" s="2"/>
      <c r="AC441" s="35"/>
      <c r="AD441" s="35"/>
      <c r="AE441" s="35"/>
      <c r="AF441" s="35"/>
    </row>
    <row r="442" spans="1:32" x14ac:dyDescent="0.2">
      <c r="A442" s="2"/>
      <c r="B442" s="2"/>
      <c r="C442" s="2"/>
      <c r="D442" s="2"/>
      <c r="E442" s="2"/>
      <c r="F442" s="5"/>
      <c r="G442" s="2"/>
      <c r="H442" s="5"/>
      <c r="I442" s="5"/>
      <c r="J442" s="5"/>
      <c r="K442" s="682"/>
      <c r="L442" s="682"/>
      <c r="M442" s="682"/>
      <c r="N442" s="682"/>
      <c r="O442" s="682"/>
      <c r="P442" s="682"/>
      <c r="Q442" s="682"/>
      <c r="R442" s="682"/>
      <c r="S442" s="682"/>
      <c r="T442" s="682"/>
      <c r="U442" s="682"/>
      <c r="V442" s="682"/>
      <c r="W442" s="682"/>
      <c r="X442" s="682"/>
      <c r="Y442" s="682"/>
      <c r="Z442" s="2"/>
      <c r="AA442" s="2"/>
      <c r="AB442" s="2"/>
      <c r="AC442" s="35"/>
      <c r="AD442" s="35"/>
      <c r="AE442" s="35"/>
      <c r="AF442" s="35"/>
    </row>
    <row r="443" spans="1:32" x14ac:dyDescent="0.2">
      <c r="A443" s="2"/>
      <c r="B443" s="2"/>
      <c r="C443" s="2"/>
      <c r="D443" s="2"/>
      <c r="E443" s="2"/>
      <c r="F443" s="5"/>
      <c r="G443" s="2"/>
      <c r="H443" s="5"/>
      <c r="I443" s="5"/>
      <c r="J443" s="5"/>
      <c r="K443" s="682"/>
      <c r="L443" s="682"/>
      <c r="M443" s="682"/>
      <c r="N443" s="682"/>
      <c r="O443" s="682"/>
      <c r="P443" s="682"/>
      <c r="Q443" s="682"/>
      <c r="R443" s="682"/>
      <c r="S443" s="682"/>
      <c r="T443" s="682"/>
      <c r="U443" s="682"/>
      <c r="V443" s="682"/>
      <c r="W443" s="682"/>
      <c r="X443" s="682"/>
      <c r="Y443" s="682"/>
      <c r="Z443" s="2"/>
      <c r="AA443" s="2"/>
      <c r="AB443" s="2"/>
      <c r="AC443" s="35"/>
      <c r="AD443" s="35"/>
      <c r="AE443" s="35"/>
      <c r="AF443" s="35"/>
    </row>
    <row r="444" spans="1:32" x14ac:dyDescent="0.2">
      <c r="A444" s="2"/>
      <c r="B444" s="2"/>
      <c r="C444" s="2"/>
      <c r="D444" s="2"/>
      <c r="E444" s="2"/>
      <c r="F444" s="5"/>
      <c r="G444" s="2"/>
      <c r="H444" s="5"/>
      <c r="I444" s="5"/>
      <c r="J444" s="5"/>
      <c r="K444" s="682"/>
      <c r="L444" s="682"/>
      <c r="M444" s="682"/>
      <c r="N444" s="682"/>
      <c r="O444" s="682"/>
      <c r="P444" s="682"/>
      <c r="Q444" s="682"/>
      <c r="R444" s="682"/>
      <c r="S444" s="682"/>
      <c r="T444" s="682"/>
      <c r="U444" s="682"/>
      <c r="V444" s="682"/>
      <c r="W444" s="682"/>
      <c r="X444" s="682"/>
      <c r="Y444" s="682"/>
      <c r="Z444" s="2"/>
      <c r="AA444" s="2"/>
      <c r="AB444" s="2"/>
      <c r="AC444" s="35"/>
      <c r="AD444" s="35"/>
      <c r="AE444" s="35"/>
      <c r="AF444" s="35"/>
    </row>
  </sheetData>
  <sheetProtection sheet="1" objects="1" scenarios="1"/>
  <autoFilter ref="A2:AB369" xr:uid="{297B38EE-F5A9-47E6-9F65-F70C12B8910E}">
    <sortState xmlns:xlrd2="http://schemas.microsoft.com/office/spreadsheetml/2017/richdata2" ref="A4:AB386">
      <sortCondition ref="A2:A369"/>
    </sortState>
  </autoFilter>
  <mergeCells count="24">
    <mergeCell ref="AI1:AK1"/>
    <mergeCell ref="AE1:AE2"/>
    <mergeCell ref="AF1:AF2"/>
    <mergeCell ref="AC1:AC2"/>
    <mergeCell ref="AD1:AD2"/>
    <mergeCell ref="L1:L2"/>
    <mergeCell ref="M1:M2"/>
    <mergeCell ref="N1:U1"/>
    <mergeCell ref="Z1:Z2"/>
    <mergeCell ref="AB1:AB2"/>
    <mergeCell ref="V1:W1"/>
    <mergeCell ref="X1:Y1"/>
    <mergeCell ref="AA1:AA2"/>
    <mergeCell ref="K1:K2"/>
    <mergeCell ref="A1:A2"/>
    <mergeCell ref="B1:B2"/>
    <mergeCell ref="C1:C2"/>
    <mergeCell ref="D1:D2"/>
    <mergeCell ref="E1:E2"/>
    <mergeCell ref="F1:F2"/>
    <mergeCell ref="G1:G2"/>
    <mergeCell ref="H1:H2"/>
    <mergeCell ref="I1:I2"/>
    <mergeCell ref="J1:J2"/>
  </mergeCells>
  <phoneticPr fontId="13" type="noConversion"/>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BB79A-AF09-43A4-A81B-1099FFC4B332}">
  <sheetPr codeName="Sheet14"/>
  <dimension ref="A1:AL441"/>
  <sheetViews>
    <sheetView zoomScale="80" zoomScaleNormal="80" workbookViewId="0">
      <pane ySplit="2" topLeftCell="A3" activePane="bottomLeft" state="frozen"/>
      <selection pane="bottomLeft" activeCell="AJ9" sqref="AJ9"/>
    </sheetView>
  </sheetViews>
  <sheetFormatPr defaultColWidth="9.28515625" defaultRowHeight="12.75" x14ac:dyDescent="0.2"/>
  <cols>
    <col min="1" max="1" width="30.140625" style="81" customWidth="1"/>
    <col min="2" max="4" width="14.28515625" style="81" customWidth="1"/>
    <col min="5" max="5" width="23.5703125" style="81" customWidth="1"/>
    <col min="6" max="6" width="25" style="82" customWidth="1"/>
    <col min="7" max="7" width="17.28515625" style="81" customWidth="1"/>
    <col min="8" max="10" width="12.7109375" style="82" customWidth="1"/>
    <col min="11" max="12" width="12.7109375" style="80" customWidth="1"/>
    <col min="13" max="14" width="11" style="80" customWidth="1"/>
    <col min="15" max="15" width="8.28515625" style="80" customWidth="1"/>
    <col min="16" max="16" width="9.42578125" style="80" bestFit="1" customWidth="1"/>
    <col min="17" max="17" width="8.7109375" style="80" customWidth="1"/>
    <col min="18" max="18" width="9.5703125" style="80" customWidth="1"/>
    <col min="19" max="20" width="9.28515625" style="80" customWidth="1"/>
    <col min="21" max="21" width="8.42578125" style="80" customWidth="1"/>
    <col min="22" max="22" width="10" style="80" customWidth="1"/>
    <col min="23" max="24" width="17.7109375" style="80" customWidth="1"/>
    <col min="25" max="25" width="16.42578125" style="80" customWidth="1"/>
    <col min="26" max="26" width="18.28515625" style="80" customWidth="1"/>
    <col min="27" max="28" width="15.28515625" style="81" customWidth="1"/>
    <col min="29" max="29" width="71.28515625" style="81" customWidth="1"/>
    <col min="30" max="35" width="9.28515625" style="1"/>
    <col min="36" max="36" width="14.7109375" style="1" customWidth="1"/>
    <col min="37" max="37" width="17.5703125" style="1" customWidth="1"/>
    <col min="38" max="38" width="16.42578125" style="1" customWidth="1"/>
    <col min="39" max="16384" width="9.28515625" style="1"/>
  </cols>
  <sheetData>
    <row r="1" spans="1:38" ht="15" customHeight="1" x14ac:dyDescent="0.2">
      <c r="A1" s="69"/>
      <c r="B1" s="69"/>
      <c r="C1" s="69"/>
      <c r="D1" s="69"/>
      <c r="E1" s="69"/>
      <c r="F1" s="70"/>
      <c r="G1" s="69"/>
      <c r="H1" s="69"/>
      <c r="I1" s="71"/>
      <c r="J1" s="71"/>
      <c r="K1" s="69"/>
      <c r="L1" s="69"/>
      <c r="M1" s="69"/>
      <c r="N1" s="772" t="s">
        <v>324</v>
      </c>
      <c r="O1" s="767" t="s">
        <v>306</v>
      </c>
      <c r="P1" s="768"/>
      <c r="Q1" s="768"/>
      <c r="R1" s="768"/>
      <c r="S1" s="768"/>
      <c r="T1" s="768"/>
      <c r="U1" s="768"/>
      <c r="V1" s="768"/>
      <c r="W1" s="767" t="s">
        <v>440</v>
      </c>
      <c r="X1" s="769"/>
      <c r="Y1" s="767" t="s">
        <v>441</v>
      </c>
      <c r="Z1" s="769"/>
      <c r="AA1" s="788" t="s">
        <v>335</v>
      </c>
      <c r="AB1" s="788" t="s">
        <v>336</v>
      </c>
      <c r="AC1" s="69"/>
      <c r="AD1" s="786" t="s">
        <v>337</v>
      </c>
      <c r="AE1" s="786" t="s">
        <v>338</v>
      </c>
      <c r="AF1" s="786" t="s">
        <v>339</v>
      </c>
      <c r="AG1" s="786" t="s">
        <v>340</v>
      </c>
      <c r="AJ1" s="765" t="s">
        <v>307</v>
      </c>
      <c r="AK1" s="766"/>
      <c r="AL1" s="766"/>
    </row>
    <row r="2" spans="1:38" ht="49.5" customHeight="1" x14ac:dyDescent="0.2">
      <c r="A2" s="689" t="s">
        <v>308</v>
      </c>
      <c r="B2" s="689" t="s">
        <v>312</v>
      </c>
      <c r="C2" s="72" t="s">
        <v>313</v>
      </c>
      <c r="D2" s="72" t="s">
        <v>314</v>
      </c>
      <c r="E2" s="689" t="s">
        <v>315</v>
      </c>
      <c r="F2" s="73" t="s">
        <v>316</v>
      </c>
      <c r="G2" s="689" t="s">
        <v>317</v>
      </c>
      <c r="H2" s="689" t="s">
        <v>318</v>
      </c>
      <c r="I2" s="73" t="s">
        <v>319</v>
      </c>
      <c r="J2" s="73" t="s">
        <v>320</v>
      </c>
      <c r="K2" s="72" t="s">
        <v>321</v>
      </c>
      <c r="L2" s="72" t="s">
        <v>322</v>
      </c>
      <c r="M2" s="689" t="s">
        <v>323</v>
      </c>
      <c r="N2" s="773"/>
      <c r="O2" s="74" t="s">
        <v>325</v>
      </c>
      <c r="P2" s="74" t="s">
        <v>326</v>
      </c>
      <c r="Q2" s="74" t="s">
        <v>327</v>
      </c>
      <c r="R2" s="74" t="s">
        <v>328</v>
      </c>
      <c r="S2" s="74" t="s">
        <v>329</v>
      </c>
      <c r="T2" s="74" t="s">
        <v>330</v>
      </c>
      <c r="U2" s="74" t="s">
        <v>331</v>
      </c>
      <c r="V2" s="74" t="s">
        <v>332</v>
      </c>
      <c r="W2" s="74" t="s">
        <v>442</v>
      </c>
      <c r="X2" s="74" t="s">
        <v>443</v>
      </c>
      <c r="Y2" s="74" t="s">
        <v>442</v>
      </c>
      <c r="Z2" s="74" t="s">
        <v>443</v>
      </c>
      <c r="AA2" s="789"/>
      <c r="AB2" s="789"/>
      <c r="AC2" s="689" t="s">
        <v>311</v>
      </c>
      <c r="AD2" s="787"/>
      <c r="AE2" s="787"/>
      <c r="AF2" s="787"/>
      <c r="AG2" s="787"/>
      <c r="AJ2" s="35"/>
      <c r="AK2" s="40" t="s">
        <v>341</v>
      </c>
      <c r="AL2" s="35" t="s">
        <v>342</v>
      </c>
    </row>
    <row r="3" spans="1:38" ht="51" x14ac:dyDescent="0.2">
      <c r="A3" s="60">
        <v>2570239</v>
      </c>
      <c r="B3" s="40" t="s">
        <v>768</v>
      </c>
      <c r="C3" s="40">
        <v>2012</v>
      </c>
      <c r="D3" s="40" t="s">
        <v>469</v>
      </c>
      <c r="E3" s="40" t="s">
        <v>769</v>
      </c>
      <c r="F3" s="40" t="s">
        <v>349</v>
      </c>
      <c r="G3" s="40" t="s">
        <v>770</v>
      </c>
      <c r="H3" s="40" t="s">
        <v>351</v>
      </c>
      <c r="I3" s="40" t="s">
        <v>341</v>
      </c>
      <c r="J3" s="40" t="s">
        <v>771</v>
      </c>
      <c r="K3" s="192"/>
      <c r="L3" s="192">
        <v>480</v>
      </c>
      <c r="M3" s="192">
        <v>34</v>
      </c>
      <c r="N3" s="192"/>
      <c r="O3" s="192"/>
      <c r="P3" s="192"/>
      <c r="Q3" s="75">
        <v>0.81</v>
      </c>
      <c r="R3" s="192"/>
      <c r="S3" s="192"/>
      <c r="T3" s="192"/>
      <c r="U3" s="192"/>
      <c r="W3" s="76" t="str">
        <f>IF(AND($H3="W",$I3="TWA",$J3="PBZ",$V3&lt;&gt;""),IF($AB3&lt;&gt;"ND",$V3,IF($AK$6&gt;3,$V3/2,$V3/SQRT(2))),"")</f>
        <v/>
      </c>
      <c r="X3" s="192" t="str">
        <f>IF(AND($H3="ONU", $I3="TWA", $J3="PBZ",$V3&lt;&gt;""), $V3, "")</f>
        <v/>
      </c>
      <c r="Y3" s="192" t="str">
        <f>IF(AND($H3="W",$I3="Short-term",$J3="PBZ",$V3&lt;&gt;""),IF($AB3&lt;&gt;"ND",$V3,IF($AL$6&gt;3,$V3/2,$V3/SQRT(2))),"")</f>
        <v/>
      </c>
      <c r="Z3" s="192" t="str">
        <f>IF(AND($H3="ONU",$I3="Short-term",$J3="PBZ",$V3&lt;&gt;""),IF($AB3&lt;&gt;"ND",$V3,IF($AL$6&gt;3,$V3/2,$V3/SQRT(2))),"")</f>
        <v/>
      </c>
      <c r="AA3" s="40" t="s">
        <v>772</v>
      </c>
      <c r="AB3" s="40"/>
      <c r="AC3" s="87" t="s">
        <v>773</v>
      </c>
      <c r="AD3" s="39" t="str">
        <f>IF(AND($H3="W", $I3="TWA", $J3="PBZ",$V3&lt;&gt;"", $AB3&lt;&gt;"ND"), $V3, "")</f>
        <v/>
      </c>
      <c r="AE3" s="39" t="str">
        <f>+IFERROR(LN(AD3),"")</f>
        <v/>
      </c>
      <c r="AF3" s="39" t="str">
        <f>IF(AND($H3="W", $I3="Short-term", $J3="PBZ",$V3&lt;&gt;"", $AB3&lt;&gt;"ND"), $V3, "")</f>
        <v/>
      </c>
      <c r="AG3" s="39" t="str">
        <f>+IFERROR(LN(AF3),"")</f>
        <v/>
      </c>
      <c r="AJ3" s="40" t="s">
        <v>355</v>
      </c>
      <c r="AK3" s="35">
        <f>COUNTIFS($AB$3:$AB$441, "ND", $I$3:$I$441, AK$2,$H$3:$H$441,"W", $J$3:$J$441, "PBZ")</f>
        <v>33</v>
      </c>
      <c r="AL3" s="35">
        <f>COUNTIFS($AB$3:$AB$395, "ND", $I$3:$I$395, AL$2,$H$3:$H$395,"W", $J$3:$J$395, "PBZ")</f>
        <v>0</v>
      </c>
    </row>
    <row r="4" spans="1:38" ht="51" x14ac:dyDescent="0.2">
      <c r="A4" s="60">
        <v>2443282</v>
      </c>
      <c r="B4" s="40" t="s">
        <v>394</v>
      </c>
      <c r="C4" s="40">
        <v>2014</v>
      </c>
      <c r="D4" s="40" t="s">
        <v>395</v>
      </c>
      <c r="E4" s="40" t="s">
        <v>396</v>
      </c>
      <c r="F4" s="40" t="s">
        <v>349</v>
      </c>
      <c r="G4" s="40" t="s">
        <v>397</v>
      </c>
      <c r="H4" s="77" t="s">
        <v>351</v>
      </c>
      <c r="I4" s="682" t="s">
        <v>341</v>
      </c>
      <c r="J4" s="77" t="s">
        <v>352</v>
      </c>
      <c r="K4" s="192"/>
      <c r="L4" s="192">
        <f>8*60</f>
        <v>480</v>
      </c>
      <c r="M4" s="192">
        <v>38</v>
      </c>
      <c r="N4" s="192"/>
      <c r="O4" s="35" t="s">
        <v>398</v>
      </c>
      <c r="P4" s="35">
        <f>1.34*0.452011033136383</f>
        <v>0.60569478440275326</v>
      </c>
      <c r="Q4" s="35">
        <f>0.06*0.452011033136383</f>
        <v>2.7120661988182981E-2</v>
      </c>
      <c r="R4" s="35">
        <f>0.218*0.452011033136383</f>
        <v>9.8538405223731501E-2</v>
      </c>
      <c r="S4" s="35"/>
      <c r="T4" s="35"/>
      <c r="U4" s="40" t="s">
        <v>398</v>
      </c>
      <c r="V4" s="75"/>
      <c r="W4" s="76" t="str">
        <f t="shared" ref="W4:W66" si="0">IF(AND($H4="W",$I4="TWA",$J4="PBZ",$V4&lt;&gt;""),IF($AB4&lt;&gt;"ND",$V4,IF($AK$6&gt;3,$V4/2,$V4/SQRT(2))),"")</f>
        <v/>
      </c>
      <c r="X4" s="192" t="str">
        <f t="shared" ref="X4:X66" si="1">IF(AND($H4="ONU", $I4="TWA", $J4="PBZ",$V4&lt;&gt;""), $V4, "")</f>
        <v/>
      </c>
      <c r="Y4" s="192" t="str">
        <f t="shared" ref="Y4:Y66" si="2">IF(AND($H4="W",$I4="Short-term",$J4="PBZ",$V4&lt;&gt;""),IF($AB4&lt;&gt;"ND",$V4,IF($AL$6&gt;3,$V4/2,$V4/SQRT(2))),"")</f>
        <v/>
      </c>
      <c r="Z4" s="192" t="str">
        <f t="shared" ref="Z4:Z66" si="3">IF(AND($H4="ONU",$I4="Short-term",$J4="PBZ",$V4&lt;&gt;""),IF($AB4&lt;&gt;"ND",$V4,IF($AL$6&gt;3,$V4/2,$V4/SQRT(2))),"")</f>
        <v/>
      </c>
      <c r="AA4" s="40" t="s">
        <v>399</v>
      </c>
      <c r="AB4" s="40" t="s">
        <v>400</v>
      </c>
      <c r="AC4" s="40" t="s">
        <v>774</v>
      </c>
      <c r="AD4" s="39" t="str">
        <f t="shared" ref="AD4:AD66" si="4">IF(AND($H4="W", $I4="TWA", $J4="PBZ",$V4&lt;&gt;"", $AB4&lt;&gt;"ND"), $V4, "")</f>
        <v/>
      </c>
      <c r="AE4" s="39" t="str">
        <f t="shared" ref="AE4:AE66" si="5">+IFERROR(LN(AD4),"")</f>
        <v/>
      </c>
      <c r="AF4" s="39" t="str">
        <f t="shared" ref="AF4:AF66" si="6">IF(AND($H4="W", $I4="Short-term", $J4="PBZ",$V4&lt;&gt;"", $AB4&lt;&gt;"ND"), $V4, "")</f>
        <v/>
      </c>
      <c r="AG4" s="39" t="str">
        <f t="shared" ref="AG4:AG66" si="7">+IFERROR(LN(AF4),"")</f>
        <v/>
      </c>
      <c r="AJ4" s="40" t="s">
        <v>474</v>
      </c>
      <c r="AK4" s="35">
        <f>COUNTIFS($I$3:$I$441,AK$2,$H$3:$H$441,"W", $J$3:$J$441, "PBZ")</f>
        <v>296</v>
      </c>
      <c r="AL4" s="35">
        <f>COUNTIFS($I$3:$I$395,AL$2,$H$3:$H$395,"W", $J$3:$J$395, "PBZ")</f>
        <v>7</v>
      </c>
    </row>
    <row r="5" spans="1:38" ht="51" x14ac:dyDescent="0.2">
      <c r="A5" s="60">
        <v>2443282</v>
      </c>
      <c r="B5" s="40" t="s">
        <v>394</v>
      </c>
      <c r="C5" s="40">
        <v>2014</v>
      </c>
      <c r="D5" s="40" t="s">
        <v>395</v>
      </c>
      <c r="E5" s="40" t="s">
        <v>396</v>
      </c>
      <c r="F5" s="40" t="s">
        <v>349</v>
      </c>
      <c r="G5" s="40" t="s">
        <v>397</v>
      </c>
      <c r="H5" s="77" t="s">
        <v>351</v>
      </c>
      <c r="I5" s="40" t="s">
        <v>341</v>
      </c>
      <c r="J5" s="77" t="s">
        <v>493</v>
      </c>
      <c r="K5" s="192"/>
      <c r="L5" s="192">
        <f>8*60</f>
        <v>480</v>
      </c>
      <c r="M5" s="192">
        <v>38</v>
      </c>
      <c r="N5" s="192"/>
      <c r="O5" s="35" t="s">
        <v>775</v>
      </c>
      <c r="P5" s="35">
        <v>0.25167395326807412</v>
      </c>
      <c r="Q5" s="35">
        <v>1.1625465124982481E-2</v>
      </c>
      <c r="R5" s="35">
        <v>4.1455305340227511E-2</v>
      </c>
      <c r="S5" s="35"/>
      <c r="T5" s="35"/>
      <c r="U5" s="35">
        <v>1.614080395208464E-3</v>
      </c>
      <c r="V5" s="75"/>
      <c r="W5" s="76" t="str">
        <f t="shared" si="0"/>
        <v/>
      </c>
      <c r="X5" s="192" t="str">
        <f t="shared" si="1"/>
        <v/>
      </c>
      <c r="Y5" s="192" t="str">
        <f t="shared" si="2"/>
        <v/>
      </c>
      <c r="Z5" s="192" t="str">
        <f t="shared" si="3"/>
        <v/>
      </c>
      <c r="AA5" s="40" t="s">
        <v>399</v>
      </c>
      <c r="AB5" s="40" t="s">
        <v>400</v>
      </c>
      <c r="AC5" s="40" t="s">
        <v>776</v>
      </c>
      <c r="AD5" s="39" t="str">
        <f t="shared" si="4"/>
        <v/>
      </c>
      <c r="AE5" s="39" t="str">
        <f t="shared" si="5"/>
        <v/>
      </c>
      <c r="AF5" s="39" t="str">
        <f t="shared" si="6"/>
        <v/>
      </c>
      <c r="AG5" s="39" t="str">
        <f t="shared" si="7"/>
        <v/>
      </c>
      <c r="AJ5" s="40" t="s">
        <v>476</v>
      </c>
      <c r="AK5" s="88">
        <f>AK3/AK4</f>
        <v>0.11148648648648649</v>
      </c>
      <c r="AL5" s="88">
        <f>AL3/AL4</f>
        <v>0</v>
      </c>
    </row>
    <row r="6" spans="1:38" ht="51" x14ac:dyDescent="0.2">
      <c r="A6" s="60">
        <v>170003</v>
      </c>
      <c r="B6" s="40" t="s">
        <v>488</v>
      </c>
      <c r="C6" s="40">
        <v>2006</v>
      </c>
      <c r="D6" s="40" t="s">
        <v>489</v>
      </c>
      <c r="E6" s="40" t="s">
        <v>490</v>
      </c>
      <c r="F6" s="40" t="s">
        <v>349</v>
      </c>
      <c r="G6" s="40" t="s">
        <v>491</v>
      </c>
      <c r="H6" s="77" t="s">
        <v>351</v>
      </c>
      <c r="I6" s="40" t="s">
        <v>492</v>
      </c>
      <c r="J6" s="77" t="s">
        <v>493</v>
      </c>
      <c r="K6" s="192" t="s">
        <v>494</v>
      </c>
      <c r="L6" s="192">
        <v>60</v>
      </c>
      <c r="M6" s="192">
        <v>3100</v>
      </c>
      <c r="N6" s="192"/>
      <c r="O6" s="192"/>
      <c r="P6" s="35">
        <v>3.08</v>
      </c>
      <c r="Q6" s="35">
        <v>7.7000000000000002E-3</v>
      </c>
      <c r="R6" s="35">
        <v>3.73E-2</v>
      </c>
      <c r="S6" s="192"/>
      <c r="T6" s="192"/>
      <c r="U6" s="192"/>
      <c r="V6" s="75"/>
      <c r="W6" s="76" t="str">
        <f t="shared" si="0"/>
        <v/>
      </c>
      <c r="X6" s="192" t="str">
        <f t="shared" si="1"/>
        <v/>
      </c>
      <c r="Y6" s="192" t="str">
        <f t="shared" si="2"/>
        <v/>
      </c>
      <c r="Z6" s="192" t="str">
        <f t="shared" si="3"/>
        <v/>
      </c>
      <c r="AA6" s="40" t="s">
        <v>495</v>
      </c>
      <c r="AB6" s="40" t="s">
        <v>400</v>
      </c>
      <c r="AC6" s="40" t="s">
        <v>496</v>
      </c>
      <c r="AD6" s="39" t="str">
        <f t="shared" si="4"/>
        <v/>
      </c>
      <c r="AE6" s="39" t="str">
        <f t="shared" si="5"/>
        <v/>
      </c>
      <c r="AF6" s="39" t="str">
        <f t="shared" si="6"/>
        <v/>
      </c>
      <c r="AG6" s="39" t="str">
        <f t="shared" si="7"/>
        <v/>
      </c>
      <c r="AJ6" s="40" t="s">
        <v>478</v>
      </c>
      <c r="AK6" s="41">
        <f>+EXP(_xlfn.STDEV.S(AE3:AE441))</f>
        <v>5.2098652707152358</v>
      </c>
      <c r="AL6" s="41" t="str">
        <f>IFERROR(+EXP(_xlfn.STDEV.S(AG3:AG395)), "N/A")</f>
        <v>N/A</v>
      </c>
    </row>
    <row r="7" spans="1:38" ht="38.25" x14ac:dyDescent="0.2">
      <c r="A7" s="40">
        <v>3120430</v>
      </c>
      <c r="B7" s="40" t="s">
        <v>579</v>
      </c>
      <c r="C7" s="40">
        <v>2016</v>
      </c>
      <c r="D7" s="40" t="s">
        <v>489</v>
      </c>
      <c r="E7" s="40" t="s">
        <v>580</v>
      </c>
      <c r="F7" s="40" t="s">
        <v>349</v>
      </c>
      <c r="G7" s="40" t="s">
        <v>349</v>
      </c>
      <c r="H7" s="40" t="s">
        <v>351</v>
      </c>
      <c r="I7" s="40" t="s">
        <v>341</v>
      </c>
      <c r="J7" s="40" t="s">
        <v>493</v>
      </c>
      <c r="K7" s="192"/>
      <c r="L7" s="192">
        <v>360</v>
      </c>
      <c r="M7" s="192">
        <v>67</v>
      </c>
      <c r="N7" s="192"/>
      <c r="O7" s="192"/>
      <c r="P7" s="192"/>
      <c r="Q7" s="35">
        <v>8.1199999999999987E-3</v>
      </c>
      <c r="R7" s="35">
        <v>3.7130000000000003E-2</v>
      </c>
      <c r="S7" s="192"/>
      <c r="T7" s="192"/>
      <c r="U7" s="192"/>
      <c r="V7" s="75"/>
      <c r="W7" s="76" t="str">
        <f t="shared" si="0"/>
        <v/>
      </c>
      <c r="X7" s="192" t="str">
        <f t="shared" si="1"/>
        <v/>
      </c>
      <c r="Y7" s="192" t="str">
        <f t="shared" si="2"/>
        <v/>
      </c>
      <c r="Z7" s="192" t="str">
        <f t="shared" si="3"/>
        <v/>
      </c>
      <c r="AA7" s="40" t="s">
        <v>471</v>
      </c>
      <c r="AB7" s="40"/>
      <c r="AC7" s="40" t="s">
        <v>577</v>
      </c>
      <c r="AD7" s="39" t="str">
        <f t="shared" si="4"/>
        <v/>
      </c>
      <c r="AE7" s="39" t="str">
        <f t="shared" si="5"/>
        <v/>
      </c>
      <c r="AF7" s="39" t="str">
        <f t="shared" si="6"/>
        <v/>
      </c>
      <c r="AG7" s="39" t="str">
        <f t="shared" si="7"/>
        <v/>
      </c>
    </row>
    <row r="8" spans="1:38" ht="38.25" x14ac:dyDescent="0.2">
      <c r="A8" s="40">
        <v>3120430</v>
      </c>
      <c r="B8" s="40" t="s">
        <v>579</v>
      </c>
      <c r="C8" s="40">
        <v>2016</v>
      </c>
      <c r="D8" s="40" t="s">
        <v>489</v>
      </c>
      <c r="E8" s="40" t="s">
        <v>580</v>
      </c>
      <c r="F8" s="40" t="s">
        <v>349</v>
      </c>
      <c r="G8" s="40" t="s">
        <v>349</v>
      </c>
      <c r="H8" s="40" t="s">
        <v>351</v>
      </c>
      <c r="I8" s="40" t="s">
        <v>341</v>
      </c>
      <c r="J8" s="40" t="s">
        <v>493</v>
      </c>
      <c r="K8" s="192"/>
      <c r="L8" s="192">
        <v>360</v>
      </c>
      <c r="M8" s="192">
        <v>67</v>
      </c>
      <c r="N8" s="192"/>
      <c r="O8" s="192"/>
      <c r="P8" s="192"/>
      <c r="Q8" s="35">
        <v>7.7000000000000002E-3</v>
      </c>
      <c r="R8" s="35">
        <v>3.7530000000000001E-2</v>
      </c>
      <c r="S8" s="192"/>
      <c r="T8" s="192"/>
      <c r="U8" s="192"/>
      <c r="V8" s="75"/>
      <c r="W8" s="76" t="str">
        <f t="shared" si="0"/>
        <v/>
      </c>
      <c r="X8" s="192" t="str">
        <f t="shared" si="1"/>
        <v/>
      </c>
      <c r="Y8" s="192" t="str">
        <f t="shared" si="2"/>
        <v/>
      </c>
      <c r="Z8" s="192" t="str">
        <f t="shared" si="3"/>
        <v/>
      </c>
      <c r="AA8" s="40" t="s">
        <v>471</v>
      </c>
      <c r="AB8" s="40"/>
      <c r="AC8" s="40" t="s">
        <v>578</v>
      </c>
      <c r="AD8" s="39" t="str">
        <f t="shared" si="4"/>
        <v/>
      </c>
      <c r="AE8" s="39" t="str">
        <f t="shared" si="5"/>
        <v/>
      </c>
      <c r="AF8" s="39" t="str">
        <f t="shared" si="6"/>
        <v/>
      </c>
      <c r="AG8" s="39" t="str">
        <f t="shared" si="7"/>
        <v/>
      </c>
    </row>
    <row r="9" spans="1:38" ht="38.25" x14ac:dyDescent="0.2">
      <c r="A9" s="40">
        <v>5160135</v>
      </c>
      <c r="B9" s="40" t="s">
        <v>615</v>
      </c>
      <c r="C9" s="40">
        <v>1999</v>
      </c>
      <c r="D9" s="40" t="s">
        <v>469</v>
      </c>
      <c r="E9" s="40" t="s">
        <v>616</v>
      </c>
      <c r="F9" s="77" t="s">
        <v>349</v>
      </c>
      <c r="G9" s="77" t="s">
        <v>617</v>
      </c>
      <c r="H9" s="77" t="s">
        <v>351</v>
      </c>
      <c r="I9" s="77" t="s">
        <v>341</v>
      </c>
      <c r="J9" s="77" t="s">
        <v>618</v>
      </c>
      <c r="K9" s="192"/>
      <c r="L9" s="192"/>
      <c r="M9" s="192"/>
      <c r="N9" s="192"/>
      <c r="O9" s="192"/>
      <c r="P9" s="192"/>
      <c r="Q9" s="192">
        <v>5.0599999999999996</v>
      </c>
      <c r="R9" s="192">
        <v>8.41</v>
      </c>
      <c r="S9" s="192"/>
      <c r="T9" s="192"/>
      <c r="U9" s="192"/>
      <c r="V9" s="192"/>
      <c r="W9" s="76" t="str">
        <f t="shared" si="0"/>
        <v/>
      </c>
      <c r="X9" s="192" t="str">
        <f t="shared" si="1"/>
        <v/>
      </c>
      <c r="Y9" s="192" t="str">
        <f t="shared" si="2"/>
        <v/>
      </c>
      <c r="Z9" s="192" t="str">
        <f t="shared" si="3"/>
        <v/>
      </c>
      <c r="AA9" s="40" t="s">
        <v>619</v>
      </c>
      <c r="AB9" s="40"/>
      <c r="AC9" s="40" t="s">
        <v>620</v>
      </c>
      <c r="AD9" s="39" t="str">
        <f t="shared" si="4"/>
        <v/>
      </c>
      <c r="AE9" s="39" t="str">
        <f t="shared" si="5"/>
        <v/>
      </c>
      <c r="AF9" s="39" t="str">
        <f t="shared" si="6"/>
        <v/>
      </c>
      <c r="AG9" s="39" t="str">
        <f t="shared" si="7"/>
        <v/>
      </c>
    </row>
    <row r="10" spans="1:38" ht="38.25" x14ac:dyDescent="0.2">
      <c r="A10" s="40">
        <v>5160135</v>
      </c>
      <c r="B10" s="40" t="s">
        <v>615</v>
      </c>
      <c r="C10" s="40">
        <v>1999</v>
      </c>
      <c r="D10" s="40" t="s">
        <v>469</v>
      </c>
      <c r="E10" s="40" t="s">
        <v>616</v>
      </c>
      <c r="F10" s="77" t="s">
        <v>349</v>
      </c>
      <c r="G10" s="77" t="s">
        <v>505</v>
      </c>
      <c r="H10" s="77" t="s">
        <v>351</v>
      </c>
      <c r="I10" s="77" t="s">
        <v>341</v>
      </c>
      <c r="J10" s="77" t="s">
        <v>618</v>
      </c>
      <c r="K10" s="192"/>
      <c r="L10" s="192"/>
      <c r="M10" s="192"/>
      <c r="N10" s="192"/>
      <c r="O10" s="192"/>
      <c r="P10" s="192">
        <v>0.54</v>
      </c>
      <c r="R10" s="192"/>
      <c r="S10" s="192"/>
      <c r="T10" s="192"/>
      <c r="U10" s="192"/>
      <c r="V10" s="192"/>
      <c r="W10" s="76" t="str">
        <f t="shared" si="0"/>
        <v/>
      </c>
      <c r="X10" s="192" t="str">
        <f t="shared" si="1"/>
        <v/>
      </c>
      <c r="Y10" s="192" t="str">
        <f t="shared" si="2"/>
        <v/>
      </c>
      <c r="Z10" s="192" t="str">
        <f t="shared" si="3"/>
        <v/>
      </c>
      <c r="AA10" s="40" t="s">
        <v>619</v>
      </c>
      <c r="AB10" s="40"/>
      <c r="AC10" s="40"/>
      <c r="AD10" s="39" t="str">
        <f t="shared" si="4"/>
        <v/>
      </c>
      <c r="AE10" s="39" t="str">
        <f t="shared" si="5"/>
        <v/>
      </c>
      <c r="AF10" s="39" t="str">
        <f t="shared" si="6"/>
        <v/>
      </c>
      <c r="AG10" s="39" t="str">
        <f t="shared" si="7"/>
        <v/>
      </c>
    </row>
    <row r="11" spans="1:38" ht="89.25" x14ac:dyDescent="0.2">
      <c r="A11" s="40">
        <v>5160135</v>
      </c>
      <c r="B11" s="40" t="s">
        <v>615</v>
      </c>
      <c r="C11" s="40">
        <v>1999</v>
      </c>
      <c r="D11" s="40" t="s">
        <v>469</v>
      </c>
      <c r="E11" s="40" t="s">
        <v>777</v>
      </c>
      <c r="F11" s="77" t="s">
        <v>349</v>
      </c>
      <c r="G11" s="77" t="s">
        <v>778</v>
      </c>
      <c r="H11" s="40" t="s">
        <v>351</v>
      </c>
      <c r="I11" s="40" t="s">
        <v>341</v>
      </c>
      <c r="J11" s="40" t="s">
        <v>352</v>
      </c>
      <c r="K11" s="192"/>
      <c r="L11" s="192"/>
      <c r="M11" s="192"/>
      <c r="N11" s="192"/>
      <c r="O11" s="192" t="s">
        <v>779</v>
      </c>
      <c r="P11" s="192">
        <v>42.9</v>
      </c>
      <c r="Q11" s="35">
        <v>1.1399999999999999</v>
      </c>
      <c r="R11" s="35"/>
      <c r="S11" s="192"/>
      <c r="T11" s="192"/>
      <c r="U11" s="192"/>
      <c r="V11" s="75"/>
      <c r="W11" s="76" t="str">
        <f t="shared" si="0"/>
        <v/>
      </c>
      <c r="X11" s="192" t="str">
        <f t="shared" si="1"/>
        <v/>
      </c>
      <c r="Y11" s="192" t="str">
        <f t="shared" si="2"/>
        <v/>
      </c>
      <c r="Z11" s="192" t="str">
        <f t="shared" si="3"/>
        <v/>
      </c>
      <c r="AA11" s="40" t="s">
        <v>780</v>
      </c>
      <c r="AB11" s="40"/>
      <c r="AC11" s="40" t="s">
        <v>781</v>
      </c>
      <c r="AD11" s="39" t="str">
        <f t="shared" si="4"/>
        <v/>
      </c>
      <c r="AE11" s="39" t="str">
        <f t="shared" si="5"/>
        <v/>
      </c>
      <c r="AF11" s="39" t="str">
        <f t="shared" si="6"/>
        <v/>
      </c>
      <c r="AG11" s="39" t="str">
        <f t="shared" si="7"/>
        <v/>
      </c>
    </row>
    <row r="12" spans="1:38" ht="89.25" x14ac:dyDescent="0.2">
      <c r="A12" s="40">
        <v>5160135</v>
      </c>
      <c r="B12" s="40" t="s">
        <v>615</v>
      </c>
      <c r="C12" s="40">
        <v>1997</v>
      </c>
      <c r="D12" s="40" t="s">
        <v>469</v>
      </c>
      <c r="E12" s="40" t="s">
        <v>777</v>
      </c>
      <c r="F12" s="77" t="s">
        <v>349</v>
      </c>
      <c r="G12" s="77" t="s">
        <v>778</v>
      </c>
      <c r="H12" s="40" t="s">
        <v>351</v>
      </c>
      <c r="I12" s="40" t="s">
        <v>342</v>
      </c>
      <c r="J12" s="40" t="s">
        <v>352</v>
      </c>
      <c r="K12" s="192"/>
      <c r="L12" s="192"/>
      <c r="M12" s="192"/>
      <c r="N12" s="192"/>
      <c r="O12" s="192">
        <v>8.6999999999999994E-2</v>
      </c>
      <c r="P12" s="192">
        <v>280</v>
      </c>
      <c r="Q12" s="35"/>
      <c r="R12" s="35"/>
      <c r="S12" s="192"/>
      <c r="T12" s="192"/>
      <c r="U12" s="192"/>
      <c r="V12" s="75"/>
      <c r="W12" s="76" t="str">
        <f t="shared" si="0"/>
        <v/>
      </c>
      <c r="X12" s="192" t="str">
        <f t="shared" si="1"/>
        <v/>
      </c>
      <c r="Y12" s="192" t="str">
        <f t="shared" si="2"/>
        <v/>
      </c>
      <c r="Z12" s="192" t="str">
        <f t="shared" si="3"/>
        <v/>
      </c>
      <c r="AA12" s="40" t="s">
        <v>619</v>
      </c>
      <c r="AB12" s="40"/>
      <c r="AC12" s="40" t="s">
        <v>782</v>
      </c>
      <c r="AD12" s="39" t="str">
        <f t="shared" si="4"/>
        <v/>
      </c>
      <c r="AE12" s="39" t="str">
        <f t="shared" si="5"/>
        <v/>
      </c>
      <c r="AF12" s="39" t="str">
        <f t="shared" si="6"/>
        <v/>
      </c>
      <c r="AG12" s="39" t="str">
        <f t="shared" si="7"/>
        <v/>
      </c>
    </row>
    <row r="13" spans="1:38" ht="89.25" x14ac:dyDescent="0.2">
      <c r="A13" s="40">
        <v>5160135</v>
      </c>
      <c r="B13" s="40" t="s">
        <v>615</v>
      </c>
      <c r="C13" s="40">
        <v>1997</v>
      </c>
      <c r="D13" s="40" t="s">
        <v>469</v>
      </c>
      <c r="E13" s="40" t="s">
        <v>777</v>
      </c>
      <c r="F13" s="77" t="s">
        <v>349</v>
      </c>
      <c r="G13" s="77" t="s">
        <v>778</v>
      </c>
      <c r="H13" s="40" t="s">
        <v>351</v>
      </c>
      <c r="I13" s="40" t="s">
        <v>341</v>
      </c>
      <c r="J13" s="40" t="s">
        <v>493</v>
      </c>
      <c r="K13" s="192"/>
      <c r="L13" s="192"/>
      <c r="M13" s="192"/>
      <c r="N13" s="192"/>
      <c r="O13" s="192">
        <v>6.0000000000000001E-3</v>
      </c>
      <c r="P13" s="192">
        <v>9.01</v>
      </c>
      <c r="Q13" s="35"/>
      <c r="R13" s="35"/>
      <c r="S13" s="192"/>
      <c r="T13" s="192"/>
      <c r="U13" s="192"/>
      <c r="V13" s="75"/>
      <c r="W13" s="76" t="str">
        <f t="shared" si="0"/>
        <v/>
      </c>
      <c r="X13" s="192" t="str">
        <f t="shared" si="1"/>
        <v/>
      </c>
      <c r="Y13" s="192" t="str">
        <f t="shared" si="2"/>
        <v/>
      </c>
      <c r="Z13" s="192" t="str">
        <f t="shared" si="3"/>
        <v/>
      </c>
      <c r="AA13" s="40" t="s">
        <v>619</v>
      </c>
      <c r="AB13" s="40"/>
      <c r="AC13" s="40" t="s">
        <v>783</v>
      </c>
      <c r="AD13" s="39" t="str">
        <f t="shared" si="4"/>
        <v/>
      </c>
      <c r="AE13" s="39" t="str">
        <f t="shared" si="5"/>
        <v/>
      </c>
      <c r="AF13" s="39" t="str">
        <f t="shared" si="6"/>
        <v/>
      </c>
      <c r="AG13" s="39" t="str">
        <f t="shared" si="7"/>
        <v/>
      </c>
    </row>
    <row r="14" spans="1:38" ht="38.25" x14ac:dyDescent="0.2">
      <c r="A14" s="40">
        <v>5160135</v>
      </c>
      <c r="B14" s="40" t="s">
        <v>615</v>
      </c>
      <c r="C14" s="40">
        <v>1997</v>
      </c>
      <c r="D14" s="40" t="s">
        <v>469</v>
      </c>
      <c r="E14" s="40" t="s">
        <v>621</v>
      </c>
      <c r="F14" s="77"/>
      <c r="G14" s="77" t="s">
        <v>622</v>
      </c>
      <c r="H14" s="40" t="s">
        <v>351</v>
      </c>
      <c r="I14" s="40"/>
      <c r="J14" s="40" t="s">
        <v>352</v>
      </c>
      <c r="K14" s="192"/>
      <c r="L14" s="192"/>
      <c r="M14" s="192"/>
      <c r="N14" s="192"/>
      <c r="O14" s="192">
        <v>5.3800000000000001E-2</v>
      </c>
      <c r="P14" s="192">
        <v>0.372</v>
      </c>
      <c r="Q14" s="35"/>
      <c r="R14" s="35"/>
      <c r="S14" s="192"/>
      <c r="T14" s="192"/>
      <c r="U14" s="192"/>
      <c r="V14" s="75"/>
      <c r="W14" s="76" t="str">
        <f t="shared" si="0"/>
        <v/>
      </c>
      <c r="X14" s="192" t="str">
        <f t="shared" si="1"/>
        <v/>
      </c>
      <c r="Y14" s="192" t="str">
        <f t="shared" si="2"/>
        <v/>
      </c>
      <c r="Z14" s="192" t="str">
        <f t="shared" si="3"/>
        <v/>
      </c>
      <c r="AA14" s="40" t="s">
        <v>623</v>
      </c>
      <c r="AB14" s="40"/>
      <c r="AC14" s="40" t="s">
        <v>624</v>
      </c>
      <c r="AD14" s="39" t="str">
        <f t="shared" si="4"/>
        <v/>
      </c>
      <c r="AE14" s="39" t="str">
        <f t="shared" si="5"/>
        <v/>
      </c>
      <c r="AF14" s="39" t="str">
        <f t="shared" si="6"/>
        <v/>
      </c>
      <c r="AG14" s="39" t="str">
        <f t="shared" si="7"/>
        <v/>
      </c>
    </row>
    <row r="15" spans="1:38" ht="38.25" x14ac:dyDescent="0.2">
      <c r="A15" s="40">
        <v>5160135</v>
      </c>
      <c r="B15" s="40" t="s">
        <v>615</v>
      </c>
      <c r="C15" s="40">
        <v>1997</v>
      </c>
      <c r="D15" s="40" t="s">
        <v>469</v>
      </c>
      <c r="E15" s="40" t="s">
        <v>621</v>
      </c>
      <c r="F15" s="77"/>
      <c r="G15" s="77" t="s">
        <v>622</v>
      </c>
      <c r="H15" s="40" t="s">
        <v>351</v>
      </c>
      <c r="I15" s="40"/>
      <c r="J15" s="40" t="s">
        <v>352</v>
      </c>
      <c r="K15" s="192"/>
      <c r="L15" s="192"/>
      <c r="M15" s="192"/>
      <c r="N15" s="192"/>
      <c r="O15" s="192">
        <v>7.46E-2</v>
      </c>
      <c r="P15" s="192">
        <v>0.35959999999999998</v>
      </c>
      <c r="Q15" s="35"/>
      <c r="R15" s="35"/>
      <c r="S15" s="192"/>
      <c r="T15" s="192"/>
      <c r="U15" s="192"/>
      <c r="V15" s="75"/>
      <c r="W15" s="76" t="str">
        <f t="shared" si="0"/>
        <v/>
      </c>
      <c r="X15" s="192" t="str">
        <f t="shared" si="1"/>
        <v/>
      </c>
      <c r="Y15" s="192" t="str">
        <f t="shared" si="2"/>
        <v/>
      </c>
      <c r="Z15" s="192" t="str">
        <f t="shared" si="3"/>
        <v/>
      </c>
      <c r="AA15" s="40" t="s">
        <v>623</v>
      </c>
      <c r="AB15" s="40"/>
      <c r="AC15" s="40" t="s">
        <v>625</v>
      </c>
      <c r="AD15" s="39" t="str">
        <f t="shared" si="4"/>
        <v/>
      </c>
      <c r="AE15" s="39" t="str">
        <f t="shared" si="5"/>
        <v/>
      </c>
      <c r="AF15" s="39" t="str">
        <f t="shared" si="6"/>
        <v/>
      </c>
      <c r="AG15" s="39" t="str">
        <f t="shared" si="7"/>
        <v/>
      </c>
    </row>
    <row r="16" spans="1:38" x14ac:dyDescent="0.2">
      <c r="A16" s="40">
        <v>5651061</v>
      </c>
      <c r="B16" s="40" t="s">
        <v>784</v>
      </c>
      <c r="C16" s="40">
        <v>2006</v>
      </c>
      <c r="D16" s="40" t="s">
        <v>469</v>
      </c>
      <c r="E16" s="40" t="s">
        <v>777</v>
      </c>
      <c r="F16" s="40" t="s">
        <v>349</v>
      </c>
      <c r="G16" s="40" t="s">
        <v>785</v>
      </c>
      <c r="H16" s="40"/>
      <c r="I16" s="40" t="s">
        <v>341</v>
      </c>
      <c r="J16" s="40" t="s">
        <v>349</v>
      </c>
      <c r="K16" s="192"/>
      <c r="L16" s="192">
        <v>480</v>
      </c>
      <c r="M16" s="192">
        <v>25</v>
      </c>
      <c r="N16" s="192"/>
      <c r="O16" s="192"/>
      <c r="P16" s="192"/>
      <c r="Q16" s="35">
        <v>0.01</v>
      </c>
      <c r="R16" s="35"/>
      <c r="S16" s="192"/>
      <c r="T16" s="192"/>
      <c r="U16" s="192"/>
      <c r="V16" s="75"/>
      <c r="W16" s="76" t="str">
        <f t="shared" si="0"/>
        <v/>
      </c>
      <c r="X16" s="192" t="str">
        <f t="shared" si="1"/>
        <v/>
      </c>
      <c r="Y16" s="192" t="str">
        <f t="shared" si="2"/>
        <v/>
      </c>
      <c r="Z16" s="192" t="str">
        <f t="shared" si="3"/>
        <v/>
      </c>
      <c r="AA16" s="40" t="s">
        <v>786</v>
      </c>
      <c r="AB16" s="40"/>
      <c r="AC16" s="40" t="s">
        <v>787</v>
      </c>
      <c r="AD16" s="39" t="str">
        <f t="shared" si="4"/>
        <v/>
      </c>
      <c r="AE16" s="39" t="str">
        <f t="shared" si="5"/>
        <v/>
      </c>
      <c r="AF16" s="39" t="str">
        <f t="shared" si="6"/>
        <v/>
      </c>
      <c r="AG16" s="39" t="str">
        <f t="shared" si="7"/>
        <v/>
      </c>
    </row>
    <row r="17" spans="1:36" ht="25.5" x14ac:dyDescent="0.2">
      <c r="A17" s="40">
        <v>5651061</v>
      </c>
      <c r="B17" s="40" t="s">
        <v>784</v>
      </c>
      <c r="C17" s="40">
        <v>2006</v>
      </c>
      <c r="D17" s="40" t="s">
        <v>469</v>
      </c>
      <c r="E17" s="40" t="s">
        <v>777</v>
      </c>
      <c r="F17" s="40" t="s">
        <v>349</v>
      </c>
      <c r="G17" s="40" t="s">
        <v>788</v>
      </c>
      <c r="H17" s="40" t="s">
        <v>351</v>
      </c>
      <c r="I17" s="40" t="s">
        <v>341</v>
      </c>
      <c r="J17" s="40" t="s">
        <v>349</v>
      </c>
      <c r="K17" s="192"/>
      <c r="L17" s="192">
        <v>480</v>
      </c>
      <c r="M17" s="192">
        <v>34</v>
      </c>
      <c r="N17" s="192"/>
      <c r="O17" s="192"/>
      <c r="P17" s="192"/>
      <c r="Q17" s="35">
        <v>0.81</v>
      </c>
      <c r="R17" s="35"/>
      <c r="S17" s="192"/>
      <c r="T17" s="192"/>
      <c r="U17" s="192"/>
      <c r="V17" s="75"/>
      <c r="W17" s="76" t="str">
        <f t="shared" si="0"/>
        <v/>
      </c>
      <c r="X17" s="192" t="str">
        <f t="shared" si="1"/>
        <v/>
      </c>
      <c r="Y17" s="192" t="str">
        <f t="shared" si="2"/>
        <v/>
      </c>
      <c r="Z17" s="192" t="str">
        <f t="shared" si="3"/>
        <v/>
      </c>
      <c r="AA17" s="40" t="s">
        <v>786</v>
      </c>
      <c r="AB17" s="40"/>
      <c r="AC17" s="40" t="s">
        <v>789</v>
      </c>
      <c r="AD17" s="39" t="str">
        <f t="shared" si="4"/>
        <v/>
      </c>
      <c r="AE17" s="39" t="str">
        <f t="shared" si="5"/>
        <v/>
      </c>
      <c r="AF17" s="39" t="str">
        <f t="shared" si="6"/>
        <v/>
      </c>
      <c r="AG17" s="39" t="str">
        <f t="shared" si="7"/>
        <v/>
      </c>
    </row>
    <row r="18" spans="1:36" ht="25.5" x14ac:dyDescent="0.2">
      <c r="A18" s="40">
        <v>5651061</v>
      </c>
      <c r="B18" s="40" t="s">
        <v>784</v>
      </c>
      <c r="C18" s="40">
        <v>2006</v>
      </c>
      <c r="D18" s="40" t="s">
        <v>469</v>
      </c>
      <c r="E18" s="40" t="s">
        <v>777</v>
      </c>
      <c r="F18" s="40" t="s">
        <v>349</v>
      </c>
      <c r="G18" s="40" t="s">
        <v>790</v>
      </c>
      <c r="H18" s="40" t="s">
        <v>351</v>
      </c>
      <c r="I18" s="40" t="s">
        <v>341</v>
      </c>
      <c r="J18" s="40" t="s">
        <v>349</v>
      </c>
      <c r="K18" s="192"/>
      <c r="L18" s="192">
        <v>480</v>
      </c>
      <c r="M18" s="192">
        <v>23</v>
      </c>
      <c r="N18" s="192"/>
      <c r="O18" s="192"/>
      <c r="P18" s="192"/>
      <c r="Q18" s="35">
        <v>0.18</v>
      </c>
      <c r="R18" s="35"/>
      <c r="S18" s="192"/>
      <c r="T18" s="192"/>
      <c r="U18" s="192"/>
      <c r="V18" s="75"/>
      <c r="W18" s="76" t="str">
        <f t="shared" si="0"/>
        <v/>
      </c>
      <c r="X18" s="192" t="str">
        <f t="shared" si="1"/>
        <v/>
      </c>
      <c r="Y18" s="192" t="str">
        <f t="shared" si="2"/>
        <v/>
      </c>
      <c r="Z18" s="192" t="str">
        <f t="shared" si="3"/>
        <v/>
      </c>
      <c r="AA18" s="40" t="s">
        <v>786</v>
      </c>
      <c r="AB18" s="40"/>
      <c r="AC18" s="40" t="s">
        <v>791</v>
      </c>
      <c r="AD18" s="39" t="str">
        <f t="shared" si="4"/>
        <v/>
      </c>
      <c r="AE18" s="39" t="str">
        <f t="shared" si="5"/>
        <v/>
      </c>
      <c r="AF18" s="39" t="str">
        <f t="shared" si="6"/>
        <v/>
      </c>
      <c r="AG18" s="39" t="str">
        <f t="shared" si="7"/>
        <v/>
      </c>
    </row>
    <row r="19" spans="1:36" ht="25.5" x14ac:dyDescent="0.2">
      <c r="A19" s="40">
        <v>5651061</v>
      </c>
      <c r="B19" s="40" t="s">
        <v>784</v>
      </c>
      <c r="C19" s="40">
        <v>2006</v>
      </c>
      <c r="D19" s="40" t="s">
        <v>469</v>
      </c>
      <c r="E19" s="40" t="s">
        <v>777</v>
      </c>
      <c r="F19" s="40" t="s">
        <v>349</v>
      </c>
      <c r="G19" s="40" t="s">
        <v>792</v>
      </c>
      <c r="H19" s="40"/>
      <c r="I19" s="40" t="s">
        <v>341</v>
      </c>
      <c r="J19" s="40" t="s">
        <v>349</v>
      </c>
      <c r="K19" s="192"/>
      <c r="L19" s="192">
        <v>480</v>
      </c>
      <c r="M19" s="192">
        <v>26</v>
      </c>
      <c r="N19" s="192"/>
      <c r="O19" s="192"/>
      <c r="P19" s="192"/>
      <c r="Q19" s="35">
        <v>3.5000000000000001E-3</v>
      </c>
      <c r="R19" s="35"/>
      <c r="S19" s="192"/>
      <c r="T19" s="192"/>
      <c r="U19" s="192"/>
      <c r="V19" s="75"/>
      <c r="W19" s="76" t="str">
        <f t="shared" si="0"/>
        <v/>
      </c>
      <c r="X19" s="192" t="str">
        <f t="shared" si="1"/>
        <v/>
      </c>
      <c r="Y19" s="192" t="str">
        <f t="shared" si="2"/>
        <v/>
      </c>
      <c r="Z19" s="192" t="str">
        <f t="shared" si="3"/>
        <v/>
      </c>
      <c r="AA19" s="40" t="s">
        <v>786</v>
      </c>
      <c r="AB19" s="40"/>
      <c r="AC19" s="40" t="s">
        <v>793</v>
      </c>
      <c r="AD19" s="39" t="str">
        <f t="shared" si="4"/>
        <v/>
      </c>
      <c r="AE19" s="39" t="str">
        <f t="shared" si="5"/>
        <v/>
      </c>
      <c r="AF19" s="39" t="str">
        <f t="shared" si="6"/>
        <v/>
      </c>
      <c r="AG19" s="39" t="str">
        <f t="shared" si="7"/>
        <v/>
      </c>
    </row>
    <row r="20" spans="1:36" ht="25.5" x14ac:dyDescent="0.2">
      <c r="A20" s="40">
        <v>5651061</v>
      </c>
      <c r="B20" s="40" t="s">
        <v>784</v>
      </c>
      <c r="C20" s="40">
        <v>2006</v>
      </c>
      <c r="D20" s="40" t="s">
        <v>469</v>
      </c>
      <c r="E20" s="40" t="s">
        <v>777</v>
      </c>
      <c r="F20" s="40" t="s">
        <v>349</v>
      </c>
      <c r="G20" s="40" t="s">
        <v>788</v>
      </c>
      <c r="H20" s="40" t="s">
        <v>351</v>
      </c>
      <c r="I20" s="40" t="s">
        <v>341</v>
      </c>
      <c r="J20" s="40" t="s">
        <v>349</v>
      </c>
      <c r="K20" s="192"/>
      <c r="L20" s="192">
        <v>480</v>
      </c>
      <c r="M20" s="192">
        <v>30</v>
      </c>
      <c r="N20" s="192"/>
      <c r="O20" s="192"/>
      <c r="P20" s="192"/>
      <c r="Q20" s="35">
        <v>0.37</v>
      </c>
      <c r="R20" s="35"/>
      <c r="S20" s="192"/>
      <c r="T20" s="192"/>
      <c r="U20" s="192"/>
      <c r="V20" s="75"/>
      <c r="W20" s="76" t="str">
        <f t="shared" si="0"/>
        <v/>
      </c>
      <c r="X20" s="192" t="str">
        <f t="shared" si="1"/>
        <v/>
      </c>
      <c r="Y20" s="192" t="str">
        <f t="shared" si="2"/>
        <v/>
      </c>
      <c r="Z20" s="192" t="str">
        <f t="shared" si="3"/>
        <v/>
      </c>
      <c r="AA20" s="40" t="s">
        <v>786</v>
      </c>
      <c r="AB20" s="40"/>
      <c r="AC20" s="40" t="s">
        <v>791</v>
      </c>
      <c r="AD20" s="39" t="str">
        <f t="shared" si="4"/>
        <v/>
      </c>
      <c r="AE20" s="39" t="str">
        <f t="shared" si="5"/>
        <v/>
      </c>
      <c r="AF20" s="39" t="str">
        <f t="shared" si="6"/>
        <v/>
      </c>
      <c r="AG20" s="39" t="str">
        <f t="shared" si="7"/>
        <v/>
      </c>
      <c r="AJ20" s="54"/>
    </row>
    <row r="21" spans="1:36" ht="25.5" x14ac:dyDescent="0.2">
      <c r="A21" s="40">
        <v>5651061</v>
      </c>
      <c r="B21" s="40" t="s">
        <v>784</v>
      </c>
      <c r="C21" s="40">
        <v>2006</v>
      </c>
      <c r="D21" s="40" t="s">
        <v>469</v>
      </c>
      <c r="E21" s="40" t="s">
        <v>777</v>
      </c>
      <c r="F21" s="40" t="s">
        <v>349</v>
      </c>
      <c r="G21" s="40" t="s">
        <v>794</v>
      </c>
      <c r="H21" s="40"/>
      <c r="I21" s="40" t="s">
        <v>341</v>
      </c>
      <c r="J21" s="40" t="s">
        <v>349</v>
      </c>
      <c r="K21" s="192"/>
      <c r="L21" s="192">
        <v>480</v>
      </c>
      <c r="M21" s="192">
        <v>25</v>
      </c>
      <c r="N21" s="192"/>
      <c r="O21" s="192"/>
      <c r="P21" s="192"/>
      <c r="Q21" s="35">
        <v>7.0000000000000001E-3</v>
      </c>
      <c r="R21" s="35"/>
      <c r="S21" s="192"/>
      <c r="T21" s="192"/>
      <c r="U21" s="192"/>
      <c r="V21" s="75"/>
      <c r="W21" s="76" t="str">
        <f t="shared" si="0"/>
        <v/>
      </c>
      <c r="X21" s="192" t="str">
        <f t="shared" si="1"/>
        <v/>
      </c>
      <c r="Y21" s="192" t="str">
        <f t="shared" si="2"/>
        <v/>
      </c>
      <c r="Z21" s="192" t="str">
        <f t="shared" si="3"/>
        <v/>
      </c>
      <c r="AA21" s="40" t="s">
        <v>786</v>
      </c>
      <c r="AB21" s="40"/>
      <c r="AC21" s="40" t="s">
        <v>793</v>
      </c>
      <c r="AD21" s="39" t="str">
        <f t="shared" si="4"/>
        <v/>
      </c>
      <c r="AE21" s="39" t="str">
        <f t="shared" si="5"/>
        <v/>
      </c>
      <c r="AF21" s="39" t="str">
        <f t="shared" si="6"/>
        <v/>
      </c>
      <c r="AG21" s="39" t="str">
        <f t="shared" si="7"/>
        <v/>
      </c>
    </row>
    <row r="22" spans="1:36" ht="25.5" x14ac:dyDescent="0.2">
      <c r="A22" s="60">
        <v>4140715</v>
      </c>
      <c r="B22" s="40" t="s">
        <v>795</v>
      </c>
      <c r="C22" s="40">
        <v>2017</v>
      </c>
      <c r="D22" s="40" t="s">
        <v>395</v>
      </c>
      <c r="E22" s="40" t="s">
        <v>349</v>
      </c>
      <c r="F22" s="40" t="s">
        <v>349</v>
      </c>
      <c r="G22" s="40" t="s">
        <v>796</v>
      </c>
      <c r="H22" s="40" t="s">
        <v>87</v>
      </c>
      <c r="I22" s="40" t="s">
        <v>341</v>
      </c>
      <c r="J22" s="40" t="s">
        <v>797</v>
      </c>
      <c r="K22" s="192"/>
      <c r="L22" s="192">
        <v>480</v>
      </c>
      <c r="M22" s="192">
        <v>78</v>
      </c>
      <c r="N22" s="192"/>
      <c r="O22" s="192"/>
      <c r="P22" s="192"/>
      <c r="Q22" s="34">
        <v>4.5201103313638347E-3</v>
      </c>
      <c r="R22" s="34">
        <v>4.5201103313638347E-3</v>
      </c>
      <c r="S22" s="34">
        <v>1.808044132545534E-3</v>
      </c>
      <c r="T22" s="34">
        <v>1.3831537613973335</v>
      </c>
      <c r="U22" s="34">
        <v>9.0402206627276699E-4</v>
      </c>
      <c r="V22" s="75"/>
      <c r="W22" s="76" t="str">
        <f t="shared" si="0"/>
        <v/>
      </c>
      <c r="X22" s="192" t="str">
        <f t="shared" si="1"/>
        <v/>
      </c>
      <c r="Y22" s="192" t="str">
        <f t="shared" si="2"/>
        <v/>
      </c>
      <c r="Z22" s="192" t="str">
        <f t="shared" si="3"/>
        <v/>
      </c>
      <c r="AA22" s="40" t="s">
        <v>798</v>
      </c>
      <c r="AB22" s="40"/>
      <c r="AC22" s="40" t="s">
        <v>799</v>
      </c>
      <c r="AD22" s="39" t="str">
        <f t="shared" si="4"/>
        <v/>
      </c>
      <c r="AE22" s="39" t="str">
        <f t="shared" si="5"/>
        <v/>
      </c>
      <c r="AF22" s="39" t="str">
        <f t="shared" si="6"/>
        <v/>
      </c>
      <c r="AG22" s="39" t="str">
        <f t="shared" si="7"/>
        <v/>
      </c>
    </row>
    <row r="23" spans="1:36" ht="38.25" x14ac:dyDescent="0.2">
      <c r="A23" s="60">
        <v>4140715</v>
      </c>
      <c r="B23" s="40" t="s">
        <v>795</v>
      </c>
      <c r="C23" s="40">
        <v>2017</v>
      </c>
      <c r="D23" s="40" t="s">
        <v>395</v>
      </c>
      <c r="E23" s="40" t="s">
        <v>349</v>
      </c>
      <c r="F23" s="40" t="s">
        <v>349</v>
      </c>
      <c r="G23" s="40" t="s">
        <v>800</v>
      </c>
      <c r="H23" s="40" t="s">
        <v>87</v>
      </c>
      <c r="I23" s="40" t="s">
        <v>341</v>
      </c>
      <c r="J23" s="40" t="s">
        <v>797</v>
      </c>
      <c r="K23" s="192"/>
      <c r="L23" s="192">
        <v>480</v>
      </c>
      <c r="M23" s="192">
        <v>485</v>
      </c>
      <c r="N23" s="192"/>
      <c r="O23" s="192"/>
      <c r="P23" s="192"/>
      <c r="Q23" s="34">
        <v>1.3560330994091504E-2</v>
      </c>
      <c r="R23" s="34">
        <v>4.9721213645002184E-2</v>
      </c>
      <c r="S23" s="34">
        <v>4.5201103313638347E-3</v>
      </c>
      <c r="T23" s="34">
        <v>2.7482270814692114</v>
      </c>
      <c r="U23" s="34">
        <v>3.1640772319546841E-3</v>
      </c>
      <c r="V23" s="75"/>
      <c r="W23" s="76" t="str">
        <f t="shared" si="0"/>
        <v/>
      </c>
      <c r="X23" s="192" t="str">
        <f t="shared" si="1"/>
        <v/>
      </c>
      <c r="Y23" s="192" t="str">
        <f t="shared" si="2"/>
        <v/>
      </c>
      <c r="Z23" s="192" t="str">
        <f t="shared" si="3"/>
        <v/>
      </c>
      <c r="AA23" s="40" t="s">
        <v>798</v>
      </c>
      <c r="AB23" s="40"/>
      <c r="AC23" s="40" t="s">
        <v>799</v>
      </c>
      <c r="AD23" s="39" t="str">
        <f t="shared" si="4"/>
        <v/>
      </c>
      <c r="AE23" s="39" t="str">
        <f t="shared" si="5"/>
        <v/>
      </c>
      <c r="AF23" s="39" t="str">
        <f t="shared" si="6"/>
        <v/>
      </c>
      <c r="AG23" s="39" t="str">
        <f t="shared" si="7"/>
        <v/>
      </c>
    </row>
    <row r="24" spans="1:36" x14ac:dyDescent="0.2">
      <c r="A24" s="60">
        <v>4140715</v>
      </c>
      <c r="B24" s="40" t="s">
        <v>795</v>
      </c>
      <c r="C24" s="40">
        <v>2017</v>
      </c>
      <c r="D24" s="40" t="s">
        <v>395</v>
      </c>
      <c r="E24" s="40" t="s">
        <v>349</v>
      </c>
      <c r="F24" s="40" t="s">
        <v>349</v>
      </c>
      <c r="G24" s="40" t="s">
        <v>801</v>
      </c>
      <c r="H24" s="40" t="s">
        <v>87</v>
      </c>
      <c r="I24" s="40" t="s">
        <v>341</v>
      </c>
      <c r="J24" s="40" t="s">
        <v>797</v>
      </c>
      <c r="K24" s="192"/>
      <c r="L24" s="192">
        <v>480</v>
      </c>
      <c r="M24" s="192">
        <v>1026</v>
      </c>
      <c r="N24" s="192"/>
      <c r="O24" s="192"/>
      <c r="P24" s="192"/>
      <c r="Q24" s="34">
        <v>3.6160882650910678E-2</v>
      </c>
      <c r="R24" s="34">
        <v>6.328154463909369E-2</v>
      </c>
      <c r="S24" s="34">
        <v>1.3560330994091504E-2</v>
      </c>
      <c r="T24" s="34">
        <v>2.0430898697764532</v>
      </c>
      <c r="U24" s="34">
        <v>1.3560330994091504E-2</v>
      </c>
      <c r="V24" s="75"/>
      <c r="W24" s="76" t="str">
        <f t="shared" si="0"/>
        <v/>
      </c>
      <c r="X24" s="192" t="str">
        <f t="shared" si="1"/>
        <v/>
      </c>
      <c r="Y24" s="192" t="str">
        <f t="shared" si="2"/>
        <v/>
      </c>
      <c r="Z24" s="192" t="str">
        <f t="shared" si="3"/>
        <v/>
      </c>
      <c r="AA24" s="40" t="s">
        <v>798</v>
      </c>
      <c r="AB24" s="40"/>
      <c r="AC24" s="40" t="s">
        <v>799</v>
      </c>
      <c r="AD24" s="39" t="str">
        <f t="shared" si="4"/>
        <v/>
      </c>
      <c r="AE24" s="39" t="str">
        <f t="shared" si="5"/>
        <v/>
      </c>
      <c r="AF24" s="39" t="str">
        <f t="shared" si="6"/>
        <v/>
      </c>
      <c r="AG24" s="39" t="str">
        <f t="shared" si="7"/>
        <v/>
      </c>
    </row>
    <row r="25" spans="1:36" x14ac:dyDescent="0.2">
      <c r="A25" s="60">
        <v>4140715</v>
      </c>
      <c r="B25" s="40" t="s">
        <v>795</v>
      </c>
      <c r="C25" s="40">
        <v>2017</v>
      </c>
      <c r="D25" s="40" t="s">
        <v>395</v>
      </c>
      <c r="E25" s="40" t="s">
        <v>349</v>
      </c>
      <c r="F25" s="40" t="s">
        <v>349</v>
      </c>
      <c r="G25" s="40" t="s">
        <v>802</v>
      </c>
      <c r="H25" s="40" t="s">
        <v>87</v>
      </c>
      <c r="I25" s="40" t="s">
        <v>341</v>
      </c>
      <c r="J25" s="40" t="s">
        <v>797</v>
      </c>
      <c r="K25" s="192"/>
      <c r="L25" s="192">
        <v>480</v>
      </c>
      <c r="M25" s="192">
        <v>135</v>
      </c>
      <c r="N25" s="192"/>
      <c r="O25" s="192"/>
      <c r="P25" s="192"/>
      <c r="Q25" s="34">
        <v>2.2600551656819175E-2</v>
      </c>
      <c r="R25" s="34">
        <v>4.9721213645002184E-2</v>
      </c>
      <c r="S25" s="34">
        <v>4.5201103313638347E-3</v>
      </c>
      <c r="T25" s="34">
        <v>2.4137389169482875</v>
      </c>
      <c r="U25" s="34">
        <v>4.5201103313638347E-3</v>
      </c>
      <c r="V25" s="75"/>
      <c r="W25" s="76" t="str">
        <f t="shared" si="0"/>
        <v/>
      </c>
      <c r="X25" s="192" t="str">
        <f t="shared" si="1"/>
        <v/>
      </c>
      <c r="Y25" s="192" t="str">
        <f t="shared" si="2"/>
        <v/>
      </c>
      <c r="Z25" s="192" t="str">
        <f t="shared" si="3"/>
        <v/>
      </c>
      <c r="AA25" s="40" t="s">
        <v>798</v>
      </c>
      <c r="AB25" s="40"/>
      <c r="AC25" s="40" t="s">
        <v>799</v>
      </c>
      <c r="AD25" s="39" t="str">
        <f t="shared" si="4"/>
        <v/>
      </c>
      <c r="AE25" s="39" t="str">
        <f t="shared" si="5"/>
        <v/>
      </c>
      <c r="AF25" s="39" t="str">
        <f t="shared" si="6"/>
        <v/>
      </c>
      <c r="AG25" s="39" t="str">
        <f t="shared" si="7"/>
        <v/>
      </c>
    </row>
    <row r="26" spans="1:36" ht="25.5" x14ac:dyDescent="0.2">
      <c r="A26" s="60">
        <v>4140715</v>
      </c>
      <c r="B26" s="40" t="s">
        <v>795</v>
      </c>
      <c r="C26" s="40">
        <v>2017</v>
      </c>
      <c r="D26" s="40" t="s">
        <v>395</v>
      </c>
      <c r="E26" s="40" t="s">
        <v>349</v>
      </c>
      <c r="F26" s="40" t="s">
        <v>349</v>
      </c>
      <c r="G26" s="40" t="s">
        <v>796</v>
      </c>
      <c r="H26" s="40" t="s">
        <v>87</v>
      </c>
      <c r="I26" s="40" t="s">
        <v>341</v>
      </c>
      <c r="J26" s="40" t="s">
        <v>797</v>
      </c>
      <c r="K26" s="192"/>
      <c r="L26" s="192">
        <v>480</v>
      </c>
      <c r="M26" s="192">
        <v>768</v>
      </c>
      <c r="N26" s="192"/>
      <c r="O26" s="192"/>
      <c r="P26" s="192"/>
      <c r="Q26" s="34">
        <v>3.6160882650910678E-2</v>
      </c>
      <c r="R26" s="34">
        <v>8.1361985964549022E-2</v>
      </c>
      <c r="S26" s="34">
        <v>9.0402206627276695E-3</v>
      </c>
      <c r="T26" s="34">
        <v>2.5674226682146579</v>
      </c>
      <c r="U26" s="34">
        <v>4.5201103313638347E-3</v>
      </c>
      <c r="V26" s="75"/>
      <c r="W26" s="76" t="str">
        <f t="shared" si="0"/>
        <v/>
      </c>
      <c r="X26" s="192" t="str">
        <f t="shared" si="1"/>
        <v/>
      </c>
      <c r="Y26" s="192" t="str">
        <f t="shared" si="2"/>
        <v/>
      </c>
      <c r="Z26" s="192" t="str">
        <f t="shared" si="3"/>
        <v/>
      </c>
      <c r="AA26" s="40" t="s">
        <v>798</v>
      </c>
      <c r="AB26" s="40"/>
      <c r="AC26" s="40" t="s">
        <v>799</v>
      </c>
      <c r="AD26" s="39" t="str">
        <f t="shared" si="4"/>
        <v/>
      </c>
      <c r="AE26" s="39" t="str">
        <f t="shared" si="5"/>
        <v/>
      </c>
      <c r="AF26" s="39" t="str">
        <f t="shared" si="6"/>
        <v/>
      </c>
      <c r="AG26" s="39" t="str">
        <f t="shared" si="7"/>
        <v/>
      </c>
    </row>
    <row r="27" spans="1:36" x14ac:dyDescent="0.2">
      <c r="A27" s="60">
        <v>4140715</v>
      </c>
      <c r="B27" s="40" t="s">
        <v>795</v>
      </c>
      <c r="C27" s="40">
        <v>2017</v>
      </c>
      <c r="D27" s="40" t="s">
        <v>395</v>
      </c>
      <c r="E27" s="40" t="s">
        <v>349</v>
      </c>
      <c r="F27" s="40" t="s">
        <v>349</v>
      </c>
      <c r="G27" s="40" t="s">
        <v>803</v>
      </c>
      <c r="H27" s="40" t="s">
        <v>87</v>
      </c>
      <c r="I27" s="40" t="s">
        <v>341</v>
      </c>
      <c r="J27" s="40" t="s">
        <v>797</v>
      </c>
      <c r="K27" s="192"/>
      <c r="L27" s="192">
        <v>480</v>
      </c>
      <c r="M27" s="192">
        <v>176</v>
      </c>
      <c r="N27" s="192"/>
      <c r="O27" s="192"/>
      <c r="P27" s="192"/>
      <c r="Q27" s="34">
        <v>4.5201103313638347E-3</v>
      </c>
      <c r="R27" s="34">
        <v>4.9721213645002184E-2</v>
      </c>
      <c r="S27" s="34">
        <v>1.3560330994091504E-3</v>
      </c>
      <c r="T27" s="34">
        <v>1.342472768415059</v>
      </c>
      <c r="U27" s="34">
        <v>9.0402206627276699E-4</v>
      </c>
      <c r="V27" s="75"/>
      <c r="W27" s="76" t="str">
        <f t="shared" si="0"/>
        <v/>
      </c>
      <c r="X27" s="192" t="str">
        <f t="shared" si="1"/>
        <v/>
      </c>
      <c r="Y27" s="192" t="str">
        <f t="shared" si="2"/>
        <v/>
      </c>
      <c r="Z27" s="192" t="str">
        <f t="shared" si="3"/>
        <v/>
      </c>
      <c r="AA27" s="40" t="s">
        <v>798</v>
      </c>
      <c r="AB27" s="40"/>
      <c r="AC27" s="40" t="s">
        <v>799</v>
      </c>
      <c r="AD27" s="39" t="str">
        <f t="shared" si="4"/>
        <v/>
      </c>
      <c r="AE27" s="39" t="str">
        <f t="shared" si="5"/>
        <v/>
      </c>
      <c r="AF27" s="39" t="str">
        <f t="shared" si="6"/>
        <v/>
      </c>
      <c r="AG27" s="39" t="str">
        <f t="shared" si="7"/>
        <v/>
      </c>
    </row>
    <row r="28" spans="1:36" ht="38.25" x14ac:dyDescent="0.2">
      <c r="A28" s="60">
        <v>4140715</v>
      </c>
      <c r="B28" s="40" t="s">
        <v>795</v>
      </c>
      <c r="C28" s="40">
        <v>2017</v>
      </c>
      <c r="D28" s="40" t="s">
        <v>395</v>
      </c>
      <c r="E28" s="40" t="s">
        <v>349</v>
      </c>
      <c r="F28" s="40" t="s">
        <v>349</v>
      </c>
      <c r="G28" s="40" t="s">
        <v>804</v>
      </c>
      <c r="H28" s="40" t="s">
        <v>87</v>
      </c>
      <c r="I28" s="40" t="s">
        <v>341</v>
      </c>
      <c r="J28" s="40" t="s">
        <v>797</v>
      </c>
      <c r="K28" s="192"/>
      <c r="L28" s="192">
        <v>480</v>
      </c>
      <c r="M28" s="192">
        <v>208</v>
      </c>
      <c r="N28" s="192"/>
      <c r="O28" s="192"/>
      <c r="P28" s="192"/>
      <c r="Q28" s="34">
        <v>2.2600551656819175E-2</v>
      </c>
      <c r="R28" s="34">
        <v>8.1361985964549022E-2</v>
      </c>
      <c r="S28" s="34">
        <v>4.5201103313638347E-3</v>
      </c>
      <c r="T28" s="34">
        <v>2.7075460884869371</v>
      </c>
      <c r="U28" s="34">
        <v>3.616088265091068E-3</v>
      </c>
      <c r="V28" s="75"/>
      <c r="W28" s="76" t="str">
        <f t="shared" si="0"/>
        <v/>
      </c>
      <c r="X28" s="192" t="str">
        <f t="shared" si="1"/>
        <v/>
      </c>
      <c r="Y28" s="192" t="str">
        <f t="shared" si="2"/>
        <v/>
      </c>
      <c r="Z28" s="192" t="str">
        <f t="shared" si="3"/>
        <v/>
      </c>
      <c r="AA28" s="40" t="s">
        <v>798</v>
      </c>
      <c r="AB28" s="40"/>
      <c r="AC28" s="40" t="s">
        <v>799</v>
      </c>
      <c r="AD28" s="39" t="str">
        <f t="shared" si="4"/>
        <v/>
      </c>
      <c r="AE28" s="39" t="str">
        <f t="shared" si="5"/>
        <v/>
      </c>
      <c r="AF28" s="39" t="str">
        <f t="shared" si="6"/>
        <v/>
      </c>
      <c r="AG28" s="39" t="str">
        <f t="shared" si="7"/>
        <v/>
      </c>
    </row>
    <row r="29" spans="1:36" ht="38.25" x14ac:dyDescent="0.2">
      <c r="A29" s="60">
        <v>4140715</v>
      </c>
      <c r="B29" s="40" t="s">
        <v>795</v>
      </c>
      <c r="C29" s="40">
        <v>2017</v>
      </c>
      <c r="D29" s="40" t="s">
        <v>395</v>
      </c>
      <c r="E29" s="40" t="s">
        <v>349</v>
      </c>
      <c r="F29" s="40" t="s">
        <v>349</v>
      </c>
      <c r="G29" s="40" t="s">
        <v>805</v>
      </c>
      <c r="H29" s="40" t="s">
        <v>87</v>
      </c>
      <c r="I29" s="40" t="s">
        <v>341</v>
      </c>
      <c r="J29" s="40" t="s">
        <v>797</v>
      </c>
      <c r="K29" s="192"/>
      <c r="L29" s="192">
        <v>480</v>
      </c>
      <c r="M29" s="192">
        <v>725</v>
      </c>
      <c r="N29" s="192"/>
      <c r="O29" s="192"/>
      <c r="P29" s="192"/>
      <c r="Q29" s="34">
        <v>2.2600551656819175E-2</v>
      </c>
      <c r="R29" s="34">
        <v>4.5201103313638351E-2</v>
      </c>
      <c r="S29" s="34">
        <v>4.5201103313638347E-3</v>
      </c>
      <c r="T29" s="34">
        <v>2.3007361586641917</v>
      </c>
      <c r="U29" s="34">
        <v>4.5201103313638347E-3</v>
      </c>
      <c r="V29" s="75"/>
      <c r="W29" s="76" t="str">
        <f t="shared" si="0"/>
        <v/>
      </c>
      <c r="X29" s="192" t="str">
        <f t="shared" si="1"/>
        <v/>
      </c>
      <c r="Y29" s="192" t="str">
        <f t="shared" si="2"/>
        <v/>
      </c>
      <c r="Z29" s="192" t="str">
        <f t="shared" si="3"/>
        <v/>
      </c>
      <c r="AA29" s="40" t="s">
        <v>798</v>
      </c>
      <c r="AB29" s="40"/>
      <c r="AC29" s="40" t="s">
        <v>799</v>
      </c>
      <c r="AD29" s="39" t="str">
        <f t="shared" si="4"/>
        <v/>
      </c>
      <c r="AE29" s="39" t="str">
        <f t="shared" si="5"/>
        <v/>
      </c>
      <c r="AF29" s="39" t="str">
        <f t="shared" si="6"/>
        <v/>
      </c>
      <c r="AG29" s="39" t="str">
        <f t="shared" si="7"/>
        <v/>
      </c>
    </row>
    <row r="30" spans="1:36" ht="38.25" x14ac:dyDescent="0.2">
      <c r="A30" s="60">
        <v>4140715</v>
      </c>
      <c r="B30" s="40" t="s">
        <v>795</v>
      </c>
      <c r="C30" s="40">
        <v>2017</v>
      </c>
      <c r="D30" s="40" t="s">
        <v>395</v>
      </c>
      <c r="E30" s="40" t="s">
        <v>349</v>
      </c>
      <c r="F30" s="40" t="s">
        <v>349</v>
      </c>
      <c r="G30" s="40" t="s">
        <v>806</v>
      </c>
      <c r="H30" s="40" t="s">
        <v>87</v>
      </c>
      <c r="I30" s="40" t="s">
        <v>341</v>
      </c>
      <c r="J30" s="40" t="s">
        <v>797</v>
      </c>
      <c r="K30" s="192"/>
      <c r="L30" s="192">
        <v>480</v>
      </c>
      <c r="M30" s="192">
        <v>1000</v>
      </c>
      <c r="N30" s="192"/>
      <c r="O30" s="192"/>
      <c r="P30" s="192"/>
      <c r="Q30" s="34">
        <v>2.7120661988183008E-2</v>
      </c>
      <c r="R30" s="34">
        <v>6.328154463909369E-2</v>
      </c>
      <c r="S30" s="34">
        <v>9.0402206627276695E-3</v>
      </c>
      <c r="T30" s="34">
        <v>2.3911383652914684</v>
      </c>
      <c r="U30" s="34">
        <v>9.0402206627276695E-3</v>
      </c>
      <c r="V30" s="75"/>
      <c r="W30" s="76" t="str">
        <f t="shared" si="0"/>
        <v/>
      </c>
      <c r="X30" s="192" t="str">
        <f t="shared" si="1"/>
        <v/>
      </c>
      <c r="Y30" s="192" t="str">
        <f t="shared" si="2"/>
        <v/>
      </c>
      <c r="Z30" s="192" t="str">
        <f t="shared" si="3"/>
        <v/>
      </c>
      <c r="AA30" s="40" t="s">
        <v>798</v>
      </c>
      <c r="AB30" s="40"/>
      <c r="AC30" s="40" t="s">
        <v>799</v>
      </c>
      <c r="AD30" s="39" t="str">
        <f t="shared" si="4"/>
        <v/>
      </c>
      <c r="AE30" s="39" t="str">
        <f t="shared" si="5"/>
        <v/>
      </c>
      <c r="AF30" s="39" t="str">
        <f t="shared" si="6"/>
        <v/>
      </c>
      <c r="AG30" s="39" t="str">
        <f t="shared" si="7"/>
        <v/>
      </c>
    </row>
    <row r="31" spans="1:36" ht="38.25" x14ac:dyDescent="0.2">
      <c r="A31" s="60">
        <v>4140715</v>
      </c>
      <c r="B31" s="40" t="s">
        <v>795</v>
      </c>
      <c r="C31" s="40">
        <v>2017</v>
      </c>
      <c r="D31" s="40" t="s">
        <v>395</v>
      </c>
      <c r="E31" s="40" t="s">
        <v>349</v>
      </c>
      <c r="F31" s="40" t="s">
        <v>349</v>
      </c>
      <c r="G31" s="40" t="s">
        <v>807</v>
      </c>
      <c r="H31" s="40" t="s">
        <v>87</v>
      </c>
      <c r="I31" s="40" t="s">
        <v>341</v>
      </c>
      <c r="J31" s="40" t="s">
        <v>797</v>
      </c>
      <c r="K31" s="192"/>
      <c r="L31" s="192">
        <v>480</v>
      </c>
      <c r="M31" s="192">
        <v>81</v>
      </c>
      <c r="N31" s="192"/>
      <c r="O31" s="192"/>
      <c r="P31" s="192"/>
      <c r="Q31" s="34">
        <v>3.1640772319546845E-2</v>
      </c>
      <c r="R31" s="34">
        <v>6.328154463909369E-2</v>
      </c>
      <c r="S31" s="34">
        <v>9.0402206627276695E-3</v>
      </c>
      <c r="T31" s="34">
        <v>2.4227791376110157</v>
      </c>
      <c r="U31" s="34">
        <v>9.0402206627276695E-3</v>
      </c>
      <c r="V31" s="75"/>
      <c r="W31" s="76" t="str">
        <f t="shared" si="0"/>
        <v/>
      </c>
      <c r="X31" s="192" t="str">
        <f t="shared" si="1"/>
        <v/>
      </c>
      <c r="Y31" s="192" t="str">
        <f t="shared" si="2"/>
        <v/>
      </c>
      <c r="Z31" s="192" t="str">
        <f t="shared" si="3"/>
        <v/>
      </c>
      <c r="AA31" s="40" t="s">
        <v>798</v>
      </c>
      <c r="AB31" s="40"/>
      <c r="AC31" s="40" t="s">
        <v>799</v>
      </c>
      <c r="AD31" s="39" t="str">
        <f t="shared" si="4"/>
        <v/>
      </c>
      <c r="AE31" s="39" t="str">
        <f t="shared" si="5"/>
        <v/>
      </c>
      <c r="AF31" s="39" t="str">
        <f t="shared" si="6"/>
        <v/>
      </c>
      <c r="AG31" s="39" t="str">
        <f t="shared" si="7"/>
        <v/>
      </c>
    </row>
    <row r="32" spans="1:36" x14ac:dyDescent="0.2">
      <c r="A32" s="60">
        <v>4140715</v>
      </c>
      <c r="B32" s="40" t="s">
        <v>795</v>
      </c>
      <c r="C32" s="40">
        <v>2017</v>
      </c>
      <c r="D32" s="40" t="s">
        <v>395</v>
      </c>
      <c r="E32" s="40" t="s">
        <v>349</v>
      </c>
      <c r="F32" s="40" t="s">
        <v>349</v>
      </c>
      <c r="G32" s="40" t="s">
        <v>801</v>
      </c>
      <c r="H32" s="40" t="s">
        <v>87</v>
      </c>
      <c r="I32" s="40" t="s">
        <v>341</v>
      </c>
      <c r="J32" s="40" t="s">
        <v>797</v>
      </c>
      <c r="K32" s="192"/>
      <c r="L32" s="192">
        <v>480</v>
      </c>
      <c r="M32" s="192">
        <v>99</v>
      </c>
      <c r="N32" s="192"/>
      <c r="O32" s="192"/>
      <c r="P32" s="192"/>
      <c r="Q32" s="34">
        <v>0.13560330994091505</v>
      </c>
      <c r="R32" s="34">
        <v>0.19436474424864489</v>
      </c>
      <c r="S32" s="34">
        <v>4.0680992982274511E-2</v>
      </c>
      <c r="T32" s="34">
        <v>3.145996790629229</v>
      </c>
      <c r="U32" s="34">
        <v>9.0402206627276702E-2</v>
      </c>
      <c r="V32" s="75"/>
      <c r="W32" s="76" t="str">
        <f t="shared" si="0"/>
        <v/>
      </c>
      <c r="X32" s="192" t="str">
        <f t="shared" si="1"/>
        <v/>
      </c>
      <c r="Y32" s="192" t="str">
        <f t="shared" si="2"/>
        <v/>
      </c>
      <c r="Z32" s="192" t="str">
        <f t="shared" si="3"/>
        <v/>
      </c>
      <c r="AA32" s="40" t="s">
        <v>798</v>
      </c>
      <c r="AB32" s="40"/>
      <c r="AC32" s="40" t="s">
        <v>799</v>
      </c>
      <c r="AD32" s="39" t="str">
        <f t="shared" si="4"/>
        <v/>
      </c>
      <c r="AE32" s="39" t="str">
        <f t="shared" si="5"/>
        <v/>
      </c>
      <c r="AF32" s="39" t="str">
        <f t="shared" si="6"/>
        <v/>
      </c>
      <c r="AG32" s="39" t="str">
        <f t="shared" si="7"/>
        <v/>
      </c>
    </row>
    <row r="33" spans="1:33" ht="38.25" x14ac:dyDescent="0.2">
      <c r="A33" s="60">
        <v>4140715</v>
      </c>
      <c r="B33" s="40" t="s">
        <v>795</v>
      </c>
      <c r="C33" s="40">
        <v>2017</v>
      </c>
      <c r="D33" s="40" t="s">
        <v>395</v>
      </c>
      <c r="E33" s="40" t="s">
        <v>808</v>
      </c>
      <c r="F33" s="40" t="s">
        <v>349</v>
      </c>
      <c r="G33" s="40" t="s">
        <v>809</v>
      </c>
      <c r="H33" s="40" t="s">
        <v>351</v>
      </c>
      <c r="I33" s="40" t="s">
        <v>341</v>
      </c>
      <c r="J33" s="40" t="s">
        <v>797</v>
      </c>
      <c r="K33" s="192"/>
      <c r="L33" s="192">
        <v>480</v>
      </c>
      <c r="M33" s="192">
        <v>222</v>
      </c>
      <c r="N33" s="192"/>
      <c r="O33" s="192"/>
      <c r="P33" s="192"/>
      <c r="Q33" s="35">
        <v>1.3560330994091504E-2</v>
      </c>
      <c r="R33" s="35">
        <v>2.2600551656819175E-2</v>
      </c>
      <c r="S33" s="35">
        <v>4.5201103313638347E-3</v>
      </c>
      <c r="T33" s="35">
        <v>3.0239538116824054</v>
      </c>
      <c r="U33" s="35">
        <v>9.0402206627276699E-4</v>
      </c>
      <c r="V33" s="75"/>
      <c r="W33" s="76" t="str">
        <f t="shared" si="0"/>
        <v/>
      </c>
      <c r="X33" s="192" t="str">
        <f t="shared" si="1"/>
        <v/>
      </c>
      <c r="Y33" s="192" t="str">
        <f t="shared" si="2"/>
        <v/>
      </c>
      <c r="Z33" s="192" t="str">
        <f t="shared" si="3"/>
        <v/>
      </c>
      <c r="AA33" s="40" t="s">
        <v>798</v>
      </c>
      <c r="AB33" s="40"/>
      <c r="AC33" s="40" t="s">
        <v>799</v>
      </c>
      <c r="AD33" s="39" t="str">
        <f t="shared" si="4"/>
        <v/>
      </c>
      <c r="AE33" s="39" t="str">
        <f t="shared" si="5"/>
        <v/>
      </c>
      <c r="AF33" s="39" t="str">
        <f t="shared" si="6"/>
        <v/>
      </c>
      <c r="AG33" s="39" t="str">
        <f t="shared" si="7"/>
        <v/>
      </c>
    </row>
    <row r="34" spans="1:33" ht="38.25" x14ac:dyDescent="0.2">
      <c r="A34" s="60">
        <v>4140715</v>
      </c>
      <c r="B34" s="40" t="s">
        <v>795</v>
      </c>
      <c r="C34" s="40">
        <v>2017</v>
      </c>
      <c r="D34" s="40" t="s">
        <v>395</v>
      </c>
      <c r="E34" s="40" t="s">
        <v>808</v>
      </c>
      <c r="F34" s="40" t="s">
        <v>349</v>
      </c>
      <c r="G34" s="40" t="s">
        <v>809</v>
      </c>
      <c r="H34" s="40" t="s">
        <v>351</v>
      </c>
      <c r="I34" s="40" t="s">
        <v>341</v>
      </c>
      <c r="J34" s="40" t="s">
        <v>797</v>
      </c>
      <c r="K34" s="192"/>
      <c r="L34" s="192">
        <v>480</v>
      </c>
      <c r="M34" s="193">
        <v>1475</v>
      </c>
      <c r="N34" s="193"/>
      <c r="O34" s="192"/>
      <c r="P34" s="192"/>
      <c r="Q34" s="35">
        <v>0.17628430292318956</v>
      </c>
      <c r="R34" s="35">
        <v>0.46557136413047501</v>
      </c>
      <c r="S34" s="35">
        <v>3.6160882650910678E-2</v>
      </c>
      <c r="T34" s="35">
        <v>5.6410976935420658</v>
      </c>
      <c r="U34" s="35">
        <v>8.1361985964549022E-2</v>
      </c>
      <c r="V34" s="75"/>
      <c r="W34" s="76" t="str">
        <f t="shared" si="0"/>
        <v/>
      </c>
      <c r="X34" s="192" t="str">
        <f t="shared" si="1"/>
        <v/>
      </c>
      <c r="Y34" s="192" t="str">
        <f t="shared" si="2"/>
        <v/>
      </c>
      <c r="Z34" s="192" t="str">
        <f t="shared" si="3"/>
        <v/>
      </c>
      <c r="AA34" s="40" t="s">
        <v>798</v>
      </c>
      <c r="AB34" s="40"/>
      <c r="AC34" s="40" t="s">
        <v>799</v>
      </c>
      <c r="AD34" s="39" t="str">
        <f t="shared" si="4"/>
        <v/>
      </c>
      <c r="AE34" s="39" t="str">
        <f t="shared" si="5"/>
        <v/>
      </c>
      <c r="AF34" s="39" t="str">
        <f t="shared" si="6"/>
        <v/>
      </c>
      <c r="AG34" s="39" t="str">
        <f t="shared" si="7"/>
        <v/>
      </c>
    </row>
    <row r="35" spans="1:33" ht="38.25" x14ac:dyDescent="0.2">
      <c r="A35" s="60">
        <v>4140715</v>
      </c>
      <c r="B35" s="40" t="s">
        <v>795</v>
      </c>
      <c r="C35" s="40">
        <v>2017</v>
      </c>
      <c r="D35" s="40" t="s">
        <v>395</v>
      </c>
      <c r="E35" s="40" t="s">
        <v>808</v>
      </c>
      <c r="F35" s="40" t="s">
        <v>349</v>
      </c>
      <c r="G35" s="40" t="s">
        <v>809</v>
      </c>
      <c r="H35" s="40" t="s">
        <v>351</v>
      </c>
      <c r="I35" s="40" t="s">
        <v>341</v>
      </c>
      <c r="J35" s="40" t="s">
        <v>797</v>
      </c>
      <c r="K35" s="192"/>
      <c r="L35" s="192">
        <v>480</v>
      </c>
      <c r="M35" s="193">
        <v>4914</v>
      </c>
      <c r="N35" s="193"/>
      <c r="O35" s="192"/>
      <c r="P35" s="192"/>
      <c r="Q35" s="35">
        <v>4.0680992982274511E-2</v>
      </c>
      <c r="R35" s="35">
        <v>9.4922316958640521E-2</v>
      </c>
      <c r="S35" s="35">
        <v>1.3560330994091504E-2</v>
      </c>
      <c r="T35" s="35">
        <v>2.2058138417055511</v>
      </c>
      <c r="U35" s="35">
        <v>1.3560330994091504E-2</v>
      </c>
      <c r="V35" s="75"/>
      <c r="W35" s="76" t="str">
        <f t="shared" si="0"/>
        <v/>
      </c>
      <c r="X35" s="192" t="str">
        <f t="shared" si="1"/>
        <v/>
      </c>
      <c r="Y35" s="192" t="str">
        <f t="shared" si="2"/>
        <v/>
      </c>
      <c r="Z35" s="192" t="str">
        <f t="shared" si="3"/>
        <v/>
      </c>
      <c r="AA35" s="40" t="s">
        <v>798</v>
      </c>
      <c r="AB35" s="40"/>
      <c r="AC35" s="40" t="s">
        <v>799</v>
      </c>
      <c r="AD35" s="39" t="str">
        <f t="shared" si="4"/>
        <v/>
      </c>
      <c r="AE35" s="39" t="str">
        <f t="shared" si="5"/>
        <v/>
      </c>
      <c r="AF35" s="39" t="str">
        <f t="shared" si="6"/>
        <v/>
      </c>
      <c r="AG35" s="39" t="str">
        <f t="shared" si="7"/>
        <v/>
      </c>
    </row>
    <row r="36" spans="1:33" ht="38.25" x14ac:dyDescent="0.2">
      <c r="A36" s="60">
        <v>4140715</v>
      </c>
      <c r="B36" s="40" t="s">
        <v>795</v>
      </c>
      <c r="C36" s="40">
        <v>2017</v>
      </c>
      <c r="D36" s="40" t="s">
        <v>395</v>
      </c>
      <c r="E36" s="40" t="s">
        <v>808</v>
      </c>
      <c r="F36" s="40" t="s">
        <v>349</v>
      </c>
      <c r="G36" s="40" t="s">
        <v>809</v>
      </c>
      <c r="H36" s="40" t="s">
        <v>351</v>
      </c>
      <c r="I36" s="40" t="s">
        <v>341</v>
      </c>
      <c r="J36" s="40" t="s">
        <v>797</v>
      </c>
      <c r="K36" s="192"/>
      <c r="L36" s="192">
        <v>480</v>
      </c>
      <c r="M36" s="193">
        <v>190</v>
      </c>
      <c r="N36" s="193"/>
      <c r="O36" s="192"/>
      <c r="P36" s="192"/>
      <c r="Q36" s="35">
        <v>0.11300275828409587</v>
      </c>
      <c r="R36" s="35">
        <v>9.0402206627276695E-3</v>
      </c>
      <c r="S36" s="35">
        <v>0.11300275828409587</v>
      </c>
      <c r="T36" s="35">
        <v>0.47913169512456649</v>
      </c>
      <c r="U36" s="35">
        <v>0.11300275828409587</v>
      </c>
      <c r="V36" s="75"/>
      <c r="W36" s="76" t="str">
        <f t="shared" si="0"/>
        <v/>
      </c>
      <c r="X36" s="192" t="str">
        <f t="shared" si="1"/>
        <v/>
      </c>
      <c r="Y36" s="192" t="str">
        <f t="shared" si="2"/>
        <v/>
      </c>
      <c r="Z36" s="192" t="str">
        <f t="shared" si="3"/>
        <v/>
      </c>
      <c r="AA36" s="40" t="s">
        <v>798</v>
      </c>
      <c r="AB36" s="40"/>
      <c r="AC36" s="40" t="s">
        <v>799</v>
      </c>
      <c r="AD36" s="39" t="str">
        <f t="shared" si="4"/>
        <v/>
      </c>
      <c r="AE36" s="39" t="str">
        <f t="shared" si="5"/>
        <v/>
      </c>
      <c r="AF36" s="39" t="str">
        <f t="shared" si="6"/>
        <v/>
      </c>
      <c r="AG36" s="39" t="str">
        <f t="shared" si="7"/>
        <v/>
      </c>
    </row>
    <row r="37" spans="1:33" ht="25.5" x14ac:dyDescent="0.2">
      <c r="A37" s="60">
        <v>4140715</v>
      </c>
      <c r="B37" s="40" t="s">
        <v>795</v>
      </c>
      <c r="C37" s="40">
        <v>2017</v>
      </c>
      <c r="D37" s="40" t="s">
        <v>395</v>
      </c>
      <c r="E37" s="40" t="s">
        <v>810</v>
      </c>
      <c r="F37" s="40" t="s">
        <v>349</v>
      </c>
      <c r="G37" s="40" t="s">
        <v>811</v>
      </c>
      <c r="H37" s="40" t="s">
        <v>351</v>
      </c>
      <c r="I37" s="40" t="s">
        <v>341</v>
      </c>
      <c r="J37" s="40" t="s">
        <v>797</v>
      </c>
      <c r="K37" s="192"/>
      <c r="L37" s="192">
        <v>480</v>
      </c>
      <c r="M37" s="193">
        <v>1698</v>
      </c>
      <c r="N37" s="193"/>
      <c r="O37" s="192"/>
      <c r="P37" s="192"/>
      <c r="Q37" s="35">
        <v>0.15368375126637038</v>
      </c>
      <c r="R37" s="35">
        <v>0.43393059181092813</v>
      </c>
      <c r="S37" s="35">
        <v>2.7120661988183008E-2</v>
      </c>
      <c r="T37" s="35">
        <v>6.1518701609861788</v>
      </c>
      <c r="U37" s="35">
        <v>8.1361985964549022E-2</v>
      </c>
      <c r="V37" s="75"/>
      <c r="W37" s="76" t="str">
        <f t="shared" si="0"/>
        <v/>
      </c>
      <c r="X37" s="192" t="str">
        <f t="shared" si="1"/>
        <v/>
      </c>
      <c r="Y37" s="192" t="str">
        <f t="shared" si="2"/>
        <v/>
      </c>
      <c r="Z37" s="192" t="str">
        <f t="shared" si="3"/>
        <v/>
      </c>
      <c r="AA37" s="40" t="s">
        <v>798</v>
      </c>
      <c r="AB37" s="40"/>
      <c r="AC37" s="40" t="s">
        <v>799</v>
      </c>
      <c r="AD37" s="39" t="str">
        <f t="shared" si="4"/>
        <v/>
      </c>
      <c r="AE37" s="39" t="str">
        <f t="shared" si="5"/>
        <v/>
      </c>
      <c r="AF37" s="39" t="str">
        <f t="shared" si="6"/>
        <v/>
      </c>
      <c r="AG37" s="39" t="str">
        <f t="shared" si="7"/>
        <v/>
      </c>
    </row>
    <row r="38" spans="1:33" ht="38.25" x14ac:dyDescent="0.2">
      <c r="A38" s="60">
        <v>4140715</v>
      </c>
      <c r="B38" s="40" t="s">
        <v>795</v>
      </c>
      <c r="C38" s="40">
        <v>2017</v>
      </c>
      <c r="D38" s="40" t="s">
        <v>395</v>
      </c>
      <c r="E38" s="40" t="s">
        <v>812</v>
      </c>
      <c r="F38" s="40" t="s">
        <v>349</v>
      </c>
      <c r="G38" s="40" t="s">
        <v>813</v>
      </c>
      <c r="H38" s="40" t="s">
        <v>351</v>
      </c>
      <c r="I38" s="40" t="s">
        <v>341</v>
      </c>
      <c r="J38" s="40" t="s">
        <v>797</v>
      </c>
      <c r="K38" s="192"/>
      <c r="L38" s="192">
        <v>480</v>
      </c>
      <c r="M38" s="193">
        <v>179</v>
      </c>
      <c r="N38" s="193"/>
      <c r="O38" s="192"/>
      <c r="P38" s="192"/>
      <c r="Q38" s="35">
        <v>4.5201103313638347E-3</v>
      </c>
      <c r="R38" s="35">
        <v>2.2600551656819175E-2</v>
      </c>
      <c r="S38" s="35">
        <v>1.3560330994091504E-3</v>
      </c>
      <c r="T38" s="35">
        <v>1.2475504514564182</v>
      </c>
      <c r="U38" s="35">
        <v>1.3560330994091504E-3</v>
      </c>
      <c r="V38" s="75"/>
      <c r="W38" s="76" t="str">
        <f t="shared" si="0"/>
        <v/>
      </c>
      <c r="X38" s="192" t="str">
        <f t="shared" si="1"/>
        <v/>
      </c>
      <c r="Y38" s="192" t="str">
        <f t="shared" si="2"/>
        <v/>
      </c>
      <c r="Z38" s="192" t="str">
        <f t="shared" si="3"/>
        <v/>
      </c>
      <c r="AA38" s="40" t="s">
        <v>798</v>
      </c>
      <c r="AB38" s="40"/>
      <c r="AC38" s="40" t="s">
        <v>799</v>
      </c>
      <c r="AD38" s="39" t="str">
        <f t="shared" si="4"/>
        <v/>
      </c>
      <c r="AE38" s="39" t="str">
        <f t="shared" si="5"/>
        <v/>
      </c>
      <c r="AF38" s="39" t="str">
        <f t="shared" si="6"/>
        <v/>
      </c>
      <c r="AG38" s="39" t="str">
        <f t="shared" si="7"/>
        <v/>
      </c>
    </row>
    <row r="39" spans="1:33" ht="38.25" x14ac:dyDescent="0.2">
      <c r="A39" s="60">
        <v>4140715</v>
      </c>
      <c r="B39" s="40" t="s">
        <v>795</v>
      </c>
      <c r="C39" s="40">
        <v>2017</v>
      </c>
      <c r="D39" s="40" t="s">
        <v>395</v>
      </c>
      <c r="E39" s="40" t="s">
        <v>812</v>
      </c>
      <c r="F39" s="40" t="s">
        <v>349</v>
      </c>
      <c r="G39" s="40" t="s">
        <v>813</v>
      </c>
      <c r="H39" s="40" t="s">
        <v>351</v>
      </c>
      <c r="I39" s="40" t="s">
        <v>341</v>
      </c>
      <c r="J39" s="40" t="s">
        <v>797</v>
      </c>
      <c r="K39" s="192"/>
      <c r="L39" s="192">
        <v>480</v>
      </c>
      <c r="M39" s="193">
        <v>5410</v>
      </c>
      <c r="N39" s="193"/>
      <c r="O39" s="192"/>
      <c r="P39" s="192"/>
      <c r="Q39" s="35">
        <v>6.7801654970457523E-2</v>
      </c>
      <c r="R39" s="35">
        <v>0.17176419259182571</v>
      </c>
      <c r="S39" s="35">
        <v>1.3560330994091504E-2</v>
      </c>
      <c r="T39" s="35">
        <v>2.8928706120728545</v>
      </c>
      <c r="U39" s="35">
        <v>1.8080441325455339E-2</v>
      </c>
      <c r="V39" s="75"/>
      <c r="W39" s="76" t="str">
        <f t="shared" si="0"/>
        <v/>
      </c>
      <c r="X39" s="192" t="str">
        <f t="shared" si="1"/>
        <v/>
      </c>
      <c r="Y39" s="192" t="str">
        <f t="shared" si="2"/>
        <v/>
      </c>
      <c r="Z39" s="192" t="str">
        <f t="shared" si="3"/>
        <v/>
      </c>
      <c r="AA39" s="40" t="s">
        <v>798</v>
      </c>
      <c r="AB39" s="40"/>
      <c r="AC39" s="40" t="s">
        <v>799</v>
      </c>
      <c r="AD39" s="39" t="str">
        <f t="shared" si="4"/>
        <v/>
      </c>
      <c r="AE39" s="39" t="str">
        <f t="shared" si="5"/>
        <v/>
      </c>
      <c r="AF39" s="39" t="str">
        <f t="shared" si="6"/>
        <v/>
      </c>
      <c r="AG39" s="39" t="str">
        <f t="shared" si="7"/>
        <v/>
      </c>
    </row>
    <row r="40" spans="1:33" ht="38.25" x14ac:dyDescent="0.2">
      <c r="A40" s="60">
        <v>4140715</v>
      </c>
      <c r="B40" s="40" t="s">
        <v>795</v>
      </c>
      <c r="C40" s="40">
        <v>2017</v>
      </c>
      <c r="D40" s="40" t="s">
        <v>395</v>
      </c>
      <c r="E40" s="40" t="s">
        <v>812</v>
      </c>
      <c r="F40" s="40" t="s">
        <v>349</v>
      </c>
      <c r="G40" s="40" t="s">
        <v>813</v>
      </c>
      <c r="H40" s="40" t="s">
        <v>351</v>
      </c>
      <c r="I40" s="40" t="s">
        <v>341</v>
      </c>
      <c r="J40" s="40" t="s">
        <v>797</v>
      </c>
      <c r="K40" s="192"/>
      <c r="L40" s="192">
        <v>480</v>
      </c>
      <c r="M40" s="193">
        <v>104</v>
      </c>
      <c r="N40" s="193"/>
      <c r="O40" s="192"/>
      <c r="P40" s="192"/>
      <c r="Q40" s="35">
        <v>6.7801654970457523E-2</v>
      </c>
      <c r="R40" s="35">
        <v>0.14464353060364271</v>
      </c>
      <c r="S40" s="35">
        <v>4.5201103313638347E-3</v>
      </c>
      <c r="T40" s="35">
        <v>3.3403615348778737</v>
      </c>
      <c r="U40" s="35">
        <v>1.808044132545534E-3</v>
      </c>
      <c r="V40" s="75"/>
      <c r="W40" s="76" t="str">
        <f t="shared" si="0"/>
        <v/>
      </c>
      <c r="X40" s="192" t="str">
        <f t="shared" si="1"/>
        <v/>
      </c>
      <c r="Y40" s="192" t="str">
        <f t="shared" si="2"/>
        <v/>
      </c>
      <c r="Z40" s="192" t="str">
        <f t="shared" si="3"/>
        <v/>
      </c>
      <c r="AA40" s="40" t="s">
        <v>798</v>
      </c>
      <c r="AB40" s="40"/>
      <c r="AC40" s="40" t="s">
        <v>799</v>
      </c>
      <c r="AD40" s="39" t="str">
        <f t="shared" si="4"/>
        <v/>
      </c>
      <c r="AE40" s="39" t="str">
        <f t="shared" si="5"/>
        <v/>
      </c>
      <c r="AF40" s="39" t="str">
        <f t="shared" si="6"/>
        <v/>
      </c>
      <c r="AG40" s="39" t="str">
        <f t="shared" si="7"/>
        <v/>
      </c>
    </row>
    <row r="41" spans="1:33" ht="38.25" x14ac:dyDescent="0.2">
      <c r="A41" s="60">
        <v>4140715</v>
      </c>
      <c r="B41" s="40" t="s">
        <v>795</v>
      </c>
      <c r="C41" s="40">
        <v>2017</v>
      </c>
      <c r="D41" s="40" t="s">
        <v>395</v>
      </c>
      <c r="E41" s="40" t="s">
        <v>812</v>
      </c>
      <c r="F41" s="40" t="s">
        <v>349</v>
      </c>
      <c r="G41" s="40" t="s">
        <v>813</v>
      </c>
      <c r="H41" s="40" t="s">
        <v>351</v>
      </c>
      <c r="I41" s="40" t="s">
        <v>341</v>
      </c>
      <c r="J41" s="40" t="s">
        <v>797</v>
      </c>
      <c r="K41" s="192"/>
      <c r="L41" s="192">
        <v>480</v>
      </c>
      <c r="M41" s="193">
        <v>509</v>
      </c>
      <c r="N41" s="193"/>
      <c r="O41" s="192"/>
      <c r="P41" s="192"/>
      <c r="Q41" s="35">
        <v>0.10848264795273203</v>
      </c>
      <c r="R41" s="35">
        <v>0.25764628888773855</v>
      </c>
      <c r="S41" s="35">
        <v>2.2600551656819175E-2</v>
      </c>
      <c r="T41" s="35">
        <v>2.6081036611969326</v>
      </c>
      <c r="U41" s="35">
        <v>1.3560330994091504E-2</v>
      </c>
      <c r="V41" s="75"/>
      <c r="W41" s="76" t="str">
        <f t="shared" si="0"/>
        <v/>
      </c>
      <c r="X41" s="192" t="str">
        <f t="shared" si="1"/>
        <v/>
      </c>
      <c r="Y41" s="192" t="str">
        <f t="shared" si="2"/>
        <v/>
      </c>
      <c r="Z41" s="192" t="str">
        <f t="shared" si="3"/>
        <v/>
      </c>
      <c r="AA41" s="40" t="s">
        <v>798</v>
      </c>
      <c r="AB41" s="40"/>
      <c r="AC41" s="40" t="s">
        <v>799</v>
      </c>
      <c r="AD41" s="39" t="str">
        <f t="shared" si="4"/>
        <v/>
      </c>
      <c r="AE41" s="39" t="str">
        <f t="shared" si="5"/>
        <v/>
      </c>
      <c r="AF41" s="39" t="str">
        <f t="shared" si="6"/>
        <v/>
      </c>
      <c r="AG41" s="39" t="str">
        <f t="shared" si="7"/>
        <v/>
      </c>
    </row>
    <row r="42" spans="1:33" ht="25.5" x14ac:dyDescent="0.2">
      <c r="A42" s="60">
        <v>4140715</v>
      </c>
      <c r="B42" s="40" t="s">
        <v>795</v>
      </c>
      <c r="C42" s="40">
        <v>2017</v>
      </c>
      <c r="D42" s="40" t="s">
        <v>395</v>
      </c>
      <c r="E42" s="40" t="s">
        <v>814</v>
      </c>
      <c r="F42" s="40" t="s">
        <v>349</v>
      </c>
      <c r="G42" s="40" t="s">
        <v>349</v>
      </c>
      <c r="H42" s="40" t="s">
        <v>351</v>
      </c>
      <c r="I42" s="40" t="s">
        <v>341</v>
      </c>
      <c r="J42" s="40" t="s">
        <v>797</v>
      </c>
      <c r="K42" s="192"/>
      <c r="L42" s="192">
        <v>480</v>
      </c>
      <c r="M42" s="193">
        <v>18744</v>
      </c>
      <c r="N42" s="193"/>
      <c r="O42" s="192"/>
      <c r="P42" s="192"/>
      <c r="Q42" s="35">
        <v>4.0680992982274511E-2</v>
      </c>
      <c r="R42" s="35">
        <v>0.11300275828409587</v>
      </c>
      <c r="S42" s="35">
        <v>9.0402206627276695E-3</v>
      </c>
      <c r="T42" s="35">
        <v>2.6216639921910239</v>
      </c>
      <c r="U42" s="35">
        <v>1.3560330994091504E-2</v>
      </c>
      <c r="V42" s="75"/>
      <c r="W42" s="76" t="str">
        <f t="shared" si="0"/>
        <v/>
      </c>
      <c r="X42" s="192" t="str">
        <f t="shared" si="1"/>
        <v/>
      </c>
      <c r="Y42" s="192" t="str">
        <f t="shared" si="2"/>
        <v/>
      </c>
      <c r="Z42" s="192" t="str">
        <f t="shared" si="3"/>
        <v/>
      </c>
      <c r="AA42" s="40" t="s">
        <v>798</v>
      </c>
      <c r="AB42" s="40"/>
      <c r="AC42" s="40" t="s">
        <v>799</v>
      </c>
      <c r="AD42" s="39" t="str">
        <f t="shared" si="4"/>
        <v/>
      </c>
      <c r="AE42" s="39" t="str">
        <f t="shared" si="5"/>
        <v/>
      </c>
      <c r="AF42" s="39" t="str">
        <f t="shared" si="6"/>
        <v/>
      </c>
      <c r="AG42" s="39" t="str">
        <f t="shared" si="7"/>
        <v/>
      </c>
    </row>
    <row r="43" spans="1:33" ht="25.5" x14ac:dyDescent="0.2">
      <c r="A43" s="60">
        <v>4140715</v>
      </c>
      <c r="B43" s="40" t="s">
        <v>795</v>
      </c>
      <c r="C43" s="40">
        <v>2017</v>
      </c>
      <c r="D43" s="40" t="s">
        <v>395</v>
      </c>
      <c r="E43" s="40" t="s">
        <v>814</v>
      </c>
      <c r="F43" s="40" t="s">
        <v>349</v>
      </c>
      <c r="G43" s="40" t="s">
        <v>349</v>
      </c>
      <c r="H43" s="40" t="s">
        <v>351</v>
      </c>
      <c r="I43" s="40" t="s">
        <v>341</v>
      </c>
      <c r="J43" s="40" t="s">
        <v>797</v>
      </c>
      <c r="K43" s="192"/>
      <c r="L43" s="192">
        <v>480</v>
      </c>
      <c r="M43" s="193">
        <v>23885</v>
      </c>
      <c r="N43" s="193"/>
      <c r="O43" s="192"/>
      <c r="P43" s="192"/>
      <c r="Q43" s="35">
        <v>5.4241323976366017E-2</v>
      </c>
      <c r="R43" s="35"/>
      <c r="S43" s="35"/>
      <c r="T43" s="35"/>
      <c r="U43" s="35"/>
      <c r="V43" s="75"/>
      <c r="W43" s="76" t="str">
        <f t="shared" si="0"/>
        <v/>
      </c>
      <c r="X43" s="192" t="str">
        <f t="shared" si="1"/>
        <v/>
      </c>
      <c r="Y43" s="192" t="str">
        <f t="shared" si="2"/>
        <v/>
      </c>
      <c r="Z43" s="192" t="str">
        <f t="shared" si="3"/>
        <v/>
      </c>
      <c r="AA43" s="40" t="s">
        <v>798</v>
      </c>
      <c r="AB43" s="40"/>
      <c r="AC43" s="40" t="s">
        <v>799</v>
      </c>
      <c r="AD43" s="39" t="str">
        <f t="shared" si="4"/>
        <v/>
      </c>
      <c r="AE43" s="39" t="str">
        <f t="shared" si="5"/>
        <v/>
      </c>
      <c r="AF43" s="39" t="str">
        <f t="shared" si="6"/>
        <v/>
      </c>
      <c r="AG43" s="39" t="str">
        <f t="shared" si="7"/>
        <v/>
      </c>
    </row>
    <row r="44" spans="1:33" ht="63.75" x14ac:dyDescent="0.2">
      <c r="A44" s="60">
        <v>62350</v>
      </c>
      <c r="B44" s="40" t="s">
        <v>815</v>
      </c>
      <c r="C44" s="40">
        <v>1984</v>
      </c>
      <c r="D44" s="40" t="s">
        <v>469</v>
      </c>
      <c r="E44" s="40" t="s">
        <v>816</v>
      </c>
      <c r="F44" s="40" t="s">
        <v>349</v>
      </c>
      <c r="G44" s="40" t="s">
        <v>817</v>
      </c>
      <c r="H44" s="40" t="s">
        <v>351</v>
      </c>
      <c r="I44" s="40"/>
      <c r="J44" s="40"/>
      <c r="K44" s="192"/>
      <c r="L44" s="192"/>
      <c r="M44" s="784">
        <v>2756</v>
      </c>
      <c r="N44" s="687"/>
      <c r="O44" s="192">
        <v>0.11</v>
      </c>
      <c r="P44" s="192">
        <v>4.17</v>
      </c>
      <c r="Q44" s="35">
        <v>1.24</v>
      </c>
      <c r="R44" s="35"/>
      <c r="S44" s="192"/>
      <c r="T44" s="192"/>
      <c r="U44" s="192"/>
      <c r="V44" s="75"/>
      <c r="W44" s="76" t="str">
        <f t="shared" si="0"/>
        <v/>
      </c>
      <c r="X44" s="192" t="str">
        <f t="shared" si="1"/>
        <v/>
      </c>
      <c r="Y44" s="192" t="str">
        <f t="shared" si="2"/>
        <v/>
      </c>
      <c r="Z44" s="192" t="str">
        <f t="shared" si="3"/>
        <v/>
      </c>
      <c r="AA44" s="40" t="s">
        <v>818</v>
      </c>
      <c r="AB44" s="40"/>
      <c r="AC44" s="40" t="s">
        <v>819</v>
      </c>
      <c r="AD44" s="39" t="str">
        <f t="shared" si="4"/>
        <v/>
      </c>
      <c r="AE44" s="39" t="str">
        <f t="shared" si="5"/>
        <v/>
      </c>
      <c r="AF44" s="39" t="str">
        <f t="shared" si="6"/>
        <v/>
      </c>
      <c r="AG44" s="39" t="str">
        <f t="shared" si="7"/>
        <v/>
      </c>
    </row>
    <row r="45" spans="1:33" ht="38.25" x14ac:dyDescent="0.2">
      <c r="A45" s="60">
        <v>62350</v>
      </c>
      <c r="B45" s="40" t="s">
        <v>820</v>
      </c>
      <c r="C45" s="40">
        <v>1984</v>
      </c>
      <c r="D45" s="40" t="s">
        <v>469</v>
      </c>
      <c r="E45" s="40" t="s">
        <v>816</v>
      </c>
      <c r="F45" s="40" t="s">
        <v>349</v>
      </c>
      <c r="G45" s="40" t="s">
        <v>817</v>
      </c>
      <c r="H45" s="40" t="s">
        <v>351</v>
      </c>
      <c r="I45" s="40"/>
      <c r="J45" s="40"/>
      <c r="K45" s="192"/>
      <c r="L45" s="192"/>
      <c r="M45" s="785"/>
      <c r="N45" s="688"/>
      <c r="O45" s="192">
        <v>0.34</v>
      </c>
      <c r="P45" s="192">
        <v>174</v>
      </c>
      <c r="Q45" s="35">
        <v>13.5</v>
      </c>
      <c r="R45" s="35"/>
      <c r="S45" s="192"/>
      <c r="T45" s="192"/>
      <c r="U45" s="192"/>
      <c r="V45" s="75"/>
      <c r="W45" s="76" t="str">
        <f t="shared" si="0"/>
        <v/>
      </c>
      <c r="X45" s="192" t="str">
        <f t="shared" si="1"/>
        <v/>
      </c>
      <c r="Y45" s="192" t="str">
        <f t="shared" si="2"/>
        <v/>
      </c>
      <c r="Z45" s="192" t="str">
        <f t="shared" si="3"/>
        <v/>
      </c>
      <c r="AA45" s="40" t="s">
        <v>818</v>
      </c>
      <c r="AB45" s="40"/>
      <c r="AC45" s="40" t="s">
        <v>819</v>
      </c>
      <c r="AD45" s="39" t="str">
        <f t="shared" si="4"/>
        <v/>
      </c>
      <c r="AE45" s="39" t="str">
        <f t="shared" si="5"/>
        <v/>
      </c>
      <c r="AF45" s="39" t="str">
        <f t="shared" si="6"/>
        <v/>
      </c>
      <c r="AG45" s="39" t="str">
        <f t="shared" si="7"/>
        <v/>
      </c>
    </row>
    <row r="46" spans="1:33" s="14" customFormat="1" ht="25.5" x14ac:dyDescent="0.2">
      <c r="A46" s="40">
        <v>5585303</v>
      </c>
      <c r="B46" s="109" t="s">
        <v>821</v>
      </c>
      <c r="C46" s="109">
        <v>2004</v>
      </c>
      <c r="D46" s="109" t="s">
        <v>553</v>
      </c>
      <c r="E46" s="109" t="s">
        <v>822</v>
      </c>
      <c r="F46" s="109" t="s">
        <v>349</v>
      </c>
      <c r="G46" s="109" t="s">
        <v>823</v>
      </c>
      <c r="H46" s="113" t="s">
        <v>351</v>
      </c>
      <c r="I46" s="113" t="s">
        <v>341</v>
      </c>
      <c r="J46" s="113" t="s">
        <v>352</v>
      </c>
      <c r="K46" s="110"/>
      <c r="L46" s="110">
        <v>480</v>
      </c>
      <c r="M46" s="110"/>
      <c r="N46" s="110"/>
      <c r="O46" s="110"/>
      <c r="P46" s="110"/>
      <c r="Q46" s="111">
        <v>0.79600000000000004</v>
      </c>
      <c r="R46" s="111"/>
      <c r="S46" s="110"/>
      <c r="T46" s="110"/>
      <c r="U46" s="110"/>
      <c r="V46" s="112"/>
      <c r="W46" s="76" t="str">
        <f t="shared" si="0"/>
        <v/>
      </c>
      <c r="X46" s="192" t="str">
        <f t="shared" si="1"/>
        <v/>
      </c>
      <c r="Y46" s="192" t="str">
        <f t="shared" si="2"/>
        <v/>
      </c>
      <c r="Z46" s="192" t="str">
        <f t="shared" si="3"/>
        <v/>
      </c>
      <c r="AA46" s="109"/>
      <c r="AB46" s="109"/>
      <c r="AC46" s="109" t="s">
        <v>824</v>
      </c>
      <c r="AD46" s="39" t="str">
        <f t="shared" si="4"/>
        <v/>
      </c>
      <c r="AE46" s="39" t="str">
        <f t="shared" si="5"/>
        <v/>
      </c>
      <c r="AF46" s="39" t="str">
        <f t="shared" si="6"/>
        <v/>
      </c>
      <c r="AG46" s="39" t="str">
        <f t="shared" si="7"/>
        <v/>
      </c>
    </row>
    <row r="47" spans="1:33" s="14" customFormat="1" ht="25.5" x14ac:dyDescent="0.2">
      <c r="A47" s="40">
        <v>49714</v>
      </c>
      <c r="B47" s="109" t="s">
        <v>479</v>
      </c>
      <c r="C47" s="109">
        <v>1997</v>
      </c>
      <c r="D47" s="109" t="s">
        <v>469</v>
      </c>
      <c r="E47" s="109" t="s">
        <v>825</v>
      </c>
      <c r="F47" s="113" t="s">
        <v>349</v>
      </c>
      <c r="G47" s="113" t="s">
        <v>349</v>
      </c>
      <c r="H47" s="113"/>
      <c r="I47" s="113"/>
      <c r="J47" s="113"/>
      <c r="K47" s="110"/>
      <c r="L47" s="110"/>
      <c r="M47" s="110"/>
      <c r="N47" s="110"/>
      <c r="O47" s="110">
        <v>0.03</v>
      </c>
      <c r="P47" s="110">
        <v>374</v>
      </c>
      <c r="Q47" s="110"/>
      <c r="R47" s="110"/>
      <c r="S47" s="110"/>
      <c r="T47" s="110"/>
      <c r="U47" s="110"/>
      <c r="V47" s="110"/>
      <c r="W47" s="76" t="str">
        <f t="shared" si="0"/>
        <v/>
      </c>
      <c r="X47" s="192" t="str">
        <f t="shared" si="1"/>
        <v/>
      </c>
      <c r="Y47" s="192" t="str">
        <f t="shared" si="2"/>
        <v/>
      </c>
      <c r="Z47" s="192" t="str">
        <f t="shared" si="3"/>
        <v/>
      </c>
      <c r="AA47" s="109" t="s">
        <v>826</v>
      </c>
      <c r="AB47" s="109"/>
      <c r="AC47" s="109" t="s">
        <v>480</v>
      </c>
      <c r="AD47" s="39" t="str">
        <f t="shared" si="4"/>
        <v/>
      </c>
      <c r="AE47" s="39" t="str">
        <f t="shared" si="5"/>
        <v/>
      </c>
      <c r="AF47" s="39" t="str">
        <f t="shared" si="6"/>
        <v/>
      </c>
      <c r="AG47" s="39" t="str">
        <f t="shared" si="7"/>
        <v/>
      </c>
    </row>
    <row r="48" spans="1:33" s="14" customFormat="1" ht="38.25" x14ac:dyDescent="0.2">
      <c r="A48" s="223">
        <v>5697247</v>
      </c>
      <c r="B48" s="109" t="s">
        <v>827</v>
      </c>
      <c r="C48" s="109">
        <v>2010</v>
      </c>
      <c r="D48" s="109" t="s">
        <v>469</v>
      </c>
      <c r="E48" s="109" t="s">
        <v>828</v>
      </c>
      <c r="F48" s="109" t="s">
        <v>349</v>
      </c>
      <c r="G48" s="109" t="s">
        <v>829</v>
      </c>
      <c r="H48" s="109" t="s">
        <v>351</v>
      </c>
      <c r="I48" s="123" t="s">
        <v>341</v>
      </c>
      <c r="J48" s="109" t="s">
        <v>352</v>
      </c>
      <c r="K48" s="110"/>
      <c r="L48" s="110"/>
      <c r="M48" s="110">
        <v>28</v>
      </c>
      <c r="N48" s="110"/>
      <c r="O48" s="110"/>
      <c r="P48" s="111"/>
      <c r="Q48" s="111"/>
      <c r="R48" s="111"/>
      <c r="S48" s="110"/>
      <c r="T48" s="110"/>
      <c r="U48" s="110"/>
      <c r="V48" s="112"/>
      <c r="W48" s="76" t="str">
        <f t="shared" si="0"/>
        <v/>
      </c>
      <c r="X48" s="192" t="str">
        <f t="shared" si="1"/>
        <v/>
      </c>
      <c r="Y48" s="192" t="str">
        <f t="shared" si="2"/>
        <v/>
      </c>
      <c r="Z48" s="192" t="str">
        <f t="shared" si="3"/>
        <v/>
      </c>
      <c r="AA48" s="109" t="s">
        <v>830</v>
      </c>
      <c r="AB48" s="109" t="s">
        <v>400</v>
      </c>
      <c r="AC48" s="109" t="s">
        <v>831</v>
      </c>
      <c r="AD48" s="39" t="str">
        <f t="shared" si="4"/>
        <v/>
      </c>
      <c r="AE48" s="39" t="str">
        <f t="shared" si="5"/>
        <v/>
      </c>
      <c r="AF48" s="39" t="str">
        <f t="shared" si="6"/>
        <v/>
      </c>
      <c r="AG48" s="39" t="str">
        <f t="shared" si="7"/>
        <v/>
      </c>
    </row>
    <row r="49" spans="1:33" ht="38.25" x14ac:dyDescent="0.2">
      <c r="A49" s="223">
        <v>5571917</v>
      </c>
      <c r="B49" s="40" t="s">
        <v>832</v>
      </c>
      <c r="C49" s="40">
        <v>2003</v>
      </c>
      <c r="D49" s="40" t="s">
        <v>395</v>
      </c>
      <c r="E49" s="40" t="s">
        <v>833</v>
      </c>
      <c r="F49" s="40" t="s">
        <v>349</v>
      </c>
      <c r="G49" s="40" t="s">
        <v>834</v>
      </c>
      <c r="H49" s="40" t="s">
        <v>351</v>
      </c>
      <c r="I49" s="40"/>
      <c r="J49" s="40" t="s">
        <v>352</v>
      </c>
      <c r="K49" s="192"/>
      <c r="L49" s="192"/>
      <c r="M49" s="192">
        <v>27</v>
      </c>
      <c r="N49" s="192"/>
      <c r="O49" s="35">
        <v>8.1361985964549015E-5</v>
      </c>
      <c r="P49" s="35">
        <v>3.1202321617404553E-2</v>
      </c>
      <c r="Q49" s="35"/>
      <c r="R49" s="35"/>
      <c r="S49" s="192"/>
      <c r="T49" s="192"/>
      <c r="U49" s="192"/>
      <c r="V49" s="75"/>
      <c r="W49" s="76" t="str">
        <f t="shared" si="0"/>
        <v/>
      </c>
      <c r="X49" s="192" t="str">
        <f t="shared" si="1"/>
        <v/>
      </c>
      <c r="Y49" s="192" t="str">
        <f t="shared" si="2"/>
        <v/>
      </c>
      <c r="Z49" s="192" t="str">
        <f t="shared" si="3"/>
        <v/>
      </c>
      <c r="AA49" s="40" t="s">
        <v>786</v>
      </c>
      <c r="AB49" s="40"/>
      <c r="AC49" s="40" t="s">
        <v>835</v>
      </c>
      <c r="AD49" s="39" t="str">
        <f t="shared" si="4"/>
        <v/>
      </c>
      <c r="AE49" s="39" t="str">
        <f t="shared" si="5"/>
        <v/>
      </c>
      <c r="AF49" s="39" t="str">
        <f t="shared" si="6"/>
        <v/>
      </c>
      <c r="AG49" s="39" t="str">
        <f t="shared" si="7"/>
        <v/>
      </c>
    </row>
    <row r="50" spans="1:33" ht="38.25" x14ac:dyDescent="0.2">
      <c r="A50" s="5">
        <v>2959573</v>
      </c>
      <c r="B50" s="5" t="s">
        <v>377</v>
      </c>
      <c r="C50" s="5">
        <v>2001</v>
      </c>
      <c r="D50" s="5" t="s">
        <v>378</v>
      </c>
      <c r="E50" s="5" t="s">
        <v>379</v>
      </c>
      <c r="F50" s="5" t="s">
        <v>349</v>
      </c>
      <c r="G50" s="5" t="s">
        <v>380</v>
      </c>
      <c r="H50" s="5" t="s">
        <v>351</v>
      </c>
      <c r="I50" s="5" t="s">
        <v>341</v>
      </c>
      <c r="J50" s="5" t="s">
        <v>352</v>
      </c>
      <c r="K50" s="53"/>
      <c r="L50" s="42">
        <v>480</v>
      </c>
      <c r="M50" s="42">
        <v>22</v>
      </c>
      <c r="N50" s="42"/>
      <c r="O50" s="42"/>
      <c r="P50" s="42"/>
      <c r="Q50" s="42">
        <v>1.48</v>
      </c>
      <c r="R50" s="42">
        <v>0.37</v>
      </c>
      <c r="S50" s="42"/>
      <c r="T50" s="42"/>
      <c r="U50" s="42"/>
      <c r="V50" s="75"/>
      <c r="W50" s="76" t="str">
        <f t="shared" si="0"/>
        <v/>
      </c>
      <c r="X50" s="192" t="str">
        <f t="shared" si="1"/>
        <v/>
      </c>
      <c r="Y50" s="192" t="str">
        <f t="shared" si="2"/>
        <v/>
      </c>
      <c r="Z50" s="192" t="str">
        <f t="shared" si="3"/>
        <v/>
      </c>
      <c r="AA50" s="5" t="s">
        <v>371</v>
      </c>
      <c r="AB50" s="5"/>
      <c r="AC50" s="5"/>
      <c r="AD50" s="39" t="str">
        <f t="shared" si="4"/>
        <v/>
      </c>
      <c r="AE50" s="39" t="str">
        <f t="shared" si="5"/>
        <v/>
      </c>
      <c r="AF50" s="39" t="str">
        <f t="shared" si="6"/>
        <v/>
      </c>
      <c r="AG50" s="39" t="str">
        <f t="shared" si="7"/>
        <v/>
      </c>
    </row>
    <row r="51" spans="1:33" ht="63.75" x14ac:dyDescent="0.2">
      <c r="A51" s="5">
        <v>2959573</v>
      </c>
      <c r="B51" s="5" t="s">
        <v>377</v>
      </c>
      <c r="C51" s="5">
        <v>2001</v>
      </c>
      <c r="D51" s="5" t="s">
        <v>378</v>
      </c>
      <c r="E51" s="5" t="s">
        <v>379</v>
      </c>
      <c r="F51" s="5" t="s">
        <v>349</v>
      </c>
      <c r="G51" s="5" t="s">
        <v>383</v>
      </c>
      <c r="H51" s="5" t="s">
        <v>351</v>
      </c>
      <c r="I51" s="5" t="s">
        <v>341</v>
      </c>
      <c r="J51" s="5" t="s">
        <v>352</v>
      </c>
      <c r="K51" s="53"/>
      <c r="L51" s="42">
        <v>480</v>
      </c>
      <c r="M51" s="42">
        <v>24</v>
      </c>
      <c r="N51" s="42"/>
      <c r="O51" s="42"/>
      <c r="P51" s="42"/>
      <c r="Q51" s="42">
        <v>0.15</v>
      </c>
      <c r="R51" s="42">
        <v>0.02</v>
      </c>
      <c r="S51" s="42"/>
      <c r="T51" s="42"/>
      <c r="U51" s="42"/>
      <c r="V51" s="75"/>
      <c r="W51" s="76" t="str">
        <f t="shared" si="0"/>
        <v/>
      </c>
      <c r="X51" s="192" t="str">
        <f t="shared" si="1"/>
        <v/>
      </c>
      <c r="Y51" s="192" t="str">
        <f t="shared" si="2"/>
        <v/>
      </c>
      <c r="Z51" s="192" t="str">
        <f t="shared" si="3"/>
        <v/>
      </c>
      <c r="AA51" s="5" t="s">
        <v>371</v>
      </c>
      <c r="AB51" s="5"/>
      <c r="AC51" s="5"/>
      <c r="AD51" s="39" t="str">
        <f t="shared" si="4"/>
        <v/>
      </c>
      <c r="AE51" s="39" t="str">
        <f t="shared" si="5"/>
        <v/>
      </c>
      <c r="AF51" s="39" t="str">
        <f t="shared" si="6"/>
        <v/>
      </c>
      <c r="AG51" s="39" t="str">
        <f t="shared" si="7"/>
        <v/>
      </c>
    </row>
    <row r="52" spans="1:33" ht="25.5" x14ac:dyDescent="0.2">
      <c r="A52" s="5">
        <v>94288</v>
      </c>
      <c r="B52" s="5" t="s">
        <v>359</v>
      </c>
      <c r="C52" s="5">
        <v>2003</v>
      </c>
      <c r="D52" s="5"/>
      <c r="E52" s="5" t="s">
        <v>361</v>
      </c>
      <c r="F52" s="5" t="s">
        <v>349</v>
      </c>
      <c r="G52" s="5" t="s">
        <v>362</v>
      </c>
      <c r="H52" s="5" t="s">
        <v>351</v>
      </c>
      <c r="I52" s="5" t="s">
        <v>341</v>
      </c>
      <c r="J52" s="5" t="s">
        <v>352</v>
      </c>
      <c r="K52" s="53"/>
      <c r="L52" s="42">
        <v>480</v>
      </c>
      <c r="M52" s="42">
        <v>7</v>
      </c>
      <c r="N52" s="42"/>
      <c r="O52" s="34">
        <v>9.0402206627276699E-4</v>
      </c>
      <c r="P52" s="34">
        <v>3.0578546391676342</v>
      </c>
      <c r="Q52" s="34">
        <v>1.0943187112231842</v>
      </c>
      <c r="R52" s="34"/>
      <c r="S52" s="34">
        <v>0.18170843532082617</v>
      </c>
      <c r="T52" s="34"/>
      <c r="U52" s="34">
        <v>1.3275564043215582</v>
      </c>
      <c r="V52" s="75"/>
      <c r="W52" s="76" t="str">
        <f t="shared" si="0"/>
        <v/>
      </c>
      <c r="X52" s="192" t="str">
        <f t="shared" si="1"/>
        <v/>
      </c>
      <c r="Y52" s="192" t="str">
        <f t="shared" si="2"/>
        <v/>
      </c>
      <c r="Z52" s="192" t="str">
        <f t="shared" si="3"/>
        <v/>
      </c>
      <c r="AA52" s="5" t="s">
        <v>363</v>
      </c>
      <c r="AB52" s="5"/>
      <c r="AC52" s="5" t="s">
        <v>365</v>
      </c>
      <c r="AD52" s="39" t="str">
        <f t="shared" si="4"/>
        <v/>
      </c>
      <c r="AE52" s="39" t="str">
        <f t="shared" si="5"/>
        <v/>
      </c>
      <c r="AF52" s="39" t="str">
        <f t="shared" si="6"/>
        <v/>
      </c>
      <c r="AG52" s="39" t="str">
        <f t="shared" si="7"/>
        <v/>
      </c>
    </row>
    <row r="53" spans="1:33" ht="25.5" x14ac:dyDescent="0.2">
      <c r="A53" s="5">
        <v>94288</v>
      </c>
      <c r="B53" s="5" t="s">
        <v>359</v>
      </c>
      <c r="C53" s="5">
        <v>2003</v>
      </c>
      <c r="D53" s="5"/>
      <c r="E53" s="5" t="s">
        <v>361</v>
      </c>
      <c r="F53" s="5" t="s">
        <v>349</v>
      </c>
      <c r="G53" s="5" t="s">
        <v>362</v>
      </c>
      <c r="H53" s="5" t="s">
        <v>351</v>
      </c>
      <c r="I53" s="5" t="s">
        <v>341</v>
      </c>
      <c r="J53" s="5" t="s">
        <v>352</v>
      </c>
      <c r="K53" s="53"/>
      <c r="L53" s="42">
        <v>480</v>
      </c>
      <c r="M53" s="42">
        <v>9</v>
      </c>
      <c r="N53" s="42"/>
      <c r="O53" s="34">
        <v>1.6724408226046188E-2</v>
      </c>
      <c r="P53" s="34">
        <v>4.7999051608752561</v>
      </c>
      <c r="Q53" s="34">
        <v>0.67937258280398427</v>
      </c>
      <c r="R53" s="34"/>
      <c r="S53" s="34">
        <v>0.14012342027227886</v>
      </c>
      <c r="T53" s="34"/>
      <c r="U53" s="34">
        <v>7.0513721169275817E-2</v>
      </c>
      <c r="V53" s="75"/>
      <c r="W53" s="76" t="str">
        <f t="shared" si="0"/>
        <v/>
      </c>
      <c r="X53" s="192" t="str">
        <f t="shared" si="1"/>
        <v/>
      </c>
      <c r="Y53" s="192" t="str">
        <f t="shared" si="2"/>
        <v/>
      </c>
      <c r="Z53" s="192" t="str">
        <f t="shared" si="3"/>
        <v/>
      </c>
      <c r="AA53" s="5" t="s">
        <v>363</v>
      </c>
      <c r="AB53" s="5"/>
      <c r="AC53" s="5" t="s">
        <v>365</v>
      </c>
      <c r="AD53" s="39" t="str">
        <f t="shared" si="4"/>
        <v/>
      </c>
      <c r="AE53" s="39" t="str">
        <f t="shared" si="5"/>
        <v/>
      </c>
      <c r="AF53" s="39" t="str">
        <f t="shared" si="6"/>
        <v/>
      </c>
      <c r="AG53" s="39" t="str">
        <f t="shared" si="7"/>
        <v/>
      </c>
    </row>
    <row r="54" spans="1:33" ht="25.5" x14ac:dyDescent="0.2">
      <c r="A54" s="5">
        <v>94288</v>
      </c>
      <c r="B54" s="5" t="s">
        <v>359</v>
      </c>
      <c r="C54" s="5">
        <v>2003</v>
      </c>
      <c r="D54" s="5"/>
      <c r="E54" s="5" t="s">
        <v>361</v>
      </c>
      <c r="F54" s="5" t="s">
        <v>349</v>
      </c>
      <c r="G54" s="5" t="s">
        <v>362</v>
      </c>
      <c r="H54" s="5" t="s">
        <v>351</v>
      </c>
      <c r="I54" s="5" t="s">
        <v>341</v>
      </c>
      <c r="J54" s="5" t="s">
        <v>352</v>
      </c>
      <c r="K54" s="53"/>
      <c r="L54" s="42">
        <v>480</v>
      </c>
      <c r="M54" s="42">
        <v>10</v>
      </c>
      <c r="N54" s="42"/>
      <c r="O54" s="34">
        <v>3.0736750253274079E-2</v>
      </c>
      <c r="P54" s="34">
        <v>1.9956287112971329</v>
      </c>
      <c r="Q54" s="34">
        <v>0.50580034607961311</v>
      </c>
      <c r="R54" s="34"/>
      <c r="S54" s="34">
        <v>0.21199317454096384</v>
      </c>
      <c r="T54" s="34"/>
      <c r="U54" s="34">
        <v>0.18577653461905361</v>
      </c>
      <c r="V54" s="75"/>
      <c r="W54" s="76" t="str">
        <f t="shared" si="0"/>
        <v/>
      </c>
      <c r="X54" s="192" t="str">
        <f t="shared" si="1"/>
        <v/>
      </c>
      <c r="Y54" s="192" t="str">
        <f t="shared" si="2"/>
        <v/>
      </c>
      <c r="Z54" s="192" t="str">
        <f t="shared" si="3"/>
        <v/>
      </c>
      <c r="AA54" s="5" t="s">
        <v>363</v>
      </c>
      <c r="AB54" s="5"/>
      <c r="AC54" s="5" t="s">
        <v>365</v>
      </c>
      <c r="AD54" s="39" t="str">
        <f t="shared" si="4"/>
        <v/>
      </c>
      <c r="AE54" s="39" t="str">
        <f t="shared" si="5"/>
        <v/>
      </c>
      <c r="AF54" s="39" t="str">
        <f t="shared" si="6"/>
        <v/>
      </c>
      <c r="AG54" s="39" t="str">
        <f t="shared" si="7"/>
        <v/>
      </c>
    </row>
    <row r="55" spans="1:33" ht="25.5" x14ac:dyDescent="0.2">
      <c r="A55" s="5">
        <v>94288</v>
      </c>
      <c r="B55" s="5" t="s">
        <v>359</v>
      </c>
      <c r="C55" s="5">
        <v>2003</v>
      </c>
      <c r="D55" s="5"/>
      <c r="E55" s="5" t="s">
        <v>361</v>
      </c>
      <c r="F55" s="5" t="s">
        <v>349</v>
      </c>
      <c r="G55" s="5" t="s">
        <v>362</v>
      </c>
      <c r="H55" s="5" t="s">
        <v>351</v>
      </c>
      <c r="I55" s="5" t="s">
        <v>341</v>
      </c>
      <c r="J55" s="5" t="s">
        <v>352</v>
      </c>
      <c r="K55" s="53"/>
      <c r="L55" s="42">
        <v>480</v>
      </c>
      <c r="M55" s="42">
        <v>10</v>
      </c>
      <c r="N55" s="42"/>
      <c r="O55" s="34">
        <v>1.3108319960955121E-2</v>
      </c>
      <c r="P55" s="34">
        <v>1.4676798245938372</v>
      </c>
      <c r="Q55" s="34">
        <v>0.37878524576828931</v>
      </c>
      <c r="R55" s="34"/>
      <c r="S55" s="34">
        <v>0.14554755266991548</v>
      </c>
      <c r="T55" s="34"/>
      <c r="U55" s="34">
        <v>0.24860606822501094</v>
      </c>
      <c r="V55" s="75"/>
      <c r="W55" s="76" t="str">
        <f t="shared" si="0"/>
        <v/>
      </c>
      <c r="X55" s="192" t="str">
        <f t="shared" si="1"/>
        <v/>
      </c>
      <c r="Y55" s="192" t="str">
        <f t="shared" si="2"/>
        <v/>
      </c>
      <c r="Z55" s="192" t="str">
        <f t="shared" si="3"/>
        <v/>
      </c>
      <c r="AA55" s="5" t="s">
        <v>363</v>
      </c>
      <c r="AB55" s="5"/>
      <c r="AC55" s="5" t="s">
        <v>365</v>
      </c>
      <c r="AD55" s="39" t="str">
        <f t="shared" si="4"/>
        <v/>
      </c>
      <c r="AE55" s="39" t="str">
        <f t="shared" si="5"/>
        <v/>
      </c>
      <c r="AF55" s="39" t="str">
        <f t="shared" si="6"/>
        <v/>
      </c>
      <c r="AG55" s="39" t="str">
        <f t="shared" si="7"/>
        <v/>
      </c>
    </row>
    <row r="56" spans="1:33" ht="25.5" x14ac:dyDescent="0.2">
      <c r="A56" s="5">
        <v>94288</v>
      </c>
      <c r="B56" s="5" t="s">
        <v>359</v>
      </c>
      <c r="C56" s="5">
        <v>2003</v>
      </c>
      <c r="D56" s="5"/>
      <c r="E56" s="5" t="s">
        <v>361</v>
      </c>
      <c r="F56" s="5" t="s">
        <v>349</v>
      </c>
      <c r="G56" s="5" t="s">
        <v>362</v>
      </c>
      <c r="H56" s="5" t="s">
        <v>351</v>
      </c>
      <c r="I56" s="5" t="s">
        <v>341</v>
      </c>
      <c r="J56" s="5" t="s">
        <v>352</v>
      </c>
      <c r="K56" s="53"/>
      <c r="L56" s="42">
        <v>480</v>
      </c>
      <c r="M56" s="42">
        <v>11</v>
      </c>
      <c r="N56" s="42"/>
      <c r="O56" s="34">
        <v>9.0402206627276699E-4</v>
      </c>
      <c r="P56" s="34">
        <v>0.79644344038630766</v>
      </c>
      <c r="Q56" s="34">
        <v>0.28973907224042184</v>
      </c>
      <c r="R56" s="34"/>
      <c r="S56" s="34">
        <v>7.9101930798867098E-2</v>
      </c>
      <c r="T56" s="34"/>
      <c r="U56" s="34">
        <v>0.14916364093500656</v>
      </c>
      <c r="V56" s="75"/>
      <c r="W56" s="76" t="str">
        <f t="shared" si="0"/>
        <v/>
      </c>
      <c r="X56" s="192" t="str">
        <f t="shared" si="1"/>
        <v/>
      </c>
      <c r="Y56" s="192" t="str">
        <f t="shared" si="2"/>
        <v/>
      </c>
      <c r="Z56" s="192" t="str">
        <f t="shared" si="3"/>
        <v/>
      </c>
      <c r="AA56" s="5" t="s">
        <v>363</v>
      </c>
      <c r="AB56" s="5"/>
      <c r="AC56" s="5" t="s">
        <v>365</v>
      </c>
      <c r="AD56" s="39" t="str">
        <f t="shared" si="4"/>
        <v/>
      </c>
      <c r="AE56" s="39" t="str">
        <f t="shared" si="5"/>
        <v/>
      </c>
      <c r="AF56" s="39" t="str">
        <f t="shared" si="6"/>
        <v/>
      </c>
      <c r="AG56" s="39" t="str">
        <f t="shared" si="7"/>
        <v/>
      </c>
    </row>
    <row r="57" spans="1:33" ht="25.5" x14ac:dyDescent="0.2">
      <c r="A57" s="5">
        <v>94288</v>
      </c>
      <c r="B57" s="5" t="s">
        <v>359</v>
      </c>
      <c r="C57" s="5">
        <v>2003</v>
      </c>
      <c r="D57" s="5"/>
      <c r="E57" s="5" t="s">
        <v>361</v>
      </c>
      <c r="F57" s="5" t="s">
        <v>349</v>
      </c>
      <c r="G57" s="5" t="s">
        <v>362</v>
      </c>
      <c r="H57" s="5" t="s">
        <v>351</v>
      </c>
      <c r="I57" s="5" t="s">
        <v>341</v>
      </c>
      <c r="J57" s="5" t="s">
        <v>352</v>
      </c>
      <c r="K57" s="53"/>
      <c r="L57" s="42">
        <v>480</v>
      </c>
      <c r="M57" s="42">
        <v>10</v>
      </c>
      <c r="N57" s="42"/>
      <c r="O57" s="34">
        <v>2.8024684054455774E-2</v>
      </c>
      <c r="P57" s="34">
        <v>17.641990623313045</v>
      </c>
      <c r="Q57" s="34">
        <v>3.3484977334743289</v>
      </c>
      <c r="R57" s="34"/>
      <c r="S57" s="34">
        <v>0.77384288872948848</v>
      </c>
      <c r="T57" s="34"/>
      <c r="U57" s="34">
        <v>0.72412167508448633</v>
      </c>
      <c r="V57" s="75"/>
      <c r="W57" s="76" t="str">
        <f t="shared" si="0"/>
        <v/>
      </c>
      <c r="X57" s="192" t="str">
        <f t="shared" si="1"/>
        <v/>
      </c>
      <c r="Y57" s="192" t="str">
        <f t="shared" si="2"/>
        <v/>
      </c>
      <c r="Z57" s="192" t="str">
        <f t="shared" si="3"/>
        <v/>
      </c>
      <c r="AA57" s="5" t="s">
        <v>363</v>
      </c>
      <c r="AB57" s="5"/>
      <c r="AC57" s="5" t="s">
        <v>365</v>
      </c>
      <c r="AD57" s="39" t="str">
        <f t="shared" si="4"/>
        <v/>
      </c>
      <c r="AE57" s="39" t="str">
        <f t="shared" si="5"/>
        <v/>
      </c>
      <c r="AF57" s="39" t="str">
        <f t="shared" si="6"/>
        <v/>
      </c>
      <c r="AG57" s="39" t="str">
        <f t="shared" si="7"/>
        <v/>
      </c>
    </row>
    <row r="58" spans="1:33" ht="25.5" x14ac:dyDescent="0.2">
      <c r="A58" s="5">
        <v>94288</v>
      </c>
      <c r="B58" s="5" t="s">
        <v>359</v>
      </c>
      <c r="C58" s="5">
        <v>2003</v>
      </c>
      <c r="D58" s="5"/>
      <c r="E58" s="5" t="s">
        <v>361</v>
      </c>
      <c r="F58" s="5" t="s">
        <v>349</v>
      </c>
      <c r="G58" s="5" t="s">
        <v>362</v>
      </c>
      <c r="H58" s="5" t="s">
        <v>351</v>
      </c>
      <c r="I58" s="5" t="s">
        <v>341</v>
      </c>
      <c r="J58" s="5" t="s">
        <v>352</v>
      </c>
      <c r="K58" s="53"/>
      <c r="L58" s="42">
        <v>480</v>
      </c>
      <c r="M58" s="42">
        <v>8</v>
      </c>
      <c r="N58" s="42"/>
      <c r="O58" s="34">
        <v>4.9721213645002177E-3</v>
      </c>
      <c r="P58" s="34">
        <v>0.31143560183096819</v>
      </c>
      <c r="Q58" s="34">
        <v>8.4978074229640085E-2</v>
      </c>
      <c r="R58" s="34"/>
      <c r="S58" s="34">
        <v>3.5708871617774293E-2</v>
      </c>
      <c r="T58" s="34"/>
      <c r="U58" s="34">
        <v>3.7968926783456217E-2</v>
      </c>
      <c r="V58" s="75"/>
      <c r="W58" s="76" t="str">
        <f t="shared" si="0"/>
        <v/>
      </c>
      <c r="X58" s="192" t="str">
        <f t="shared" si="1"/>
        <v/>
      </c>
      <c r="Y58" s="192" t="str">
        <f t="shared" si="2"/>
        <v/>
      </c>
      <c r="Z58" s="192" t="str">
        <f t="shared" si="3"/>
        <v/>
      </c>
      <c r="AA58" s="5" t="s">
        <v>363</v>
      </c>
      <c r="AB58" s="5"/>
      <c r="AC58" s="5" t="s">
        <v>365</v>
      </c>
      <c r="AD58" s="39" t="str">
        <f t="shared" si="4"/>
        <v/>
      </c>
      <c r="AE58" s="39" t="str">
        <f t="shared" si="5"/>
        <v/>
      </c>
      <c r="AF58" s="39" t="str">
        <f t="shared" si="6"/>
        <v/>
      </c>
      <c r="AG58" s="39" t="str">
        <f t="shared" si="7"/>
        <v/>
      </c>
    </row>
    <row r="59" spans="1:33" ht="25.5" x14ac:dyDescent="0.2">
      <c r="A59" s="5">
        <v>94288</v>
      </c>
      <c r="B59" s="5" t="s">
        <v>359</v>
      </c>
      <c r="C59" s="5">
        <v>2003</v>
      </c>
      <c r="D59" s="5"/>
      <c r="E59" s="5" t="s">
        <v>361</v>
      </c>
      <c r="F59" s="5" t="s">
        <v>349</v>
      </c>
      <c r="G59" s="5" t="s">
        <v>362</v>
      </c>
      <c r="H59" s="5" t="s">
        <v>351</v>
      </c>
      <c r="I59" s="5" t="s">
        <v>341</v>
      </c>
      <c r="J59" s="5" t="s">
        <v>352</v>
      </c>
      <c r="K59" s="53"/>
      <c r="L59" s="42">
        <v>480</v>
      </c>
      <c r="M59" s="42">
        <v>8</v>
      </c>
      <c r="N59" s="42"/>
      <c r="O59" s="34">
        <v>9.0402206627276699E-4</v>
      </c>
      <c r="P59" s="34">
        <v>1.0473095637770005</v>
      </c>
      <c r="Q59" s="34">
        <v>0.21244518557410022</v>
      </c>
      <c r="R59" s="34"/>
      <c r="S59" s="34">
        <v>5.9213445340866235E-2</v>
      </c>
      <c r="T59" s="34"/>
      <c r="U59" s="34">
        <v>8.3622041130230945E-2</v>
      </c>
      <c r="V59" s="75"/>
      <c r="W59" s="76" t="str">
        <f t="shared" si="0"/>
        <v/>
      </c>
      <c r="X59" s="192" t="str">
        <f t="shared" si="1"/>
        <v/>
      </c>
      <c r="Y59" s="192" t="str">
        <f t="shared" si="2"/>
        <v/>
      </c>
      <c r="Z59" s="192" t="str">
        <f t="shared" si="3"/>
        <v/>
      </c>
      <c r="AA59" s="5" t="s">
        <v>363</v>
      </c>
      <c r="AB59" s="5"/>
      <c r="AC59" s="5" t="s">
        <v>365</v>
      </c>
      <c r="AD59" s="39" t="str">
        <f t="shared" si="4"/>
        <v/>
      </c>
      <c r="AE59" s="39" t="str">
        <f t="shared" si="5"/>
        <v/>
      </c>
      <c r="AF59" s="39" t="str">
        <f t="shared" si="6"/>
        <v/>
      </c>
      <c r="AG59" s="39" t="str">
        <f t="shared" si="7"/>
        <v/>
      </c>
    </row>
    <row r="60" spans="1:33" ht="25.5" x14ac:dyDescent="0.2">
      <c r="A60" s="5">
        <v>94288</v>
      </c>
      <c r="B60" s="5" t="s">
        <v>359</v>
      </c>
      <c r="C60" s="5">
        <v>2003</v>
      </c>
      <c r="D60" s="5"/>
      <c r="E60" s="5" t="s">
        <v>361</v>
      </c>
      <c r="F60" s="5" t="s">
        <v>349</v>
      </c>
      <c r="G60" s="5" t="s">
        <v>362</v>
      </c>
      <c r="H60" s="5" t="s">
        <v>351</v>
      </c>
      <c r="I60" s="5" t="s">
        <v>341</v>
      </c>
      <c r="J60" s="5" t="s">
        <v>352</v>
      </c>
      <c r="K60" s="53"/>
      <c r="L60" s="42">
        <v>480</v>
      </c>
      <c r="M60" s="42">
        <v>10</v>
      </c>
      <c r="N60" s="42"/>
      <c r="O60" s="34">
        <v>9.0402206627276699E-4</v>
      </c>
      <c r="P60" s="34">
        <v>1.0473095637770005</v>
      </c>
      <c r="Q60" s="34">
        <v>0.14735559680246102</v>
      </c>
      <c r="R60" s="34"/>
      <c r="S60" s="34">
        <v>1.5820386159773422E-2</v>
      </c>
      <c r="T60" s="34"/>
      <c r="U60" s="34">
        <v>1.4012342027227887E-2</v>
      </c>
      <c r="V60" s="75"/>
      <c r="W60" s="76" t="str">
        <f t="shared" si="0"/>
        <v/>
      </c>
      <c r="X60" s="192" t="str">
        <f t="shared" si="1"/>
        <v/>
      </c>
      <c r="Y60" s="192" t="str">
        <f t="shared" si="2"/>
        <v/>
      </c>
      <c r="Z60" s="192" t="str">
        <f t="shared" si="3"/>
        <v/>
      </c>
      <c r="AA60" s="5" t="s">
        <v>363</v>
      </c>
      <c r="AB60" s="5"/>
      <c r="AC60" s="5" t="s">
        <v>365</v>
      </c>
      <c r="AD60" s="39" t="str">
        <f t="shared" si="4"/>
        <v/>
      </c>
      <c r="AE60" s="39" t="str">
        <f t="shared" si="5"/>
        <v/>
      </c>
      <c r="AF60" s="39" t="str">
        <f t="shared" si="6"/>
        <v/>
      </c>
      <c r="AG60" s="39" t="str">
        <f t="shared" si="7"/>
        <v/>
      </c>
    </row>
    <row r="61" spans="1:33" ht="25.5" x14ac:dyDescent="0.2">
      <c r="A61" s="5">
        <v>94288</v>
      </c>
      <c r="B61" s="5" t="s">
        <v>359</v>
      </c>
      <c r="C61" s="5">
        <v>2003</v>
      </c>
      <c r="D61" s="5"/>
      <c r="E61" s="5" t="s">
        <v>361</v>
      </c>
      <c r="F61" s="5" t="s">
        <v>349</v>
      </c>
      <c r="G61" s="5" t="s">
        <v>362</v>
      </c>
      <c r="H61" s="5" t="s">
        <v>351</v>
      </c>
      <c r="I61" s="5" t="s">
        <v>341</v>
      </c>
      <c r="J61" s="5" t="s">
        <v>352</v>
      </c>
      <c r="K61" s="53"/>
      <c r="L61" s="42">
        <v>480</v>
      </c>
      <c r="M61" s="42">
        <v>10</v>
      </c>
      <c r="N61" s="42"/>
      <c r="O61" s="34">
        <v>4.9721213645002177E-3</v>
      </c>
      <c r="P61" s="34">
        <v>2.131232021238048</v>
      </c>
      <c r="Q61" s="34">
        <v>0.52162073223938643</v>
      </c>
      <c r="R61" s="34"/>
      <c r="S61" s="34">
        <v>7.8197908732594329E-2</v>
      </c>
      <c r="T61" s="34"/>
      <c r="U61" s="34">
        <v>6.6445621871048369E-2</v>
      </c>
      <c r="V61" s="75"/>
      <c r="W61" s="76" t="str">
        <f t="shared" si="0"/>
        <v/>
      </c>
      <c r="X61" s="192" t="str">
        <f t="shared" si="1"/>
        <v/>
      </c>
      <c r="Y61" s="192" t="str">
        <f t="shared" si="2"/>
        <v/>
      </c>
      <c r="Z61" s="192" t="str">
        <f t="shared" si="3"/>
        <v/>
      </c>
      <c r="AA61" s="5" t="s">
        <v>363</v>
      </c>
      <c r="AB61" s="5"/>
      <c r="AC61" s="5" t="s">
        <v>365</v>
      </c>
      <c r="AD61" s="39" t="str">
        <f t="shared" si="4"/>
        <v/>
      </c>
      <c r="AE61" s="39" t="str">
        <f t="shared" si="5"/>
        <v/>
      </c>
      <c r="AF61" s="39" t="str">
        <f t="shared" si="6"/>
        <v/>
      </c>
      <c r="AG61" s="39" t="str">
        <f t="shared" si="7"/>
        <v/>
      </c>
    </row>
    <row r="62" spans="1:33" ht="25.5" x14ac:dyDescent="0.2">
      <c r="A62" s="5">
        <v>94288</v>
      </c>
      <c r="B62" s="5" t="s">
        <v>359</v>
      </c>
      <c r="C62" s="5">
        <v>2003</v>
      </c>
      <c r="D62" s="5"/>
      <c r="E62" s="5" t="s">
        <v>361</v>
      </c>
      <c r="F62" s="5" t="s">
        <v>349</v>
      </c>
      <c r="G62" s="5" t="s">
        <v>362</v>
      </c>
      <c r="H62" s="5" t="s">
        <v>351</v>
      </c>
      <c r="I62" s="5" t="s">
        <v>341</v>
      </c>
      <c r="J62" s="5" t="s">
        <v>352</v>
      </c>
      <c r="K62" s="53"/>
      <c r="L62" s="42">
        <v>480</v>
      </c>
      <c r="M62" s="42">
        <v>10</v>
      </c>
      <c r="N62" s="42"/>
      <c r="O62" s="34">
        <v>9.0402206627276699E-4</v>
      </c>
      <c r="P62" s="34">
        <v>0.53201698600152336</v>
      </c>
      <c r="Q62" s="34">
        <v>0.12927515547700566</v>
      </c>
      <c r="R62" s="34"/>
      <c r="S62" s="34">
        <v>5.0173224678138569E-2</v>
      </c>
      <c r="T62" s="34"/>
      <c r="U62" s="34">
        <v>7.5485842533776049E-2</v>
      </c>
      <c r="V62" s="75"/>
      <c r="W62" s="76" t="str">
        <f t="shared" si="0"/>
        <v/>
      </c>
      <c r="X62" s="192" t="str">
        <f t="shared" si="1"/>
        <v/>
      </c>
      <c r="Y62" s="192" t="str">
        <f t="shared" si="2"/>
        <v/>
      </c>
      <c r="Z62" s="192" t="str">
        <f t="shared" si="3"/>
        <v/>
      </c>
      <c r="AA62" s="5" t="s">
        <v>363</v>
      </c>
      <c r="AB62" s="5"/>
      <c r="AC62" s="5" t="s">
        <v>365</v>
      </c>
      <c r="AD62" s="39" t="str">
        <f t="shared" si="4"/>
        <v/>
      </c>
      <c r="AE62" s="39" t="str">
        <f t="shared" si="5"/>
        <v/>
      </c>
      <c r="AF62" s="39" t="str">
        <f t="shared" si="6"/>
        <v/>
      </c>
      <c r="AG62" s="39" t="str">
        <f t="shared" si="7"/>
        <v/>
      </c>
    </row>
    <row r="63" spans="1:33" ht="25.5" x14ac:dyDescent="0.2">
      <c r="A63" s="5">
        <v>94288</v>
      </c>
      <c r="B63" s="5" t="s">
        <v>359</v>
      </c>
      <c r="C63" s="5">
        <v>2003</v>
      </c>
      <c r="D63" s="5"/>
      <c r="E63" s="5" t="s">
        <v>361</v>
      </c>
      <c r="F63" s="5" t="s">
        <v>349</v>
      </c>
      <c r="G63" s="5" t="s">
        <v>362</v>
      </c>
      <c r="H63" s="5" t="s">
        <v>351</v>
      </c>
      <c r="I63" s="5" t="s">
        <v>341</v>
      </c>
      <c r="J63" s="5" t="s">
        <v>352</v>
      </c>
      <c r="K63" s="53"/>
      <c r="L63" s="42">
        <v>480</v>
      </c>
      <c r="M63" s="42">
        <v>9</v>
      </c>
      <c r="N63" s="42"/>
      <c r="O63" s="34">
        <v>9.0402206627276699E-4</v>
      </c>
      <c r="P63" s="34">
        <v>1.4260948095452897</v>
      </c>
      <c r="Q63" s="34">
        <v>0.47235152962752069</v>
      </c>
      <c r="R63" s="34"/>
      <c r="S63" s="34">
        <v>0.17357223672437125</v>
      </c>
      <c r="T63" s="34"/>
      <c r="U63" s="34">
        <v>0.32725598799074163</v>
      </c>
      <c r="V63" s="76"/>
      <c r="W63" s="76" t="str">
        <f t="shared" si="0"/>
        <v/>
      </c>
      <c r="X63" s="192" t="str">
        <f t="shared" si="1"/>
        <v/>
      </c>
      <c r="Y63" s="192" t="str">
        <f t="shared" si="2"/>
        <v/>
      </c>
      <c r="Z63" s="192" t="str">
        <f t="shared" si="3"/>
        <v/>
      </c>
      <c r="AA63" s="5" t="s">
        <v>363</v>
      </c>
      <c r="AB63" s="5"/>
      <c r="AC63" s="5" t="s">
        <v>365</v>
      </c>
      <c r="AD63" s="39" t="str">
        <f t="shared" si="4"/>
        <v/>
      </c>
      <c r="AE63" s="39" t="str">
        <f t="shared" si="5"/>
        <v/>
      </c>
      <c r="AF63" s="39" t="str">
        <f t="shared" si="6"/>
        <v/>
      </c>
      <c r="AG63" s="39" t="str">
        <f t="shared" si="7"/>
        <v/>
      </c>
    </row>
    <row r="64" spans="1:33" ht="25.5" x14ac:dyDescent="0.2">
      <c r="A64" s="5">
        <v>94288</v>
      </c>
      <c r="B64" s="5" t="s">
        <v>359</v>
      </c>
      <c r="C64" s="5">
        <v>2003</v>
      </c>
      <c r="D64" s="5"/>
      <c r="E64" s="5" t="s">
        <v>361</v>
      </c>
      <c r="F64" s="5" t="s">
        <v>349</v>
      </c>
      <c r="G64" s="5" t="s">
        <v>362</v>
      </c>
      <c r="H64" s="5" t="s">
        <v>351</v>
      </c>
      <c r="I64" s="5" t="s">
        <v>341</v>
      </c>
      <c r="J64" s="5" t="s">
        <v>352</v>
      </c>
      <c r="K64" s="53"/>
      <c r="L64" s="42">
        <v>480</v>
      </c>
      <c r="M64" s="42">
        <v>10</v>
      </c>
      <c r="N64" s="42"/>
      <c r="O64" s="34">
        <v>4.9721213645002177E-3</v>
      </c>
      <c r="P64" s="34">
        <v>1.3076679188635574</v>
      </c>
      <c r="Q64" s="34">
        <v>0.29697124877060393</v>
      </c>
      <c r="R64" s="34"/>
      <c r="S64" s="34">
        <v>8.7690140428458394E-2</v>
      </c>
      <c r="T64" s="34"/>
      <c r="U64" s="34">
        <v>8.8594162494731163E-2</v>
      </c>
      <c r="V64" s="76"/>
      <c r="W64" s="76" t="str">
        <f t="shared" si="0"/>
        <v/>
      </c>
      <c r="X64" s="192" t="str">
        <f t="shared" si="1"/>
        <v/>
      </c>
      <c r="Y64" s="192" t="str">
        <f t="shared" si="2"/>
        <v/>
      </c>
      <c r="Z64" s="192" t="str">
        <f t="shared" si="3"/>
        <v/>
      </c>
      <c r="AA64" s="5" t="s">
        <v>363</v>
      </c>
      <c r="AB64" s="5"/>
      <c r="AC64" s="5" t="s">
        <v>365</v>
      </c>
      <c r="AD64" s="39" t="str">
        <f t="shared" si="4"/>
        <v/>
      </c>
      <c r="AE64" s="39" t="str">
        <f t="shared" si="5"/>
        <v/>
      </c>
      <c r="AF64" s="39" t="str">
        <f t="shared" si="6"/>
        <v/>
      </c>
      <c r="AG64" s="39" t="str">
        <f t="shared" si="7"/>
        <v/>
      </c>
    </row>
    <row r="65" spans="1:33" ht="25.5" x14ac:dyDescent="0.2">
      <c r="A65" s="5">
        <v>94288</v>
      </c>
      <c r="B65" s="5" t="s">
        <v>359</v>
      </c>
      <c r="C65" s="5">
        <v>2003</v>
      </c>
      <c r="D65" s="5"/>
      <c r="E65" s="5" t="s">
        <v>361</v>
      </c>
      <c r="F65" s="5" t="s">
        <v>349</v>
      </c>
      <c r="G65" s="5" t="s">
        <v>362</v>
      </c>
      <c r="H65" s="5" t="s">
        <v>351</v>
      </c>
      <c r="I65" s="5" t="s">
        <v>341</v>
      </c>
      <c r="J65" s="5" t="s">
        <v>352</v>
      </c>
      <c r="K65" s="53"/>
      <c r="L65" s="42">
        <v>480</v>
      </c>
      <c r="M65" s="42">
        <v>10</v>
      </c>
      <c r="N65" s="42"/>
      <c r="O65" s="34">
        <v>9.0402206627276699E-4</v>
      </c>
      <c r="P65" s="34">
        <v>0.26533047645105706</v>
      </c>
      <c r="Q65" s="34">
        <v>6.5089588771639215E-2</v>
      </c>
      <c r="R65" s="34"/>
      <c r="S65" s="34">
        <v>3.1640772319546845E-2</v>
      </c>
      <c r="T65" s="34"/>
      <c r="U65" s="34">
        <v>3.5708871617774293E-2</v>
      </c>
      <c r="V65" s="76"/>
      <c r="W65" s="76" t="str">
        <f t="shared" si="0"/>
        <v/>
      </c>
      <c r="X65" s="192" t="str">
        <f t="shared" si="1"/>
        <v/>
      </c>
      <c r="Y65" s="192" t="str">
        <f t="shared" si="2"/>
        <v/>
      </c>
      <c r="Z65" s="192" t="str">
        <f t="shared" si="3"/>
        <v/>
      </c>
      <c r="AA65" s="5" t="s">
        <v>363</v>
      </c>
      <c r="AB65" s="5"/>
      <c r="AC65" s="5" t="s">
        <v>365</v>
      </c>
      <c r="AD65" s="39" t="str">
        <f t="shared" si="4"/>
        <v/>
      </c>
      <c r="AE65" s="39" t="str">
        <f t="shared" si="5"/>
        <v/>
      </c>
      <c r="AF65" s="39" t="str">
        <f t="shared" si="6"/>
        <v/>
      </c>
      <c r="AG65" s="39" t="str">
        <f t="shared" si="7"/>
        <v/>
      </c>
    </row>
    <row r="66" spans="1:33" ht="25.5" x14ac:dyDescent="0.2">
      <c r="A66" s="5">
        <v>94288</v>
      </c>
      <c r="B66" s="5" t="s">
        <v>359</v>
      </c>
      <c r="C66" s="5">
        <v>2003</v>
      </c>
      <c r="D66" s="5"/>
      <c r="E66" s="5" t="s">
        <v>361</v>
      </c>
      <c r="F66" s="5" t="s">
        <v>349</v>
      </c>
      <c r="G66" s="5" t="s">
        <v>362</v>
      </c>
      <c r="H66" s="5" t="s">
        <v>351</v>
      </c>
      <c r="I66" s="5" t="s">
        <v>341</v>
      </c>
      <c r="J66" s="5" t="s">
        <v>352</v>
      </c>
      <c r="K66" s="53"/>
      <c r="L66" s="42">
        <v>480</v>
      </c>
      <c r="M66" s="42">
        <v>10</v>
      </c>
      <c r="N66" s="42"/>
      <c r="O66" s="34">
        <v>9.0402206627276699E-4</v>
      </c>
      <c r="P66" s="34">
        <v>0.54602932802875126</v>
      </c>
      <c r="Q66" s="34">
        <v>0.11842689068173247</v>
      </c>
      <c r="R66" s="34"/>
      <c r="S66" s="34">
        <v>4.1133004015410896E-2</v>
      </c>
      <c r="T66" s="34"/>
      <c r="U66" s="34">
        <v>7.0513721169275817E-2</v>
      </c>
      <c r="V66" s="76"/>
      <c r="W66" s="76" t="str">
        <f t="shared" si="0"/>
        <v/>
      </c>
      <c r="X66" s="192" t="str">
        <f t="shared" si="1"/>
        <v/>
      </c>
      <c r="Y66" s="192" t="str">
        <f t="shared" si="2"/>
        <v/>
      </c>
      <c r="Z66" s="192" t="str">
        <f t="shared" si="3"/>
        <v/>
      </c>
      <c r="AA66" s="5" t="s">
        <v>363</v>
      </c>
      <c r="AB66" s="5"/>
      <c r="AC66" s="5" t="s">
        <v>365</v>
      </c>
      <c r="AD66" s="39" t="str">
        <f t="shared" si="4"/>
        <v/>
      </c>
      <c r="AE66" s="39" t="str">
        <f t="shared" si="5"/>
        <v/>
      </c>
      <c r="AF66" s="39" t="str">
        <f t="shared" si="6"/>
        <v/>
      </c>
      <c r="AG66" s="39" t="str">
        <f t="shared" si="7"/>
        <v/>
      </c>
    </row>
    <row r="67" spans="1:33" ht="25.5" x14ac:dyDescent="0.2">
      <c r="A67" s="5">
        <v>94288</v>
      </c>
      <c r="B67" s="5" t="s">
        <v>359</v>
      </c>
      <c r="C67" s="5">
        <v>2003</v>
      </c>
      <c r="D67" s="5"/>
      <c r="E67" s="5" t="s">
        <v>361</v>
      </c>
      <c r="F67" s="5" t="s">
        <v>349</v>
      </c>
      <c r="G67" s="5" t="s">
        <v>362</v>
      </c>
      <c r="H67" s="5" t="s">
        <v>351</v>
      </c>
      <c r="I67" s="5" t="s">
        <v>341</v>
      </c>
      <c r="J67" s="5" t="s">
        <v>352</v>
      </c>
      <c r="K67" s="53"/>
      <c r="L67" s="42">
        <v>480</v>
      </c>
      <c r="M67" s="42">
        <v>10</v>
      </c>
      <c r="N67" s="42"/>
      <c r="O67" s="34">
        <v>9.0402206627276699E-4</v>
      </c>
      <c r="P67" s="34">
        <v>3.3182129942541909</v>
      </c>
      <c r="Q67" s="34">
        <v>0.48636387165474865</v>
      </c>
      <c r="R67" s="34"/>
      <c r="S67" s="34">
        <v>2.0340496491137255E-2</v>
      </c>
      <c r="T67" s="34"/>
      <c r="U67" s="34">
        <v>9.0402206627276695E-3</v>
      </c>
      <c r="V67" s="76"/>
      <c r="W67" s="76" t="str">
        <f t="shared" ref="W67:W130" si="8">IF(AND($H67="W",$I67="TWA",$J67="PBZ",$V67&lt;&gt;""),IF($AB67&lt;&gt;"ND",$V67,IF($AK$6&gt;3,$V67/2,$V67/SQRT(2))),"")</f>
        <v/>
      </c>
      <c r="X67" s="192" t="str">
        <f t="shared" ref="X67:X130" si="9">IF(AND($H67="ONU", $I67="TWA", $J67="PBZ",$V67&lt;&gt;""), $V67, "")</f>
        <v/>
      </c>
      <c r="Y67" s="192" t="str">
        <f t="shared" ref="Y67:Y130" si="10">IF(AND($H67="W",$I67="Short-term",$J67="PBZ",$V67&lt;&gt;""),IF($AB67&lt;&gt;"ND",$V67,IF($AL$6&gt;3,$V67/2,$V67/SQRT(2))),"")</f>
        <v/>
      </c>
      <c r="Z67" s="192" t="str">
        <f t="shared" ref="Z67:Z130" si="11">IF(AND($H67="ONU",$I67="Short-term",$J67="PBZ",$V67&lt;&gt;""),IF($AB67&lt;&gt;"ND",$V67,IF($AL$6&gt;3,$V67/2,$V67/SQRT(2))),"")</f>
        <v/>
      </c>
      <c r="AA67" s="5" t="s">
        <v>363</v>
      </c>
      <c r="AB67" s="5"/>
      <c r="AC67" s="5" t="s">
        <v>365</v>
      </c>
      <c r="AD67" s="39" t="str">
        <f t="shared" ref="AD67:AD130" si="12">IF(AND($H67="W", $I67="TWA", $J67="PBZ",$V67&lt;&gt;"", $AB67&lt;&gt;"ND"), $V67, "")</f>
        <v/>
      </c>
      <c r="AE67" s="39" t="str">
        <f t="shared" ref="AE67:AE130" si="13">+IFERROR(LN(AD67),"")</f>
        <v/>
      </c>
      <c r="AF67" s="39" t="str">
        <f t="shared" ref="AF67:AF130" si="14">IF(AND($H67="W", $I67="Short-term", $J67="PBZ",$V67&lt;&gt;"", $AB67&lt;&gt;"ND"), $V67, "")</f>
        <v/>
      </c>
      <c r="AG67" s="39" t="str">
        <f t="shared" ref="AG67:AG130" si="15">+IFERROR(LN(AF67),"")</f>
        <v/>
      </c>
    </row>
    <row r="68" spans="1:33" ht="25.5" x14ac:dyDescent="0.2">
      <c r="A68" s="5">
        <v>94288</v>
      </c>
      <c r="B68" s="5" t="s">
        <v>359</v>
      </c>
      <c r="C68" s="5">
        <v>2003</v>
      </c>
      <c r="D68" s="5"/>
      <c r="E68" s="5" t="s">
        <v>361</v>
      </c>
      <c r="F68" s="5" t="s">
        <v>349</v>
      </c>
      <c r="G68" s="5" t="s">
        <v>362</v>
      </c>
      <c r="H68" s="5" t="s">
        <v>351</v>
      </c>
      <c r="I68" s="5" t="s">
        <v>341</v>
      </c>
      <c r="J68" s="5" t="s">
        <v>352</v>
      </c>
      <c r="K68" s="53"/>
      <c r="L68" s="42">
        <v>480</v>
      </c>
      <c r="M68" s="42">
        <v>10</v>
      </c>
      <c r="N68" s="42"/>
      <c r="O68" s="34">
        <v>9.0402206627276695E-3</v>
      </c>
      <c r="P68" s="34">
        <v>0.78649919765730725</v>
      </c>
      <c r="Q68" s="34">
        <v>0.11345476931723225</v>
      </c>
      <c r="R68" s="34"/>
      <c r="S68" s="34">
        <v>4.1133004015410896E-2</v>
      </c>
      <c r="T68" s="34"/>
      <c r="U68" s="34">
        <v>4.4749092280501966E-2</v>
      </c>
      <c r="V68" s="76"/>
      <c r="W68" s="76" t="str">
        <f t="shared" si="8"/>
        <v/>
      </c>
      <c r="X68" s="192" t="str">
        <f t="shared" si="9"/>
        <v/>
      </c>
      <c r="Y68" s="192" t="str">
        <f t="shared" si="10"/>
        <v/>
      </c>
      <c r="Z68" s="192" t="str">
        <f t="shared" si="11"/>
        <v/>
      </c>
      <c r="AA68" s="5" t="s">
        <v>363</v>
      </c>
      <c r="AB68" s="5"/>
      <c r="AC68" s="5" t="s">
        <v>365</v>
      </c>
      <c r="AD68" s="39" t="str">
        <f t="shared" si="12"/>
        <v/>
      </c>
      <c r="AE68" s="39" t="str">
        <f t="shared" si="13"/>
        <v/>
      </c>
      <c r="AF68" s="39" t="str">
        <f t="shared" si="14"/>
        <v/>
      </c>
      <c r="AG68" s="39" t="str">
        <f t="shared" si="15"/>
        <v/>
      </c>
    </row>
    <row r="69" spans="1:33" ht="25.5" x14ac:dyDescent="0.2">
      <c r="A69" s="5">
        <v>94288</v>
      </c>
      <c r="B69" s="5" t="s">
        <v>359</v>
      </c>
      <c r="C69" s="5">
        <v>2003</v>
      </c>
      <c r="D69" s="5"/>
      <c r="E69" s="5" t="s">
        <v>361</v>
      </c>
      <c r="F69" s="5" t="s">
        <v>349</v>
      </c>
      <c r="G69" s="5" t="s">
        <v>362</v>
      </c>
      <c r="H69" s="5" t="s">
        <v>351</v>
      </c>
      <c r="I69" s="5" t="s">
        <v>341</v>
      </c>
      <c r="J69" s="5" t="s">
        <v>352</v>
      </c>
      <c r="K69" s="53"/>
      <c r="L69" s="42">
        <v>480</v>
      </c>
      <c r="M69" s="42">
        <v>13</v>
      </c>
      <c r="N69" s="42"/>
      <c r="O69" s="34">
        <v>1.4012342027227887E-2</v>
      </c>
      <c r="P69" s="34">
        <v>2.3698938467340587</v>
      </c>
      <c r="Q69" s="34">
        <v>0.54738536112816039</v>
      </c>
      <c r="R69" s="34"/>
      <c r="S69" s="34">
        <v>0.20250094284509979</v>
      </c>
      <c r="T69" s="34"/>
      <c r="U69" s="34">
        <v>0.17402424775750763</v>
      </c>
      <c r="V69" s="76"/>
      <c r="W69" s="76" t="str">
        <f t="shared" si="8"/>
        <v/>
      </c>
      <c r="X69" s="192" t="str">
        <f t="shared" si="9"/>
        <v/>
      </c>
      <c r="Y69" s="192" t="str">
        <f t="shared" si="10"/>
        <v/>
      </c>
      <c r="Z69" s="192" t="str">
        <f t="shared" si="11"/>
        <v/>
      </c>
      <c r="AA69" s="5" t="s">
        <v>363</v>
      </c>
      <c r="AB69" s="5"/>
      <c r="AC69" s="5" t="s">
        <v>365</v>
      </c>
      <c r="AD69" s="39" t="str">
        <f t="shared" si="12"/>
        <v/>
      </c>
      <c r="AE69" s="39" t="str">
        <f t="shared" si="13"/>
        <v/>
      </c>
      <c r="AF69" s="39" t="str">
        <f t="shared" si="14"/>
        <v/>
      </c>
      <c r="AG69" s="39" t="str">
        <f t="shared" si="15"/>
        <v/>
      </c>
    </row>
    <row r="70" spans="1:33" ht="25.5" x14ac:dyDescent="0.2">
      <c r="A70" s="5">
        <v>94288</v>
      </c>
      <c r="B70" s="5" t="s">
        <v>359</v>
      </c>
      <c r="C70" s="5">
        <v>2003</v>
      </c>
      <c r="D70" s="5"/>
      <c r="E70" s="5" t="s">
        <v>361</v>
      </c>
      <c r="F70" s="5" t="s">
        <v>349</v>
      </c>
      <c r="G70" s="5" t="s">
        <v>362</v>
      </c>
      <c r="H70" s="5" t="s">
        <v>351</v>
      </c>
      <c r="I70" s="5" t="s">
        <v>341</v>
      </c>
      <c r="J70" s="5" t="s">
        <v>352</v>
      </c>
      <c r="K70" s="53"/>
      <c r="L70" s="42">
        <v>480</v>
      </c>
      <c r="M70" s="42">
        <v>7</v>
      </c>
      <c r="N70" s="42"/>
      <c r="O70" s="34">
        <v>4.9721213645002177E-3</v>
      </c>
      <c r="P70" s="34">
        <v>0.3281600100570144</v>
      </c>
      <c r="Q70" s="34">
        <v>0.15187570713382487</v>
      </c>
      <c r="R70" s="34"/>
      <c r="S70" s="34">
        <v>7.5485842533776049E-2</v>
      </c>
      <c r="T70" s="34"/>
      <c r="U70" s="34">
        <v>8.2718019063958176E-2</v>
      </c>
      <c r="V70" s="78"/>
      <c r="W70" s="76" t="str">
        <f t="shared" si="8"/>
        <v/>
      </c>
      <c r="X70" s="192" t="str">
        <f t="shared" si="9"/>
        <v/>
      </c>
      <c r="Y70" s="192" t="str">
        <f t="shared" si="10"/>
        <v/>
      </c>
      <c r="Z70" s="192" t="str">
        <f t="shared" si="11"/>
        <v/>
      </c>
      <c r="AA70" s="5" t="s">
        <v>363</v>
      </c>
      <c r="AB70" s="5"/>
      <c r="AC70" s="5" t="s">
        <v>365</v>
      </c>
      <c r="AD70" s="39" t="str">
        <f t="shared" si="12"/>
        <v/>
      </c>
      <c r="AE70" s="39" t="str">
        <f t="shared" si="13"/>
        <v/>
      </c>
      <c r="AF70" s="39" t="str">
        <f t="shared" si="14"/>
        <v/>
      </c>
      <c r="AG70" s="39" t="str">
        <f t="shared" si="15"/>
        <v/>
      </c>
    </row>
    <row r="71" spans="1:33" ht="25.5" x14ac:dyDescent="0.2">
      <c r="A71" s="5">
        <v>94288</v>
      </c>
      <c r="B71" s="5" t="s">
        <v>359</v>
      </c>
      <c r="C71" s="5">
        <v>2003</v>
      </c>
      <c r="D71" s="5"/>
      <c r="E71" s="5" t="s">
        <v>361</v>
      </c>
      <c r="F71" s="5" t="s">
        <v>349</v>
      </c>
      <c r="G71" s="5" t="s">
        <v>362</v>
      </c>
      <c r="H71" s="5" t="s">
        <v>351</v>
      </c>
      <c r="I71" s="5" t="s">
        <v>341</v>
      </c>
      <c r="J71" s="5" t="s">
        <v>352</v>
      </c>
      <c r="K71" s="53"/>
      <c r="L71" s="42">
        <v>480</v>
      </c>
      <c r="M71" s="42">
        <v>10</v>
      </c>
      <c r="N71" s="42"/>
      <c r="O71" s="34">
        <v>9.0402206627276699E-4</v>
      </c>
      <c r="P71" s="34">
        <v>4.3076651457897341</v>
      </c>
      <c r="Q71" s="34">
        <v>0.79282735212121658</v>
      </c>
      <c r="R71" s="34"/>
      <c r="S71" s="34">
        <v>9.4018294892367751E-2</v>
      </c>
      <c r="T71" s="34"/>
      <c r="U71" s="34">
        <v>0.12023493481427801</v>
      </c>
      <c r="V71" s="79"/>
      <c r="W71" s="76" t="str">
        <f t="shared" si="8"/>
        <v/>
      </c>
      <c r="X71" s="192" t="str">
        <f t="shared" si="9"/>
        <v/>
      </c>
      <c r="Y71" s="192" t="str">
        <f t="shared" si="10"/>
        <v/>
      </c>
      <c r="Z71" s="192" t="str">
        <f t="shared" si="11"/>
        <v/>
      </c>
      <c r="AA71" s="5" t="s">
        <v>363</v>
      </c>
      <c r="AB71" s="5"/>
      <c r="AC71" s="5" t="s">
        <v>365</v>
      </c>
      <c r="AD71" s="39" t="str">
        <f t="shared" si="12"/>
        <v/>
      </c>
      <c r="AE71" s="39" t="str">
        <f t="shared" si="13"/>
        <v/>
      </c>
      <c r="AF71" s="39" t="str">
        <f t="shared" si="14"/>
        <v/>
      </c>
      <c r="AG71" s="39" t="str">
        <f t="shared" si="15"/>
        <v/>
      </c>
    </row>
    <row r="72" spans="1:33" ht="25.5" x14ac:dyDescent="0.2">
      <c r="A72" s="5">
        <v>94288</v>
      </c>
      <c r="B72" s="5" t="s">
        <v>359</v>
      </c>
      <c r="C72" s="5">
        <v>2003</v>
      </c>
      <c r="D72" s="5"/>
      <c r="E72" s="5" t="s">
        <v>361</v>
      </c>
      <c r="F72" s="5" t="s">
        <v>349</v>
      </c>
      <c r="G72" s="5" t="s">
        <v>362</v>
      </c>
      <c r="H72" s="5" t="s">
        <v>351</v>
      </c>
      <c r="I72" s="5" t="s">
        <v>341</v>
      </c>
      <c r="J72" s="5" t="s">
        <v>352</v>
      </c>
      <c r="K72" s="53"/>
      <c r="L72" s="42">
        <v>480</v>
      </c>
      <c r="M72" s="42">
        <v>11</v>
      </c>
      <c r="N72" s="42"/>
      <c r="O72" s="34">
        <v>9.0402206627276699E-4</v>
      </c>
      <c r="P72" s="34">
        <v>2.7708276331260304</v>
      </c>
      <c r="Q72" s="34">
        <v>0.8601769960585377</v>
      </c>
      <c r="R72" s="34"/>
      <c r="S72" s="34">
        <v>0.16634006019418912</v>
      </c>
      <c r="T72" s="34"/>
      <c r="U72" s="34">
        <v>0.29832728187001312</v>
      </c>
      <c r="V72" s="79"/>
      <c r="W72" s="76" t="str">
        <f t="shared" si="8"/>
        <v/>
      </c>
      <c r="X72" s="192" t="str">
        <f t="shared" si="9"/>
        <v/>
      </c>
      <c r="Y72" s="192" t="str">
        <f t="shared" si="10"/>
        <v/>
      </c>
      <c r="Z72" s="192" t="str">
        <f t="shared" si="11"/>
        <v/>
      </c>
      <c r="AA72" s="5" t="s">
        <v>363</v>
      </c>
      <c r="AB72" s="5"/>
      <c r="AC72" s="5" t="s">
        <v>365</v>
      </c>
      <c r="AD72" s="39" t="str">
        <f t="shared" si="12"/>
        <v/>
      </c>
      <c r="AE72" s="39" t="str">
        <f t="shared" si="13"/>
        <v/>
      </c>
      <c r="AF72" s="39" t="str">
        <f t="shared" si="14"/>
        <v/>
      </c>
      <c r="AG72" s="39" t="str">
        <f t="shared" si="15"/>
        <v/>
      </c>
    </row>
    <row r="73" spans="1:33" ht="25.5" x14ac:dyDescent="0.2">
      <c r="A73" s="5">
        <v>94288</v>
      </c>
      <c r="B73" s="5" t="s">
        <v>359</v>
      </c>
      <c r="C73" s="5">
        <v>2003</v>
      </c>
      <c r="D73" s="5"/>
      <c r="E73" s="5" t="s">
        <v>361</v>
      </c>
      <c r="F73" s="5" t="s">
        <v>349</v>
      </c>
      <c r="G73" s="5" t="s">
        <v>362</v>
      </c>
      <c r="H73" s="5" t="s">
        <v>351</v>
      </c>
      <c r="I73" s="5" t="s">
        <v>341</v>
      </c>
      <c r="J73" s="5" t="s">
        <v>352</v>
      </c>
      <c r="K73" s="53"/>
      <c r="L73" s="42">
        <v>480</v>
      </c>
      <c r="M73" s="42">
        <v>10</v>
      </c>
      <c r="N73" s="42"/>
      <c r="O73" s="34">
        <v>9.0402206627276699E-4</v>
      </c>
      <c r="P73" s="34">
        <v>0.36206083754224316</v>
      </c>
      <c r="Q73" s="34">
        <v>0.10486655968764097</v>
      </c>
      <c r="R73" s="34"/>
      <c r="S73" s="34">
        <v>4.3393059181092812E-2</v>
      </c>
      <c r="T73" s="34"/>
      <c r="U73" s="34">
        <v>8.6334107329049239E-2</v>
      </c>
      <c r="V73" s="76"/>
      <c r="W73" s="76" t="str">
        <f t="shared" si="8"/>
        <v/>
      </c>
      <c r="X73" s="192" t="str">
        <f t="shared" si="9"/>
        <v/>
      </c>
      <c r="Y73" s="192" t="str">
        <f t="shared" si="10"/>
        <v/>
      </c>
      <c r="Z73" s="192" t="str">
        <f t="shared" si="11"/>
        <v/>
      </c>
      <c r="AA73" s="5" t="s">
        <v>363</v>
      </c>
      <c r="AB73" s="5"/>
      <c r="AC73" s="5" t="s">
        <v>365</v>
      </c>
      <c r="AD73" s="39" t="str">
        <f t="shared" si="12"/>
        <v/>
      </c>
      <c r="AE73" s="39" t="str">
        <f t="shared" si="13"/>
        <v/>
      </c>
      <c r="AF73" s="39" t="str">
        <f t="shared" si="14"/>
        <v/>
      </c>
      <c r="AG73" s="39" t="str">
        <f t="shared" si="15"/>
        <v/>
      </c>
    </row>
    <row r="74" spans="1:33" ht="25.5" x14ac:dyDescent="0.2">
      <c r="A74" s="5">
        <v>94288</v>
      </c>
      <c r="B74" s="5" t="s">
        <v>359</v>
      </c>
      <c r="C74" s="5">
        <v>2003</v>
      </c>
      <c r="D74" s="5"/>
      <c r="E74" s="5" t="s">
        <v>361</v>
      </c>
      <c r="F74" s="5" t="s">
        <v>349</v>
      </c>
      <c r="G74" s="5" t="s">
        <v>362</v>
      </c>
      <c r="H74" s="5" t="s">
        <v>351</v>
      </c>
      <c r="I74" s="5" t="s">
        <v>341</v>
      </c>
      <c r="J74" s="5" t="s">
        <v>352</v>
      </c>
      <c r="K74" s="53"/>
      <c r="L74" s="42">
        <v>480</v>
      </c>
      <c r="M74" s="42">
        <v>10</v>
      </c>
      <c r="N74" s="42"/>
      <c r="O74" s="34">
        <v>7.5485842533776049E-2</v>
      </c>
      <c r="P74" s="34">
        <v>1.9630839169113135</v>
      </c>
      <c r="Q74" s="34">
        <v>0.44749092280501962</v>
      </c>
      <c r="R74" s="34"/>
      <c r="S74" s="34">
        <v>0.26668650955046624</v>
      </c>
      <c r="T74" s="34"/>
      <c r="U74" s="34">
        <v>0.26533047645105706</v>
      </c>
      <c r="V74" s="76"/>
      <c r="W74" s="76" t="str">
        <f t="shared" si="8"/>
        <v/>
      </c>
      <c r="X74" s="192" t="str">
        <f t="shared" si="9"/>
        <v/>
      </c>
      <c r="Y74" s="192" t="str">
        <f t="shared" si="10"/>
        <v/>
      </c>
      <c r="Z74" s="192" t="str">
        <f t="shared" si="11"/>
        <v/>
      </c>
      <c r="AA74" s="5" t="s">
        <v>363</v>
      </c>
      <c r="AB74" s="5"/>
      <c r="AC74" s="5" t="s">
        <v>365</v>
      </c>
      <c r="AD74" s="39" t="str">
        <f t="shared" si="12"/>
        <v/>
      </c>
      <c r="AE74" s="39" t="str">
        <f t="shared" si="13"/>
        <v/>
      </c>
      <c r="AF74" s="39" t="str">
        <f t="shared" si="14"/>
        <v/>
      </c>
      <c r="AG74" s="39" t="str">
        <f t="shared" si="15"/>
        <v/>
      </c>
    </row>
    <row r="75" spans="1:33" ht="25.5" x14ac:dyDescent="0.2">
      <c r="A75" s="5">
        <v>94288</v>
      </c>
      <c r="B75" s="5" t="s">
        <v>359</v>
      </c>
      <c r="C75" s="5">
        <v>2003</v>
      </c>
      <c r="D75" s="5"/>
      <c r="E75" s="5" t="s">
        <v>361</v>
      </c>
      <c r="F75" s="5" t="s">
        <v>349</v>
      </c>
      <c r="G75" s="5" t="s">
        <v>362</v>
      </c>
      <c r="H75" s="5" t="s">
        <v>351</v>
      </c>
      <c r="I75" s="5" t="s">
        <v>341</v>
      </c>
      <c r="J75" s="5" t="s">
        <v>352</v>
      </c>
      <c r="K75" s="53"/>
      <c r="L75" s="42">
        <v>480</v>
      </c>
      <c r="M75" s="42">
        <v>9</v>
      </c>
      <c r="N75" s="42"/>
      <c r="O75" s="34">
        <v>9.0402206627276699E-4</v>
      </c>
      <c r="P75" s="34">
        <v>8.7518376235866562</v>
      </c>
      <c r="Q75" s="34">
        <v>1.6498402709477995</v>
      </c>
      <c r="R75" s="34"/>
      <c r="S75" s="34">
        <v>0.3281600100570144</v>
      </c>
      <c r="T75" s="34"/>
      <c r="U75" s="34">
        <v>0.30917554666528629</v>
      </c>
      <c r="V75" s="76"/>
      <c r="W75" s="76" t="str">
        <f t="shared" si="8"/>
        <v/>
      </c>
      <c r="X75" s="192" t="str">
        <f t="shared" si="9"/>
        <v/>
      </c>
      <c r="Y75" s="192" t="str">
        <f t="shared" si="10"/>
        <v/>
      </c>
      <c r="Z75" s="192" t="str">
        <f t="shared" si="11"/>
        <v/>
      </c>
      <c r="AA75" s="5" t="s">
        <v>363</v>
      </c>
      <c r="AB75" s="5"/>
      <c r="AC75" s="5" t="s">
        <v>365</v>
      </c>
      <c r="AD75" s="39" t="str">
        <f t="shared" si="12"/>
        <v/>
      </c>
      <c r="AE75" s="39" t="str">
        <f t="shared" si="13"/>
        <v/>
      </c>
      <c r="AF75" s="39" t="str">
        <f t="shared" si="14"/>
        <v/>
      </c>
      <c r="AG75" s="39" t="str">
        <f t="shared" si="15"/>
        <v/>
      </c>
    </row>
    <row r="76" spans="1:33" ht="25.5" x14ac:dyDescent="0.2">
      <c r="A76" s="5">
        <v>94288</v>
      </c>
      <c r="B76" s="5" t="s">
        <v>359</v>
      </c>
      <c r="C76" s="5">
        <v>2003</v>
      </c>
      <c r="D76" s="5"/>
      <c r="E76" s="5" t="s">
        <v>361</v>
      </c>
      <c r="F76" s="5" t="s">
        <v>349</v>
      </c>
      <c r="G76" s="5" t="s">
        <v>362</v>
      </c>
      <c r="H76" s="5" t="s">
        <v>351</v>
      </c>
      <c r="I76" s="5" t="s">
        <v>341</v>
      </c>
      <c r="J76" s="5" t="s">
        <v>352</v>
      </c>
      <c r="K76" s="53"/>
      <c r="L76" s="42">
        <v>480</v>
      </c>
      <c r="M76" s="42">
        <v>7</v>
      </c>
      <c r="N76" s="42"/>
      <c r="O76" s="34">
        <v>8.1361985964549018E-3</v>
      </c>
      <c r="P76" s="34">
        <v>1.1616683551605054</v>
      </c>
      <c r="Q76" s="34">
        <v>0.54512530596247843</v>
      </c>
      <c r="R76" s="34"/>
      <c r="S76" s="34">
        <v>0.19436474424864489</v>
      </c>
      <c r="T76" s="34"/>
      <c r="U76" s="34">
        <v>0.33629620865346932</v>
      </c>
      <c r="V76" s="78"/>
      <c r="W76" s="76" t="str">
        <f t="shared" si="8"/>
        <v/>
      </c>
      <c r="X76" s="192" t="str">
        <f t="shared" si="9"/>
        <v/>
      </c>
      <c r="Y76" s="192" t="str">
        <f t="shared" si="10"/>
        <v/>
      </c>
      <c r="Z76" s="192" t="str">
        <f t="shared" si="11"/>
        <v/>
      </c>
      <c r="AA76" s="5" t="s">
        <v>363</v>
      </c>
      <c r="AB76" s="5"/>
      <c r="AC76" s="5" t="s">
        <v>365</v>
      </c>
      <c r="AD76" s="39" t="str">
        <f t="shared" si="12"/>
        <v/>
      </c>
      <c r="AE76" s="39" t="str">
        <f t="shared" si="13"/>
        <v/>
      </c>
      <c r="AF76" s="39" t="str">
        <f t="shared" si="14"/>
        <v/>
      </c>
      <c r="AG76" s="39" t="str">
        <f t="shared" si="15"/>
        <v/>
      </c>
    </row>
    <row r="77" spans="1:33" ht="25.5" x14ac:dyDescent="0.2">
      <c r="A77" s="5">
        <v>94288</v>
      </c>
      <c r="B77" s="5" t="s">
        <v>359</v>
      </c>
      <c r="C77" s="5">
        <v>2003</v>
      </c>
      <c r="D77" s="5"/>
      <c r="E77" s="5" t="s">
        <v>361</v>
      </c>
      <c r="F77" s="5" t="s">
        <v>349</v>
      </c>
      <c r="G77" s="5" t="s">
        <v>362</v>
      </c>
      <c r="H77" s="5" t="s">
        <v>351</v>
      </c>
      <c r="I77" s="5" t="s">
        <v>341</v>
      </c>
      <c r="J77" s="5" t="s">
        <v>352</v>
      </c>
      <c r="K77" s="53"/>
      <c r="L77" s="42">
        <v>480</v>
      </c>
      <c r="M77" s="42">
        <v>10</v>
      </c>
      <c r="N77" s="42"/>
      <c r="O77" s="34">
        <v>9.0402206627276699E-4</v>
      </c>
      <c r="P77" s="34">
        <v>8.4607425182468265</v>
      </c>
      <c r="Q77" s="34">
        <v>1.0554457623734554</v>
      </c>
      <c r="R77" s="34"/>
      <c r="S77" s="34">
        <v>0.16769609329359828</v>
      </c>
      <c r="T77" s="34"/>
      <c r="U77" s="34">
        <v>0.18713256771846273</v>
      </c>
      <c r="V77" s="76"/>
      <c r="W77" s="76" t="str">
        <f t="shared" si="8"/>
        <v/>
      </c>
      <c r="X77" s="192" t="str">
        <f t="shared" si="9"/>
        <v/>
      </c>
      <c r="Y77" s="192" t="str">
        <f t="shared" si="10"/>
        <v/>
      </c>
      <c r="Z77" s="192" t="str">
        <f t="shared" si="11"/>
        <v/>
      </c>
      <c r="AA77" s="5" t="s">
        <v>363</v>
      </c>
      <c r="AB77" s="5"/>
      <c r="AC77" s="5" t="s">
        <v>365</v>
      </c>
      <c r="AD77" s="39" t="str">
        <f t="shared" si="12"/>
        <v/>
      </c>
      <c r="AE77" s="39" t="str">
        <f t="shared" si="13"/>
        <v/>
      </c>
      <c r="AF77" s="39" t="str">
        <f t="shared" si="14"/>
        <v/>
      </c>
      <c r="AG77" s="39" t="str">
        <f t="shared" si="15"/>
        <v/>
      </c>
    </row>
    <row r="78" spans="1:33" ht="25.5" x14ac:dyDescent="0.2">
      <c r="A78" s="5">
        <v>94288</v>
      </c>
      <c r="B78" s="5" t="s">
        <v>359</v>
      </c>
      <c r="C78" s="5">
        <v>2003</v>
      </c>
      <c r="D78" s="5"/>
      <c r="E78" s="5" t="s">
        <v>361</v>
      </c>
      <c r="F78" s="5" t="s">
        <v>349</v>
      </c>
      <c r="G78" s="5" t="s">
        <v>362</v>
      </c>
      <c r="H78" s="5" t="s">
        <v>351</v>
      </c>
      <c r="I78" s="5" t="s">
        <v>341</v>
      </c>
      <c r="J78" s="5" t="s">
        <v>352</v>
      </c>
      <c r="K78" s="53"/>
      <c r="L78" s="42">
        <v>480</v>
      </c>
      <c r="M78" s="42">
        <v>8</v>
      </c>
      <c r="N78" s="42"/>
      <c r="O78" s="34">
        <v>1.3108319960955121E-2</v>
      </c>
      <c r="P78" s="34">
        <v>16.894364374505468</v>
      </c>
      <c r="Q78" s="34">
        <v>4.1783899903127288</v>
      </c>
      <c r="R78" s="34"/>
      <c r="S78" s="34">
        <v>0.82944024580526365</v>
      </c>
      <c r="T78" s="34"/>
      <c r="U78" s="34">
        <v>1.1038109429190486</v>
      </c>
      <c r="V78" s="78"/>
      <c r="W78" s="76" t="str">
        <f t="shared" si="8"/>
        <v/>
      </c>
      <c r="X78" s="192" t="str">
        <f t="shared" si="9"/>
        <v/>
      </c>
      <c r="Y78" s="192" t="str">
        <f t="shared" si="10"/>
        <v/>
      </c>
      <c r="Z78" s="192" t="str">
        <f t="shared" si="11"/>
        <v/>
      </c>
      <c r="AA78" s="5" t="s">
        <v>363</v>
      </c>
      <c r="AB78" s="5"/>
      <c r="AC78" s="5" t="s">
        <v>365</v>
      </c>
      <c r="AD78" s="39" t="str">
        <f t="shared" si="12"/>
        <v/>
      </c>
      <c r="AE78" s="39" t="str">
        <f t="shared" si="13"/>
        <v/>
      </c>
      <c r="AF78" s="39" t="str">
        <f t="shared" si="14"/>
        <v/>
      </c>
      <c r="AG78" s="39" t="str">
        <f t="shared" si="15"/>
        <v/>
      </c>
    </row>
    <row r="79" spans="1:33" ht="25.5" x14ac:dyDescent="0.2">
      <c r="A79" s="5">
        <v>94288</v>
      </c>
      <c r="B79" s="5" t="s">
        <v>359</v>
      </c>
      <c r="C79" s="5">
        <v>2003</v>
      </c>
      <c r="D79" s="5"/>
      <c r="E79" s="5" t="s">
        <v>361</v>
      </c>
      <c r="F79" s="5" t="s">
        <v>349</v>
      </c>
      <c r="G79" s="5" t="s">
        <v>362</v>
      </c>
      <c r="H79" s="5" t="s">
        <v>351</v>
      </c>
      <c r="I79" s="5" t="s">
        <v>341</v>
      </c>
      <c r="J79" s="5" t="s">
        <v>352</v>
      </c>
      <c r="K79" s="53"/>
      <c r="L79" s="42">
        <v>480</v>
      </c>
      <c r="M79" s="42">
        <v>9</v>
      </c>
      <c r="N79" s="42"/>
      <c r="O79" s="34">
        <v>4.9721213645002177E-3</v>
      </c>
      <c r="P79" s="34">
        <v>5.288529087695687E-2</v>
      </c>
      <c r="Q79" s="34">
        <v>1.8080441325455339E-2</v>
      </c>
      <c r="R79" s="34"/>
      <c r="S79" s="34">
        <v>1.3108319960955121E-2</v>
      </c>
      <c r="T79" s="34"/>
      <c r="U79" s="34">
        <v>9.9442427290004354E-3</v>
      </c>
      <c r="V79" s="76"/>
      <c r="W79" s="76" t="str">
        <f t="shared" si="8"/>
        <v/>
      </c>
      <c r="X79" s="192" t="str">
        <f t="shared" si="9"/>
        <v/>
      </c>
      <c r="Y79" s="192" t="str">
        <f t="shared" si="10"/>
        <v/>
      </c>
      <c r="Z79" s="192" t="str">
        <f t="shared" si="11"/>
        <v/>
      </c>
      <c r="AA79" s="5" t="s">
        <v>363</v>
      </c>
      <c r="AB79" s="5"/>
      <c r="AC79" s="5" t="s">
        <v>365</v>
      </c>
      <c r="AD79" s="39" t="str">
        <f t="shared" si="12"/>
        <v/>
      </c>
      <c r="AE79" s="39" t="str">
        <f t="shared" si="13"/>
        <v/>
      </c>
      <c r="AF79" s="39" t="str">
        <f t="shared" si="14"/>
        <v/>
      </c>
      <c r="AG79" s="39" t="str">
        <f t="shared" si="15"/>
        <v/>
      </c>
    </row>
    <row r="80" spans="1:33" ht="25.5" x14ac:dyDescent="0.2">
      <c r="A80" s="5">
        <v>94288</v>
      </c>
      <c r="B80" s="5" t="s">
        <v>359</v>
      </c>
      <c r="C80" s="5">
        <v>2003</v>
      </c>
      <c r="D80" s="5"/>
      <c r="E80" s="5" t="s">
        <v>361</v>
      </c>
      <c r="F80" s="5" t="s">
        <v>349</v>
      </c>
      <c r="G80" s="5" t="s">
        <v>362</v>
      </c>
      <c r="H80" s="5" t="s">
        <v>351</v>
      </c>
      <c r="I80" s="5" t="s">
        <v>341</v>
      </c>
      <c r="J80" s="5" t="s">
        <v>352</v>
      </c>
      <c r="K80" s="53"/>
      <c r="L80" s="42">
        <v>480</v>
      </c>
      <c r="M80" s="42">
        <v>7</v>
      </c>
      <c r="N80" s="42"/>
      <c r="O80" s="34">
        <v>9.0402206627276699E-4</v>
      </c>
      <c r="P80" s="34">
        <v>0.18306446842023533</v>
      </c>
      <c r="Q80" s="34">
        <v>7.8197908732594329E-2</v>
      </c>
      <c r="R80" s="34"/>
      <c r="S80" s="34">
        <v>2.3052562689955557E-2</v>
      </c>
      <c r="T80" s="34"/>
      <c r="U80" s="34">
        <v>8.6334107329049239E-2</v>
      </c>
      <c r="V80" s="75"/>
      <c r="W80" s="76" t="str">
        <f t="shared" si="8"/>
        <v/>
      </c>
      <c r="X80" s="192" t="str">
        <f t="shared" si="9"/>
        <v/>
      </c>
      <c r="Y80" s="192" t="str">
        <f t="shared" si="10"/>
        <v/>
      </c>
      <c r="Z80" s="192" t="str">
        <f t="shared" si="11"/>
        <v/>
      </c>
      <c r="AA80" s="5" t="s">
        <v>363</v>
      </c>
      <c r="AB80" s="5"/>
      <c r="AC80" s="5" t="s">
        <v>365</v>
      </c>
      <c r="AD80" s="39" t="str">
        <f t="shared" si="12"/>
        <v/>
      </c>
      <c r="AE80" s="39" t="str">
        <f t="shared" si="13"/>
        <v/>
      </c>
      <c r="AF80" s="39" t="str">
        <f t="shared" si="14"/>
        <v/>
      </c>
      <c r="AG80" s="39" t="str">
        <f t="shared" si="15"/>
        <v/>
      </c>
    </row>
    <row r="81" spans="1:33" ht="25.5" x14ac:dyDescent="0.2">
      <c r="A81" s="5">
        <v>94288</v>
      </c>
      <c r="B81" s="5" t="s">
        <v>359</v>
      </c>
      <c r="C81" s="5">
        <v>2003</v>
      </c>
      <c r="D81" s="5"/>
      <c r="E81" s="5" t="s">
        <v>361</v>
      </c>
      <c r="F81" s="5" t="s">
        <v>349</v>
      </c>
      <c r="G81" s="5" t="s">
        <v>362</v>
      </c>
      <c r="H81" s="5" t="s">
        <v>351</v>
      </c>
      <c r="I81" s="5" t="s">
        <v>341</v>
      </c>
      <c r="J81" s="5" t="s">
        <v>352</v>
      </c>
      <c r="K81" s="53"/>
      <c r="L81" s="42">
        <v>480</v>
      </c>
      <c r="M81" s="42">
        <v>9</v>
      </c>
      <c r="N81" s="42"/>
      <c r="O81" s="34">
        <v>9.0402206627276699E-4</v>
      </c>
      <c r="P81" s="34">
        <v>2.8770502259130808</v>
      </c>
      <c r="Q81" s="34">
        <v>0.94379903718876867</v>
      </c>
      <c r="R81" s="34"/>
      <c r="S81" s="34">
        <v>0.33403615348778737</v>
      </c>
      <c r="T81" s="34"/>
      <c r="U81" s="34">
        <v>0.45833918760029285</v>
      </c>
      <c r="V81" s="75"/>
      <c r="W81" s="76" t="str">
        <f t="shared" si="8"/>
        <v/>
      </c>
      <c r="X81" s="192" t="str">
        <f t="shared" si="9"/>
        <v/>
      </c>
      <c r="Y81" s="192" t="str">
        <f t="shared" si="10"/>
        <v/>
      </c>
      <c r="Z81" s="192" t="str">
        <f t="shared" si="11"/>
        <v/>
      </c>
      <c r="AA81" s="5" t="s">
        <v>363</v>
      </c>
      <c r="AB81" s="5"/>
      <c r="AC81" s="5" t="s">
        <v>365</v>
      </c>
      <c r="AD81" s="39" t="str">
        <f t="shared" si="12"/>
        <v/>
      </c>
      <c r="AE81" s="39" t="str">
        <f t="shared" si="13"/>
        <v/>
      </c>
      <c r="AF81" s="39" t="str">
        <f t="shared" si="14"/>
        <v/>
      </c>
      <c r="AG81" s="39" t="str">
        <f t="shared" si="15"/>
        <v/>
      </c>
    </row>
    <row r="82" spans="1:33" ht="25.5" x14ac:dyDescent="0.2">
      <c r="A82" s="5">
        <v>94288</v>
      </c>
      <c r="B82" s="5" t="s">
        <v>359</v>
      </c>
      <c r="C82" s="5">
        <v>2003</v>
      </c>
      <c r="D82" s="5"/>
      <c r="E82" s="5" t="s">
        <v>361</v>
      </c>
      <c r="F82" s="5" t="s">
        <v>349</v>
      </c>
      <c r="G82" s="5" t="s">
        <v>362</v>
      </c>
      <c r="H82" s="5" t="s">
        <v>351</v>
      </c>
      <c r="I82" s="5" t="s">
        <v>341</v>
      </c>
      <c r="J82" s="5" t="s">
        <v>352</v>
      </c>
      <c r="K82" s="53"/>
      <c r="L82" s="42">
        <v>480</v>
      </c>
      <c r="M82" s="42">
        <v>10</v>
      </c>
      <c r="N82" s="42"/>
      <c r="O82" s="34">
        <v>9.0402206627276699E-4</v>
      </c>
      <c r="P82" s="34">
        <v>8.8860849004281626</v>
      </c>
      <c r="Q82" s="34">
        <v>2.1104395137137741</v>
      </c>
      <c r="R82" s="34"/>
      <c r="S82" s="34">
        <v>0.54738536112816039</v>
      </c>
      <c r="T82" s="34"/>
      <c r="U82" s="34">
        <v>1.105618987051594</v>
      </c>
      <c r="V82" s="192"/>
      <c r="W82" s="76" t="str">
        <f t="shared" si="8"/>
        <v/>
      </c>
      <c r="X82" s="192" t="str">
        <f t="shared" si="9"/>
        <v/>
      </c>
      <c r="Y82" s="192" t="str">
        <f t="shared" si="10"/>
        <v/>
      </c>
      <c r="Z82" s="192" t="str">
        <f t="shared" si="11"/>
        <v/>
      </c>
      <c r="AA82" s="5" t="s">
        <v>363</v>
      </c>
      <c r="AB82" s="5"/>
      <c r="AC82" s="5" t="s">
        <v>365</v>
      </c>
      <c r="AD82" s="39" t="str">
        <f t="shared" si="12"/>
        <v/>
      </c>
      <c r="AE82" s="39" t="str">
        <f t="shared" si="13"/>
        <v/>
      </c>
      <c r="AF82" s="39" t="str">
        <f t="shared" si="14"/>
        <v/>
      </c>
      <c r="AG82" s="39" t="str">
        <f t="shared" si="15"/>
        <v/>
      </c>
    </row>
    <row r="83" spans="1:33" ht="25.5" x14ac:dyDescent="0.2">
      <c r="A83" s="5">
        <v>94288</v>
      </c>
      <c r="B83" s="5" t="s">
        <v>359</v>
      </c>
      <c r="C83" s="5">
        <v>2003</v>
      </c>
      <c r="D83" s="5"/>
      <c r="E83" s="5" t="s">
        <v>361</v>
      </c>
      <c r="F83" s="5" t="s">
        <v>349</v>
      </c>
      <c r="G83" s="5" t="s">
        <v>362</v>
      </c>
      <c r="H83" s="5" t="s">
        <v>351</v>
      </c>
      <c r="I83" s="5" t="s">
        <v>341</v>
      </c>
      <c r="J83" s="5" t="s">
        <v>352</v>
      </c>
      <c r="K83" s="53"/>
      <c r="L83" s="42">
        <v>480</v>
      </c>
      <c r="M83" s="42">
        <v>7</v>
      </c>
      <c r="N83" s="42"/>
      <c r="O83" s="34">
        <v>9.0402206627276699E-4</v>
      </c>
      <c r="P83" s="34">
        <v>12.458328095305001</v>
      </c>
      <c r="Q83" s="34">
        <v>2.1393682198345028</v>
      </c>
      <c r="R83" s="34"/>
      <c r="S83" s="34">
        <v>0.2951632046380584</v>
      </c>
      <c r="T83" s="34"/>
      <c r="U83" s="34">
        <v>0.53292100806779608</v>
      </c>
      <c r="V83" s="192"/>
      <c r="W83" s="76" t="str">
        <f t="shared" si="8"/>
        <v/>
      </c>
      <c r="X83" s="192" t="str">
        <f t="shared" si="9"/>
        <v/>
      </c>
      <c r="Y83" s="192" t="str">
        <f t="shared" si="10"/>
        <v/>
      </c>
      <c r="Z83" s="192" t="str">
        <f t="shared" si="11"/>
        <v/>
      </c>
      <c r="AA83" s="5" t="s">
        <v>363</v>
      </c>
      <c r="AB83" s="5"/>
      <c r="AC83" s="5" t="s">
        <v>365</v>
      </c>
      <c r="AD83" s="39" t="str">
        <f t="shared" si="12"/>
        <v/>
      </c>
      <c r="AE83" s="39" t="str">
        <f t="shared" si="13"/>
        <v/>
      </c>
      <c r="AF83" s="39" t="str">
        <f t="shared" si="14"/>
        <v/>
      </c>
      <c r="AG83" s="39" t="str">
        <f t="shared" si="15"/>
        <v/>
      </c>
    </row>
    <row r="84" spans="1:33" ht="25.5" x14ac:dyDescent="0.2">
      <c r="A84" s="5">
        <v>94288</v>
      </c>
      <c r="B84" s="5" t="s">
        <v>359</v>
      </c>
      <c r="C84" s="5">
        <v>2003</v>
      </c>
      <c r="D84" s="5"/>
      <c r="E84" s="5" t="s">
        <v>361</v>
      </c>
      <c r="F84" s="5" t="s">
        <v>349</v>
      </c>
      <c r="G84" s="5" t="s">
        <v>362</v>
      </c>
      <c r="H84" s="5" t="s">
        <v>351</v>
      </c>
      <c r="I84" s="5" t="s">
        <v>341</v>
      </c>
      <c r="J84" s="5" t="s">
        <v>352</v>
      </c>
      <c r="K84" s="53"/>
      <c r="L84" s="42">
        <v>480</v>
      </c>
      <c r="M84" s="42">
        <v>10</v>
      </c>
      <c r="N84" s="42"/>
      <c r="O84" s="34">
        <v>9.0402206627276699E-4</v>
      </c>
      <c r="P84" s="34">
        <v>12.759367443373833</v>
      </c>
      <c r="Q84" s="34">
        <v>1.7140258376531661</v>
      </c>
      <c r="R84" s="34"/>
      <c r="S84" s="34">
        <v>0.11842689068173247</v>
      </c>
      <c r="T84" s="34"/>
      <c r="U84" s="34">
        <v>0.14328749750423356</v>
      </c>
      <c r="V84" s="192"/>
      <c r="W84" s="76" t="str">
        <f t="shared" si="8"/>
        <v/>
      </c>
      <c r="X84" s="192" t="str">
        <f t="shared" si="9"/>
        <v/>
      </c>
      <c r="Y84" s="192" t="str">
        <f t="shared" si="10"/>
        <v/>
      </c>
      <c r="Z84" s="192" t="str">
        <f t="shared" si="11"/>
        <v/>
      </c>
      <c r="AA84" s="5" t="s">
        <v>363</v>
      </c>
      <c r="AB84" s="5"/>
      <c r="AC84" s="5" t="s">
        <v>365</v>
      </c>
      <c r="AD84" s="39" t="str">
        <f t="shared" si="12"/>
        <v/>
      </c>
      <c r="AE84" s="39" t="str">
        <f t="shared" si="13"/>
        <v/>
      </c>
      <c r="AF84" s="39" t="str">
        <f t="shared" si="14"/>
        <v/>
      </c>
      <c r="AG84" s="39" t="str">
        <f t="shared" si="15"/>
        <v/>
      </c>
    </row>
    <row r="85" spans="1:33" ht="25.5" x14ac:dyDescent="0.2">
      <c r="A85" s="5">
        <v>94288</v>
      </c>
      <c r="B85" s="5" t="s">
        <v>359</v>
      </c>
      <c r="C85" s="5">
        <v>2003</v>
      </c>
      <c r="D85" s="5"/>
      <c r="E85" s="5" t="s">
        <v>361</v>
      </c>
      <c r="F85" s="5" t="s">
        <v>349</v>
      </c>
      <c r="G85" s="5" t="s">
        <v>362</v>
      </c>
      <c r="H85" s="5" t="s">
        <v>351</v>
      </c>
      <c r="I85" s="5" t="s">
        <v>341</v>
      </c>
      <c r="J85" s="5" t="s">
        <v>352</v>
      </c>
      <c r="K85" s="53"/>
      <c r="L85" s="42">
        <v>480</v>
      </c>
      <c r="M85" s="42">
        <v>10</v>
      </c>
      <c r="N85" s="42"/>
      <c r="O85" s="34">
        <v>4.9721213645002184E-2</v>
      </c>
      <c r="P85" s="34">
        <v>8.2397091230431343</v>
      </c>
      <c r="Q85" s="34">
        <v>1.28732742237242</v>
      </c>
      <c r="R85" s="34"/>
      <c r="S85" s="34">
        <v>0.41494612841920003</v>
      </c>
      <c r="T85" s="34"/>
      <c r="U85" s="34">
        <v>0.35302061687951553</v>
      </c>
      <c r="V85" s="192"/>
      <c r="W85" s="76" t="str">
        <f t="shared" si="8"/>
        <v/>
      </c>
      <c r="X85" s="192" t="str">
        <f t="shared" si="9"/>
        <v/>
      </c>
      <c r="Y85" s="192" t="str">
        <f t="shared" si="10"/>
        <v/>
      </c>
      <c r="Z85" s="192" t="str">
        <f t="shared" si="11"/>
        <v/>
      </c>
      <c r="AA85" s="5" t="s">
        <v>363</v>
      </c>
      <c r="AB85" s="5"/>
      <c r="AC85" s="5" t="s">
        <v>365</v>
      </c>
      <c r="AD85" s="39" t="str">
        <f t="shared" si="12"/>
        <v/>
      </c>
      <c r="AE85" s="39" t="str">
        <f t="shared" si="13"/>
        <v/>
      </c>
      <c r="AF85" s="39" t="str">
        <f t="shared" si="14"/>
        <v/>
      </c>
      <c r="AG85" s="39" t="str">
        <f t="shared" si="15"/>
        <v/>
      </c>
    </row>
    <row r="86" spans="1:33" ht="76.5" x14ac:dyDescent="0.2">
      <c r="A86" s="5">
        <v>2597190</v>
      </c>
      <c r="B86" s="5" t="s">
        <v>429</v>
      </c>
      <c r="C86" s="5">
        <v>2009</v>
      </c>
      <c r="D86" s="5" t="s">
        <v>347</v>
      </c>
      <c r="E86" s="5" t="s">
        <v>430</v>
      </c>
      <c r="F86" s="5" t="s">
        <v>349</v>
      </c>
      <c r="G86" s="5" t="s">
        <v>431</v>
      </c>
      <c r="H86" s="5" t="s">
        <v>351</v>
      </c>
      <c r="I86" s="5"/>
      <c r="J86" s="5"/>
      <c r="K86" s="42">
        <v>1999</v>
      </c>
      <c r="L86" s="42"/>
      <c r="M86" s="42"/>
      <c r="N86" s="42"/>
      <c r="O86" s="42" t="s">
        <v>400</v>
      </c>
      <c r="P86" s="35">
        <v>1.6835</v>
      </c>
      <c r="Q86" s="35">
        <v>9.35E-2</v>
      </c>
      <c r="R86" s="35"/>
      <c r="S86" s="35"/>
      <c r="T86" s="35"/>
      <c r="U86" s="35">
        <v>2.5000000000000001E-3</v>
      </c>
      <c r="V86" s="192"/>
      <c r="W86" s="76" t="str">
        <f t="shared" si="8"/>
        <v/>
      </c>
      <c r="X86" s="192" t="str">
        <f t="shared" si="9"/>
        <v/>
      </c>
      <c r="Y86" s="192" t="str">
        <f t="shared" si="10"/>
        <v/>
      </c>
      <c r="Z86" s="192" t="str">
        <f t="shared" si="11"/>
        <v/>
      </c>
      <c r="AA86" s="5" t="s">
        <v>408</v>
      </c>
      <c r="AB86" s="5"/>
      <c r="AC86" s="5" t="s">
        <v>432</v>
      </c>
      <c r="AD86" s="39" t="str">
        <f t="shared" si="12"/>
        <v/>
      </c>
      <c r="AE86" s="39" t="str">
        <f t="shared" si="13"/>
        <v/>
      </c>
      <c r="AF86" s="39" t="str">
        <f t="shared" si="14"/>
        <v/>
      </c>
      <c r="AG86" s="39" t="str">
        <f t="shared" si="15"/>
        <v/>
      </c>
    </row>
    <row r="87" spans="1:33" ht="63.75" x14ac:dyDescent="0.2">
      <c r="A87" s="5">
        <v>2965136</v>
      </c>
      <c r="B87" s="5" t="s">
        <v>836</v>
      </c>
      <c r="C87" s="5">
        <v>2006</v>
      </c>
      <c r="D87" s="5" t="s">
        <v>395</v>
      </c>
      <c r="E87" s="5" t="s">
        <v>837</v>
      </c>
      <c r="F87" s="5" t="s">
        <v>349</v>
      </c>
      <c r="G87" s="5" t="s">
        <v>349</v>
      </c>
      <c r="H87" s="5" t="s">
        <v>351</v>
      </c>
      <c r="I87" s="5" t="s">
        <v>341</v>
      </c>
      <c r="J87" s="5" t="s">
        <v>352</v>
      </c>
      <c r="K87" s="53"/>
      <c r="L87" s="42"/>
      <c r="M87" s="42">
        <v>26</v>
      </c>
      <c r="N87" s="42"/>
      <c r="O87" s="36">
        <v>9.0402206627276696E-5</v>
      </c>
      <c r="P87" s="34">
        <v>3.118876128641046E-2</v>
      </c>
      <c r="Q87" s="34">
        <v>2.8928706120728543E-3</v>
      </c>
      <c r="R87" s="34">
        <v>6.3281544639093683E-3</v>
      </c>
      <c r="S87" s="34"/>
      <c r="T87" s="34"/>
      <c r="U87" s="34">
        <v>6.7801654970457519E-4</v>
      </c>
      <c r="V87" s="192"/>
      <c r="W87" s="76" t="str">
        <f t="shared" si="8"/>
        <v/>
      </c>
      <c r="X87" s="192" t="str">
        <f t="shared" si="9"/>
        <v/>
      </c>
      <c r="Y87" s="192" t="str">
        <f t="shared" si="10"/>
        <v/>
      </c>
      <c r="Z87" s="192" t="str">
        <f t="shared" si="11"/>
        <v/>
      </c>
      <c r="AA87" s="5" t="s">
        <v>353</v>
      </c>
      <c r="AB87" s="5"/>
      <c r="AC87" s="5" t="s">
        <v>838</v>
      </c>
      <c r="AD87" s="39" t="str">
        <f t="shared" si="12"/>
        <v/>
      </c>
      <c r="AE87" s="39" t="str">
        <f t="shared" si="13"/>
        <v/>
      </c>
      <c r="AF87" s="39" t="str">
        <f t="shared" si="14"/>
        <v/>
      </c>
      <c r="AG87" s="39" t="str">
        <f t="shared" si="15"/>
        <v/>
      </c>
    </row>
    <row r="88" spans="1:33" ht="178.5" x14ac:dyDescent="0.2">
      <c r="A88" s="5">
        <v>4685298</v>
      </c>
      <c r="B88" s="5" t="s">
        <v>404</v>
      </c>
      <c r="C88" s="5">
        <v>2013</v>
      </c>
      <c r="D88" s="5"/>
      <c r="E88" s="5" t="s">
        <v>406</v>
      </c>
      <c r="F88" s="5" t="s">
        <v>349</v>
      </c>
      <c r="G88" s="59" t="s">
        <v>407</v>
      </c>
      <c r="H88" s="5" t="s">
        <v>351</v>
      </c>
      <c r="I88" s="5" t="s">
        <v>341</v>
      </c>
      <c r="J88" s="5" t="s">
        <v>352</v>
      </c>
      <c r="K88" s="53"/>
      <c r="L88" s="42">
        <v>480</v>
      </c>
      <c r="M88" s="42"/>
      <c r="N88" s="42"/>
      <c r="O88" s="34">
        <v>2.7120661988183008E-2</v>
      </c>
      <c r="P88" s="34">
        <v>5.6094569212225185</v>
      </c>
      <c r="Q88" s="42"/>
      <c r="R88" s="42"/>
      <c r="S88" s="42"/>
      <c r="T88" s="42"/>
      <c r="U88" s="34">
        <v>0.66897632904184756</v>
      </c>
      <c r="V88" s="192"/>
      <c r="W88" s="76" t="str">
        <f t="shared" si="8"/>
        <v/>
      </c>
      <c r="X88" s="192" t="str">
        <f t="shared" si="9"/>
        <v/>
      </c>
      <c r="Y88" s="192" t="str">
        <f t="shared" si="10"/>
        <v/>
      </c>
      <c r="Z88" s="192" t="str">
        <f t="shared" si="11"/>
        <v/>
      </c>
      <c r="AA88" s="5" t="s">
        <v>408</v>
      </c>
      <c r="AB88" s="5"/>
      <c r="AC88" s="5" t="s">
        <v>365</v>
      </c>
      <c r="AD88" s="39" t="str">
        <f t="shared" si="12"/>
        <v/>
      </c>
      <c r="AE88" s="39" t="str">
        <f t="shared" si="13"/>
        <v/>
      </c>
      <c r="AF88" s="39" t="str">
        <f t="shared" si="14"/>
        <v/>
      </c>
      <c r="AG88" s="39" t="str">
        <f t="shared" si="15"/>
        <v/>
      </c>
    </row>
    <row r="89" spans="1:33" ht="114.75" x14ac:dyDescent="0.2">
      <c r="A89" s="5">
        <v>6580285</v>
      </c>
      <c r="B89" s="5" t="s">
        <v>839</v>
      </c>
      <c r="C89" s="5">
        <v>1981</v>
      </c>
      <c r="D89" s="5" t="s">
        <v>347</v>
      </c>
      <c r="E89" s="5" t="s">
        <v>840</v>
      </c>
      <c r="F89" s="58" t="s">
        <v>349</v>
      </c>
      <c r="G89" s="2" t="s">
        <v>841</v>
      </c>
      <c r="H89" s="57" t="s">
        <v>351</v>
      </c>
      <c r="I89" s="5" t="s">
        <v>341</v>
      </c>
      <c r="J89" s="5" t="s">
        <v>352</v>
      </c>
      <c r="K89" s="53">
        <v>27953</v>
      </c>
      <c r="L89" s="42"/>
      <c r="M89" s="42">
        <v>1</v>
      </c>
      <c r="N89" s="42"/>
      <c r="O89" s="42"/>
      <c r="P89" s="42"/>
      <c r="Q89" s="42"/>
      <c r="R89" s="42"/>
      <c r="S89" s="42"/>
      <c r="T89" s="42"/>
      <c r="U89" s="42"/>
      <c r="V89" s="192">
        <v>1.88</v>
      </c>
      <c r="W89" s="76">
        <f t="shared" si="8"/>
        <v>1.88</v>
      </c>
      <c r="X89" s="192" t="str">
        <f t="shared" si="9"/>
        <v/>
      </c>
      <c r="Y89" s="192" t="str">
        <f t="shared" si="10"/>
        <v/>
      </c>
      <c r="Z89" s="192" t="str">
        <f t="shared" si="11"/>
        <v/>
      </c>
      <c r="AA89" s="5" t="s">
        <v>842</v>
      </c>
      <c r="AB89" s="5"/>
      <c r="AC89" s="5"/>
      <c r="AD89" s="39">
        <f t="shared" si="12"/>
        <v>1.88</v>
      </c>
      <c r="AE89" s="39">
        <f t="shared" si="13"/>
        <v>0.63127177684185776</v>
      </c>
      <c r="AF89" s="39" t="str">
        <f t="shared" si="14"/>
        <v/>
      </c>
      <c r="AG89" s="39" t="str">
        <f t="shared" si="15"/>
        <v/>
      </c>
    </row>
    <row r="90" spans="1:33" ht="25.5" x14ac:dyDescent="0.2">
      <c r="A90" s="5">
        <v>6580285</v>
      </c>
      <c r="B90" s="5" t="s">
        <v>839</v>
      </c>
      <c r="C90" s="5">
        <v>1981</v>
      </c>
      <c r="D90" s="5" t="s">
        <v>347</v>
      </c>
      <c r="E90" s="5" t="s">
        <v>843</v>
      </c>
      <c r="F90" s="58" t="s">
        <v>349</v>
      </c>
      <c r="G90" s="2" t="s">
        <v>841</v>
      </c>
      <c r="H90" s="57" t="s">
        <v>351</v>
      </c>
      <c r="I90" s="5" t="s">
        <v>341</v>
      </c>
      <c r="J90" s="5" t="s">
        <v>352</v>
      </c>
      <c r="K90" s="53">
        <v>27953</v>
      </c>
      <c r="L90" s="42"/>
      <c r="M90" s="42">
        <v>1</v>
      </c>
      <c r="N90" s="42"/>
      <c r="O90" s="42"/>
      <c r="P90" s="42"/>
      <c r="Q90" s="42"/>
      <c r="R90" s="42"/>
      <c r="S90" s="42"/>
      <c r="T90" s="42"/>
      <c r="U90" s="42"/>
      <c r="V90" s="43">
        <v>4.08</v>
      </c>
      <c r="W90" s="76">
        <f t="shared" si="8"/>
        <v>4.08</v>
      </c>
      <c r="X90" s="192" t="str">
        <f t="shared" si="9"/>
        <v/>
      </c>
      <c r="Y90" s="192" t="str">
        <f t="shared" si="10"/>
        <v/>
      </c>
      <c r="Z90" s="192" t="str">
        <f t="shared" si="11"/>
        <v/>
      </c>
      <c r="AA90" s="5" t="s">
        <v>842</v>
      </c>
      <c r="AB90" s="5"/>
      <c r="AC90" s="5"/>
      <c r="AD90" s="39">
        <f t="shared" si="12"/>
        <v>4.08</v>
      </c>
      <c r="AE90" s="39">
        <f t="shared" si="13"/>
        <v>1.4060969884160703</v>
      </c>
      <c r="AF90" s="39" t="str">
        <f t="shared" si="14"/>
        <v/>
      </c>
      <c r="AG90" s="39" t="str">
        <f t="shared" si="15"/>
        <v/>
      </c>
    </row>
    <row r="91" spans="1:33" ht="25.5" x14ac:dyDescent="0.2">
      <c r="A91" s="5">
        <v>6580285</v>
      </c>
      <c r="B91" s="5" t="s">
        <v>839</v>
      </c>
      <c r="C91" s="5">
        <v>1981</v>
      </c>
      <c r="D91" s="5" t="s">
        <v>347</v>
      </c>
      <c r="E91" s="5" t="s">
        <v>843</v>
      </c>
      <c r="F91" s="58" t="s">
        <v>349</v>
      </c>
      <c r="G91" s="2" t="s">
        <v>844</v>
      </c>
      <c r="H91" s="57" t="s">
        <v>351</v>
      </c>
      <c r="I91" s="5" t="s">
        <v>341</v>
      </c>
      <c r="J91" s="5" t="s">
        <v>352</v>
      </c>
      <c r="K91" s="53">
        <v>27953</v>
      </c>
      <c r="L91" s="42"/>
      <c r="M91" s="42">
        <v>1</v>
      </c>
      <c r="N91" s="42"/>
      <c r="O91" s="42"/>
      <c r="P91" s="42"/>
      <c r="Q91" s="42"/>
      <c r="R91" s="42"/>
      <c r="S91" s="42"/>
      <c r="T91" s="42"/>
      <c r="U91" s="42"/>
      <c r="V91" s="43">
        <v>3.9</v>
      </c>
      <c r="W91" s="76">
        <f t="shared" si="8"/>
        <v>3.9</v>
      </c>
      <c r="X91" s="192" t="str">
        <f t="shared" si="9"/>
        <v/>
      </c>
      <c r="Y91" s="192" t="str">
        <f t="shared" si="10"/>
        <v/>
      </c>
      <c r="Z91" s="192" t="str">
        <f t="shared" si="11"/>
        <v/>
      </c>
      <c r="AA91" s="5" t="s">
        <v>842</v>
      </c>
      <c r="AB91" s="5"/>
      <c r="AC91" s="5"/>
      <c r="AD91" s="39">
        <f t="shared" si="12"/>
        <v>3.9</v>
      </c>
      <c r="AE91" s="39">
        <f t="shared" si="13"/>
        <v>1.3609765531356006</v>
      </c>
      <c r="AF91" s="39" t="str">
        <f t="shared" si="14"/>
        <v/>
      </c>
      <c r="AG91" s="39" t="str">
        <f t="shared" si="15"/>
        <v/>
      </c>
    </row>
    <row r="92" spans="1:33" ht="25.5" x14ac:dyDescent="0.2">
      <c r="A92" s="5">
        <v>6580285</v>
      </c>
      <c r="B92" s="5" t="s">
        <v>839</v>
      </c>
      <c r="C92" s="5">
        <v>1981</v>
      </c>
      <c r="D92" s="5" t="s">
        <v>347</v>
      </c>
      <c r="E92" s="5" t="s">
        <v>843</v>
      </c>
      <c r="F92" s="58" t="s">
        <v>349</v>
      </c>
      <c r="G92" s="2" t="s">
        <v>844</v>
      </c>
      <c r="H92" s="57" t="s">
        <v>351</v>
      </c>
      <c r="I92" s="5" t="s">
        <v>341</v>
      </c>
      <c r="J92" s="5" t="s">
        <v>352</v>
      </c>
      <c r="K92" s="53">
        <v>27953</v>
      </c>
      <c r="L92" s="42"/>
      <c r="M92" s="42">
        <v>1</v>
      </c>
      <c r="N92" s="42"/>
      <c r="O92" s="42"/>
      <c r="P92" s="42"/>
      <c r="Q92" s="42"/>
      <c r="R92" s="42"/>
      <c r="S92" s="42"/>
      <c r="T92" s="42"/>
      <c r="U92" s="42"/>
      <c r="V92" s="43">
        <v>2.2799999999999998</v>
      </c>
      <c r="W92" s="76">
        <f t="shared" si="8"/>
        <v>2.2799999999999998</v>
      </c>
      <c r="X92" s="192" t="str">
        <f t="shared" si="9"/>
        <v/>
      </c>
      <c r="Y92" s="192" t="str">
        <f t="shared" si="10"/>
        <v/>
      </c>
      <c r="Z92" s="192" t="str">
        <f t="shared" si="11"/>
        <v/>
      </c>
      <c r="AA92" s="5" t="s">
        <v>842</v>
      </c>
      <c r="AB92" s="5"/>
      <c r="AC92" s="5"/>
      <c r="AD92" s="39">
        <f t="shared" si="12"/>
        <v>2.2799999999999998</v>
      </c>
      <c r="AE92" s="39">
        <f t="shared" si="13"/>
        <v>0.82417544296634937</v>
      </c>
      <c r="AF92" s="39" t="str">
        <f t="shared" si="14"/>
        <v/>
      </c>
      <c r="AG92" s="39" t="str">
        <f t="shared" si="15"/>
        <v/>
      </c>
    </row>
    <row r="93" spans="1:33" ht="25.5" x14ac:dyDescent="0.2">
      <c r="A93" s="5">
        <v>6580285</v>
      </c>
      <c r="B93" s="5" t="s">
        <v>839</v>
      </c>
      <c r="C93" s="5">
        <v>1981</v>
      </c>
      <c r="D93" s="5" t="s">
        <v>347</v>
      </c>
      <c r="E93" s="5" t="s">
        <v>843</v>
      </c>
      <c r="F93" s="58" t="s">
        <v>349</v>
      </c>
      <c r="G93" s="2" t="s">
        <v>630</v>
      </c>
      <c r="H93" s="57" t="s">
        <v>351</v>
      </c>
      <c r="I93" s="5" t="s">
        <v>341</v>
      </c>
      <c r="J93" s="5" t="s">
        <v>352</v>
      </c>
      <c r="K93" s="53">
        <v>27953</v>
      </c>
      <c r="L93" s="42"/>
      <c r="M93" s="42">
        <v>1</v>
      </c>
      <c r="N93" s="42"/>
      <c r="O93" s="42"/>
      <c r="P93" s="42"/>
      <c r="Q93" s="42"/>
      <c r="R93" s="42"/>
      <c r="S93" s="42"/>
      <c r="T93" s="42"/>
      <c r="U93" s="42"/>
      <c r="V93" s="43">
        <v>0.45</v>
      </c>
      <c r="W93" s="76">
        <f t="shared" si="8"/>
        <v>0.45</v>
      </c>
      <c r="X93" s="192" t="str">
        <f t="shared" si="9"/>
        <v/>
      </c>
      <c r="Y93" s="192" t="str">
        <f t="shared" si="10"/>
        <v/>
      </c>
      <c r="Z93" s="192" t="str">
        <f t="shared" si="11"/>
        <v/>
      </c>
      <c r="AA93" s="5" t="s">
        <v>842</v>
      </c>
      <c r="AB93" s="5"/>
      <c r="AC93" s="5"/>
      <c r="AD93" s="39">
        <f t="shared" si="12"/>
        <v>0.45</v>
      </c>
      <c r="AE93" s="39">
        <f t="shared" si="13"/>
        <v>-0.79850769621777162</v>
      </c>
      <c r="AF93" s="39" t="str">
        <f t="shared" si="14"/>
        <v/>
      </c>
      <c r="AG93" s="39" t="str">
        <f t="shared" si="15"/>
        <v/>
      </c>
    </row>
    <row r="94" spans="1:33" ht="25.5" x14ac:dyDescent="0.2">
      <c r="A94" s="5">
        <v>6580285</v>
      </c>
      <c r="B94" s="5" t="s">
        <v>839</v>
      </c>
      <c r="C94" s="5">
        <v>1981</v>
      </c>
      <c r="D94" s="5" t="s">
        <v>347</v>
      </c>
      <c r="E94" s="5" t="s">
        <v>843</v>
      </c>
      <c r="F94" s="58" t="s">
        <v>349</v>
      </c>
      <c r="G94" s="2" t="s">
        <v>845</v>
      </c>
      <c r="H94" s="57" t="s">
        <v>351</v>
      </c>
      <c r="I94" s="5" t="s">
        <v>341</v>
      </c>
      <c r="J94" s="5" t="s">
        <v>352</v>
      </c>
      <c r="K94" s="53">
        <v>27953</v>
      </c>
      <c r="L94" s="42"/>
      <c r="M94" s="42">
        <v>1</v>
      </c>
      <c r="N94" s="42"/>
      <c r="O94" s="42"/>
      <c r="P94" s="42"/>
      <c r="Q94" s="42"/>
      <c r="R94" s="42"/>
      <c r="S94" s="42"/>
      <c r="T94" s="42"/>
      <c r="U94" s="42"/>
      <c r="V94" s="43">
        <v>0.71</v>
      </c>
      <c r="W94" s="76">
        <f t="shared" si="8"/>
        <v>0.71</v>
      </c>
      <c r="X94" s="192" t="str">
        <f t="shared" si="9"/>
        <v/>
      </c>
      <c r="Y94" s="192" t="str">
        <f t="shared" si="10"/>
        <v/>
      </c>
      <c r="Z94" s="192" t="str">
        <f t="shared" si="11"/>
        <v/>
      </c>
      <c r="AA94" s="5" t="s">
        <v>842</v>
      </c>
      <c r="AB94" s="5"/>
      <c r="AC94" s="5"/>
      <c r="AD94" s="39">
        <f t="shared" si="12"/>
        <v>0.71</v>
      </c>
      <c r="AE94" s="39">
        <f t="shared" si="13"/>
        <v>-0.34249030894677601</v>
      </c>
      <c r="AF94" s="39" t="str">
        <f t="shared" si="14"/>
        <v/>
      </c>
      <c r="AG94" s="39" t="str">
        <f t="shared" si="15"/>
        <v/>
      </c>
    </row>
    <row r="95" spans="1:33" ht="25.5" x14ac:dyDescent="0.2">
      <c r="A95" s="5">
        <v>6580285</v>
      </c>
      <c r="B95" s="5" t="s">
        <v>839</v>
      </c>
      <c r="C95" s="5">
        <v>1981</v>
      </c>
      <c r="D95" s="5" t="s">
        <v>347</v>
      </c>
      <c r="E95" s="5" t="s">
        <v>843</v>
      </c>
      <c r="F95" s="58" t="s">
        <v>349</v>
      </c>
      <c r="G95" s="2" t="s">
        <v>846</v>
      </c>
      <c r="H95" s="57" t="s">
        <v>351</v>
      </c>
      <c r="I95" s="5" t="s">
        <v>341</v>
      </c>
      <c r="J95" s="5" t="s">
        <v>352</v>
      </c>
      <c r="K95" s="53">
        <v>27953</v>
      </c>
      <c r="L95" s="42"/>
      <c r="M95" s="42">
        <v>1</v>
      </c>
      <c r="N95" s="42"/>
      <c r="O95" s="42"/>
      <c r="P95" s="42"/>
      <c r="Q95" s="42"/>
      <c r="R95" s="42"/>
      <c r="S95" s="42"/>
      <c r="T95" s="42"/>
      <c r="U95" s="42"/>
      <c r="V95" s="43">
        <v>0.1</v>
      </c>
      <c r="W95" s="76">
        <f t="shared" si="8"/>
        <v>0.1</v>
      </c>
      <c r="X95" s="192" t="str">
        <f t="shared" si="9"/>
        <v/>
      </c>
      <c r="Y95" s="192" t="str">
        <f t="shared" si="10"/>
        <v/>
      </c>
      <c r="Z95" s="192" t="str">
        <f t="shared" si="11"/>
        <v/>
      </c>
      <c r="AA95" s="5" t="s">
        <v>842</v>
      </c>
      <c r="AB95" s="5"/>
      <c r="AC95" s="5"/>
      <c r="AD95" s="39">
        <f t="shared" si="12"/>
        <v>0.1</v>
      </c>
      <c r="AE95" s="39">
        <f t="shared" si="13"/>
        <v>-2.3025850929940455</v>
      </c>
      <c r="AF95" s="39" t="str">
        <f t="shared" si="14"/>
        <v/>
      </c>
      <c r="AG95" s="39" t="str">
        <f t="shared" si="15"/>
        <v/>
      </c>
    </row>
    <row r="96" spans="1:33" ht="25.5" x14ac:dyDescent="0.2">
      <c r="A96" s="5">
        <v>6580285</v>
      </c>
      <c r="B96" s="5" t="s">
        <v>839</v>
      </c>
      <c r="C96" s="5">
        <v>1981</v>
      </c>
      <c r="D96" s="5" t="s">
        <v>347</v>
      </c>
      <c r="E96" s="5" t="s">
        <v>843</v>
      </c>
      <c r="F96" s="58" t="s">
        <v>349</v>
      </c>
      <c r="G96" s="2" t="s">
        <v>846</v>
      </c>
      <c r="H96" s="57" t="s">
        <v>351</v>
      </c>
      <c r="I96" s="5" t="s">
        <v>341</v>
      </c>
      <c r="J96" s="5" t="s">
        <v>352</v>
      </c>
      <c r="K96" s="53">
        <v>27953</v>
      </c>
      <c r="L96" s="42"/>
      <c r="M96" s="42">
        <v>1</v>
      </c>
      <c r="N96" s="42"/>
      <c r="O96" s="42"/>
      <c r="P96" s="42"/>
      <c r="Q96" s="42"/>
      <c r="R96" s="42"/>
      <c r="S96" s="42"/>
      <c r="T96" s="42"/>
      <c r="U96" s="42"/>
      <c r="V96" s="43">
        <v>0.1</v>
      </c>
      <c r="W96" s="76">
        <f t="shared" si="8"/>
        <v>0.1</v>
      </c>
      <c r="X96" s="192" t="str">
        <f t="shared" si="9"/>
        <v/>
      </c>
      <c r="Y96" s="192" t="str">
        <f t="shared" si="10"/>
        <v/>
      </c>
      <c r="Z96" s="192" t="str">
        <f t="shared" si="11"/>
        <v/>
      </c>
      <c r="AA96" s="5" t="s">
        <v>842</v>
      </c>
      <c r="AB96" s="5"/>
      <c r="AC96" s="5"/>
      <c r="AD96" s="39">
        <f t="shared" si="12"/>
        <v>0.1</v>
      </c>
      <c r="AE96" s="39">
        <f t="shared" si="13"/>
        <v>-2.3025850929940455</v>
      </c>
      <c r="AF96" s="39" t="str">
        <f t="shared" si="14"/>
        <v/>
      </c>
      <c r="AG96" s="39" t="str">
        <f t="shared" si="15"/>
        <v/>
      </c>
    </row>
    <row r="97" spans="1:33" ht="25.5" x14ac:dyDescent="0.2">
      <c r="A97" s="5">
        <v>6580285</v>
      </c>
      <c r="B97" s="5" t="s">
        <v>839</v>
      </c>
      <c r="C97" s="5">
        <v>1981</v>
      </c>
      <c r="D97" s="5" t="s">
        <v>347</v>
      </c>
      <c r="E97" s="5" t="s">
        <v>843</v>
      </c>
      <c r="F97" s="58" t="s">
        <v>349</v>
      </c>
      <c r="G97" s="2" t="s">
        <v>847</v>
      </c>
      <c r="H97" s="57" t="s">
        <v>351</v>
      </c>
      <c r="I97" s="5" t="s">
        <v>341</v>
      </c>
      <c r="J97" s="5" t="s">
        <v>352</v>
      </c>
      <c r="K97" s="53">
        <v>27953</v>
      </c>
      <c r="L97" s="42"/>
      <c r="M97" s="42">
        <v>1</v>
      </c>
      <c r="N97" s="42"/>
      <c r="O97" s="42"/>
      <c r="P97" s="42"/>
      <c r="Q97" s="42"/>
      <c r="R97" s="42"/>
      <c r="S97" s="42"/>
      <c r="T97" s="42"/>
      <c r="U97" s="42"/>
      <c r="V97" s="43">
        <v>0.18</v>
      </c>
      <c r="W97" s="76">
        <f t="shared" si="8"/>
        <v>0.18</v>
      </c>
      <c r="X97" s="192" t="str">
        <f t="shared" si="9"/>
        <v/>
      </c>
      <c r="Y97" s="192" t="str">
        <f t="shared" si="10"/>
        <v/>
      </c>
      <c r="Z97" s="192" t="str">
        <f t="shared" si="11"/>
        <v/>
      </c>
      <c r="AA97" s="5" t="s">
        <v>842</v>
      </c>
      <c r="AB97" s="5"/>
      <c r="AC97" s="5"/>
      <c r="AD97" s="39">
        <f t="shared" si="12"/>
        <v>0.18</v>
      </c>
      <c r="AE97" s="39">
        <f t="shared" si="13"/>
        <v>-1.7147984280919266</v>
      </c>
      <c r="AF97" s="39" t="str">
        <f t="shared" si="14"/>
        <v/>
      </c>
      <c r="AG97" s="39" t="str">
        <f t="shared" si="15"/>
        <v/>
      </c>
    </row>
    <row r="98" spans="1:33" ht="25.5" x14ac:dyDescent="0.2">
      <c r="A98" s="5">
        <v>6580285</v>
      </c>
      <c r="B98" s="5" t="s">
        <v>839</v>
      </c>
      <c r="C98" s="5">
        <v>1981</v>
      </c>
      <c r="D98" s="5" t="s">
        <v>347</v>
      </c>
      <c r="E98" s="5" t="s">
        <v>843</v>
      </c>
      <c r="F98" s="58" t="s">
        <v>349</v>
      </c>
      <c r="G98" s="2" t="s">
        <v>848</v>
      </c>
      <c r="H98" s="57" t="s">
        <v>351</v>
      </c>
      <c r="I98" s="5" t="s">
        <v>341</v>
      </c>
      <c r="J98" s="5" t="s">
        <v>352</v>
      </c>
      <c r="K98" s="53">
        <v>27953</v>
      </c>
      <c r="L98" s="42"/>
      <c r="M98" s="42">
        <v>1</v>
      </c>
      <c r="N98" s="42"/>
      <c r="O98" s="42"/>
      <c r="P98" s="42"/>
      <c r="Q98" s="42"/>
      <c r="R98" s="42"/>
      <c r="S98" s="42"/>
      <c r="T98" s="42"/>
      <c r="U98" s="42"/>
      <c r="V98" s="43">
        <v>0.12</v>
      </c>
      <c r="W98" s="76">
        <f t="shared" si="8"/>
        <v>0.12</v>
      </c>
      <c r="X98" s="192" t="str">
        <f t="shared" si="9"/>
        <v/>
      </c>
      <c r="Y98" s="192" t="str">
        <f t="shared" si="10"/>
        <v/>
      </c>
      <c r="Z98" s="192" t="str">
        <f t="shared" si="11"/>
        <v/>
      </c>
      <c r="AA98" s="5" t="s">
        <v>842</v>
      </c>
      <c r="AB98" s="5"/>
      <c r="AC98" s="5"/>
      <c r="AD98" s="39">
        <f t="shared" si="12"/>
        <v>0.12</v>
      </c>
      <c r="AE98" s="39">
        <f t="shared" si="13"/>
        <v>-2.120263536200091</v>
      </c>
      <c r="AF98" s="39" t="str">
        <f t="shared" si="14"/>
        <v/>
      </c>
      <c r="AG98" s="39" t="str">
        <f t="shared" si="15"/>
        <v/>
      </c>
    </row>
    <row r="99" spans="1:33" ht="25.5" x14ac:dyDescent="0.2">
      <c r="A99" s="5">
        <v>6580285</v>
      </c>
      <c r="B99" s="5" t="s">
        <v>839</v>
      </c>
      <c r="C99" s="5">
        <v>1981</v>
      </c>
      <c r="D99" s="5" t="s">
        <v>347</v>
      </c>
      <c r="E99" s="5" t="s">
        <v>843</v>
      </c>
      <c r="F99" s="58" t="s">
        <v>349</v>
      </c>
      <c r="G99" s="2" t="s">
        <v>848</v>
      </c>
      <c r="H99" s="57" t="s">
        <v>351</v>
      </c>
      <c r="I99" s="5" t="s">
        <v>341</v>
      </c>
      <c r="J99" s="5" t="s">
        <v>352</v>
      </c>
      <c r="K99" s="53">
        <v>27953</v>
      </c>
      <c r="L99" s="42"/>
      <c r="M99" s="42">
        <v>1</v>
      </c>
      <c r="N99" s="42"/>
      <c r="O99" s="42"/>
      <c r="P99" s="42"/>
      <c r="Q99" s="42"/>
      <c r="R99" s="42"/>
      <c r="S99" s="42"/>
      <c r="T99" s="42"/>
      <c r="U99" s="42"/>
      <c r="V99" s="43">
        <v>0.12</v>
      </c>
      <c r="W99" s="76">
        <f t="shared" si="8"/>
        <v>0.12</v>
      </c>
      <c r="X99" s="192" t="str">
        <f t="shared" si="9"/>
        <v/>
      </c>
      <c r="Y99" s="192" t="str">
        <f t="shared" si="10"/>
        <v/>
      </c>
      <c r="Z99" s="192" t="str">
        <f t="shared" si="11"/>
        <v/>
      </c>
      <c r="AA99" s="5" t="s">
        <v>842</v>
      </c>
      <c r="AB99" s="5"/>
      <c r="AC99" s="5"/>
      <c r="AD99" s="39">
        <f t="shared" si="12"/>
        <v>0.12</v>
      </c>
      <c r="AE99" s="39">
        <f t="shared" si="13"/>
        <v>-2.120263536200091</v>
      </c>
      <c r="AF99" s="39" t="str">
        <f t="shared" si="14"/>
        <v/>
      </c>
      <c r="AG99" s="39" t="str">
        <f t="shared" si="15"/>
        <v/>
      </c>
    </row>
    <row r="100" spans="1:33" ht="25.5" x14ac:dyDescent="0.2">
      <c r="A100" s="5">
        <v>6580285</v>
      </c>
      <c r="B100" s="5" t="s">
        <v>839</v>
      </c>
      <c r="C100" s="5">
        <v>1981</v>
      </c>
      <c r="D100" s="5" t="s">
        <v>347</v>
      </c>
      <c r="E100" s="5" t="s">
        <v>843</v>
      </c>
      <c r="F100" s="58" t="s">
        <v>349</v>
      </c>
      <c r="G100" s="2" t="s">
        <v>849</v>
      </c>
      <c r="H100" s="57" t="s">
        <v>351</v>
      </c>
      <c r="I100" s="5" t="s">
        <v>341</v>
      </c>
      <c r="J100" s="5" t="s">
        <v>352</v>
      </c>
      <c r="K100" s="53">
        <v>27953</v>
      </c>
      <c r="L100" s="42"/>
      <c r="M100" s="42">
        <v>1</v>
      </c>
      <c r="N100" s="42"/>
      <c r="O100" s="42"/>
      <c r="P100" s="42"/>
      <c r="Q100" s="42"/>
      <c r="R100" s="42"/>
      <c r="S100" s="42"/>
      <c r="T100" s="42"/>
      <c r="U100" s="42"/>
      <c r="V100" s="43">
        <v>0.16</v>
      </c>
      <c r="W100" s="76">
        <f t="shared" si="8"/>
        <v>0.16</v>
      </c>
      <c r="X100" s="192" t="str">
        <f t="shared" si="9"/>
        <v/>
      </c>
      <c r="Y100" s="192" t="str">
        <f t="shared" si="10"/>
        <v/>
      </c>
      <c r="Z100" s="192" t="str">
        <f t="shared" si="11"/>
        <v/>
      </c>
      <c r="AA100" s="5" t="s">
        <v>842</v>
      </c>
      <c r="AB100" s="5"/>
      <c r="AC100" s="5"/>
      <c r="AD100" s="39">
        <f t="shared" si="12"/>
        <v>0.16</v>
      </c>
      <c r="AE100" s="39">
        <f t="shared" si="13"/>
        <v>-1.8325814637483102</v>
      </c>
      <c r="AF100" s="39" t="str">
        <f t="shared" si="14"/>
        <v/>
      </c>
      <c r="AG100" s="39" t="str">
        <f t="shared" si="15"/>
        <v/>
      </c>
    </row>
    <row r="101" spans="1:33" ht="25.5" x14ac:dyDescent="0.2">
      <c r="A101" s="5">
        <v>6580285</v>
      </c>
      <c r="B101" s="5" t="s">
        <v>839</v>
      </c>
      <c r="C101" s="5">
        <v>1981</v>
      </c>
      <c r="D101" s="5" t="s">
        <v>347</v>
      </c>
      <c r="E101" s="5" t="s">
        <v>843</v>
      </c>
      <c r="F101" s="58" t="s">
        <v>349</v>
      </c>
      <c r="G101" s="2" t="s">
        <v>849</v>
      </c>
      <c r="H101" s="57" t="s">
        <v>351</v>
      </c>
      <c r="I101" s="5" t="s">
        <v>341</v>
      </c>
      <c r="J101" s="5" t="s">
        <v>352</v>
      </c>
      <c r="K101" s="53">
        <v>27953</v>
      </c>
      <c r="L101" s="42"/>
      <c r="M101" s="42">
        <v>1</v>
      </c>
      <c r="N101" s="42"/>
      <c r="O101" s="42"/>
      <c r="P101" s="42"/>
      <c r="Q101" s="42"/>
      <c r="R101" s="42"/>
      <c r="S101" s="42"/>
      <c r="T101" s="42"/>
      <c r="U101" s="42"/>
      <c r="V101" s="43">
        <v>0.39</v>
      </c>
      <c r="W101" s="76">
        <f t="shared" si="8"/>
        <v>0.39</v>
      </c>
      <c r="X101" s="192" t="str">
        <f t="shared" si="9"/>
        <v/>
      </c>
      <c r="Y101" s="192" t="str">
        <f t="shared" si="10"/>
        <v/>
      </c>
      <c r="Z101" s="192" t="str">
        <f t="shared" si="11"/>
        <v/>
      </c>
      <c r="AA101" s="5" t="s">
        <v>842</v>
      </c>
      <c r="AB101" s="5"/>
      <c r="AC101" s="5"/>
      <c r="AD101" s="39">
        <f t="shared" si="12"/>
        <v>0.39</v>
      </c>
      <c r="AE101" s="39">
        <f t="shared" si="13"/>
        <v>-0.94160853985844495</v>
      </c>
      <c r="AF101" s="39" t="str">
        <f t="shared" si="14"/>
        <v/>
      </c>
      <c r="AG101" s="39" t="str">
        <f t="shared" si="15"/>
        <v/>
      </c>
    </row>
    <row r="102" spans="1:33" ht="25.5" x14ac:dyDescent="0.2">
      <c r="A102" s="5">
        <v>6580285</v>
      </c>
      <c r="B102" s="5" t="s">
        <v>839</v>
      </c>
      <c r="C102" s="5">
        <v>1981</v>
      </c>
      <c r="D102" s="5" t="s">
        <v>347</v>
      </c>
      <c r="E102" s="5" t="s">
        <v>843</v>
      </c>
      <c r="F102" s="5" t="s">
        <v>349</v>
      </c>
      <c r="G102" s="2" t="s">
        <v>850</v>
      </c>
      <c r="H102" s="57" t="s">
        <v>351</v>
      </c>
      <c r="I102" s="5" t="s">
        <v>341</v>
      </c>
      <c r="J102" s="5" t="s">
        <v>352</v>
      </c>
      <c r="K102" s="53">
        <v>27953</v>
      </c>
      <c r="L102" s="682"/>
      <c r="M102" s="682">
        <v>1</v>
      </c>
      <c r="N102" s="682"/>
      <c r="O102" s="682"/>
      <c r="P102" s="682"/>
      <c r="Q102" s="682"/>
      <c r="R102" s="682"/>
      <c r="S102" s="682"/>
      <c r="T102" s="682"/>
      <c r="U102" s="682"/>
      <c r="V102" s="43">
        <v>0.12</v>
      </c>
      <c r="W102" s="76">
        <f t="shared" si="8"/>
        <v>0.12</v>
      </c>
      <c r="X102" s="192" t="str">
        <f t="shared" si="9"/>
        <v/>
      </c>
      <c r="Y102" s="192" t="str">
        <f t="shared" si="10"/>
        <v/>
      </c>
      <c r="Z102" s="192" t="str">
        <f t="shared" si="11"/>
        <v/>
      </c>
      <c r="AA102" s="5" t="s">
        <v>842</v>
      </c>
      <c r="AB102" s="2"/>
      <c r="AC102" s="2"/>
      <c r="AD102" s="39">
        <f t="shared" si="12"/>
        <v>0.12</v>
      </c>
      <c r="AE102" s="39">
        <f t="shared" si="13"/>
        <v>-2.120263536200091</v>
      </c>
      <c r="AF102" s="39" t="str">
        <f t="shared" si="14"/>
        <v/>
      </c>
      <c r="AG102" s="39" t="str">
        <f t="shared" si="15"/>
        <v/>
      </c>
    </row>
    <row r="103" spans="1:33" ht="25.5" x14ac:dyDescent="0.2">
      <c r="A103" s="5">
        <v>6580285</v>
      </c>
      <c r="B103" s="5" t="s">
        <v>839</v>
      </c>
      <c r="C103" s="5">
        <v>1981</v>
      </c>
      <c r="D103" s="5" t="s">
        <v>347</v>
      </c>
      <c r="E103" s="5" t="s">
        <v>843</v>
      </c>
      <c r="F103" s="5" t="s">
        <v>349</v>
      </c>
      <c r="G103" s="2" t="s">
        <v>851</v>
      </c>
      <c r="H103" s="57" t="s">
        <v>351</v>
      </c>
      <c r="I103" s="5" t="s">
        <v>341</v>
      </c>
      <c r="J103" s="5" t="s">
        <v>352</v>
      </c>
      <c r="K103" s="53">
        <v>27953</v>
      </c>
      <c r="L103" s="682"/>
      <c r="M103" s="682">
        <v>1</v>
      </c>
      <c r="N103" s="682"/>
      <c r="O103" s="682"/>
      <c r="P103" s="682"/>
      <c r="Q103" s="682"/>
      <c r="R103" s="682"/>
      <c r="S103" s="682"/>
      <c r="T103" s="682"/>
      <c r="U103" s="682"/>
      <c r="V103" s="21">
        <v>0.12</v>
      </c>
      <c r="W103" s="76">
        <f t="shared" si="8"/>
        <v>0.12</v>
      </c>
      <c r="X103" s="192" t="str">
        <f t="shared" si="9"/>
        <v/>
      </c>
      <c r="Y103" s="192" t="str">
        <f t="shared" si="10"/>
        <v/>
      </c>
      <c r="Z103" s="192" t="str">
        <f t="shared" si="11"/>
        <v/>
      </c>
      <c r="AA103" s="5" t="s">
        <v>842</v>
      </c>
      <c r="AB103" s="2"/>
      <c r="AC103" s="2"/>
      <c r="AD103" s="39">
        <f t="shared" si="12"/>
        <v>0.12</v>
      </c>
      <c r="AE103" s="39">
        <f t="shared" si="13"/>
        <v>-2.120263536200091</v>
      </c>
      <c r="AF103" s="39" t="str">
        <f t="shared" si="14"/>
        <v/>
      </c>
      <c r="AG103" s="39" t="str">
        <f t="shared" si="15"/>
        <v/>
      </c>
    </row>
    <row r="104" spans="1:33" ht="25.5" x14ac:dyDescent="0.2">
      <c r="A104" s="5">
        <v>6580285</v>
      </c>
      <c r="B104" s="5" t="s">
        <v>839</v>
      </c>
      <c r="C104" s="5">
        <v>1981</v>
      </c>
      <c r="D104" s="5" t="s">
        <v>347</v>
      </c>
      <c r="E104" s="5" t="s">
        <v>843</v>
      </c>
      <c r="F104" s="5" t="s">
        <v>349</v>
      </c>
      <c r="G104" s="2" t="s">
        <v>630</v>
      </c>
      <c r="H104" s="57" t="s">
        <v>351</v>
      </c>
      <c r="I104" s="5" t="s">
        <v>341</v>
      </c>
      <c r="J104" s="5" t="s">
        <v>352</v>
      </c>
      <c r="K104" s="53">
        <v>27953</v>
      </c>
      <c r="L104" s="682"/>
      <c r="M104" s="682">
        <v>1</v>
      </c>
      <c r="N104" s="682"/>
      <c r="O104" s="682"/>
      <c r="P104" s="682"/>
      <c r="Q104" s="682"/>
      <c r="R104" s="682"/>
      <c r="S104" s="682"/>
      <c r="T104" s="682"/>
      <c r="U104" s="682"/>
      <c r="V104" s="21">
        <v>0.19</v>
      </c>
      <c r="W104" s="76">
        <f t="shared" si="8"/>
        <v>0.19</v>
      </c>
      <c r="X104" s="192" t="str">
        <f t="shared" si="9"/>
        <v/>
      </c>
      <c r="Y104" s="192" t="str">
        <f t="shared" si="10"/>
        <v/>
      </c>
      <c r="Z104" s="192" t="str">
        <f t="shared" si="11"/>
        <v/>
      </c>
      <c r="AA104" s="5" t="s">
        <v>842</v>
      </c>
      <c r="AB104" s="2"/>
      <c r="AC104" s="2"/>
      <c r="AD104" s="39">
        <f t="shared" si="12"/>
        <v>0.19</v>
      </c>
      <c r="AE104" s="39">
        <f t="shared" si="13"/>
        <v>-1.6607312068216509</v>
      </c>
      <c r="AF104" s="39" t="str">
        <f t="shared" si="14"/>
        <v/>
      </c>
      <c r="AG104" s="39" t="str">
        <f t="shared" si="15"/>
        <v/>
      </c>
    </row>
    <row r="105" spans="1:33" ht="25.5" x14ac:dyDescent="0.2">
      <c r="A105" s="5">
        <v>6580285</v>
      </c>
      <c r="B105" s="5" t="s">
        <v>839</v>
      </c>
      <c r="C105" s="5">
        <v>1981</v>
      </c>
      <c r="D105" s="5" t="s">
        <v>347</v>
      </c>
      <c r="E105" s="5" t="s">
        <v>843</v>
      </c>
      <c r="F105" s="5" t="s">
        <v>349</v>
      </c>
      <c r="G105" s="2" t="s">
        <v>630</v>
      </c>
      <c r="H105" s="57" t="s">
        <v>351</v>
      </c>
      <c r="I105" s="5" t="s">
        <v>341</v>
      </c>
      <c r="J105" s="5" t="s">
        <v>352</v>
      </c>
      <c r="K105" s="53">
        <v>27953</v>
      </c>
      <c r="L105" s="682"/>
      <c r="M105" s="682">
        <v>1</v>
      </c>
      <c r="N105" s="682"/>
      <c r="O105" s="682"/>
      <c r="P105" s="682"/>
      <c r="Q105" s="682"/>
      <c r="R105" s="682"/>
      <c r="S105" s="682"/>
      <c r="T105" s="682"/>
      <c r="U105" s="682"/>
      <c r="V105" s="21">
        <v>0.27</v>
      </c>
      <c r="W105" s="76">
        <f t="shared" si="8"/>
        <v>0.27</v>
      </c>
      <c r="X105" s="192" t="str">
        <f t="shared" si="9"/>
        <v/>
      </c>
      <c r="Y105" s="192" t="str">
        <f t="shared" si="10"/>
        <v/>
      </c>
      <c r="Z105" s="192" t="str">
        <f t="shared" si="11"/>
        <v/>
      </c>
      <c r="AA105" s="5" t="s">
        <v>842</v>
      </c>
      <c r="AB105" s="2"/>
      <c r="AC105" s="2"/>
      <c r="AD105" s="39">
        <f t="shared" si="12"/>
        <v>0.27</v>
      </c>
      <c r="AE105" s="39">
        <f t="shared" si="13"/>
        <v>-1.3093333199837622</v>
      </c>
      <c r="AF105" s="39" t="str">
        <f t="shared" si="14"/>
        <v/>
      </c>
      <c r="AG105" s="39" t="str">
        <f t="shared" si="15"/>
        <v/>
      </c>
    </row>
    <row r="106" spans="1:33" ht="25.5" x14ac:dyDescent="0.2">
      <c r="A106" s="5">
        <v>6580285</v>
      </c>
      <c r="B106" s="5" t="s">
        <v>839</v>
      </c>
      <c r="C106" s="5">
        <v>1981</v>
      </c>
      <c r="D106" s="5" t="s">
        <v>347</v>
      </c>
      <c r="E106" s="5" t="s">
        <v>843</v>
      </c>
      <c r="F106" s="5" t="s">
        <v>349</v>
      </c>
      <c r="G106" s="2" t="s">
        <v>850</v>
      </c>
      <c r="H106" s="57" t="s">
        <v>351</v>
      </c>
      <c r="I106" s="5" t="s">
        <v>341</v>
      </c>
      <c r="J106" s="5" t="s">
        <v>352</v>
      </c>
      <c r="K106" s="53">
        <v>27953</v>
      </c>
      <c r="L106" s="682"/>
      <c r="M106" s="682">
        <v>1</v>
      </c>
      <c r="N106" s="682"/>
      <c r="O106" s="682"/>
      <c r="P106" s="682"/>
      <c r="Q106" s="682"/>
      <c r="R106" s="682"/>
      <c r="S106" s="682"/>
      <c r="T106" s="682"/>
      <c r="U106" s="682"/>
      <c r="V106" s="21">
        <v>0.18</v>
      </c>
      <c r="W106" s="76">
        <f t="shared" si="8"/>
        <v>0.18</v>
      </c>
      <c r="X106" s="192" t="str">
        <f t="shared" si="9"/>
        <v/>
      </c>
      <c r="Y106" s="192" t="str">
        <f t="shared" si="10"/>
        <v/>
      </c>
      <c r="Z106" s="192" t="str">
        <f t="shared" si="11"/>
        <v/>
      </c>
      <c r="AA106" s="5" t="s">
        <v>842</v>
      </c>
      <c r="AB106" s="2"/>
      <c r="AC106" s="2"/>
      <c r="AD106" s="39">
        <f t="shared" si="12"/>
        <v>0.18</v>
      </c>
      <c r="AE106" s="39">
        <f t="shared" si="13"/>
        <v>-1.7147984280919266</v>
      </c>
      <c r="AF106" s="39" t="str">
        <f t="shared" si="14"/>
        <v/>
      </c>
      <c r="AG106" s="39" t="str">
        <f t="shared" si="15"/>
        <v/>
      </c>
    </row>
    <row r="107" spans="1:33" ht="25.5" x14ac:dyDescent="0.2">
      <c r="A107" s="5">
        <v>6580285</v>
      </c>
      <c r="B107" s="5" t="s">
        <v>839</v>
      </c>
      <c r="C107" s="5">
        <v>1981</v>
      </c>
      <c r="D107" s="5" t="s">
        <v>347</v>
      </c>
      <c r="E107" s="5" t="s">
        <v>843</v>
      </c>
      <c r="F107" s="5" t="s">
        <v>349</v>
      </c>
      <c r="G107" s="2" t="s">
        <v>852</v>
      </c>
      <c r="H107" s="57" t="s">
        <v>351</v>
      </c>
      <c r="I107" s="5" t="s">
        <v>341</v>
      </c>
      <c r="J107" s="5" t="s">
        <v>352</v>
      </c>
      <c r="K107" s="53">
        <v>27953</v>
      </c>
      <c r="L107" s="682"/>
      <c r="M107" s="682">
        <v>1</v>
      </c>
      <c r="N107" s="682"/>
      <c r="O107" s="682"/>
      <c r="P107" s="682"/>
      <c r="Q107" s="682"/>
      <c r="R107" s="682"/>
      <c r="S107" s="682"/>
      <c r="T107" s="682"/>
      <c r="U107" s="682"/>
      <c r="V107" s="21">
        <v>0.18</v>
      </c>
      <c r="W107" s="76">
        <f t="shared" si="8"/>
        <v>0.18</v>
      </c>
      <c r="X107" s="192" t="str">
        <f t="shared" si="9"/>
        <v/>
      </c>
      <c r="Y107" s="192" t="str">
        <f t="shared" si="10"/>
        <v/>
      </c>
      <c r="Z107" s="192" t="str">
        <f t="shared" si="11"/>
        <v/>
      </c>
      <c r="AA107" s="5" t="s">
        <v>842</v>
      </c>
      <c r="AB107" s="2"/>
      <c r="AC107" s="2"/>
      <c r="AD107" s="39">
        <f t="shared" si="12"/>
        <v>0.18</v>
      </c>
      <c r="AE107" s="39">
        <f t="shared" si="13"/>
        <v>-1.7147984280919266</v>
      </c>
      <c r="AF107" s="39" t="str">
        <f t="shared" si="14"/>
        <v/>
      </c>
      <c r="AG107" s="39" t="str">
        <f t="shared" si="15"/>
        <v/>
      </c>
    </row>
    <row r="108" spans="1:33" ht="25.5" x14ac:dyDescent="0.2">
      <c r="A108" s="5">
        <v>6580285</v>
      </c>
      <c r="B108" s="5" t="s">
        <v>839</v>
      </c>
      <c r="C108" s="5">
        <v>1981</v>
      </c>
      <c r="D108" s="5" t="s">
        <v>347</v>
      </c>
      <c r="E108" s="5" t="s">
        <v>843</v>
      </c>
      <c r="F108" s="5" t="s">
        <v>349</v>
      </c>
      <c r="G108" s="2" t="s">
        <v>844</v>
      </c>
      <c r="H108" s="57" t="s">
        <v>351</v>
      </c>
      <c r="I108" s="5" t="s">
        <v>341</v>
      </c>
      <c r="J108" s="5" t="s">
        <v>352</v>
      </c>
      <c r="K108" s="53">
        <v>27953</v>
      </c>
      <c r="L108" s="682"/>
      <c r="M108" s="682">
        <v>1</v>
      </c>
      <c r="N108" s="682"/>
      <c r="O108" s="682"/>
      <c r="P108" s="682"/>
      <c r="Q108" s="682"/>
      <c r="R108" s="682"/>
      <c r="S108" s="682"/>
      <c r="T108" s="682"/>
      <c r="U108" s="682"/>
      <c r="V108" s="25">
        <v>2.95</v>
      </c>
      <c r="W108" s="76">
        <f t="shared" si="8"/>
        <v>2.95</v>
      </c>
      <c r="X108" s="192" t="str">
        <f t="shared" si="9"/>
        <v/>
      </c>
      <c r="Y108" s="192" t="str">
        <f t="shared" si="10"/>
        <v/>
      </c>
      <c r="Z108" s="192" t="str">
        <f t="shared" si="11"/>
        <v/>
      </c>
      <c r="AA108" s="5" t="s">
        <v>842</v>
      </c>
      <c r="AB108" s="2"/>
      <c r="AC108" s="2"/>
      <c r="AD108" s="39">
        <f t="shared" si="12"/>
        <v>2.95</v>
      </c>
      <c r="AE108" s="39">
        <f t="shared" si="13"/>
        <v>1.0818051703517284</v>
      </c>
      <c r="AF108" s="39" t="str">
        <f t="shared" si="14"/>
        <v/>
      </c>
      <c r="AG108" s="39" t="str">
        <f t="shared" si="15"/>
        <v/>
      </c>
    </row>
    <row r="109" spans="1:33" ht="25.5" x14ac:dyDescent="0.2">
      <c r="A109" s="5">
        <v>6580285</v>
      </c>
      <c r="B109" s="5" t="s">
        <v>839</v>
      </c>
      <c r="C109" s="5">
        <v>1981</v>
      </c>
      <c r="D109" s="5" t="s">
        <v>347</v>
      </c>
      <c r="E109" s="5" t="s">
        <v>843</v>
      </c>
      <c r="F109" s="5" t="s">
        <v>349</v>
      </c>
      <c r="G109" s="2" t="s">
        <v>841</v>
      </c>
      <c r="H109" s="57" t="s">
        <v>351</v>
      </c>
      <c r="I109" s="5" t="s">
        <v>341</v>
      </c>
      <c r="J109" s="5" t="s">
        <v>352</v>
      </c>
      <c r="K109" s="53">
        <v>27953</v>
      </c>
      <c r="L109" s="682"/>
      <c r="M109" s="682">
        <v>1</v>
      </c>
      <c r="N109" s="682"/>
      <c r="O109" s="21"/>
      <c r="P109" s="21"/>
      <c r="Q109" s="682"/>
      <c r="R109" s="682"/>
      <c r="S109" s="682"/>
      <c r="T109" s="682"/>
      <c r="U109" s="682"/>
      <c r="V109" s="25">
        <v>0.71</v>
      </c>
      <c r="W109" s="76">
        <f t="shared" si="8"/>
        <v>0.71</v>
      </c>
      <c r="X109" s="192" t="str">
        <f t="shared" si="9"/>
        <v/>
      </c>
      <c r="Y109" s="192" t="str">
        <f t="shared" si="10"/>
        <v/>
      </c>
      <c r="Z109" s="192" t="str">
        <f t="shared" si="11"/>
        <v/>
      </c>
      <c r="AA109" s="5" t="s">
        <v>842</v>
      </c>
      <c r="AB109" s="2"/>
      <c r="AC109" s="2"/>
      <c r="AD109" s="39">
        <f t="shared" si="12"/>
        <v>0.71</v>
      </c>
      <c r="AE109" s="39">
        <f t="shared" si="13"/>
        <v>-0.34249030894677601</v>
      </c>
      <c r="AF109" s="39" t="str">
        <f t="shared" si="14"/>
        <v/>
      </c>
      <c r="AG109" s="39" t="str">
        <f t="shared" si="15"/>
        <v/>
      </c>
    </row>
    <row r="110" spans="1:33" ht="25.5" x14ac:dyDescent="0.2">
      <c r="A110" s="5">
        <v>6580285</v>
      </c>
      <c r="B110" s="5" t="s">
        <v>839</v>
      </c>
      <c r="C110" s="5">
        <v>1981</v>
      </c>
      <c r="D110" s="5" t="s">
        <v>347</v>
      </c>
      <c r="E110" s="5" t="s">
        <v>843</v>
      </c>
      <c r="F110" s="5" t="s">
        <v>349</v>
      </c>
      <c r="G110" s="2" t="s">
        <v>853</v>
      </c>
      <c r="H110" s="57" t="s">
        <v>351</v>
      </c>
      <c r="I110" s="5" t="s">
        <v>341</v>
      </c>
      <c r="J110" s="5" t="s">
        <v>352</v>
      </c>
      <c r="K110" s="53">
        <v>27953</v>
      </c>
      <c r="L110" s="42"/>
      <c r="M110" s="42">
        <v>1</v>
      </c>
      <c r="N110" s="42"/>
      <c r="O110" s="682"/>
      <c r="P110" s="682"/>
      <c r="Q110" s="682"/>
      <c r="R110" s="682"/>
      <c r="S110" s="682"/>
      <c r="T110" s="682"/>
      <c r="U110" s="682"/>
      <c r="V110" s="682">
        <v>0.11</v>
      </c>
      <c r="W110" s="76">
        <f t="shared" si="8"/>
        <v>0.11</v>
      </c>
      <c r="X110" s="192" t="str">
        <f t="shared" si="9"/>
        <v/>
      </c>
      <c r="Y110" s="192" t="str">
        <f t="shared" si="10"/>
        <v/>
      </c>
      <c r="Z110" s="192" t="str">
        <f t="shared" si="11"/>
        <v/>
      </c>
      <c r="AA110" s="5" t="s">
        <v>842</v>
      </c>
      <c r="AB110" s="2"/>
      <c r="AC110" s="2"/>
      <c r="AD110" s="39">
        <f t="shared" si="12"/>
        <v>0.11</v>
      </c>
      <c r="AE110" s="39">
        <f t="shared" si="13"/>
        <v>-2.2072749131897207</v>
      </c>
      <c r="AF110" s="39" t="str">
        <f t="shared" si="14"/>
        <v/>
      </c>
      <c r="AG110" s="39" t="str">
        <f t="shared" si="15"/>
        <v/>
      </c>
    </row>
    <row r="111" spans="1:33" ht="38.25" x14ac:dyDescent="0.2">
      <c r="A111" s="5">
        <v>6580285</v>
      </c>
      <c r="B111" s="5" t="s">
        <v>839</v>
      </c>
      <c r="C111" s="5">
        <v>1981</v>
      </c>
      <c r="D111" s="5" t="s">
        <v>347</v>
      </c>
      <c r="E111" s="5" t="s">
        <v>843</v>
      </c>
      <c r="F111" s="58" t="s">
        <v>349</v>
      </c>
      <c r="G111" s="5" t="s">
        <v>854</v>
      </c>
      <c r="H111" s="57" t="s">
        <v>351</v>
      </c>
      <c r="I111" s="5" t="s">
        <v>341</v>
      </c>
      <c r="J111" s="5" t="s">
        <v>352</v>
      </c>
      <c r="K111" s="4">
        <v>27954</v>
      </c>
      <c r="L111" s="682"/>
      <c r="M111" s="682">
        <v>1</v>
      </c>
      <c r="N111" s="682"/>
      <c r="O111" s="682"/>
      <c r="P111" s="682"/>
      <c r="Q111" s="682"/>
      <c r="R111" s="682"/>
      <c r="S111" s="682"/>
      <c r="T111" s="682"/>
      <c r="U111" s="682"/>
      <c r="V111" s="682">
        <v>0.59</v>
      </c>
      <c r="W111" s="76">
        <f t="shared" si="8"/>
        <v>0.59</v>
      </c>
      <c r="X111" s="192" t="str">
        <f t="shared" si="9"/>
        <v/>
      </c>
      <c r="Y111" s="192" t="str">
        <f t="shared" si="10"/>
        <v/>
      </c>
      <c r="Z111" s="192" t="str">
        <f t="shared" si="11"/>
        <v/>
      </c>
      <c r="AA111" s="5" t="s">
        <v>842</v>
      </c>
      <c r="AB111" s="2"/>
      <c r="AC111" s="2"/>
      <c r="AD111" s="39">
        <f t="shared" si="12"/>
        <v>0.59</v>
      </c>
      <c r="AE111" s="39">
        <f t="shared" si="13"/>
        <v>-0.52763274208237199</v>
      </c>
      <c r="AF111" s="39" t="str">
        <f t="shared" si="14"/>
        <v/>
      </c>
      <c r="AG111" s="39" t="str">
        <f t="shared" si="15"/>
        <v/>
      </c>
    </row>
    <row r="112" spans="1:33" ht="38.25" x14ac:dyDescent="0.2">
      <c r="A112" s="5">
        <v>6580285</v>
      </c>
      <c r="B112" s="5" t="s">
        <v>839</v>
      </c>
      <c r="C112" s="5">
        <v>1981</v>
      </c>
      <c r="D112" s="5" t="s">
        <v>347</v>
      </c>
      <c r="E112" s="5" t="s">
        <v>843</v>
      </c>
      <c r="F112" s="58" t="s">
        <v>349</v>
      </c>
      <c r="G112" s="5" t="s">
        <v>855</v>
      </c>
      <c r="H112" s="57" t="s">
        <v>351</v>
      </c>
      <c r="I112" s="5" t="s">
        <v>341</v>
      </c>
      <c r="J112" s="5" t="s">
        <v>352</v>
      </c>
      <c r="K112" s="4">
        <v>27954</v>
      </c>
      <c r="L112" s="682"/>
      <c r="M112" s="682">
        <v>1</v>
      </c>
      <c r="N112" s="682"/>
      <c r="O112" s="682"/>
      <c r="P112" s="682"/>
      <c r="Q112" s="682"/>
      <c r="R112" s="682"/>
      <c r="S112" s="682"/>
      <c r="T112" s="682"/>
      <c r="U112" s="682"/>
      <c r="V112" s="682">
        <v>0.24</v>
      </c>
      <c r="W112" s="76">
        <f>IF(AND($H112="W",$I112="TWA",$J112="PBZ",$V112&lt;&gt;""),IF($AB112&lt;&gt;"ND",$V112,IF($AK$6&gt;3,$V112/2,$V112/SQRT(2))),"")</f>
        <v>0.24</v>
      </c>
      <c r="X112" s="192" t="str">
        <f>IF(AND($H112="ONU", $I112="TWA", $J112="PBZ",$V112&lt;&gt;""), $V112, "")</f>
        <v/>
      </c>
      <c r="Y112" s="192" t="str">
        <f>IF(AND($H112="W",$I112="Short-term",$J112="PBZ",$V112&lt;&gt;""),IF($AB112&lt;&gt;"ND",$V112,IF($AL$6&gt;3,$V112/2,$V112/SQRT(2))),"")</f>
        <v/>
      </c>
      <c r="Z112" s="192" t="str">
        <f>IF(AND($H112="ONU",$I112="Short-term",$J112="PBZ",$V112&lt;&gt;""),IF($AB112&lt;&gt;"ND",$V112,IF($AL$6&gt;3,$V112/2,$V112/SQRT(2))),"")</f>
        <v/>
      </c>
      <c r="AA112" s="5" t="s">
        <v>842</v>
      </c>
      <c r="AB112" s="2"/>
      <c r="AC112" s="2"/>
      <c r="AD112" s="39">
        <f>IF(AND($H112="W", $I112="TWA", $J112="PBZ",$V112&lt;&gt;"", $AB112&lt;&gt;"ND"), $V112, "")</f>
        <v>0.24</v>
      </c>
      <c r="AE112" s="39">
        <f t="shared" si="13"/>
        <v>-1.4271163556401458</v>
      </c>
      <c r="AF112" s="39" t="str">
        <f>IF(AND($H112="W", $I112="Short-term", $J112="PBZ",$V112&lt;&gt;"", $AB112&lt;&gt;"ND"), $V112, "")</f>
        <v/>
      </c>
      <c r="AG112" s="39" t="str">
        <f t="shared" si="15"/>
        <v/>
      </c>
    </row>
    <row r="113" spans="1:33" ht="25.5" x14ac:dyDescent="0.2">
      <c r="A113" s="5">
        <v>6580285</v>
      </c>
      <c r="B113" s="5" t="s">
        <v>839</v>
      </c>
      <c r="C113" s="5">
        <v>1981</v>
      </c>
      <c r="D113" s="5" t="s">
        <v>347</v>
      </c>
      <c r="E113" s="5" t="s">
        <v>843</v>
      </c>
      <c r="F113" s="5" t="s">
        <v>349</v>
      </c>
      <c r="G113" s="5" t="s">
        <v>850</v>
      </c>
      <c r="H113" s="57" t="s">
        <v>351</v>
      </c>
      <c r="I113" s="5" t="s">
        <v>341</v>
      </c>
      <c r="J113" s="5" t="s">
        <v>352</v>
      </c>
      <c r="K113" s="4">
        <v>27954</v>
      </c>
      <c r="L113" s="682"/>
      <c r="M113" s="682">
        <v>1</v>
      </c>
      <c r="N113" s="682"/>
      <c r="O113" s="682"/>
      <c r="P113" s="682"/>
      <c r="Q113" s="682"/>
      <c r="R113" s="682"/>
      <c r="S113" s="682"/>
      <c r="T113" s="682"/>
      <c r="U113" s="682"/>
      <c r="V113" s="682">
        <v>0.12</v>
      </c>
      <c r="W113" s="76">
        <f>IF(AND($H113="W",$I113="TWA",$J113="PBZ",$V113&lt;&gt;""),IF($AB113&lt;&gt;"ND",$V113,IF($AK$6&gt;3,$V113/2,$V113/SQRT(2))),"")</f>
        <v>0.12</v>
      </c>
      <c r="X113" s="192" t="str">
        <f>IF(AND($H113="ONU", $I113="TWA", $J113="PBZ",$V113&lt;&gt;""), $V113, "")</f>
        <v/>
      </c>
      <c r="Y113" s="192" t="str">
        <f>IF(AND($H113="W",$I113="Short-term",$J113="PBZ",$V113&lt;&gt;""),IF($AB113&lt;&gt;"ND",$V113,IF($AL$6&gt;3,$V113/2,$V113/SQRT(2))),"")</f>
        <v/>
      </c>
      <c r="Z113" s="192" t="str">
        <f>IF(AND($H113="ONU",$I113="Short-term",$J113="PBZ",$V113&lt;&gt;""),IF($AB113&lt;&gt;"ND",$V113,IF($AL$6&gt;3,$V113/2,$V113/SQRT(2))),"")</f>
        <v/>
      </c>
      <c r="AA113" s="5" t="s">
        <v>842</v>
      </c>
      <c r="AB113" s="2"/>
      <c r="AC113" s="2"/>
      <c r="AD113" s="39">
        <f>IF(AND($H113="W", $I113="TWA", $J113="PBZ",$V113&lt;&gt;"", $AB113&lt;&gt;"ND"), $V113, "")</f>
        <v>0.12</v>
      </c>
      <c r="AE113" s="39">
        <f t="shared" si="13"/>
        <v>-2.120263536200091</v>
      </c>
      <c r="AF113" s="39" t="str">
        <f>IF(AND($H113="W", $I113="Short-term", $J113="PBZ",$V113&lt;&gt;"", $AB113&lt;&gt;"ND"), $V113, "")</f>
        <v/>
      </c>
      <c r="AG113" s="39" t="str">
        <f t="shared" si="15"/>
        <v/>
      </c>
    </row>
    <row r="114" spans="1:33" ht="25.5" x14ac:dyDescent="0.2">
      <c r="A114" s="5">
        <v>6580285</v>
      </c>
      <c r="B114" s="5" t="s">
        <v>839</v>
      </c>
      <c r="C114" s="5">
        <v>1981</v>
      </c>
      <c r="D114" s="5" t="s">
        <v>347</v>
      </c>
      <c r="E114" s="5" t="s">
        <v>843</v>
      </c>
      <c r="F114" s="5" t="s">
        <v>349</v>
      </c>
      <c r="G114" s="5" t="s">
        <v>850</v>
      </c>
      <c r="H114" s="57" t="s">
        <v>351</v>
      </c>
      <c r="I114" s="5" t="s">
        <v>341</v>
      </c>
      <c r="J114" s="5" t="s">
        <v>352</v>
      </c>
      <c r="K114" s="4">
        <v>27954</v>
      </c>
      <c r="L114" s="682"/>
      <c r="M114" s="682">
        <v>1</v>
      </c>
      <c r="N114" s="682"/>
      <c r="O114" s="682"/>
      <c r="P114" s="682"/>
      <c r="Q114" s="682"/>
      <c r="R114" s="682"/>
      <c r="S114" s="682"/>
      <c r="T114" s="682"/>
      <c r="U114" s="682"/>
      <c r="V114" s="682">
        <v>0.16</v>
      </c>
      <c r="W114" s="76">
        <f t="shared" si="8"/>
        <v>0.16</v>
      </c>
      <c r="X114" s="192" t="str">
        <f t="shared" si="9"/>
        <v/>
      </c>
      <c r="Y114" s="192" t="str">
        <f t="shared" si="10"/>
        <v/>
      </c>
      <c r="Z114" s="192" t="str">
        <f t="shared" si="11"/>
        <v/>
      </c>
      <c r="AA114" s="5" t="s">
        <v>842</v>
      </c>
      <c r="AB114" s="2"/>
      <c r="AC114" s="2"/>
      <c r="AD114" s="39">
        <f t="shared" si="12"/>
        <v>0.16</v>
      </c>
      <c r="AE114" s="39">
        <f t="shared" si="13"/>
        <v>-1.8325814637483102</v>
      </c>
      <c r="AF114" s="39" t="str">
        <f t="shared" si="14"/>
        <v/>
      </c>
      <c r="AG114" s="39" t="str">
        <f t="shared" si="15"/>
        <v/>
      </c>
    </row>
    <row r="115" spans="1:33" ht="25.5" x14ac:dyDescent="0.2">
      <c r="A115" s="5">
        <v>6580285</v>
      </c>
      <c r="B115" s="5" t="s">
        <v>839</v>
      </c>
      <c r="C115" s="5">
        <v>1981</v>
      </c>
      <c r="D115" s="5" t="s">
        <v>347</v>
      </c>
      <c r="E115" s="5" t="s">
        <v>843</v>
      </c>
      <c r="F115" s="5" t="s">
        <v>349</v>
      </c>
      <c r="G115" s="5" t="s">
        <v>856</v>
      </c>
      <c r="H115" s="57" t="s">
        <v>351</v>
      </c>
      <c r="I115" s="5" t="s">
        <v>341</v>
      </c>
      <c r="J115" s="5" t="s">
        <v>352</v>
      </c>
      <c r="K115" s="4">
        <v>27954</v>
      </c>
      <c r="L115" s="682"/>
      <c r="M115" s="682">
        <v>1</v>
      </c>
      <c r="N115" s="682"/>
      <c r="O115" s="682"/>
      <c r="P115" s="682"/>
      <c r="Q115" s="682"/>
      <c r="R115" s="682"/>
      <c r="S115" s="682"/>
      <c r="T115" s="682"/>
      <c r="U115" s="682"/>
      <c r="V115" s="682">
        <v>0.11</v>
      </c>
      <c r="W115" s="76">
        <f t="shared" si="8"/>
        <v>0.11</v>
      </c>
      <c r="X115" s="192" t="str">
        <f t="shared" si="9"/>
        <v/>
      </c>
      <c r="Y115" s="192" t="str">
        <f t="shared" si="10"/>
        <v/>
      </c>
      <c r="Z115" s="192" t="str">
        <f t="shared" si="11"/>
        <v/>
      </c>
      <c r="AA115" s="5" t="s">
        <v>842</v>
      </c>
      <c r="AB115" s="2"/>
      <c r="AC115" s="2"/>
      <c r="AD115" s="39">
        <f t="shared" si="12"/>
        <v>0.11</v>
      </c>
      <c r="AE115" s="39">
        <f t="shared" si="13"/>
        <v>-2.2072749131897207</v>
      </c>
      <c r="AF115" s="39" t="str">
        <f t="shared" si="14"/>
        <v/>
      </c>
      <c r="AG115" s="39" t="str">
        <f t="shared" si="15"/>
        <v/>
      </c>
    </row>
    <row r="116" spans="1:33" ht="25.5" x14ac:dyDescent="0.2">
      <c r="A116" s="5">
        <v>6580285</v>
      </c>
      <c r="B116" s="5" t="s">
        <v>839</v>
      </c>
      <c r="C116" s="5">
        <v>1981</v>
      </c>
      <c r="D116" s="5" t="s">
        <v>347</v>
      </c>
      <c r="E116" s="5" t="s">
        <v>843</v>
      </c>
      <c r="F116" s="5" t="s">
        <v>349</v>
      </c>
      <c r="G116" s="5" t="s">
        <v>850</v>
      </c>
      <c r="H116" s="57" t="s">
        <v>351</v>
      </c>
      <c r="I116" s="5" t="s">
        <v>341</v>
      </c>
      <c r="J116" s="5" t="s">
        <v>352</v>
      </c>
      <c r="K116" s="4">
        <v>27954</v>
      </c>
      <c r="L116" s="682"/>
      <c r="M116" s="682">
        <v>1</v>
      </c>
      <c r="N116" s="682"/>
      <c r="O116" s="682"/>
      <c r="P116" s="682"/>
      <c r="Q116" s="682"/>
      <c r="R116" s="682"/>
      <c r="S116" s="682"/>
      <c r="T116" s="682"/>
      <c r="U116" s="682"/>
      <c r="V116" s="682">
        <v>0.11</v>
      </c>
      <c r="W116" s="76">
        <f t="shared" si="8"/>
        <v>0.11</v>
      </c>
      <c r="X116" s="192" t="str">
        <f t="shared" si="9"/>
        <v/>
      </c>
      <c r="Y116" s="192" t="str">
        <f t="shared" si="10"/>
        <v/>
      </c>
      <c r="Z116" s="192" t="str">
        <f t="shared" si="11"/>
        <v/>
      </c>
      <c r="AA116" s="5" t="s">
        <v>842</v>
      </c>
      <c r="AB116" s="2"/>
      <c r="AC116" s="2"/>
      <c r="AD116" s="39">
        <f t="shared" si="12"/>
        <v>0.11</v>
      </c>
      <c r="AE116" s="39">
        <f t="shared" si="13"/>
        <v>-2.2072749131897207</v>
      </c>
      <c r="AF116" s="39" t="str">
        <f t="shared" si="14"/>
        <v/>
      </c>
      <c r="AG116" s="39" t="str">
        <f t="shared" si="15"/>
        <v/>
      </c>
    </row>
    <row r="117" spans="1:33" ht="25.5" x14ac:dyDescent="0.2">
      <c r="A117" s="5">
        <v>6580285</v>
      </c>
      <c r="B117" s="5" t="s">
        <v>839</v>
      </c>
      <c r="C117" s="5">
        <v>1981</v>
      </c>
      <c r="D117" s="5" t="s">
        <v>347</v>
      </c>
      <c r="E117" s="5" t="s">
        <v>843</v>
      </c>
      <c r="F117" s="5" t="s">
        <v>349</v>
      </c>
      <c r="G117" s="5" t="s">
        <v>844</v>
      </c>
      <c r="H117" s="57" t="s">
        <v>351</v>
      </c>
      <c r="I117" s="5" t="s">
        <v>341</v>
      </c>
      <c r="J117" s="5" t="s">
        <v>352</v>
      </c>
      <c r="K117" s="4">
        <v>27954</v>
      </c>
      <c r="L117" s="682"/>
      <c r="M117" s="682">
        <v>1</v>
      </c>
      <c r="N117" s="682"/>
      <c r="O117" s="682"/>
      <c r="P117" s="682"/>
      <c r="Q117" s="682"/>
      <c r="R117" s="682"/>
      <c r="S117" s="682"/>
      <c r="T117" s="682"/>
      <c r="U117" s="682"/>
      <c r="V117" s="682">
        <v>0.99</v>
      </c>
      <c r="W117" s="76">
        <f t="shared" si="8"/>
        <v>0.99</v>
      </c>
      <c r="X117" s="192" t="str">
        <f t="shared" si="9"/>
        <v/>
      </c>
      <c r="Y117" s="192" t="str">
        <f t="shared" si="10"/>
        <v/>
      </c>
      <c r="Z117" s="192" t="str">
        <f t="shared" si="11"/>
        <v/>
      </c>
      <c r="AA117" s="5" t="s">
        <v>842</v>
      </c>
      <c r="AB117" s="2"/>
      <c r="AC117" s="2"/>
      <c r="AD117" s="39">
        <f t="shared" si="12"/>
        <v>0.99</v>
      </c>
      <c r="AE117" s="39">
        <f t="shared" si="13"/>
        <v>-1.0050335853501451E-2</v>
      </c>
      <c r="AF117" s="39" t="str">
        <f t="shared" si="14"/>
        <v/>
      </c>
      <c r="AG117" s="39" t="str">
        <f t="shared" si="15"/>
        <v/>
      </c>
    </row>
    <row r="118" spans="1:33" ht="25.5" x14ac:dyDescent="0.2">
      <c r="A118" s="5">
        <v>6580285</v>
      </c>
      <c r="B118" s="5" t="s">
        <v>839</v>
      </c>
      <c r="C118" s="5">
        <v>1981</v>
      </c>
      <c r="D118" s="5" t="s">
        <v>347</v>
      </c>
      <c r="E118" s="5" t="s">
        <v>843</v>
      </c>
      <c r="F118" s="5" t="s">
        <v>349</v>
      </c>
      <c r="G118" s="5" t="s">
        <v>850</v>
      </c>
      <c r="H118" s="57" t="s">
        <v>351</v>
      </c>
      <c r="I118" s="5" t="s">
        <v>341</v>
      </c>
      <c r="J118" s="5" t="s">
        <v>352</v>
      </c>
      <c r="K118" s="4">
        <v>27954</v>
      </c>
      <c r="L118" s="682"/>
      <c r="M118" s="682">
        <v>1</v>
      </c>
      <c r="N118" s="682"/>
      <c r="O118" s="682"/>
      <c r="P118" s="682"/>
      <c r="Q118" s="682"/>
      <c r="R118" s="682"/>
      <c r="S118" s="682"/>
      <c r="T118" s="682"/>
      <c r="U118" s="682"/>
      <c r="V118" s="682">
        <v>0.11</v>
      </c>
      <c r="W118" s="76">
        <f t="shared" si="8"/>
        <v>0.11</v>
      </c>
      <c r="X118" s="192" t="str">
        <f t="shared" si="9"/>
        <v/>
      </c>
      <c r="Y118" s="192" t="str">
        <f t="shared" si="10"/>
        <v/>
      </c>
      <c r="Z118" s="192" t="str">
        <f t="shared" si="11"/>
        <v/>
      </c>
      <c r="AA118" s="5" t="s">
        <v>842</v>
      </c>
      <c r="AB118" s="2"/>
      <c r="AC118" s="2"/>
      <c r="AD118" s="39">
        <f t="shared" si="12"/>
        <v>0.11</v>
      </c>
      <c r="AE118" s="39">
        <f t="shared" si="13"/>
        <v>-2.2072749131897207</v>
      </c>
      <c r="AF118" s="39" t="str">
        <f t="shared" si="14"/>
        <v/>
      </c>
      <c r="AG118" s="39" t="str">
        <f t="shared" si="15"/>
        <v/>
      </c>
    </row>
    <row r="119" spans="1:33" ht="25.5" x14ac:dyDescent="0.2">
      <c r="A119" s="5">
        <v>6580285</v>
      </c>
      <c r="B119" s="5" t="s">
        <v>839</v>
      </c>
      <c r="C119" s="5">
        <v>1981</v>
      </c>
      <c r="D119" s="5" t="s">
        <v>347</v>
      </c>
      <c r="E119" s="5" t="s">
        <v>843</v>
      </c>
      <c r="F119" s="5" t="s">
        <v>349</v>
      </c>
      <c r="G119" s="5" t="s">
        <v>857</v>
      </c>
      <c r="H119" s="57" t="s">
        <v>351</v>
      </c>
      <c r="I119" s="5" t="s">
        <v>341</v>
      </c>
      <c r="J119" s="5" t="s">
        <v>352</v>
      </c>
      <c r="K119" s="4">
        <v>27954</v>
      </c>
      <c r="L119" s="682"/>
      <c r="M119" s="682">
        <v>1</v>
      </c>
      <c r="N119" s="682"/>
      <c r="O119" s="682"/>
      <c r="P119" s="682"/>
      <c r="Q119" s="682"/>
      <c r="R119" s="682"/>
      <c r="S119" s="682"/>
      <c r="T119" s="682"/>
      <c r="U119" s="682"/>
      <c r="V119" s="682">
        <v>0.11</v>
      </c>
      <c r="W119" s="76">
        <f t="shared" si="8"/>
        <v>0.11</v>
      </c>
      <c r="X119" s="192" t="str">
        <f t="shared" si="9"/>
        <v/>
      </c>
      <c r="Y119" s="192" t="str">
        <f t="shared" si="10"/>
        <v/>
      </c>
      <c r="Z119" s="192" t="str">
        <f t="shared" si="11"/>
        <v/>
      </c>
      <c r="AA119" s="5" t="s">
        <v>842</v>
      </c>
      <c r="AB119" s="2"/>
      <c r="AC119" s="2"/>
      <c r="AD119" s="39">
        <f t="shared" si="12"/>
        <v>0.11</v>
      </c>
      <c r="AE119" s="39">
        <f t="shared" si="13"/>
        <v>-2.2072749131897207</v>
      </c>
      <c r="AF119" s="39" t="str">
        <f t="shared" si="14"/>
        <v/>
      </c>
      <c r="AG119" s="39" t="str">
        <f t="shared" si="15"/>
        <v/>
      </c>
    </row>
    <row r="120" spans="1:33" ht="25.5" x14ac:dyDescent="0.2">
      <c r="A120" s="5">
        <v>6580285</v>
      </c>
      <c r="B120" s="5" t="s">
        <v>839</v>
      </c>
      <c r="C120" s="5">
        <v>1981</v>
      </c>
      <c r="D120" s="5" t="s">
        <v>347</v>
      </c>
      <c r="E120" s="5" t="s">
        <v>843</v>
      </c>
      <c r="F120" s="5" t="s">
        <v>349</v>
      </c>
      <c r="G120" s="5" t="s">
        <v>844</v>
      </c>
      <c r="H120" s="57" t="s">
        <v>351</v>
      </c>
      <c r="I120" s="5" t="s">
        <v>341</v>
      </c>
      <c r="J120" s="5" t="s">
        <v>352</v>
      </c>
      <c r="K120" s="4">
        <v>27954</v>
      </c>
      <c r="L120" s="682"/>
      <c r="M120" s="682">
        <v>1</v>
      </c>
      <c r="N120" s="682"/>
      <c r="O120" s="682"/>
      <c r="P120" s="682"/>
      <c r="Q120" s="682"/>
      <c r="R120" s="682"/>
      <c r="S120" s="682"/>
      <c r="T120" s="682"/>
      <c r="U120" s="682"/>
      <c r="V120" s="21">
        <v>0.94</v>
      </c>
      <c r="W120" s="76">
        <f t="shared" si="8"/>
        <v>0.94</v>
      </c>
      <c r="X120" s="192" t="str">
        <f t="shared" si="9"/>
        <v/>
      </c>
      <c r="Y120" s="192" t="str">
        <f t="shared" si="10"/>
        <v/>
      </c>
      <c r="Z120" s="192" t="str">
        <f t="shared" si="11"/>
        <v/>
      </c>
      <c r="AA120" s="5" t="s">
        <v>842</v>
      </c>
      <c r="AB120" s="2"/>
      <c r="AC120" s="2"/>
      <c r="AD120" s="39">
        <f t="shared" si="12"/>
        <v>0.94</v>
      </c>
      <c r="AE120" s="39">
        <f t="shared" si="13"/>
        <v>-6.1875403718087529E-2</v>
      </c>
      <c r="AF120" s="39" t="str">
        <f t="shared" si="14"/>
        <v/>
      </c>
      <c r="AG120" s="39" t="str">
        <f t="shared" si="15"/>
        <v/>
      </c>
    </row>
    <row r="121" spans="1:33" ht="38.25" x14ac:dyDescent="0.2">
      <c r="A121" s="5">
        <v>6580285</v>
      </c>
      <c r="B121" s="5" t="s">
        <v>839</v>
      </c>
      <c r="C121" s="5">
        <v>1981</v>
      </c>
      <c r="D121" s="5" t="s">
        <v>347</v>
      </c>
      <c r="E121" s="5" t="s">
        <v>843</v>
      </c>
      <c r="F121" s="5" t="s">
        <v>349</v>
      </c>
      <c r="G121" s="5" t="s">
        <v>858</v>
      </c>
      <c r="H121" s="57" t="s">
        <v>351</v>
      </c>
      <c r="I121" s="5" t="s">
        <v>341</v>
      </c>
      <c r="J121" s="5" t="s">
        <v>352</v>
      </c>
      <c r="K121" s="4">
        <v>27954</v>
      </c>
      <c r="L121" s="682"/>
      <c r="M121" s="682">
        <v>1</v>
      </c>
      <c r="N121" s="682"/>
      <c r="O121" s="682"/>
      <c r="P121" s="682"/>
      <c r="Q121" s="682"/>
      <c r="R121" s="682"/>
      <c r="S121" s="682"/>
      <c r="T121" s="682"/>
      <c r="U121" s="682"/>
      <c r="V121" s="682">
        <v>3.79</v>
      </c>
      <c r="W121" s="76">
        <f t="shared" si="8"/>
        <v>3.79</v>
      </c>
      <c r="X121" s="192" t="str">
        <f t="shared" si="9"/>
        <v/>
      </c>
      <c r="Y121" s="192" t="str">
        <f t="shared" si="10"/>
        <v/>
      </c>
      <c r="Z121" s="192" t="str">
        <f t="shared" si="11"/>
        <v/>
      </c>
      <c r="AA121" s="5" t="s">
        <v>842</v>
      </c>
      <c r="AB121" s="2"/>
      <c r="AC121" s="2"/>
      <c r="AD121" s="39">
        <f t="shared" si="12"/>
        <v>3.79</v>
      </c>
      <c r="AE121" s="39">
        <f t="shared" si="13"/>
        <v>1.3323660190943349</v>
      </c>
      <c r="AF121" s="39" t="str">
        <f t="shared" si="14"/>
        <v/>
      </c>
      <c r="AG121" s="39" t="str">
        <f t="shared" si="15"/>
        <v/>
      </c>
    </row>
    <row r="122" spans="1:33" ht="38.25" x14ac:dyDescent="0.2">
      <c r="A122" s="5">
        <v>6580285</v>
      </c>
      <c r="B122" s="5" t="s">
        <v>839</v>
      </c>
      <c r="C122" s="5">
        <v>1981</v>
      </c>
      <c r="D122" s="5" t="s">
        <v>347</v>
      </c>
      <c r="E122" s="5" t="s">
        <v>843</v>
      </c>
      <c r="F122" s="5" t="s">
        <v>349</v>
      </c>
      <c r="G122" s="5" t="s">
        <v>859</v>
      </c>
      <c r="H122" s="57" t="s">
        <v>351</v>
      </c>
      <c r="I122" s="5" t="s">
        <v>341</v>
      </c>
      <c r="J122" s="5" t="s">
        <v>352</v>
      </c>
      <c r="K122" s="4">
        <v>27954</v>
      </c>
      <c r="L122" s="682"/>
      <c r="M122" s="682">
        <v>1</v>
      </c>
      <c r="N122" s="682"/>
      <c r="O122" s="682"/>
      <c r="P122" s="682"/>
      <c r="Q122" s="682"/>
      <c r="R122" s="682"/>
      <c r="S122" s="682"/>
      <c r="T122" s="682"/>
      <c r="U122" s="682"/>
      <c r="V122" s="682">
        <v>1.08</v>
      </c>
      <c r="W122" s="76">
        <f t="shared" si="8"/>
        <v>1.08</v>
      </c>
      <c r="X122" s="192" t="str">
        <f t="shared" si="9"/>
        <v/>
      </c>
      <c r="Y122" s="192" t="str">
        <f t="shared" si="10"/>
        <v/>
      </c>
      <c r="Z122" s="192" t="str">
        <f t="shared" si="11"/>
        <v/>
      </c>
      <c r="AA122" s="5" t="s">
        <v>842</v>
      </c>
      <c r="AB122" s="2"/>
      <c r="AC122" s="2"/>
      <c r="AD122" s="39">
        <f t="shared" si="12"/>
        <v>1.08</v>
      </c>
      <c r="AE122" s="39">
        <f t="shared" si="13"/>
        <v>7.6961041136128394E-2</v>
      </c>
      <c r="AF122" s="39" t="str">
        <f t="shared" si="14"/>
        <v/>
      </c>
      <c r="AG122" s="39" t="str">
        <f t="shared" si="15"/>
        <v/>
      </c>
    </row>
    <row r="123" spans="1:33" ht="38.25" x14ac:dyDescent="0.2">
      <c r="A123" s="5">
        <v>6580285</v>
      </c>
      <c r="B123" s="5" t="s">
        <v>839</v>
      </c>
      <c r="C123" s="5">
        <v>1981</v>
      </c>
      <c r="D123" s="5" t="s">
        <v>347</v>
      </c>
      <c r="E123" s="5" t="s">
        <v>843</v>
      </c>
      <c r="F123" s="5" t="s">
        <v>349</v>
      </c>
      <c r="G123" s="5" t="s">
        <v>855</v>
      </c>
      <c r="H123" s="57" t="s">
        <v>351</v>
      </c>
      <c r="I123" s="5" t="s">
        <v>341</v>
      </c>
      <c r="J123" s="5" t="s">
        <v>352</v>
      </c>
      <c r="K123" s="4">
        <v>27954</v>
      </c>
      <c r="L123" s="682"/>
      <c r="M123" s="682">
        <v>1</v>
      </c>
      <c r="N123" s="682"/>
      <c r="O123" s="682"/>
      <c r="P123" s="682"/>
      <c r="Q123" s="682"/>
      <c r="R123" s="682"/>
      <c r="S123" s="682"/>
      <c r="T123" s="682"/>
      <c r="U123" s="682"/>
      <c r="V123" s="21">
        <v>0.12</v>
      </c>
      <c r="W123" s="76">
        <f t="shared" si="8"/>
        <v>0.12</v>
      </c>
      <c r="X123" s="192" t="str">
        <f t="shared" si="9"/>
        <v/>
      </c>
      <c r="Y123" s="192" t="str">
        <f t="shared" si="10"/>
        <v/>
      </c>
      <c r="Z123" s="192" t="str">
        <f t="shared" si="11"/>
        <v/>
      </c>
      <c r="AA123" s="5" t="s">
        <v>842</v>
      </c>
      <c r="AB123" s="2"/>
      <c r="AC123" s="2"/>
      <c r="AD123" s="39">
        <f t="shared" si="12"/>
        <v>0.12</v>
      </c>
      <c r="AE123" s="39">
        <f t="shared" si="13"/>
        <v>-2.120263536200091</v>
      </c>
      <c r="AF123" s="39" t="str">
        <f t="shared" si="14"/>
        <v/>
      </c>
      <c r="AG123" s="39" t="str">
        <f t="shared" si="15"/>
        <v/>
      </c>
    </row>
    <row r="124" spans="1:33" ht="38.25" x14ac:dyDescent="0.2">
      <c r="A124" s="5">
        <v>6580285</v>
      </c>
      <c r="B124" s="5" t="s">
        <v>839</v>
      </c>
      <c r="C124" s="5">
        <v>1981</v>
      </c>
      <c r="D124" s="5" t="s">
        <v>347</v>
      </c>
      <c r="E124" s="5" t="s">
        <v>843</v>
      </c>
      <c r="F124" s="5" t="s">
        <v>349</v>
      </c>
      <c r="G124" s="5" t="s">
        <v>854</v>
      </c>
      <c r="H124" s="57" t="s">
        <v>351</v>
      </c>
      <c r="I124" s="5" t="s">
        <v>341</v>
      </c>
      <c r="J124" s="5" t="s">
        <v>352</v>
      </c>
      <c r="K124" s="4">
        <v>27954</v>
      </c>
      <c r="L124" s="682"/>
      <c r="M124" s="682">
        <v>1</v>
      </c>
      <c r="N124" s="682"/>
      <c r="O124" s="682"/>
      <c r="P124" s="682"/>
      <c r="Q124" s="682"/>
      <c r="R124" s="682"/>
      <c r="S124" s="682"/>
      <c r="T124" s="682"/>
      <c r="U124" s="682"/>
      <c r="V124" s="21">
        <v>0.38</v>
      </c>
      <c r="W124" s="76">
        <f t="shared" si="8"/>
        <v>0.38</v>
      </c>
      <c r="X124" s="192" t="str">
        <f t="shared" si="9"/>
        <v/>
      </c>
      <c r="Y124" s="192" t="str">
        <f t="shared" si="10"/>
        <v/>
      </c>
      <c r="Z124" s="192" t="str">
        <f t="shared" si="11"/>
        <v/>
      </c>
      <c r="AA124" s="5" t="s">
        <v>842</v>
      </c>
      <c r="AB124" s="2"/>
      <c r="AC124" s="2"/>
      <c r="AD124" s="39">
        <f t="shared" si="12"/>
        <v>0.38</v>
      </c>
      <c r="AE124" s="39">
        <f t="shared" si="13"/>
        <v>-0.96758402626170559</v>
      </c>
      <c r="AF124" s="39" t="str">
        <f t="shared" si="14"/>
        <v/>
      </c>
      <c r="AG124" s="39" t="str">
        <f t="shared" si="15"/>
        <v/>
      </c>
    </row>
    <row r="125" spans="1:33" ht="25.5" x14ac:dyDescent="0.2">
      <c r="A125" s="5">
        <v>6580285</v>
      </c>
      <c r="B125" s="5" t="s">
        <v>839</v>
      </c>
      <c r="C125" s="5">
        <v>1981</v>
      </c>
      <c r="D125" s="5" t="s">
        <v>347</v>
      </c>
      <c r="E125" s="5" t="s">
        <v>843</v>
      </c>
      <c r="F125" s="5" t="s">
        <v>349</v>
      </c>
      <c r="G125" s="5" t="s">
        <v>857</v>
      </c>
      <c r="H125" s="57" t="s">
        <v>351</v>
      </c>
      <c r="I125" s="5" t="s">
        <v>341</v>
      </c>
      <c r="J125" s="5" t="s">
        <v>352</v>
      </c>
      <c r="K125" s="4">
        <v>27954</v>
      </c>
      <c r="L125" s="682"/>
      <c r="M125" s="682">
        <v>1</v>
      </c>
      <c r="N125" s="682"/>
      <c r="O125" s="682"/>
      <c r="P125" s="682"/>
      <c r="Q125" s="682"/>
      <c r="R125" s="682"/>
      <c r="S125" s="682"/>
      <c r="T125" s="682"/>
      <c r="U125" s="682"/>
      <c r="V125" s="21">
        <v>0.52</v>
      </c>
      <c r="W125" s="76">
        <f t="shared" si="8"/>
        <v>0.52</v>
      </c>
      <c r="X125" s="192" t="str">
        <f t="shared" si="9"/>
        <v/>
      </c>
      <c r="Y125" s="192" t="str">
        <f t="shared" si="10"/>
        <v/>
      </c>
      <c r="Z125" s="192" t="str">
        <f t="shared" si="11"/>
        <v/>
      </c>
      <c r="AA125" s="5" t="s">
        <v>842</v>
      </c>
      <c r="AB125" s="2"/>
      <c r="AC125" s="2"/>
      <c r="AD125" s="39">
        <f t="shared" si="12"/>
        <v>0.52</v>
      </c>
      <c r="AE125" s="39">
        <f t="shared" si="13"/>
        <v>-0.65392646740666394</v>
      </c>
      <c r="AF125" s="39" t="str">
        <f t="shared" si="14"/>
        <v/>
      </c>
      <c r="AG125" s="39" t="str">
        <f t="shared" si="15"/>
        <v/>
      </c>
    </row>
    <row r="126" spans="1:33" ht="25.5" x14ac:dyDescent="0.2">
      <c r="A126" s="5">
        <v>6580285</v>
      </c>
      <c r="B126" s="5" t="s">
        <v>839</v>
      </c>
      <c r="C126" s="5">
        <v>1981</v>
      </c>
      <c r="D126" s="5" t="s">
        <v>347</v>
      </c>
      <c r="E126" s="5" t="s">
        <v>843</v>
      </c>
      <c r="F126" s="5" t="s">
        <v>349</v>
      </c>
      <c r="G126" s="5" t="s">
        <v>860</v>
      </c>
      <c r="H126" s="57" t="s">
        <v>351</v>
      </c>
      <c r="I126" s="5" t="s">
        <v>341</v>
      </c>
      <c r="J126" s="5" t="s">
        <v>352</v>
      </c>
      <c r="K126" s="4">
        <v>27954</v>
      </c>
      <c r="L126" s="682"/>
      <c r="M126" s="682">
        <v>1</v>
      </c>
      <c r="N126" s="682"/>
      <c r="O126" s="682"/>
      <c r="P126" s="682"/>
      <c r="Q126" s="682"/>
      <c r="R126" s="682"/>
      <c r="S126" s="682"/>
      <c r="T126" s="682"/>
      <c r="U126" s="682"/>
      <c r="V126" s="21">
        <v>1.3</v>
      </c>
      <c r="W126" s="76">
        <f t="shared" si="8"/>
        <v>1.3</v>
      </c>
      <c r="X126" s="192" t="str">
        <f t="shared" si="9"/>
        <v/>
      </c>
      <c r="Y126" s="192" t="str">
        <f t="shared" si="10"/>
        <v/>
      </c>
      <c r="Z126" s="192" t="str">
        <f t="shared" si="11"/>
        <v/>
      </c>
      <c r="AA126" s="5" t="s">
        <v>842</v>
      </c>
      <c r="AB126" s="2"/>
      <c r="AC126" s="2"/>
      <c r="AD126" s="39">
        <f t="shared" si="12"/>
        <v>1.3</v>
      </c>
      <c r="AE126" s="39">
        <f t="shared" si="13"/>
        <v>0.26236426446749106</v>
      </c>
      <c r="AF126" s="39" t="str">
        <f t="shared" si="14"/>
        <v/>
      </c>
      <c r="AG126" s="39" t="str">
        <f t="shared" si="15"/>
        <v/>
      </c>
    </row>
    <row r="127" spans="1:33" ht="38.25" x14ac:dyDescent="0.2">
      <c r="A127" s="5">
        <v>6580285</v>
      </c>
      <c r="B127" s="5" t="s">
        <v>839</v>
      </c>
      <c r="C127" s="5">
        <v>1981</v>
      </c>
      <c r="D127" s="5" t="s">
        <v>347</v>
      </c>
      <c r="E127" s="5" t="s">
        <v>843</v>
      </c>
      <c r="F127" s="5" t="s">
        <v>349</v>
      </c>
      <c r="G127" s="2" t="s">
        <v>861</v>
      </c>
      <c r="H127" s="57" t="s">
        <v>351</v>
      </c>
      <c r="I127" s="5" t="s">
        <v>341</v>
      </c>
      <c r="J127" s="5" t="s">
        <v>352</v>
      </c>
      <c r="K127" s="4">
        <v>27954</v>
      </c>
      <c r="L127" s="682"/>
      <c r="M127" s="682">
        <v>1</v>
      </c>
      <c r="N127" s="682"/>
      <c r="O127" s="682"/>
      <c r="P127" s="682"/>
      <c r="Q127" s="682"/>
      <c r="R127" s="682"/>
      <c r="S127" s="682"/>
      <c r="T127" s="682"/>
      <c r="U127" s="682"/>
      <c r="V127" s="21">
        <v>1.86</v>
      </c>
      <c r="W127" s="76">
        <f t="shared" si="8"/>
        <v>1.86</v>
      </c>
      <c r="X127" s="192" t="str">
        <f t="shared" si="9"/>
        <v/>
      </c>
      <c r="Y127" s="192" t="str">
        <f t="shared" si="10"/>
        <v/>
      </c>
      <c r="Z127" s="192" t="str">
        <f t="shared" si="11"/>
        <v/>
      </c>
      <c r="AA127" s="5" t="s">
        <v>842</v>
      </c>
      <c r="AB127" s="2"/>
      <c r="AC127" s="2"/>
      <c r="AD127" s="39">
        <f t="shared" si="12"/>
        <v>1.86</v>
      </c>
      <c r="AE127" s="39">
        <f t="shared" si="13"/>
        <v>0.62057648772510998</v>
      </c>
      <c r="AF127" s="39" t="str">
        <f t="shared" si="14"/>
        <v/>
      </c>
      <c r="AG127" s="39" t="str">
        <f t="shared" si="15"/>
        <v/>
      </c>
    </row>
    <row r="128" spans="1:33" ht="25.5" x14ac:dyDescent="0.2">
      <c r="A128" s="5">
        <v>6580285</v>
      </c>
      <c r="B128" s="5" t="s">
        <v>839</v>
      </c>
      <c r="C128" s="5">
        <v>1981</v>
      </c>
      <c r="D128" s="5" t="s">
        <v>347</v>
      </c>
      <c r="E128" s="5" t="s">
        <v>843</v>
      </c>
      <c r="F128" s="5" t="s">
        <v>349</v>
      </c>
      <c r="G128" s="2" t="s">
        <v>857</v>
      </c>
      <c r="H128" s="57" t="s">
        <v>351</v>
      </c>
      <c r="I128" s="5" t="s">
        <v>341</v>
      </c>
      <c r="J128" s="5" t="s">
        <v>352</v>
      </c>
      <c r="K128" s="4">
        <v>27954</v>
      </c>
      <c r="L128" s="682"/>
      <c r="M128" s="682">
        <v>1</v>
      </c>
      <c r="N128" s="682"/>
      <c r="O128" s="682"/>
      <c r="P128" s="682"/>
      <c r="Q128" s="682"/>
      <c r="R128" s="682"/>
      <c r="S128" s="682"/>
      <c r="T128" s="682"/>
      <c r="U128" s="682"/>
      <c r="V128" s="21">
        <v>1.25</v>
      </c>
      <c r="W128" s="76">
        <f t="shared" si="8"/>
        <v>1.25</v>
      </c>
      <c r="X128" s="192" t="str">
        <f t="shared" si="9"/>
        <v/>
      </c>
      <c r="Y128" s="192" t="str">
        <f t="shared" si="10"/>
        <v/>
      </c>
      <c r="Z128" s="192" t="str">
        <f t="shared" si="11"/>
        <v/>
      </c>
      <c r="AA128" s="5" t="s">
        <v>842</v>
      </c>
      <c r="AB128" s="2"/>
      <c r="AC128" s="2"/>
      <c r="AD128" s="39">
        <f t="shared" si="12"/>
        <v>1.25</v>
      </c>
      <c r="AE128" s="39">
        <f t="shared" si="13"/>
        <v>0.22314355131420976</v>
      </c>
      <c r="AF128" s="39" t="str">
        <f t="shared" si="14"/>
        <v/>
      </c>
      <c r="AG128" s="39" t="str">
        <f t="shared" si="15"/>
        <v/>
      </c>
    </row>
    <row r="129" spans="1:33" ht="25.5" x14ac:dyDescent="0.2">
      <c r="A129" s="5">
        <v>6580285</v>
      </c>
      <c r="B129" s="5" t="s">
        <v>839</v>
      </c>
      <c r="C129" s="5">
        <v>1981</v>
      </c>
      <c r="D129" s="5" t="s">
        <v>347</v>
      </c>
      <c r="E129" s="5" t="s">
        <v>843</v>
      </c>
      <c r="F129" s="5" t="s">
        <v>349</v>
      </c>
      <c r="G129" s="2" t="s">
        <v>862</v>
      </c>
      <c r="H129" s="57" t="s">
        <v>351</v>
      </c>
      <c r="I129" s="5" t="s">
        <v>341</v>
      </c>
      <c r="J129" s="5" t="s">
        <v>352</v>
      </c>
      <c r="K129" s="4">
        <v>27954</v>
      </c>
      <c r="L129" s="682"/>
      <c r="M129" s="682">
        <v>1</v>
      </c>
      <c r="N129" s="682"/>
      <c r="O129" s="682"/>
      <c r="P129" s="682"/>
      <c r="Q129" s="682"/>
      <c r="R129" s="682"/>
      <c r="S129" s="682"/>
      <c r="T129" s="682"/>
      <c r="U129" s="682"/>
      <c r="V129" s="21">
        <v>0.92</v>
      </c>
      <c r="W129" s="76">
        <f t="shared" si="8"/>
        <v>0.92</v>
      </c>
      <c r="X129" s="192" t="str">
        <f t="shared" si="9"/>
        <v/>
      </c>
      <c r="Y129" s="192" t="str">
        <f t="shared" si="10"/>
        <v/>
      </c>
      <c r="Z129" s="192" t="str">
        <f t="shared" si="11"/>
        <v/>
      </c>
      <c r="AA129" s="5" t="s">
        <v>842</v>
      </c>
      <c r="AB129" s="2"/>
      <c r="AC129" s="2"/>
      <c r="AD129" s="39">
        <f t="shared" si="12"/>
        <v>0.92</v>
      </c>
      <c r="AE129" s="39">
        <f t="shared" si="13"/>
        <v>-8.3381608939051013E-2</v>
      </c>
      <c r="AF129" s="39" t="str">
        <f t="shared" si="14"/>
        <v/>
      </c>
      <c r="AG129" s="39" t="str">
        <f t="shared" si="15"/>
        <v/>
      </c>
    </row>
    <row r="130" spans="1:33" ht="25.5" x14ac:dyDescent="0.2">
      <c r="A130" s="5">
        <v>6580285</v>
      </c>
      <c r="B130" s="5" t="s">
        <v>839</v>
      </c>
      <c r="C130" s="5">
        <v>1981</v>
      </c>
      <c r="D130" s="5" t="s">
        <v>347</v>
      </c>
      <c r="E130" s="5" t="s">
        <v>843</v>
      </c>
      <c r="F130" s="5" t="s">
        <v>349</v>
      </c>
      <c r="G130" s="2" t="s">
        <v>862</v>
      </c>
      <c r="H130" s="57" t="s">
        <v>351</v>
      </c>
      <c r="I130" s="5" t="s">
        <v>341</v>
      </c>
      <c r="J130" s="5" t="s">
        <v>352</v>
      </c>
      <c r="K130" s="4">
        <v>27954</v>
      </c>
      <c r="L130" s="682"/>
      <c r="M130" s="682">
        <v>1</v>
      </c>
      <c r="N130" s="682"/>
      <c r="O130" s="682"/>
      <c r="P130" s="682"/>
      <c r="Q130" s="682"/>
      <c r="R130" s="682"/>
      <c r="S130" s="682"/>
      <c r="T130" s="682"/>
      <c r="U130" s="682"/>
      <c r="V130" s="21">
        <v>0.28999999999999998</v>
      </c>
      <c r="W130" s="76">
        <f t="shared" si="8"/>
        <v>0.28999999999999998</v>
      </c>
      <c r="X130" s="192" t="str">
        <f t="shared" si="9"/>
        <v/>
      </c>
      <c r="Y130" s="192" t="str">
        <f t="shared" si="10"/>
        <v/>
      </c>
      <c r="Z130" s="192" t="str">
        <f t="shared" si="11"/>
        <v/>
      </c>
      <c r="AA130" s="5" t="s">
        <v>842</v>
      </c>
      <c r="AB130" s="2"/>
      <c r="AC130" s="2"/>
      <c r="AD130" s="39">
        <f t="shared" si="12"/>
        <v>0.28999999999999998</v>
      </c>
      <c r="AE130" s="39">
        <f t="shared" si="13"/>
        <v>-1.2378743560016174</v>
      </c>
      <c r="AF130" s="39" t="str">
        <f t="shared" si="14"/>
        <v/>
      </c>
      <c r="AG130" s="39" t="str">
        <f t="shared" si="15"/>
        <v/>
      </c>
    </row>
    <row r="131" spans="1:33" ht="25.5" x14ac:dyDescent="0.2">
      <c r="A131" s="5">
        <v>6580285</v>
      </c>
      <c r="B131" s="5" t="s">
        <v>839</v>
      </c>
      <c r="C131" s="5">
        <v>1981</v>
      </c>
      <c r="D131" s="5" t="s">
        <v>347</v>
      </c>
      <c r="E131" s="5" t="s">
        <v>843</v>
      </c>
      <c r="F131" s="5" t="s">
        <v>349</v>
      </c>
      <c r="G131" s="2" t="s">
        <v>857</v>
      </c>
      <c r="H131" s="57" t="s">
        <v>351</v>
      </c>
      <c r="I131" s="5" t="s">
        <v>341</v>
      </c>
      <c r="J131" s="5" t="s">
        <v>352</v>
      </c>
      <c r="K131" s="4">
        <v>27954</v>
      </c>
      <c r="L131" s="682"/>
      <c r="M131" s="682">
        <v>1</v>
      </c>
      <c r="N131" s="682"/>
      <c r="O131" s="682"/>
      <c r="P131" s="682"/>
      <c r="Q131" s="682"/>
      <c r="R131" s="682"/>
      <c r="S131" s="682"/>
      <c r="T131" s="682"/>
      <c r="U131" s="682"/>
      <c r="V131" s="21">
        <v>0.61</v>
      </c>
      <c r="W131" s="76">
        <f t="shared" ref="W131:W194" si="16">IF(AND($H131="W",$I131="TWA",$J131="PBZ",$V131&lt;&gt;""),IF($AB131&lt;&gt;"ND",$V131,IF($AK$6&gt;3,$V131/2,$V131/SQRT(2))),"")</f>
        <v>0.61</v>
      </c>
      <c r="X131" s="192" t="str">
        <f t="shared" ref="X131:X194" si="17">IF(AND($H131="ONU", $I131="TWA", $J131="PBZ",$V131&lt;&gt;""), $V131, "")</f>
        <v/>
      </c>
      <c r="Y131" s="192" t="str">
        <f t="shared" ref="Y131:Y194" si="18">IF(AND($H131="W",$I131="Short-term",$J131="PBZ",$V131&lt;&gt;""),IF($AB131&lt;&gt;"ND",$V131,IF($AL$6&gt;3,$V131/2,$V131/SQRT(2))),"")</f>
        <v/>
      </c>
      <c r="Z131" s="192" t="str">
        <f t="shared" ref="Z131:Z194" si="19">IF(AND($H131="ONU",$I131="Short-term",$J131="PBZ",$V131&lt;&gt;""),IF($AB131&lt;&gt;"ND",$V131,IF($AL$6&gt;3,$V131/2,$V131/SQRT(2))),"")</f>
        <v/>
      </c>
      <c r="AA131" s="5" t="s">
        <v>842</v>
      </c>
      <c r="AB131" s="2"/>
      <c r="AC131" s="2"/>
      <c r="AD131" s="39">
        <f t="shared" ref="AD131:AD194" si="20">IF(AND($H131="W", $I131="TWA", $J131="PBZ",$V131&lt;&gt;"", $AB131&lt;&gt;"ND"), $V131, "")</f>
        <v>0.61</v>
      </c>
      <c r="AE131" s="39">
        <f t="shared" ref="AE131:AE194" si="21">+IFERROR(LN(AD131),"")</f>
        <v>-0.49429632181478012</v>
      </c>
      <c r="AF131" s="39" t="str">
        <f t="shared" ref="AF131:AF194" si="22">IF(AND($H131="W", $I131="Short-term", $J131="PBZ",$V131&lt;&gt;"", $AB131&lt;&gt;"ND"), $V131, "")</f>
        <v/>
      </c>
      <c r="AG131" s="39" t="str">
        <f t="shared" ref="AG131:AG194" si="23">+IFERROR(LN(AF131),"")</f>
        <v/>
      </c>
    </row>
    <row r="132" spans="1:33" ht="25.5" x14ac:dyDescent="0.2">
      <c r="A132" s="5">
        <v>6580285</v>
      </c>
      <c r="B132" s="5" t="s">
        <v>839</v>
      </c>
      <c r="C132" s="5">
        <v>1981</v>
      </c>
      <c r="D132" s="5" t="s">
        <v>347</v>
      </c>
      <c r="E132" s="5" t="s">
        <v>843</v>
      </c>
      <c r="F132" s="5" t="s">
        <v>349</v>
      </c>
      <c r="G132" s="2" t="s">
        <v>862</v>
      </c>
      <c r="H132" s="57" t="s">
        <v>351</v>
      </c>
      <c r="I132" s="5" t="s">
        <v>341</v>
      </c>
      <c r="J132" s="5" t="s">
        <v>352</v>
      </c>
      <c r="K132" s="4">
        <v>27954</v>
      </c>
      <c r="L132" s="682"/>
      <c r="M132" s="682">
        <v>1</v>
      </c>
      <c r="N132" s="682"/>
      <c r="O132" s="682"/>
      <c r="P132" s="682"/>
      <c r="Q132" s="682"/>
      <c r="R132" s="682"/>
      <c r="S132" s="682"/>
      <c r="T132" s="682"/>
      <c r="U132" s="682"/>
      <c r="V132" s="21">
        <v>1.79</v>
      </c>
      <c r="W132" s="76">
        <f t="shared" si="16"/>
        <v>1.79</v>
      </c>
      <c r="X132" s="192" t="str">
        <f t="shared" si="17"/>
        <v/>
      </c>
      <c r="Y132" s="192" t="str">
        <f t="shared" si="18"/>
        <v/>
      </c>
      <c r="Z132" s="192" t="str">
        <f t="shared" si="19"/>
        <v/>
      </c>
      <c r="AA132" s="5" t="s">
        <v>842</v>
      </c>
      <c r="AB132" s="2"/>
      <c r="AC132" s="2"/>
      <c r="AD132" s="39">
        <f t="shared" si="20"/>
        <v>1.79</v>
      </c>
      <c r="AE132" s="39">
        <f t="shared" si="21"/>
        <v>0.58221561985266368</v>
      </c>
      <c r="AF132" s="39" t="str">
        <f t="shared" si="22"/>
        <v/>
      </c>
      <c r="AG132" s="39" t="str">
        <f t="shared" si="23"/>
        <v/>
      </c>
    </row>
    <row r="133" spans="1:33" ht="25.5" x14ac:dyDescent="0.2">
      <c r="A133" s="5">
        <v>6580285</v>
      </c>
      <c r="B133" s="5" t="s">
        <v>839</v>
      </c>
      <c r="C133" s="5">
        <v>1981</v>
      </c>
      <c r="D133" s="5" t="s">
        <v>347</v>
      </c>
      <c r="E133" s="5" t="s">
        <v>843</v>
      </c>
      <c r="F133" s="5" t="s">
        <v>349</v>
      </c>
      <c r="G133" s="2" t="s">
        <v>863</v>
      </c>
      <c r="H133" s="57" t="s">
        <v>351</v>
      </c>
      <c r="I133" s="5" t="s">
        <v>341</v>
      </c>
      <c r="J133" s="5" t="s">
        <v>352</v>
      </c>
      <c r="K133" s="4">
        <v>27954</v>
      </c>
      <c r="L133" s="682"/>
      <c r="M133" s="682">
        <v>1</v>
      </c>
      <c r="N133" s="682"/>
      <c r="O133" s="682"/>
      <c r="P133" s="682"/>
      <c r="Q133" s="682"/>
      <c r="R133" s="682"/>
      <c r="S133" s="682"/>
      <c r="T133" s="682"/>
      <c r="U133" s="682"/>
      <c r="V133" s="21">
        <v>0.32</v>
      </c>
      <c r="W133" s="76">
        <f t="shared" si="16"/>
        <v>0.32</v>
      </c>
      <c r="X133" s="192" t="str">
        <f t="shared" si="17"/>
        <v/>
      </c>
      <c r="Y133" s="192" t="str">
        <f t="shared" si="18"/>
        <v/>
      </c>
      <c r="Z133" s="192" t="str">
        <f t="shared" si="19"/>
        <v/>
      </c>
      <c r="AA133" s="5" t="s">
        <v>842</v>
      </c>
      <c r="AB133" s="2"/>
      <c r="AC133" s="2"/>
      <c r="AD133" s="39">
        <f t="shared" si="20"/>
        <v>0.32</v>
      </c>
      <c r="AE133" s="39">
        <f t="shared" si="21"/>
        <v>-1.1394342831883648</v>
      </c>
      <c r="AF133" s="39" t="str">
        <f t="shared" si="22"/>
        <v/>
      </c>
      <c r="AG133" s="39" t="str">
        <f t="shared" si="23"/>
        <v/>
      </c>
    </row>
    <row r="134" spans="1:33" ht="25.5" x14ac:dyDescent="0.2">
      <c r="A134" s="5">
        <v>6580285</v>
      </c>
      <c r="B134" s="5" t="s">
        <v>839</v>
      </c>
      <c r="C134" s="5">
        <v>1981</v>
      </c>
      <c r="D134" s="5" t="s">
        <v>347</v>
      </c>
      <c r="E134" s="5" t="s">
        <v>843</v>
      </c>
      <c r="F134" s="5" t="s">
        <v>349</v>
      </c>
      <c r="G134" s="8" t="s">
        <v>864</v>
      </c>
      <c r="H134" s="57" t="s">
        <v>351</v>
      </c>
      <c r="I134" s="5" t="s">
        <v>341</v>
      </c>
      <c r="J134" s="5" t="s">
        <v>352</v>
      </c>
      <c r="K134" s="4">
        <v>27956</v>
      </c>
      <c r="L134" s="682"/>
      <c r="M134" s="682">
        <v>1</v>
      </c>
      <c r="N134" s="682"/>
      <c r="O134" s="682"/>
      <c r="P134" s="682"/>
      <c r="Q134" s="682"/>
      <c r="R134" s="682"/>
      <c r="S134" s="682"/>
      <c r="T134" s="682"/>
      <c r="U134" s="682"/>
      <c r="V134" s="21">
        <v>0.1</v>
      </c>
      <c r="W134" s="76">
        <f t="shared" si="16"/>
        <v>0.1</v>
      </c>
      <c r="X134" s="192" t="str">
        <f t="shared" si="17"/>
        <v/>
      </c>
      <c r="Y134" s="192" t="str">
        <f t="shared" si="18"/>
        <v/>
      </c>
      <c r="Z134" s="192" t="str">
        <f t="shared" si="19"/>
        <v/>
      </c>
      <c r="AA134" s="5" t="s">
        <v>842</v>
      </c>
      <c r="AB134" s="2"/>
      <c r="AC134" s="2"/>
      <c r="AD134" s="39">
        <f t="shared" si="20"/>
        <v>0.1</v>
      </c>
      <c r="AE134" s="39">
        <f t="shared" si="21"/>
        <v>-2.3025850929940455</v>
      </c>
      <c r="AF134" s="39" t="str">
        <f t="shared" si="22"/>
        <v/>
      </c>
      <c r="AG134" s="39" t="str">
        <f t="shared" si="23"/>
        <v/>
      </c>
    </row>
    <row r="135" spans="1:33" ht="25.5" x14ac:dyDescent="0.2">
      <c r="A135" s="5">
        <v>6580285</v>
      </c>
      <c r="B135" s="5" t="s">
        <v>839</v>
      </c>
      <c r="C135" s="5">
        <v>1981</v>
      </c>
      <c r="D135" s="5" t="s">
        <v>347</v>
      </c>
      <c r="E135" s="5" t="s">
        <v>843</v>
      </c>
      <c r="F135" s="5" t="s">
        <v>349</v>
      </c>
      <c r="G135" s="2" t="s">
        <v>865</v>
      </c>
      <c r="H135" s="57" t="s">
        <v>351</v>
      </c>
      <c r="I135" s="5" t="s">
        <v>341</v>
      </c>
      <c r="J135" s="5" t="s">
        <v>352</v>
      </c>
      <c r="K135" s="4">
        <v>27956</v>
      </c>
      <c r="L135" s="682"/>
      <c r="M135" s="682">
        <v>1</v>
      </c>
      <c r="N135" s="682"/>
      <c r="O135" s="682"/>
      <c r="P135" s="682"/>
      <c r="Q135" s="682"/>
      <c r="R135" s="682"/>
      <c r="S135" s="682"/>
      <c r="T135" s="682"/>
      <c r="U135" s="682"/>
      <c r="V135" s="21">
        <v>0.12</v>
      </c>
      <c r="W135" s="76">
        <f t="shared" si="16"/>
        <v>0.12</v>
      </c>
      <c r="X135" s="192" t="str">
        <f t="shared" si="17"/>
        <v/>
      </c>
      <c r="Y135" s="192" t="str">
        <f t="shared" si="18"/>
        <v/>
      </c>
      <c r="Z135" s="192" t="str">
        <f t="shared" si="19"/>
        <v/>
      </c>
      <c r="AA135" s="5" t="s">
        <v>842</v>
      </c>
      <c r="AB135" s="2"/>
      <c r="AC135" s="2"/>
      <c r="AD135" s="39">
        <f t="shared" si="20"/>
        <v>0.12</v>
      </c>
      <c r="AE135" s="39">
        <f t="shared" si="21"/>
        <v>-2.120263536200091</v>
      </c>
      <c r="AF135" s="39" t="str">
        <f t="shared" si="22"/>
        <v/>
      </c>
      <c r="AG135" s="39" t="str">
        <f t="shared" si="23"/>
        <v/>
      </c>
    </row>
    <row r="136" spans="1:33" ht="25.5" x14ac:dyDescent="0.2">
      <c r="A136" s="5">
        <v>6580285</v>
      </c>
      <c r="B136" s="5" t="s">
        <v>839</v>
      </c>
      <c r="C136" s="5">
        <v>1981</v>
      </c>
      <c r="D136" s="5" t="s">
        <v>347</v>
      </c>
      <c r="E136" s="5" t="s">
        <v>843</v>
      </c>
      <c r="F136" s="5" t="s">
        <v>349</v>
      </c>
      <c r="G136" s="2" t="s">
        <v>866</v>
      </c>
      <c r="H136" s="57" t="s">
        <v>351</v>
      </c>
      <c r="I136" s="5" t="s">
        <v>341</v>
      </c>
      <c r="J136" s="5" t="s">
        <v>352</v>
      </c>
      <c r="K136" s="4">
        <v>27956</v>
      </c>
      <c r="L136" s="682"/>
      <c r="M136" s="682">
        <v>1</v>
      </c>
      <c r="N136" s="682"/>
      <c r="O136" s="682"/>
      <c r="P136" s="682"/>
      <c r="Q136" s="682"/>
      <c r="R136" s="682"/>
      <c r="S136" s="682"/>
      <c r="T136" s="682"/>
      <c r="U136" s="682"/>
      <c r="V136" s="21">
        <v>0.12</v>
      </c>
      <c r="W136" s="76">
        <f t="shared" si="16"/>
        <v>0.12</v>
      </c>
      <c r="X136" s="192" t="str">
        <f t="shared" si="17"/>
        <v/>
      </c>
      <c r="Y136" s="192" t="str">
        <f t="shared" si="18"/>
        <v/>
      </c>
      <c r="Z136" s="192" t="str">
        <f t="shared" si="19"/>
        <v/>
      </c>
      <c r="AA136" s="5" t="s">
        <v>842</v>
      </c>
      <c r="AB136" s="2"/>
      <c r="AC136" s="2"/>
      <c r="AD136" s="39">
        <f t="shared" si="20"/>
        <v>0.12</v>
      </c>
      <c r="AE136" s="39">
        <f t="shared" si="21"/>
        <v>-2.120263536200091</v>
      </c>
      <c r="AF136" s="39" t="str">
        <f t="shared" si="22"/>
        <v/>
      </c>
      <c r="AG136" s="39" t="str">
        <f t="shared" si="23"/>
        <v/>
      </c>
    </row>
    <row r="137" spans="1:33" ht="25.5" x14ac:dyDescent="0.2">
      <c r="A137" s="5">
        <v>6580285</v>
      </c>
      <c r="B137" s="5" t="s">
        <v>839</v>
      </c>
      <c r="C137" s="5">
        <v>1981</v>
      </c>
      <c r="D137" s="5" t="s">
        <v>347</v>
      </c>
      <c r="E137" s="5" t="s">
        <v>843</v>
      </c>
      <c r="F137" s="5" t="s">
        <v>349</v>
      </c>
      <c r="G137" s="2" t="s">
        <v>867</v>
      </c>
      <c r="H137" s="57" t="s">
        <v>351</v>
      </c>
      <c r="I137" s="5" t="s">
        <v>341</v>
      </c>
      <c r="J137" s="5" t="s">
        <v>352</v>
      </c>
      <c r="K137" s="4">
        <v>27956</v>
      </c>
      <c r="L137" s="682"/>
      <c r="M137" s="682">
        <v>1</v>
      </c>
      <c r="N137" s="682"/>
      <c r="O137" s="682"/>
      <c r="P137" s="682"/>
      <c r="Q137" s="682"/>
      <c r="R137" s="682"/>
      <c r="S137" s="682"/>
      <c r="T137" s="682"/>
      <c r="U137" s="682"/>
      <c r="V137" s="21">
        <v>2.4500000000000002</v>
      </c>
      <c r="W137" s="76">
        <f t="shared" si="16"/>
        <v>2.4500000000000002</v>
      </c>
      <c r="X137" s="192" t="str">
        <f t="shared" si="17"/>
        <v/>
      </c>
      <c r="Y137" s="192" t="str">
        <f t="shared" si="18"/>
        <v/>
      </c>
      <c r="Z137" s="192" t="str">
        <f t="shared" si="19"/>
        <v/>
      </c>
      <c r="AA137" s="5" t="s">
        <v>842</v>
      </c>
      <c r="AB137" s="2"/>
      <c r="AC137" s="2"/>
      <c r="AD137" s="39">
        <f t="shared" si="20"/>
        <v>2.4500000000000002</v>
      </c>
      <c r="AE137" s="39">
        <f t="shared" si="21"/>
        <v>0.89608802455663572</v>
      </c>
      <c r="AF137" s="39" t="str">
        <f t="shared" si="22"/>
        <v/>
      </c>
      <c r="AG137" s="39" t="str">
        <f t="shared" si="23"/>
        <v/>
      </c>
    </row>
    <row r="138" spans="1:33" ht="25.5" x14ac:dyDescent="0.2">
      <c r="A138" s="5">
        <v>6580285</v>
      </c>
      <c r="B138" s="5" t="s">
        <v>839</v>
      </c>
      <c r="C138" s="5">
        <v>1981</v>
      </c>
      <c r="D138" s="5" t="s">
        <v>347</v>
      </c>
      <c r="E138" s="5" t="s">
        <v>843</v>
      </c>
      <c r="F138" s="5" t="s">
        <v>349</v>
      </c>
      <c r="G138" s="2" t="s">
        <v>868</v>
      </c>
      <c r="H138" s="57" t="s">
        <v>351</v>
      </c>
      <c r="I138" s="5" t="s">
        <v>341</v>
      </c>
      <c r="J138" s="5" t="s">
        <v>352</v>
      </c>
      <c r="K138" s="4">
        <v>27956</v>
      </c>
      <c r="L138" s="682"/>
      <c r="M138" s="682">
        <v>1</v>
      </c>
      <c r="N138" s="682"/>
      <c r="O138" s="682"/>
      <c r="P138" s="682"/>
      <c r="Q138" s="682"/>
      <c r="R138" s="682"/>
      <c r="S138" s="682"/>
      <c r="T138" s="682"/>
      <c r="U138" s="682"/>
      <c r="V138" s="21">
        <v>1.95</v>
      </c>
      <c r="W138" s="76">
        <f t="shared" si="16"/>
        <v>1.95</v>
      </c>
      <c r="X138" s="192" t="str">
        <f t="shared" si="17"/>
        <v/>
      </c>
      <c r="Y138" s="192" t="str">
        <f t="shared" si="18"/>
        <v/>
      </c>
      <c r="Z138" s="192" t="str">
        <f t="shared" si="19"/>
        <v/>
      </c>
      <c r="AA138" s="5" t="s">
        <v>842</v>
      </c>
      <c r="AB138" s="2"/>
      <c r="AC138" s="2"/>
      <c r="AD138" s="39">
        <f t="shared" si="20"/>
        <v>1.95</v>
      </c>
      <c r="AE138" s="39">
        <f t="shared" si="21"/>
        <v>0.66782937257565544</v>
      </c>
      <c r="AF138" s="39" t="str">
        <f t="shared" si="22"/>
        <v/>
      </c>
      <c r="AG138" s="39" t="str">
        <f t="shared" si="23"/>
        <v/>
      </c>
    </row>
    <row r="139" spans="1:33" ht="25.5" x14ac:dyDescent="0.2">
      <c r="A139" s="5">
        <v>6580285</v>
      </c>
      <c r="B139" s="5" t="s">
        <v>839</v>
      </c>
      <c r="C139" s="5">
        <v>1981</v>
      </c>
      <c r="D139" s="5" t="s">
        <v>347</v>
      </c>
      <c r="E139" s="5" t="s">
        <v>843</v>
      </c>
      <c r="F139" s="5" t="s">
        <v>349</v>
      </c>
      <c r="G139" s="2" t="s">
        <v>869</v>
      </c>
      <c r="H139" s="57" t="s">
        <v>351</v>
      </c>
      <c r="I139" s="5" t="s">
        <v>341</v>
      </c>
      <c r="J139" s="5" t="s">
        <v>352</v>
      </c>
      <c r="K139" s="4">
        <v>27956</v>
      </c>
      <c r="L139" s="682"/>
      <c r="M139" s="682">
        <v>1</v>
      </c>
      <c r="N139" s="682"/>
      <c r="O139" s="682"/>
      <c r="P139" s="682"/>
      <c r="Q139" s="682"/>
      <c r="R139" s="682"/>
      <c r="S139" s="682"/>
      <c r="T139" s="682"/>
      <c r="U139" s="682"/>
      <c r="V139" s="21">
        <v>0.36</v>
      </c>
      <c r="W139" s="76">
        <f t="shared" si="16"/>
        <v>0.36</v>
      </c>
      <c r="X139" s="192" t="str">
        <f t="shared" si="17"/>
        <v/>
      </c>
      <c r="Y139" s="192" t="str">
        <f t="shared" si="18"/>
        <v/>
      </c>
      <c r="Z139" s="192" t="str">
        <f t="shared" si="19"/>
        <v/>
      </c>
      <c r="AA139" s="5" t="s">
        <v>842</v>
      </c>
      <c r="AB139" s="2"/>
      <c r="AC139" s="2"/>
      <c r="AD139" s="39">
        <f t="shared" si="20"/>
        <v>0.36</v>
      </c>
      <c r="AE139" s="39">
        <f t="shared" si="21"/>
        <v>-1.0216512475319814</v>
      </c>
      <c r="AF139" s="39" t="str">
        <f t="shared" si="22"/>
        <v/>
      </c>
      <c r="AG139" s="39" t="str">
        <f t="shared" si="23"/>
        <v/>
      </c>
    </row>
    <row r="140" spans="1:33" ht="25.5" x14ac:dyDescent="0.2">
      <c r="A140" s="5">
        <v>6580285</v>
      </c>
      <c r="B140" s="5" t="s">
        <v>839</v>
      </c>
      <c r="C140" s="5">
        <v>1981</v>
      </c>
      <c r="D140" s="5" t="s">
        <v>347</v>
      </c>
      <c r="E140" s="5" t="s">
        <v>843</v>
      </c>
      <c r="F140" s="5" t="s">
        <v>349</v>
      </c>
      <c r="G140" s="56" t="s">
        <v>870</v>
      </c>
      <c r="H140" s="5" t="s">
        <v>351</v>
      </c>
      <c r="I140" s="5" t="s">
        <v>341</v>
      </c>
      <c r="J140" s="5" t="s">
        <v>352</v>
      </c>
      <c r="K140" s="4">
        <v>27956</v>
      </c>
      <c r="L140" s="682"/>
      <c r="M140" s="682">
        <v>1</v>
      </c>
      <c r="N140" s="682"/>
      <c r="O140" s="682"/>
      <c r="P140" s="682"/>
      <c r="Q140" s="682"/>
      <c r="R140" s="682"/>
      <c r="S140" s="682"/>
      <c r="T140" s="682"/>
      <c r="U140" s="682"/>
      <c r="V140" s="21">
        <v>1</v>
      </c>
      <c r="W140" s="76">
        <f t="shared" si="16"/>
        <v>1</v>
      </c>
      <c r="X140" s="192" t="str">
        <f t="shared" si="17"/>
        <v/>
      </c>
      <c r="Y140" s="192" t="str">
        <f t="shared" si="18"/>
        <v/>
      </c>
      <c r="Z140" s="192" t="str">
        <f t="shared" si="19"/>
        <v/>
      </c>
      <c r="AA140" s="5" t="s">
        <v>842</v>
      </c>
      <c r="AB140" s="2"/>
      <c r="AC140" s="2"/>
      <c r="AD140" s="39">
        <f t="shared" si="20"/>
        <v>1</v>
      </c>
      <c r="AE140" s="39">
        <f t="shared" si="21"/>
        <v>0</v>
      </c>
      <c r="AF140" s="39" t="str">
        <f t="shared" si="22"/>
        <v/>
      </c>
      <c r="AG140" s="39" t="str">
        <f t="shared" si="23"/>
        <v/>
      </c>
    </row>
    <row r="141" spans="1:33" ht="25.5" x14ac:dyDescent="0.2">
      <c r="A141" s="5">
        <v>6580285</v>
      </c>
      <c r="B141" s="5" t="s">
        <v>839</v>
      </c>
      <c r="C141" s="5">
        <v>1981</v>
      </c>
      <c r="D141" s="5" t="s">
        <v>347</v>
      </c>
      <c r="E141" s="5" t="s">
        <v>843</v>
      </c>
      <c r="F141" s="5" t="s">
        <v>349</v>
      </c>
      <c r="G141" s="2" t="s">
        <v>870</v>
      </c>
      <c r="H141" s="5" t="s">
        <v>351</v>
      </c>
      <c r="I141" s="5" t="s">
        <v>341</v>
      </c>
      <c r="J141" s="5" t="s">
        <v>352</v>
      </c>
      <c r="K141" s="4">
        <v>27956</v>
      </c>
      <c r="L141" s="682"/>
      <c r="M141" s="682">
        <v>1</v>
      </c>
      <c r="N141" s="682"/>
      <c r="O141" s="682"/>
      <c r="P141" s="682"/>
      <c r="Q141" s="682"/>
      <c r="R141" s="682"/>
      <c r="S141" s="682"/>
      <c r="T141" s="682"/>
      <c r="U141" s="682"/>
      <c r="V141" s="21">
        <v>4.82</v>
      </c>
      <c r="W141" s="76">
        <f t="shared" si="16"/>
        <v>4.82</v>
      </c>
      <c r="X141" s="192" t="str">
        <f t="shared" si="17"/>
        <v/>
      </c>
      <c r="Y141" s="192" t="str">
        <f t="shared" si="18"/>
        <v/>
      </c>
      <c r="Z141" s="192" t="str">
        <f t="shared" si="19"/>
        <v/>
      </c>
      <c r="AA141" s="5" t="s">
        <v>842</v>
      </c>
      <c r="AB141" s="2"/>
      <c r="AC141" s="2"/>
      <c r="AD141" s="39">
        <f t="shared" si="20"/>
        <v>4.82</v>
      </c>
      <c r="AE141" s="39">
        <f t="shared" si="21"/>
        <v>1.572773928062509</v>
      </c>
      <c r="AF141" s="39" t="str">
        <f t="shared" si="22"/>
        <v/>
      </c>
      <c r="AG141" s="39" t="str">
        <f t="shared" si="23"/>
        <v/>
      </c>
    </row>
    <row r="142" spans="1:33" ht="25.5" x14ac:dyDescent="0.2">
      <c r="A142" s="5">
        <v>6580285</v>
      </c>
      <c r="B142" s="5" t="s">
        <v>839</v>
      </c>
      <c r="C142" s="5">
        <v>1981</v>
      </c>
      <c r="D142" s="5" t="s">
        <v>347</v>
      </c>
      <c r="E142" s="5" t="s">
        <v>843</v>
      </c>
      <c r="F142" s="5" t="s">
        <v>349</v>
      </c>
      <c r="G142" s="2" t="s">
        <v>871</v>
      </c>
      <c r="H142" s="5" t="s">
        <v>351</v>
      </c>
      <c r="I142" s="5" t="s">
        <v>341</v>
      </c>
      <c r="J142" s="5" t="s">
        <v>352</v>
      </c>
      <c r="K142" s="4">
        <v>27956</v>
      </c>
      <c r="L142" s="682"/>
      <c r="M142" s="682">
        <v>1</v>
      </c>
      <c r="N142" s="682"/>
      <c r="O142" s="682"/>
      <c r="P142" s="682"/>
      <c r="Q142" s="682"/>
      <c r="R142" s="682"/>
      <c r="S142" s="682"/>
      <c r="T142" s="682"/>
      <c r="U142" s="682"/>
      <c r="V142" s="21">
        <v>1.23</v>
      </c>
      <c r="W142" s="76">
        <f t="shared" si="16"/>
        <v>1.23</v>
      </c>
      <c r="X142" s="192" t="str">
        <f t="shared" si="17"/>
        <v/>
      </c>
      <c r="Y142" s="192" t="str">
        <f t="shared" si="18"/>
        <v/>
      </c>
      <c r="Z142" s="192" t="str">
        <f t="shared" si="19"/>
        <v/>
      </c>
      <c r="AA142" s="5" t="s">
        <v>842</v>
      </c>
      <c r="AB142" s="2"/>
      <c r="AC142" s="2"/>
      <c r="AD142" s="39">
        <f t="shared" si="20"/>
        <v>1.23</v>
      </c>
      <c r="AE142" s="39">
        <f t="shared" si="21"/>
        <v>0.20701416938432612</v>
      </c>
      <c r="AF142" s="39" t="str">
        <f t="shared" si="22"/>
        <v/>
      </c>
      <c r="AG142" s="39" t="str">
        <f t="shared" si="23"/>
        <v/>
      </c>
    </row>
    <row r="143" spans="1:33" ht="25.5" x14ac:dyDescent="0.2">
      <c r="A143" s="5">
        <v>6580285</v>
      </c>
      <c r="B143" s="5" t="s">
        <v>839</v>
      </c>
      <c r="C143" s="5">
        <v>1981</v>
      </c>
      <c r="D143" s="5" t="s">
        <v>347</v>
      </c>
      <c r="E143" s="5" t="s">
        <v>843</v>
      </c>
      <c r="F143" s="5" t="s">
        <v>349</v>
      </c>
      <c r="G143" s="2" t="s">
        <v>868</v>
      </c>
      <c r="H143" s="5" t="s">
        <v>351</v>
      </c>
      <c r="I143" s="5" t="s">
        <v>341</v>
      </c>
      <c r="J143" s="5" t="s">
        <v>352</v>
      </c>
      <c r="K143" s="4">
        <v>27956</v>
      </c>
      <c r="L143" s="682"/>
      <c r="M143" s="682">
        <v>1</v>
      </c>
      <c r="N143" s="682"/>
      <c r="O143" s="682"/>
      <c r="P143" s="682"/>
      <c r="Q143" s="682"/>
      <c r="R143" s="682"/>
      <c r="S143" s="682"/>
      <c r="T143" s="682"/>
      <c r="U143" s="682"/>
      <c r="V143" s="21">
        <v>1.4</v>
      </c>
      <c r="W143" s="76">
        <f t="shared" si="16"/>
        <v>1.4</v>
      </c>
      <c r="X143" s="192" t="str">
        <f t="shared" si="17"/>
        <v/>
      </c>
      <c r="Y143" s="192" t="str">
        <f t="shared" si="18"/>
        <v/>
      </c>
      <c r="Z143" s="192" t="str">
        <f t="shared" si="19"/>
        <v/>
      </c>
      <c r="AA143" s="5" t="s">
        <v>842</v>
      </c>
      <c r="AB143" s="2"/>
      <c r="AC143" s="2"/>
      <c r="AD143" s="39">
        <f t="shared" si="20"/>
        <v>1.4</v>
      </c>
      <c r="AE143" s="39">
        <f t="shared" si="21"/>
        <v>0.33647223662121289</v>
      </c>
      <c r="AF143" s="39" t="str">
        <f t="shared" si="22"/>
        <v/>
      </c>
      <c r="AG143" s="39" t="str">
        <f t="shared" si="23"/>
        <v/>
      </c>
    </row>
    <row r="144" spans="1:33" ht="25.5" x14ac:dyDescent="0.2">
      <c r="A144" s="5">
        <v>6580285</v>
      </c>
      <c r="B144" s="5" t="s">
        <v>839</v>
      </c>
      <c r="C144" s="5">
        <v>1981</v>
      </c>
      <c r="D144" s="5" t="s">
        <v>347</v>
      </c>
      <c r="E144" s="5" t="s">
        <v>843</v>
      </c>
      <c r="F144" s="5" t="s">
        <v>349</v>
      </c>
      <c r="G144" s="2" t="s">
        <v>857</v>
      </c>
      <c r="H144" s="5" t="s">
        <v>351</v>
      </c>
      <c r="I144" s="5" t="s">
        <v>341</v>
      </c>
      <c r="J144" s="5" t="s">
        <v>352</v>
      </c>
      <c r="K144" s="4">
        <v>27956</v>
      </c>
      <c r="L144" s="682"/>
      <c r="M144" s="682">
        <v>1</v>
      </c>
      <c r="N144" s="682"/>
      <c r="O144" s="682"/>
      <c r="P144" s="682"/>
      <c r="Q144" s="682"/>
      <c r="R144" s="682"/>
      <c r="S144" s="682"/>
      <c r="T144" s="682"/>
      <c r="U144" s="682"/>
      <c r="V144" s="21">
        <v>0.13</v>
      </c>
      <c r="W144" s="76">
        <f t="shared" si="16"/>
        <v>0.13</v>
      </c>
      <c r="X144" s="192" t="str">
        <f t="shared" si="17"/>
        <v/>
      </c>
      <c r="Y144" s="192" t="str">
        <f t="shared" si="18"/>
        <v/>
      </c>
      <c r="Z144" s="192" t="str">
        <f t="shared" si="19"/>
        <v/>
      </c>
      <c r="AA144" s="5" t="s">
        <v>842</v>
      </c>
      <c r="AB144" s="2"/>
      <c r="AC144" s="2"/>
      <c r="AD144" s="39">
        <f t="shared" si="20"/>
        <v>0.13</v>
      </c>
      <c r="AE144" s="39">
        <f t="shared" si="21"/>
        <v>-2.0402208285265546</v>
      </c>
      <c r="AF144" s="39" t="str">
        <f t="shared" si="22"/>
        <v/>
      </c>
      <c r="AG144" s="39" t="str">
        <f t="shared" si="23"/>
        <v/>
      </c>
    </row>
    <row r="145" spans="1:33" ht="25.5" x14ac:dyDescent="0.2">
      <c r="A145" s="5">
        <v>6580285</v>
      </c>
      <c r="B145" s="5" t="s">
        <v>839</v>
      </c>
      <c r="C145" s="5">
        <v>1981</v>
      </c>
      <c r="D145" s="5" t="s">
        <v>347</v>
      </c>
      <c r="E145" s="5" t="s">
        <v>843</v>
      </c>
      <c r="F145" s="5" t="s">
        <v>349</v>
      </c>
      <c r="G145" s="2" t="s">
        <v>857</v>
      </c>
      <c r="H145" s="5" t="s">
        <v>351</v>
      </c>
      <c r="I145" s="5" t="s">
        <v>341</v>
      </c>
      <c r="J145" s="5" t="s">
        <v>352</v>
      </c>
      <c r="K145" s="4">
        <v>27956</v>
      </c>
      <c r="L145" s="682"/>
      <c r="M145" s="682">
        <v>1</v>
      </c>
      <c r="N145" s="682"/>
      <c r="O145" s="682"/>
      <c r="P145" s="682"/>
      <c r="Q145" s="682"/>
      <c r="R145" s="682"/>
      <c r="S145" s="682"/>
      <c r="T145" s="682"/>
      <c r="U145" s="682"/>
      <c r="V145" s="21">
        <v>0.12</v>
      </c>
      <c r="W145" s="76">
        <f t="shared" si="16"/>
        <v>0.12</v>
      </c>
      <c r="X145" s="192" t="str">
        <f t="shared" si="17"/>
        <v/>
      </c>
      <c r="Y145" s="192" t="str">
        <f t="shared" si="18"/>
        <v/>
      </c>
      <c r="Z145" s="192" t="str">
        <f t="shared" si="19"/>
        <v/>
      </c>
      <c r="AA145" s="5" t="s">
        <v>842</v>
      </c>
      <c r="AB145" s="2"/>
      <c r="AC145" s="2"/>
      <c r="AD145" s="39">
        <f t="shared" si="20"/>
        <v>0.12</v>
      </c>
      <c r="AE145" s="39">
        <f t="shared" si="21"/>
        <v>-2.120263536200091</v>
      </c>
      <c r="AF145" s="39" t="str">
        <f t="shared" si="22"/>
        <v/>
      </c>
      <c r="AG145" s="39" t="str">
        <f t="shared" si="23"/>
        <v/>
      </c>
    </row>
    <row r="146" spans="1:33" ht="25.5" x14ac:dyDescent="0.2">
      <c r="A146" s="2">
        <v>1328866</v>
      </c>
      <c r="B146" s="2" t="s">
        <v>872</v>
      </c>
      <c r="C146" s="2">
        <v>2004</v>
      </c>
      <c r="D146" s="2" t="s">
        <v>395</v>
      </c>
      <c r="E146" s="2" t="s">
        <v>873</v>
      </c>
      <c r="F146" s="5" t="s">
        <v>349</v>
      </c>
      <c r="G146" s="5" t="s">
        <v>349</v>
      </c>
      <c r="H146" s="5" t="s">
        <v>351</v>
      </c>
      <c r="I146" s="5" t="s">
        <v>341</v>
      </c>
      <c r="J146" s="5" t="s">
        <v>352</v>
      </c>
      <c r="K146" s="4"/>
      <c r="L146" s="682">
        <v>480</v>
      </c>
      <c r="M146" s="682">
        <v>42</v>
      </c>
      <c r="N146" s="682"/>
      <c r="O146" s="36">
        <v>4.5201103313638348E-5</v>
      </c>
      <c r="P146" s="34">
        <v>9.971363390988619E-2</v>
      </c>
      <c r="Q146" s="34">
        <v>5.19812688106841E-3</v>
      </c>
      <c r="R146" s="34">
        <v>1.6181994986282526E-2</v>
      </c>
      <c r="S146" s="34"/>
      <c r="T146" s="34"/>
      <c r="U146" s="34">
        <v>6.7801654970457519E-4</v>
      </c>
      <c r="V146" s="21">
        <v>0.12</v>
      </c>
      <c r="W146" s="76">
        <f t="shared" si="16"/>
        <v>0.12</v>
      </c>
      <c r="X146" s="192" t="str">
        <f t="shared" si="17"/>
        <v/>
      </c>
      <c r="Y146" s="192" t="str">
        <f t="shared" si="18"/>
        <v/>
      </c>
      <c r="Z146" s="192" t="str">
        <f t="shared" si="19"/>
        <v/>
      </c>
      <c r="AA146" s="2" t="s">
        <v>371</v>
      </c>
      <c r="AB146" s="2"/>
      <c r="AC146" s="2" t="s">
        <v>874</v>
      </c>
      <c r="AD146" s="39">
        <f t="shared" si="20"/>
        <v>0.12</v>
      </c>
      <c r="AE146" s="39">
        <f t="shared" si="21"/>
        <v>-2.120263536200091</v>
      </c>
      <c r="AF146" s="39" t="str">
        <f t="shared" si="22"/>
        <v/>
      </c>
      <c r="AG146" s="39" t="str">
        <f t="shared" si="23"/>
        <v/>
      </c>
    </row>
    <row r="147" spans="1:33" ht="114.75" x14ac:dyDescent="0.2">
      <c r="A147" s="2">
        <v>2958101</v>
      </c>
      <c r="B147" s="2" t="s">
        <v>872</v>
      </c>
      <c r="C147" s="2">
        <v>2002</v>
      </c>
      <c r="D147" s="2" t="s">
        <v>395</v>
      </c>
      <c r="E147" s="2" t="s">
        <v>875</v>
      </c>
      <c r="F147" s="2" t="s">
        <v>876</v>
      </c>
      <c r="G147" s="48" t="s">
        <v>877</v>
      </c>
      <c r="H147" s="5" t="s">
        <v>351</v>
      </c>
      <c r="I147" s="5" t="s">
        <v>341</v>
      </c>
      <c r="J147" s="5" t="s">
        <v>352</v>
      </c>
      <c r="K147" s="4"/>
      <c r="L147" s="682">
        <v>480</v>
      </c>
      <c r="M147" s="682">
        <v>30</v>
      </c>
      <c r="N147" s="682"/>
      <c r="O147" s="34">
        <v>1.808044132545534E-3</v>
      </c>
      <c r="P147" s="34">
        <v>9.0854217660413086E-2</v>
      </c>
      <c r="Q147" s="34">
        <v>2.4860606822501092E-2</v>
      </c>
      <c r="R147" s="34">
        <v>2.3956584756228323E-2</v>
      </c>
      <c r="S147" s="34"/>
      <c r="T147" s="34"/>
      <c r="U147" s="34">
        <v>1.4012342027227887E-2</v>
      </c>
      <c r="V147" s="76"/>
      <c r="W147" s="76" t="str">
        <f t="shared" si="16"/>
        <v/>
      </c>
      <c r="X147" s="192" t="str">
        <f t="shared" si="17"/>
        <v/>
      </c>
      <c r="Y147" s="192" t="str">
        <f t="shared" si="18"/>
        <v/>
      </c>
      <c r="Z147" s="192" t="str">
        <f t="shared" si="19"/>
        <v/>
      </c>
      <c r="AA147" s="2" t="s">
        <v>371</v>
      </c>
      <c r="AB147" s="2"/>
      <c r="AC147" s="2" t="s">
        <v>874</v>
      </c>
      <c r="AD147" s="39" t="str">
        <f t="shared" si="20"/>
        <v/>
      </c>
      <c r="AE147" s="39" t="str">
        <f t="shared" si="21"/>
        <v/>
      </c>
      <c r="AF147" s="39" t="str">
        <f t="shared" si="22"/>
        <v/>
      </c>
      <c r="AG147" s="39" t="str">
        <f t="shared" si="23"/>
        <v/>
      </c>
    </row>
    <row r="148" spans="1:33" ht="25.5" x14ac:dyDescent="0.2">
      <c r="A148" s="2">
        <v>2959639</v>
      </c>
      <c r="B148" s="2" t="s">
        <v>418</v>
      </c>
      <c r="C148" s="2">
        <v>2001</v>
      </c>
      <c r="D148" s="5" t="s">
        <v>347</v>
      </c>
      <c r="E148" s="2" t="s">
        <v>379</v>
      </c>
      <c r="F148" s="55" t="s">
        <v>349</v>
      </c>
      <c r="G148" s="2" t="s">
        <v>419</v>
      </c>
      <c r="H148" s="5" t="s">
        <v>351</v>
      </c>
      <c r="I148" s="5" t="s">
        <v>341</v>
      </c>
      <c r="J148" s="5" t="s">
        <v>493</v>
      </c>
      <c r="K148" s="682">
        <v>1998</v>
      </c>
      <c r="L148" s="682"/>
      <c r="M148" s="682">
        <v>6</v>
      </c>
      <c r="N148" s="682"/>
      <c r="O148" s="682"/>
      <c r="P148" s="682"/>
      <c r="Q148" s="682">
        <v>4.04</v>
      </c>
      <c r="R148" s="682">
        <v>3.45</v>
      </c>
      <c r="S148" s="682"/>
      <c r="T148" s="682"/>
      <c r="U148" s="682"/>
      <c r="V148" s="76"/>
      <c r="W148" s="76" t="str">
        <f t="shared" si="16"/>
        <v/>
      </c>
      <c r="X148" s="192" t="str">
        <f t="shared" si="17"/>
        <v/>
      </c>
      <c r="Y148" s="192" t="str">
        <f t="shared" si="18"/>
        <v/>
      </c>
      <c r="Z148" s="192" t="str">
        <f t="shared" si="19"/>
        <v/>
      </c>
      <c r="AA148" s="2" t="s">
        <v>353</v>
      </c>
      <c r="AB148" s="2"/>
      <c r="AC148" s="2"/>
      <c r="AD148" s="39" t="str">
        <f t="shared" si="20"/>
        <v/>
      </c>
      <c r="AE148" s="39" t="str">
        <f t="shared" si="21"/>
        <v/>
      </c>
      <c r="AF148" s="39" t="str">
        <f t="shared" si="22"/>
        <v/>
      </c>
      <c r="AG148" s="39" t="str">
        <f t="shared" si="23"/>
        <v/>
      </c>
    </row>
    <row r="149" spans="1:33" ht="25.5" x14ac:dyDescent="0.2">
      <c r="A149" s="2">
        <v>2959639</v>
      </c>
      <c r="B149" s="2" t="s">
        <v>418</v>
      </c>
      <c r="C149" s="2">
        <v>2001</v>
      </c>
      <c r="D149" s="5" t="s">
        <v>347</v>
      </c>
      <c r="E149" s="2" t="s">
        <v>379</v>
      </c>
      <c r="F149" s="55" t="s">
        <v>349</v>
      </c>
      <c r="G149" s="2" t="s">
        <v>421</v>
      </c>
      <c r="H149" s="5" t="s">
        <v>351</v>
      </c>
      <c r="I149" s="5" t="s">
        <v>341</v>
      </c>
      <c r="J149" s="5" t="s">
        <v>493</v>
      </c>
      <c r="K149" s="682">
        <v>1998</v>
      </c>
      <c r="L149" s="682"/>
      <c r="M149" s="682">
        <v>9</v>
      </c>
      <c r="N149" s="682"/>
      <c r="O149" s="682"/>
      <c r="P149" s="682"/>
      <c r="Q149" s="682">
        <v>0.64</v>
      </c>
      <c r="R149" s="682">
        <v>1.26</v>
      </c>
      <c r="S149" s="682"/>
      <c r="T149" s="682"/>
      <c r="U149" s="682"/>
      <c r="V149" s="76"/>
      <c r="W149" s="76" t="str">
        <f t="shared" si="16"/>
        <v/>
      </c>
      <c r="X149" s="192" t="str">
        <f t="shared" si="17"/>
        <v/>
      </c>
      <c r="Y149" s="192" t="str">
        <f t="shared" si="18"/>
        <v/>
      </c>
      <c r="Z149" s="192" t="str">
        <f t="shared" si="19"/>
        <v/>
      </c>
      <c r="AA149" s="2" t="s">
        <v>353</v>
      </c>
      <c r="AB149" s="2"/>
      <c r="AC149" s="2"/>
      <c r="AD149" s="39" t="str">
        <f t="shared" si="20"/>
        <v/>
      </c>
      <c r="AE149" s="39" t="str">
        <f t="shared" si="21"/>
        <v/>
      </c>
      <c r="AF149" s="39" t="str">
        <f t="shared" si="22"/>
        <v/>
      </c>
      <c r="AG149" s="39" t="str">
        <f t="shared" si="23"/>
        <v/>
      </c>
    </row>
    <row r="150" spans="1:33" ht="25.5" x14ac:dyDescent="0.2">
      <c r="A150" s="2">
        <v>2959639</v>
      </c>
      <c r="B150" s="2" t="s">
        <v>418</v>
      </c>
      <c r="C150" s="2">
        <v>2001</v>
      </c>
      <c r="D150" s="5" t="s">
        <v>347</v>
      </c>
      <c r="E150" s="2" t="s">
        <v>379</v>
      </c>
      <c r="F150" s="2" t="s">
        <v>349</v>
      </c>
      <c r="G150" s="56" t="s">
        <v>423</v>
      </c>
      <c r="H150" s="5" t="s">
        <v>351</v>
      </c>
      <c r="I150" s="5" t="s">
        <v>341</v>
      </c>
      <c r="J150" s="5" t="s">
        <v>493</v>
      </c>
      <c r="K150" s="682">
        <v>1998</v>
      </c>
      <c r="L150" s="682"/>
      <c r="M150" s="682">
        <v>6</v>
      </c>
      <c r="N150" s="682"/>
      <c r="O150" s="682"/>
      <c r="P150" s="682"/>
      <c r="Q150" s="682">
        <v>1.0900000000000001</v>
      </c>
      <c r="R150" s="682">
        <v>2.35</v>
      </c>
      <c r="S150" s="682"/>
      <c r="T150" s="682"/>
      <c r="U150" s="682"/>
      <c r="V150" s="76"/>
      <c r="W150" s="76" t="str">
        <f t="shared" si="16"/>
        <v/>
      </c>
      <c r="X150" s="192" t="str">
        <f t="shared" si="17"/>
        <v/>
      </c>
      <c r="Y150" s="192" t="str">
        <f t="shared" si="18"/>
        <v/>
      </c>
      <c r="Z150" s="192" t="str">
        <f t="shared" si="19"/>
        <v/>
      </c>
      <c r="AA150" s="2" t="s">
        <v>353</v>
      </c>
      <c r="AB150" s="2"/>
      <c r="AC150" s="2"/>
      <c r="AD150" s="39" t="str">
        <f t="shared" si="20"/>
        <v/>
      </c>
      <c r="AE150" s="39" t="str">
        <f t="shared" si="21"/>
        <v/>
      </c>
      <c r="AF150" s="39" t="str">
        <f t="shared" si="22"/>
        <v/>
      </c>
      <c r="AG150" s="39" t="str">
        <f t="shared" si="23"/>
        <v/>
      </c>
    </row>
    <row r="151" spans="1:33" ht="25.5" x14ac:dyDescent="0.2">
      <c r="A151" s="2">
        <v>2959639</v>
      </c>
      <c r="B151" s="2" t="s">
        <v>418</v>
      </c>
      <c r="C151" s="2">
        <v>2001</v>
      </c>
      <c r="D151" s="5" t="s">
        <v>347</v>
      </c>
      <c r="E151" s="2" t="s">
        <v>379</v>
      </c>
      <c r="F151" s="2" t="s">
        <v>349</v>
      </c>
      <c r="G151" s="2" t="s">
        <v>424</v>
      </c>
      <c r="H151" s="5" t="s">
        <v>351</v>
      </c>
      <c r="I151" s="5" t="s">
        <v>341</v>
      </c>
      <c r="J151" s="5" t="s">
        <v>493</v>
      </c>
      <c r="K151" s="682">
        <v>1998</v>
      </c>
      <c r="L151" s="682"/>
      <c r="M151" s="682">
        <v>1</v>
      </c>
      <c r="N151" s="682"/>
      <c r="O151" s="682"/>
      <c r="P151" s="682"/>
      <c r="Q151" s="682">
        <v>0.28999999999999998</v>
      </c>
      <c r="R151" s="682">
        <v>0.33</v>
      </c>
      <c r="S151" s="682"/>
      <c r="T151" s="682"/>
      <c r="U151" s="682"/>
      <c r="V151" s="76"/>
      <c r="W151" s="76" t="str">
        <f t="shared" si="16"/>
        <v/>
      </c>
      <c r="X151" s="192" t="str">
        <f t="shared" si="17"/>
        <v/>
      </c>
      <c r="Y151" s="192" t="str">
        <f t="shared" si="18"/>
        <v/>
      </c>
      <c r="Z151" s="192" t="str">
        <f t="shared" si="19"/>
        <v/>
      </c>
      <c r="AA151" s="2" t="s">
        <v>353</v>
      </c>
      <c r="AB151" s="2"/>
      <c r="AC151" s="2"/>
      <c r="AD151" s="39" t="str">
        <f t="shared" si="20"/>
        <v/>
      </c>
      <c r="AE151" s="39" t="str">
        <f t="shared" si="21"/>
        <v/>
      </c>
      <c r="AF151" s="39" t="str">
        <f t="shared" si="22"/>
        <v/>
      </c>
      <c r="AG151" s="39" t="str">
        <f t="shared" si="23"/>
        <v/>
      </c>
    </row>
    <row r="152" spans="1:33" ht="63.75" x14ac:dyDescent="0.2">
      <c r="A152" s="2">
        <v>2959639</v>
      </c>
      <c r="B152" s="2" t="s">
        <v>418</v>
      </c>
      <c r="C152" s="2">
        <v>2001</v>
      </c>
      <c r="D152" s="5" t="s">
        <v>347</v>
      </c>
      <c r="E152" s="2" t="s">
        <v>379</v>
      </c>
      <c r="F152" s="2" t="s">
        <v>349</v>
      </c>
      <c r="G152" s="2" t="s">
        <v>383</v>
      </c>
      <c r="H152" s="5" t="s">
        <v>351</v>
      </c>
      <c r="I152" s="5" t="s">
        <v>341</v>
      </c>
      <c r="J152" s="5" t="s">
        <v>493</v>
      </c>
      <c r="K152" s="682">
        <v>1998</v>
      </c>
      <c r="L152" s="682"/>
      <c r="M152" s="682">
        <v>1</v>
      </c>
      <c r="N152" s="682"/>
      <c r="O152" s="682"/>
      <c r="P152" s="682"/>
      <c r="Q152" s="682">
        <v>0.49</v>
      </c>
      <c r="R152" s="682">
        <v>0.24</v>
      </c>
      <c r="S152" s="682"/>
      <c r="T152" s="682"/>
      <c r="U152" s="682"/>
      <c r="V152" s="76"/>
      <c r="W152" s="76" t="str">
        <f t="shared" si="16"/>
        <v/>
      </c>
      <c r="X152" s="192" t="str">
        <f t="shared" si="17"/>
        <v/>
      </c>
      <c r="Y152" s="192" t="str">
        <f t="shared" si="18"/>
        <v/>
      </c>
      <c r="Z152" s="192" t="str">
        <f t="shared" si="19"/>
        <v/>
      </c>
      <c r="AA152" s="2" t="s">
        <v>353</v>
      </c>
      <c r="AB152" s="2"/>
      <c r="AC152" s="2"/>
      <c r="AD152" s="39" t="str">
        <f t="shared" si="20"/>
        <v/>
      </c>
      <c r="AE152" s="39" t="str">
        <f t="shared" si="21"/>
        <v/>
      </c>
      <c r="AF152" s="39" t="str">
        <f t="shared" si="22"/>
        <v/>
      </c>
      <c r="AG152" s="39" t="str">
        <f t="shared" si="23"/>
        <v/>
      </c>
    </row>
    <row r="153" spans="1:33" ht="25.5" x14ac:dyDescent="0.2">
      <c r="A153" s="2">
        <v>2959639</v>
      </c>
      <c r="B153" s="2" t="s">
        <v>418</v>
      </c>
      <c r="C153" s="2">
        <v>2001</v>
      </c>
      <c r="D153" s="5" t="s">
        <v>347</v>
      </c>
      <c r="E153" s="2" t="s">
        <v>379</v>
      </c>
      <c r="F153" s="2" t="s">
        <v>349</v>
      </c>
      <c r="G153" s="2" t="s">
        <v>878</v>
      </c>
      <c r="H153" s="5" t="s">
        <v>351</v>
      </c>
      <c r="I153" s="5" t="s">
        <v>341</v>
      </c>
      <c r="J153" s="5" t="s">
        <v>493</v>
      </c>
      <c r="K153" s="682">
        <v>1998</v>
      </c>
      <c r="L153" s="682"/>
      <c r="M153" s="682">
        <v>14</v>
      </c>
      <c r="N153" s="682"/>
      <c r="O153" s="682"/>
      <c r="P153" s="682"/>
      <c r="Q153" s="682">
        <v>0.05</v>
      </c>
      <c r="R153" s="682">
        <v>0.06</v>
      </c>
      <c r="S153" s="682"/>
      <c r="T153" s="682"/>
      <c r="U153" s="682"/>
      <c r="V153" s="76"/>
      <c r="W153" s="76" t="str">
        <f t="shared" si="16"/>
        <v/>
      </c>
      <c r="X153" s="192" t="str">
        <f t="shared" si="17"/>
        <v/>
      </c>
      <c r="Y153" s="192" t="str">
        <f t="shared" si="18"/>
        <v/>
      </c>
      <c r="Z153" s="192" t="str">
        <f t="shared" si="19"/>
        <v/>
      </c>
      <c r="AA153" s="2" t="s">
        <v>353</v>
      </c>
      <c r="AB153" s="2"/>
      <c r="AC153" s="2"/>
      <c r="AD153" s="39" t="str">
        <f t="shared" si="20"/>
        <v/>
      </c>
      <c r="AE153" s="39" t="str">
        <f t="shared" si="21"/>
        <v/>
      </c>
      <c r="AF153" s="39" t="str">
        <f t="shared" si="22"/>
        <v/>
      </c>
      <c r="AG153" s="39" t="str">
        <f t="shared" si="23"/>
        <v/>
      </c>
    </row>
    <row r="154" spans="1:33" ht="38.25" x14ac:dyDescent="0.2">
      <c r="A154" s="2">
        <v>2959639</v>
      </c>
      <c r="B154" s="2" t="s">
        <v>418</v>
      </c>
      <c r="C154" s="2">
        <v>2001</v>
      </c>
      <c r="D154" s="5" t="s">
        <v>347</v>
      </c>
      <c r="E154" s="2" t="s">
        <v>379</v>
      </c>
      <c r="F154" s="2" t="s">
        <v>349</v>
      </c>
      <c r="G154" s="2" t="s">
        <v>380</v>
      </c>
      <c r="H154" s="5" t="s">
        <v>351</v>
      </c>
      <c r="I154" s="5" t="s">
        <v>341</v>
      </c>
      <c r="J154" s="5" t="s">
        <v>352</v>
      </c>
      <c r="K154" s="682">
        <v>1998</v>
      </c>
      <c r="L154" s="682"/>
      <c r="M154" s="682">
        <v>22</v>
      </c>
      <c r="N154" s="682"/>
      <c r="O154" s="682"/>
      <c r="P154" s="682"/>
      <c r="Q154" s="682">
        <v>1.71</v>
      </c>
      <c r="R154" s="682">
        <v>0.54</v>
      </c>
      <c r="S154" s="682"/>
      <c r="T154" s="682"/>
      <c r="U154" s="682"/>
      <c r="V154" s="76"/>
      <c r="W154" s="76" t="str">
        <f t="shared" si="16"/>
        <v/>
      </c>
      <c r="X154" s="192" t="str">
        <f t="shared" si="17"/>
        <v/>
      </c>
      <c r="Y154" s="192" t="str">
        <f t="shared" si="18"/>
        <v/>
      </c>
      <c r="Z154" s="192" t="str">
        <f t="shared" si="19"/>
        <v/>
      </c>
      <c r="AA154" s="2" t="s">
        <v>471</v>
      </c>
      <c r="AB154" s="2"/>
      <c r="AC154" s="2"/>
      <c r="AD154" s="39" t="str">
        <f t="shared" si="20"/>
        <v/>
      </c>
      <c r="AE154" s="39" t="str">
        <f t="shared" si="21"/>
        <v/>
      </c>
      <c r="AF154" s="39" t="str">
        <f t="shared" si="22"/>
        <v/>
      </c>
      <c r="AG154" s="39" t="str">
        <f t="shared" si="23"/>
        <v/>
      </c>
    </row>
    <row r="155" spans="1:33" ht="51" x14ac:dyDescent="0.2">
      <c r="A155" s="2">
        <v>2959639</v>
      </c>
      <c r="B155" s="2" t="s">
        <v>418</v>
      </c>
      <c r="C155" s="2">
        <v>2001</v>
      </c>
      <c r="D155" s="5" t="s">
        <v>347</v>
      </c>
      <c r="E155" s="2" t="s">
        <v>379</v>
      </c>
      <c r="F155" s="2" t="s">
        <v>349</v>
      </c>
      <c r="G155" s="2" t="s">
        <v>879</v>
      </c>
      <c r="H155" s="5" t="s">
        <v>351</v>
      </c>
      <c r="I155" s="5" t="s">
        <v>341</v>
      </c>
      <c r="J155" s="5" t="s">
        <v>352</v>
      </c>
      <c r="K155" s="682">
        <v>1998</v>
      </c>
      <c r="L155" s="682"/>
      <c r="M155" s="682">
        <v>15</v>
      </c>
      <c r="N155" s="682"/>
      <c r="O155" s="682"/>
      <c r="P155" s="682"/>
      <c r="Q155" s="682">
        <v>7.0000000000000007E-2</v>
      </c>
      <c r="R155" s="682">
        <v>0.03</v>
      </c>
      <c r="S155" s="682"/>
      <c r="T155" s="682"/>
      <c r="U155" s="682"/>
      <c r="V155" s="76"/>
      <c r="W155" s="76" t="str">
        <f t="shared" si="16"/>
        <v/>
      </c>
      <c r="X155" s="192" t="str">
        <f t="shared" si="17"/>
        <v/>
      </c>
      <c r="Y155" s="192" t="str">
        <f t="shared" si="18"/>
        <v/>
      </c>
      <c r="Z155" s="192" t="str">
        <f t="shared" si="19"/>
        <v/>
      </c>
      <c r="AA155" s="2" t="s">
        <v>471</v>
      </c>
      <c r="AB155" s="2"/>
      <c r="AC155" s="2"/>
      <c r="AD155" s="39" t="str">
        <f t="shared" si="20"/>
        <v/>
      </c>
      <c r="AE155" s="39" t="str">
        <f t="shared" si="21"/>
        <v/>
      </c>
      <c r="AF155" s="39" t="str">
        <f t="shared" si="22"/>
        <v/>
      </c>
      <c r="AG155" s="39" t="str">
        <f t="shared" si="23"/>
        <v/>
      </c>
    </row>
    <row r="156" spans="1:33" ht="25.5" x14ac:dyDescent="0.2">
      <c r="A156" s="60">
        <v>2971454</v>
      </c>
      <c r="B156" s="2" t="s">
        <v>880</v>
      </c>
      <c r="C156" s="2">
        <v>1984</v>
      </c>
      <c r="D156" s="5" t="s">
        <v>347</v>
      </c>
      <c r="E156" s="2" t="s">
        <v>881</v>
      </c>
      <c r="F156" s="2" t="s">
        <v>349</v>
      </c>
      <c r="G156" s="2" t="s">
        <v>349</v>
      </c>
      <c r="H156" s="5" t="s">
        <v>351</v>
      </c>
      <c r="I156" s="5"/>
      <c r="J156" s="5"/>
      <c r="K156" s="4"/>
      <c r="L156" s="682"/>
      <c r="M156" s="682"/>
      <c r="N156" s="682"/>
      <c r="O156" s="682"/>
      <c r="P156" s="682"/>
      <c r="Q156" s="682">
        <v>1.24</v>
      </c>
      <c r="R156" s="682"/>
      <c r="S156" s="682"/>
      <c r="T156" s="682"/>
      <c r="U156" s="682"/>
      <c r="V156" s="76"/>
      <c r="W156" s="76" t="str">
        <f t="shared" si="16"/>
        <v/>
      </c>
      <c r="X156" s="192" t="str">
        <f t="shared" si="17"/>
        <v/>
      </c>
      <c r="Y156" s="192" t="str">
        <f t="shared" si="18"/>
        <v/>
      </c>
      <c r="Z156" s="192" t="str">
        <f t="shared" si="19"/>
        <v/>
      </c>
      <c r="AA156" s="2" t="s">
        <v>633</v>
      </c>
      <c r="AB156" s="2"/>
      <c r="AC156" s="2" t="s">
        <v>882</v>
      </c>
      <c r="AD156" s="39" t="str">
        <f t="shared" si="20"/>
        <v/>
      </c>
      <c r="AE156" s="39" t="str">
        <f t="shared" si="21"/>
        <v/>
      </c>
      <c r="AF156" s="39" t="str">
        <f t="shared" si="22"/>
        <v/>
      </c>
      <c r="AG156" s="39" t="str">
        <f t="shared" si="23"/>
        <v/>
      </c>
    </row>
    <row r="157" spans="1:33" ht="25.5" x14ac:dyDescent="0.2">
      <c r="A157" s="60">
        <v>2971454</v>
      </c>
      <c r="B157" s="2" t="s">
        <v>880</v>
      </c>
      <c r="C157" s="2">
        <v>1984</v>
      </c>
      <c r="D157" s="5" t="s">
        <v>347</v>
      </c>
      <c r="E157" s="2" t="s">
        <v>881</v>
      </c>
      <c r="F157" s="2" t="s">
        <v>349</v>
      </c>
      <c r="G157" s="2" t="s">
        <v>349</v>
      </c>
      <c r="H157" s="5" t="s">
        <v>351</v>
      </c>
      <c r="I157" s="5"/>
      <c r="J157" s="5"/>
      <c r="K157" s="4"/>
      <c r="L157" s="682"/>
      <c r="M157" s="682"/>
      <c r="N157" s="682"/>
      <c r="O157" s="682"/>
      <c r="P157" s="682"/>
      <c r="Q157" s="682">
        <v>13.5</v>
      </c>
      <c r="R157" s="682"/>
      <c r="S157" s="682"/>
      <c r="T157" s="682"/>
      <c r="U157" s="682"/>
      <c r="V157" s="76"/>
      <c r="W157" s="76" t="str">
        <f t="shared" si="16"/>
        <v/>
      </c>
      <c r="X157" s="192" t="str">
        <f t="shared" si="17"/>
        <v/>
      </c>
      <c r="Y157" s="192" t="str">
        <f t="shared" si="18"/>
        <v/>
      </c>
      <c r="Z157" s="192" t="str">
        <f t="shared" si="19"/>
        <v/>
      </c>
      <c r="AA157" s="2" t="s">
        <v>633</v>
      </c>
      <c r="AB157" s="2"/>
      <c r="AC157" s="2" t="s">
        <v>882</v>
      </c>
      <c r="AD157" s="39" t="str">
        <f t="shared" si="20"/>
        <v/>
      </c>
      <c r="AE157" s="39" t="str">
        <f t="shared" si="21"/>
        <v/>
      </c>
      <c r="AF157" s="39" t="str">
        <f t="shared" si="22"/>
        <v/>
      </c>
      <c r="AG157" s="39" t="str">
        <f t="shared" si="23"/>
        <v/>
      </c>
    </row>
    <row r="158" spans="1:33" ht="38.25" x14ac:dyDescent="0.2">
      <c r="A158" s="60">
        <v>5155560</v>
      </c>
      <c r="B158" s="2" t="s">
        <v>606</v>
      </c>
      <c r="C158" s="2">
        <v>2002</v>
      </c>
      <c r="D158" s="2" t="s">
        <v>883</v>
      </c>
      <c r="E158" s="2" t="s">
        <v>884</v>
      </c>
      <c r="F158" s="2" t="s">
        <v>349</v>
      </c>
      <c r="G158" s="2" t="s">
        <v>885</v>
      </c>
      <c r="H158" s="5" t="s">
        <v>351</v>
      </c>
      <c r="I158" s="5"/>
      <c r="J158" s="5"/>
      <c r="K158" s="682">
        <v>1984</v>
      </c>
      <c r="L158" s="682"/>
      <c r="M158" s="682">
        <v>70</v>
      </c>
      <c r="N158" s="682"/>
      <c r="O158" s="682">
        <v>0.3</v>
      </c>
      <c r="P158" s="682">
        <v>20</v>
      </c>
      <c r="Q158" s="682">
        <v>1.3</v>
      </c>
      <c r="R158" s="682"/>
      <c r="S158" s="682"/>
      <c r="T158" s="682"/>
      <c r="U158" s="682"/>
      <c r="V158" s="76"/>
      <c r="W158" s="76" t="str">
        <f t="shared" si="16"/>
        <v/>
      </c>
      <c r="X158" s="192" t="str">
        <f t="shared" si="17"/>
        <v/>
      </c>
      <c r="Y158" s="192" t="str">
        <f t="shared" si="18"/>
        <v/>
      </c>
      <c r="Z158" s="192" t="str">
        <f t="shared" si="19"/>
        <v/>
      </c>
      <c r="AA158" s="2" t="s">
        <v>886</v>
      </c>
      <c r="AB158" s="2"/>
      <c r="AC158" s="2"/>
      <c r="AD158" s="39" t="str">
        <f t="shared" si="20"/>
        <v/>
      </c>
      <c r="AE158" s="39" t="str">
        <f t="shared" si="21"/>
        <v/>
      </c>
      <c r="AF158" s="39" t="str">
        <f t="shared" si="22"/>
        <v/>
      </c>
      <c r="AG158" s="39" t="str">
        <f t="shared" si="23"/>
        <v/>
      </c>
    </row>
    <row r="159" spans="1:33" ht="38.25" x14ac:dyDescent="0.2">
      <c r="A159" s="60">
        <v>5155560</v>
      </c>
      <c r="B159" s="2" t="s">
        <v>606</v>
      </c>
      <c r="C159" s="2">
        <v>2002</v>
      </c>
      <c r="D159" s="2" t="s">
        <v>883</v>
      </c>
      <c r="E159" s="2" t="s">
        <v>884</v>
      </c>
      <c r="F159" s="2" t="s">
        <v>349</v>
      </c>
      <c r="G159" s="2" t="s">
        <v>887</v>
      </c>
      <c r="H159" s="5" t="s">
        <v>351</v>
      </c>
      <c r="I159" s="5"/>
      <c r="J159" s="5"/>
      <c r="K159" s="682">
        <v>1984</v>
      </c>
      <c r="L159" s="682"/>
      <c r="M159" s="682">
        <v>33</v>
      </c>
      <c r="N159" s="682"/>
      <c r="O159" s="682">
        <v>0.3</v>
      </c>
      <c r="P159" s="682">
        <v>4.2</v>
      </c>
      <c r="Q159" s="682">
        <v>0.7</v>
      </c>
      <c r="R159" s="682"/>
      <c r="S159" s="682"/>
      <c r="T159" s="682"/>
      <c r="U159" s="682"/>
      <c r="V159" s="76"/>
      <c r="W159" s="76" t="str">
        <f t="shared" si="16"/>
        <v/>
      </c>
      <c r="X159" s="192" t="str">
        <f t="shared" si="17"/>
        <v/>
      </c>
      <c r="Y159" s="192" t="str">
        <f t="shared" si="18"/>
        <v/>
      </c>
      <c r="Z159" s="192" t="str">
        <f t="shared" si="19"/>
        <v/>
      </c>
      <c r="AA159" s="2" t="s">
        <v>886</v>
      </c>
      <c r="AB159" s="2"/>
      <c r="AC159" s="2"/>
      <c r="AD159" s="39" t="str">
        <f t="shared" si="20"/>
        <v/>
      </c>
      <c r="AE159" s="39" t="str">
        <f t="shared" si="21"/>
        <v/>
      </c>
      <c r="AF159" s="39" t="str">
        <f t="shared" si="22"/>
        <v/>
      </c>
      <c r="AG159" s="39" t="str">
        <f t="shared" si="23"/>
        <v/>
      </c>
    </row>
    <row r="160" spans="1:33" ht="38.25" x14ac:dyDescent="0.2">
      <c r="A160" s="60">
        <v>5155560</v>
      </c>
      <c r="B160" s="2" t="s">
        <v>606</v>
      </c>
      <c r="C160" s="2">
        <v>2002</v>
      </c>
      <c r="D160" s="2" t="s">
        <v>883</v>
      </c>
      <c r="E160" s="2" t="s">
        <v>884</v>
      </c>
      <c r="F160" s="2" t="s">
        <v>349</v>
      </c>
      <c r="G160" s="2" t="s">
        <v>888</v>
      </c>
      <c r="H160" s="5" t="s">
        <v>351</v>
      </c>
      <c r="I160" s="5"/>
      <c r="J160" s="5"/>
      <c r="K160" s="682">
        <v>1984</v>
      </c>
      <c r="L160" s="682"/>
      <c r="M160" s="682">
        <v>15</v>
      </c>
      <c r="N160" s="682"/>
      <c r="O160" s="682">
        <v>0.5</v>
      </c>
      <c r="P160" s="682">
        <v>7</v>
      </c>
      <c r="Q160" s="682">
        <v>1.9</v>
      </c>
      <c r="R160" s="682"/>
      <c r="S160" s="682"/>
      <c r="T160" s="682"/>
      <c r="U160" s="682"/>
      <c r="V160" s="76"/>
      <c r="W160" s="76" t="str">
        <f t="shared" si="16"/>
        <v/>
      </c>
      <c r="X160" s="192" t="str">
        <f t="shared" si="17"/>
        <v/>
      </c>
      <c r="Y160" s="192" t="str">
        <f t="shared" si="18"/>
        <v/>
      </c>
      <c r="Z160" s="192" t="str">
        <f t="shared" si="19"/>
        <v/>
      </c>
      <c r="AA160" s="2" t="s">
        <v>886</v>
      </c>
      <c r="AB160" s="2"/>
      <c r="AC160" s="2"/>
      <c r="AD160" s="39" t="str">
        <f t="shared" si="20"/>
        <v/>
      </c>
      <c r="AE160" s="39" t="str">
        <f t="shared" si="21"/>
        <v/>
      </c>
      <c r="AF160" s="39" t="str">
        <f t="shared" si="22"/>
        <v/>
      </c>
      <c r="AG160" s="39" t="str">
        <f t="shared" si="23"/>
        <v/>
      </c>
    </row>
    <row r="161" spans="1:33" ht="38.25" x14ac:dyDescent="0.2">
      <c r="A161" s="60">
        <v>5155560</v>
      </c>
      <c r="B161" s="2" t="s">
        <v>606</v>
      </c>
      <c r="C161" s="2">
        <v>2002</v>
      </c>
      <c r="D161" s="2" t="s">
        <v>883</v>
      </c>
      <c r="E161" s="2" t="s">
        <v>884</v>
      </c>
      <c r="F161" s="2" t="s">
        <v>349</v>
      </c>
      <c r="G161" s="2" t="s">
        <v>889</v>
      </c>
      <c r="H161" s="5" t="s">
        <v>351</v>
      </c>
      <c r="I161" s="5"/>
      <c r="J161" s="5"/>
      <c r="K161" s="682">
        <v>1984</v>
      </c>
      <c r="L161" s="682"/>
      <c r="M161" s="682">
        <v>17</v>
      </c>
      <c r="N161" s="682"/>
      <c r="O161" s="682">
        <v>0.3</v>
      </c>
      <c r="P161" s="682">
        <v>37.5</v>
      </c>
      <c r="Q161" s="682">
        <v>5.9</v>
      </c>
      <c r="R161" s="682"/>
      <c r="S161" s="682"/>
      <c r="T161" s="682"/>
      <c r="U161" s="682"/>
      <c r="V161" s="76"/>
      <c r="W161" s="76" t="str">
        <f t="shared" si="16"/>
        <v/>
      </c>
      <c r="X161" s="192" t="str">
        <f t="shared" si="17"/>
        <v/>
      </c>
      <c r="Y161" s="192" t="str">
        <f t="shared" si="18"/>
        <v/>
      </c>
      <c r="Z161" s="192" t="str">
        <f t="shared" si="19"/>
        <v/>
      </c>
      <c r="AA161" s="2" t="s">
        <v>886</v>
      </c>
      <c r="AB161" s="2"/>
      <c r="AC161" s="2"/>
      <c r="AD161" s="39" t="str">
        <f t="shared" si="20"/>
        <v/>
      </c>
      <c r="AE161" s="39" t="str">
        <f t="shared" si="21"/>
        <v/>
      </c>
      <c r="AF161" s="39" t="str">
        <f t="shared" si="22"/>
        <v/>
      </c>
      <c r="AG161" s="39" t="str">
        <f t="shared" si="23"/>
        <v/>
      </c>
    </row>
    <row r="162" spans="1:33" ht="76.5" x14ac:dyDescent="0.2">
      <c r="A162" s="60">
        <v>5155560</v>
      </c>
      <c r="B162" s="2" t="s">
        <v>606</v>
      </c>
      <c r="C162" s="2">
        <v>2002</v>
      </c>
      <c r="D162" s="2" t="s">
        <v>610</v>
      </c>
      <c r="E162" s="2" t="s">
        <v>890</v>
      </c>
      <c r="F162" s="2" t="s">
        <v>891</v>
      </c>
      <c r="G162" s="2" t="s">
        <v>892</v>
      </c>
      <c r="H162" s="5" t="s">
        <v>351</v>
      </c>
      <c r="I162" s="5" t="s">
        <v>341</v>
      </c>
      <c r="J162" s="5" t="s">
        <v>352</v>
      </c>
      <c r="K162" s="682">
        <v>1993</v>
      </c>
      <c r="L162" s="682"/>
      <c r="M162" s="682">
        <v>5</v>
      </c>
      <c r="N162" s="682"/>
      <c r="O162" s="682">
        <v>0</v>
      </c>
      <c r="P162" s="682">
        <v>2</v>
      </c>
      <c r="Q162" s="682">
        <v>1.6</v>
      </c>
      <c r="R162" s="682"/>
      <c r="S162" s="682"/>
      <c r="T162" s="682"/>
      <c r="U162" s="682"/>
      <c r="V162" s="76"/>
      <c r="W162" s="76" t="str">
        <f t="shared" si="16"/>
        <v/>
      </c>
      <c r="X162" s="192" t="str">
        <f t="shared" si="17"/>
        <v/>
      </c>
      <c r="Y162" s="192" t="str">
        <f t="shared" si="18"/>
        <v/>
      </c>
      <c r="Z162" s="192" t="str">
        <f t="shared" si="19"/>
        <v/>
      </c>
      <c r="AA162" s="2" t="s">
        <v>893</v>
      </c>
      <c r="AB162" s="2"/>
      <c r="AC162" s="2"/>
      <c r="AD162" s="39" t="str">
        <f t="shared" si="20"/>
        <v/>
      </c>
      <c r="AE162" s="39" t="str">
        <f t="shared" si="21"/>
        <v/>
      </c>
      <c r="AF162" s="39" t="str">
        <f t="shared" si="22"/>
        <v/>
      </c>
      <c r="AG162" s="39" t="str">
        <f t="shared" si="23"/>
        <v/>
      </c>
    </row>
    <row r="163" spans="1:33" ht="76.5" x14ac:dyDescent="0.2">
      <c r="A163" s="60">
        <v>5155560</v>
      </c>
      <c r="B163" s="2" t="s">
        <v>606</v>
      </c>
      <c r="C163" s="2">
        <v>2002</v>
      </c>
      <c r="D163" s="2" t="s">
        <v>610</v>
      </c>
      <c r="E163" s="2" t="s">
        <v>890</v>
      </c>
      <c r="F163" s="2" t="s">
        <v>891</v>
      </c>
      <c r="G163" s="2" t="s">
        <v>892</v>
      </c>
      <c r="H163" s="5" t="s">
        <v>351</v>
      </c>
      <c r="I163" s="5" t="s">
        <v>341</v>
      </c>
      <c r="J163" s="5" t="s">
        <v>352</v>
      </c>
      <c r="K163" s="682">
        <v>1994</v>
      </c>
      <c r="L163" s="682"/>
      <c r="M163" s="682">
        <v>6</v>
      </c>
      <c r="N163" s="682"/>
      <c r="O163" s="682">
        <v>2</v>
      </c>
      <c r="P163" s="682">
        <v>4</v>
      </c>
      <c r="Q163" s="682">
        <v>2.4</v>
      </c>
      <c r="R163" s="682"/>
      <c r="S163" s="682"/>
      <c r="T163" s="682"/>
      <c r="U163" s="682"/>
      <c r="V163" s="76"/>
      <c r="W163" s="76" t="str">
        <f t="shared" si="16"/>
        <v/>
      </c>
      <c r="X163" s="192" t="str">
        <f t="shared" si="17"/>
        <v/>
      </c>
      <c r="Y163" s="192" t="str">
        <f t="shared" si="18"/>
        <v/>
      </c>
      <c r="Z163" s="192" t="str">
        <f t="shared" si="19"/>
        <v/>
      </c>
      <c r="AA163" s="2" t="s">
        <v>893</v>
      </c>
      <c r="AB163" s="2"/>
      <c r="AC163" s="2"/>
      <c r="AD163" s="39" t="str">
        <f t="shared" si="20"/>
        <v/>
      </c>
      <c r="AE163" s="39" t="str">
        <f t="shared" si="21"/>
        <v/>
      </c>
      <c r="AF163" s="39" t="str">
        <f t="shared" si="22"/>
        <v/>
      </c>
      <c r="AG163" s="39" t="str">
        <f t="shared" si="23"/>
        <v/>
      </c>
    </row>
    <row r="164" spans="1:33" ht="76.5" x14ac:dyDescent="0.2">
      <c r="A164" s="60">
        <v>5155560</v>
      </c>
      <c r="B164" s="2" t="s">
        <v>606</v>
      </c>
      <c r="C164" s="2">
        <v>2002</v>
      </c>
      <c r="D164" s="2" t="s">
        <v>610</v>
      </c>
      <c r="E164" s="2" t="s">
        <v>890</v>
      </c>
      <c r="F164" s="2" t="s">
        <v>891</v>
      </c>
      <c r="G164" s="2" t="s">
        <v>894</v>
      </c>
      <c r="H164" s="5" t="s">
        <v>351</v>
      </c>
      <c r="I164" s="5" t="s">
        <v>341</v>
      </c>
      <c r="J164" s="5" t="s">
        <v>352</v>
      </c>
      <c r="K164" s="682">
        <v>1993</v>
      </c>
      <c r="L164" s="682"/>
      <c r="M164" s="682">
        <v>19</v>
      </c>
      <c r="N164" s="682"/>
      <c r="O164" s="682">
        <v>0</v>
      </c>
      <c r="P164" s="682">
        <v>4</v>
      </c>
      <c r="Q164" s="682">
        <v>2.1</v>
      </c>
      <c r="R164" s="682"/>
      <c r="S164" s="682"/>
      <c r="T164" s="682"/>
      <c r="U164" s="682"/>
      <c r="V164" s="76"/>
      <c r="W164" s="76" t="str">
        <f t="shared" si="16"/>
        <v/>
      </c>
      <c r="X164" s="192" t="str">
        <f t="shared" si="17"/>
        <v/>
      </c>
      <c r="Y164" s="192" t="str">
        <f t="shared" si="18"/>
        <v/>
      </c>
      <c r="Z164" s="192" t="str">
        <f t="shared" si="19"/>
        <v/>
      </c>
      <c r="AA164" s="2" t="s">
        <v>893</v>
      </c>
      <c r="AB164" s="2"/>
      <c r="AC164" s="2"/>
      <c r="AD164" s="39" t="str">
        <f t="shared" si="20"/>
        <v/>
      </c>
      <c r="AE164" s="39" t="str">
        <f t="shared" si="21"/>
        <v/>
      </c>
      <c r="AF164" s="39" t="str">
        <f t="shared" si="22"/>
        <v/>
      </c>
      <c r="AG164" s="39" t="str">
        <f t="shared" si="23"/>
        <v/>
      </c>
    </row>
    <row r="165" spans="1:33" ht="76.5" x14ac:dyDescent="0.2">
      <c r="A165" s="60">
        <v>5155560</v>
      </c>
      <c r="B165" s="2" t="s">
        <v>606</v>
      </c>
      <c r="C165" s="2">
        <v>2002</v>
      </c>
      <c r="D165" s="2" t="s">
        <v>610</v>
      </c>
      <c r="E165" s="2" t="s">
        <v>890</v>
      </c>
      <c r="F165" s="2" t="s">
        <v>891</v>
      </c>
      <c r="G165" s="2" t="s">
        <v>894</v>
      </c>
      <c r="H165" s="5" t="s">
        <v>351</v>
      </c>
      <c r="I165" s="5" t="s">
        <v>341</v>
      </c>
      <c r="J165" s="5" t="s">
        <v>352</v>
      </c>
      <c r="K165" s="682">
        <v>1994</v>
      </c>
      <c r="L165" s="682"/>
      <c r="M165" s="682">
        <v>13</v>
      </c>
      <c r="N165" s="682"/>
      <c r="O165" s="682">
        <v>0</v>
      </c>
      <c r="P165" s="682">
        <v>12</v>
      </c>
      <c r="Q165" s="682">
        <v>3</v>
      </c>
      <c r="R165" s="682"/>
      <c r="S165" s="682"/>
      <c r="T165" s="682"/>
      <c r="U165" s="682"/>
      <c r="V165" s="76"/>
      <c r="W165" s="76" t="str">
        <f t="shared" si="16"/>
        <v/>
      </c>
      <c r="X165" s="192" t="str">
        <f t="shared" si="17"/>
        <v/>
      </c>
      <c r="Y165" s="192" t="str">
        <f t="shared" si="18"/>
        <v/>
      </c>
      <c r="Z165" s="192" t="str">
        <f t="shared" si="19"/>
        <v/>
      </c>
      <c r="AA165" s="2" t="s">
        <v>893</v>
      </c>
      <c r="AB165" s="2"/>
      <c r="AC165" s="2"/>
      <c r="AD165" s="39" t="str">
        <f t="shared" si="20"/>
        <v/>
      </c>
      <c r="AE165" s="39" t="str">
        <f t="shared" si="21"/>
        <v/>
      </c>
      <c r="AF165" s="39" t="str">
        <f t="shared" si="22"/>
        <v/>
      </c>
      <c r="AG165" s="39" t="str">
        <f t="shared" si="23"/>
        <v/>
      </c>
    </row>
    <row r="166" spans="1:33" ht="76.5" x14ac:dyDescent="0.2">
      <c r="A166" s="60">
        <v>5155560</v>
      </c>
      <c r="B166" s="2" t="s">
        <v>606</v>
      </c>
      <c r="C166" s="2">
        <v>2002</v>
      </c>
      <c r="D166" s="2" t="s">
        <v>610</v>
      </c>
      <c r="E166" s="2" t="s">
        <v>890</v>
      </c>
      <c r="F166" s="2" t="s">
        <v>891</v>
      </c>
      <c r="G166" s="2" t="s">
        <v>895</v>
      </c>
      <c r="H166" s="5" t="s">
        <v>351</v>
      </c>
      <c r="I166" s="5" t="s">
        <v>341</v>
      </c>
      <c r="J166" s="5" t="s">
        <v>352</v>
      </c>
      <c r="K166" s="682">
        <v>1993</v>
      </c>
      <c r="L166" s="682"/>
      <c r="M166" s="682">
        <v>4</v>
      </c>
      <c r="N166" s="682"/>
      <c r="O166" s="682">
        <v>0</v>
      </c>
      <c r="P166" s="682">
        <v>1.5</v>
      </c>
      <c r="Q166" s="682">
        <v>0.4</v>
      </c>
      <c r="R166" s="682"/>
      <c r="S166" s="682"/>
      <c r="T166" s="682"/>
      <c r="U166" s="682"/>
      <c r="V166" s="76"/>
      <c r="W166" s="76" t="str">
        <f t="shared" si="16"/>
        <v/>
      </c>
      <c r="X166" s="192" t="str">
        <f t="shared" si="17"/>
        <v/>
      </c>
      <c r="Y166" s="192" t="str">
        <f t="shared" si="18"/>
        <v/>
      </c>
      <c r="Z166" s="192" t="str">
        <f t="shared" si="19"/>
        <v/>
      </c>
      <c r="AA166" s="2" t="s">
        <v>893</v>
      </c>
      <c r="AB166" s="2"/>
      <c r="AC166" s="2"/>
      <c r="AD166" s="39" t="str">
        <f t="shared" si="20"/>
        <v/>
      </c>
      <c r="AE166" s="39" t="str">
        <f t="shared" si="21"/>
        <v/>
      </c>
      <c r="AF166" s="39" t="str">
        <f t="shared" si="22"/>
        <v/>
      </c>
      <c r="AG166" s="39" t="str">
        <f t="shared" si="23"/>
        <v/>
      </c>
    </row>
    <row r="167" spans="1:33" ht="76.5" x14ac:dyDescent="0.2">
      <c r="A167" s="60">
        <v>5155560</v>
      </c>
      <c r="B167" s="2" t="s">
        <v>606</v>
      </c>
      <c r="C167" s="2">
        <v>2002</v>
      </c>
      <c r="D167" s="2" t="s">
        <v>610</v>
      </c>
      <c r="E167" s="2" t="s">
        <v>890</v>
      </c>
      <c r="F167" s="2" t="s">
        <v>891</v>
      </c>
      <c r="G167" s="2" t="s">
        <v>895</v>
      </c>
      <c r="H167" s="5"/>
      <c r="I167" s="5"/>
      <c r="J167" s="5"/>
      <c r="K167" s="682">
        <v>1994</v>
      </c>
      <c r="L167" s="682"/>
      <c r="M167" s="682">
        <v>4</v>
      </c>
      <c r="N167" s="682"/>
      <c r="O167" s="682">
        <v>0</v>
      </c>
      <c r="P167" s="682">
        <v>3</v>
      </c>
      <c r="Q167" s="682">
        <v>1.1000000000000001</v>
      </c>
      <c r="R167" s="682"/>
      <c r="S167" s="682"/>
      <c r="T167" s="682"/>
      <c r="U167" s="682"/>
      <c r="V167" s="76"/>
      <c r="W167" s="76" t="str">
        <f t="shared" si="16"/>
        <v/>
      </c>
      <c r="X167" s="192" t="str">
        <f t="shared" si="17"/>
        <v/>
      </c>
      <c r="Y167" s="192" t="str">
        <f t="shared" si="18"/>
        <v/>
      </c>
      <c r="Z167" s="192" t="str">
        <f t="shared" si="19"/>
        <v/>
      </c>
      <c r="AA167" s="2" t="s">
        <v>893</v>
      </c>
      <c r="AB167" s="2"/>
      <c r="AC167" s="2"/>
      <c r="AD167" s="39" t="str">
        <f t="shared" si="20"/>
        <v/>
      </c>
      <c r="AE167" s="39" t="str">
        <f t="shared" si="21"/>
        <v/>
      </c>
      <c r="AF167" s="39" t="str">
        <f t="shared" si="22"/>
        <v/>
      </c>
      <c r="AG167" s="39" t="str">
        <f t="shared" si="23"/>
        <v/>
      </c>
    </row>
    <row r="168" spans="1:33" ht="76.5" x14ac:dyDescent="0.2">
      <c r="A168" s="60">
        <v>5155560</v>
      </c>
      <c r="B168" s="2" t="s">
        <v>606</v>
      </c>
      <c r="C168" s="2">
        <v>2002</v>
      </c>
      <c r="D168" s="2" t="s">
        <v>610</v>
      </c>
      <c r="E168" s="2" t="s">
        <v>890</v>
      </c>
      <c r="F168" s="2" t="s">
        <v>891</v>
      </c>
      <c r="G168" s="2" t="s">
        <v>896</v>
      </c>
      <c r="H168" s="5"/>
      <c r="I168" s="5"/>
      <c r="J168" s="5"/>
      <c r="K168" s="682">
        <v>1993</v>
      </c>
      <c r="L168" s="682"/>
      <c r="M168" s="682">
        <v>8</v>
      </c>
      <c r="N168" s="682"/>
      <c r="O168" s="682">
        <v>0</v>
      </c>
      <c r="P168" s="682">
        <v>1.3</v>
      </c>
      <c r="Q168" s="682">
        <v>0.2</v>
      </c>
      <c r="R168" s="682"/>
      <c r="S168" s="682"/>
      <c r="T168" s="682"/>
      <c r="U168" s="682"/>
      <c r="V168" s="76"/>
      <c r="W168" s="76" t="str">
        <f t="shared" si="16"/>
        <v/>
      </c>
      <c r="X168" s="192" t="str">
        <f t="shared" si="17"/>
        <v/>
      </c>
      <c r="Y168" s="192" t="str">
        <f t="shared" si="18"/>
        <v/>
      </c>
      <c r="Z168" s="192" t="str">
        <f t="shared" si="19"/>
        <v/>
      </c>
      <c r="AA168" s="2" t="s">
        <v>893</v>
      </c>
      <c r="AB168" s="2"/>
      <c r="AC168" s="2"/>
      <c r="AD168" s="39" t="str">
        <f t="shared" si="20"/>
        <v/>
      </c>
      <c r="AE168" s="39" t="str">
        <f t="shared" si="21"/>
        <v/>
      </c>
      <c r="AF168" s="39" t="str">
        <f t="shared" si="22"/>
        <v/>
      </c>
      <c r="AG168" s="39" t="str">
        <f t="shared" si="23"/>
        <v/>
      </c>
    </row>
    <row r="169" spans="1:33" ht="76.5" x14ac:dyDescent="0.2">
      <c r="A169" s="60">
        <v>5155560</v>
      </c>
      <c r="B169" s="2" t="s">
        <v>606</v>
      </c>
      <c r="C169" s="2">
        <v>2002</v>
      </c>
      <c r="D169" s="2" t="s">
        <v>610</v>
      </c>
      <c r="E169" s="2" t="s">
        <v>890</v>
      </c>
      <c r="F169" s="2" t="s">
        <v>891</v>
      </c>
      <c r="G169" s="2" t="s">
        <v>896</v>
      </c>
      <c r="H169" s="5"/>
      <c r="I169" s="5"/>
      <c r="J169" s="5"/>
      <c r="K169" s="682">
        <v>1994</v>
      </c>
      <c r="L169" s="682"/>
      <c r="M169" s="682">
        <v>4</v>
      </c>
      <c r="N169" s="682"/>
      <c r="O169" s="682">
        <v>0</v>
      </c>
      <c r="P169" s="682">
        <v>7.3</v>
      </c>
      <c r="Q169" s="682">
        <v>2.8</v>
      </c>
      <c r="R169" s="682"/>
      <c r="S169" s="682"/>
      <c r="T169" s="682"/>
      <c r="U169" s="682"/>
      <c r="V169" s="76"/>
      <c r="W169" s="76" t="str">
        <f t="shared" si="16"/>
        <v/>
      </c>
      <c r="X169" s="192" t="str">
        <f t="shared" si="17"/>
        <v/>
      </c>
      <c r="Y169" s="192" t="str">
        <f t="shared" si="18"/>
        <v/>
      </c>
      <c r="Z169" s="192" t="str">
        <f t="shared" si="19"/>
        <v/>
      </c>
      <c r="AA169" s="2" t="s">
        <v>893</v>
      </c>
      <c r="AB169" s="2"/>
      <c r="AC169" s="2"/>
      <c r="AD169" s="39" t="str">
        <f t="shared" si="20"/>
        <v/>
      </c>
      <c r="AE169" s="39" t="str">
        <f t="shared" si="21"/>
        <v/>
      </c>
      <c r="AF169" s="39" t="str">
        <f t="shared" si="22"/>
        <v/>
      </c>
      <c r="AG169" s="39" t="str">
        <f t="shared" si="23"/>
        <v/>
      </c>
    </row>
    <row r="170" spans="1:33" ht="76.5" x14ac:dyDescent="0.2">
      <c r="A170" s="124">
        <v>5155560</v>
      </c>
      <c r="B170" s="2" t="s">
        <v>606</v>
      </c>
      <c r="C170" s="2">
        <v>2002</v>
      </c>
      <c r="D170" s="2" t="s">
        <v>610</v>
      </c>
      <c r="E170" s="2" t="s">
        <v>890</v>
      </c>
      <c r="F170" s="2" t="s">
        <v>891</v>
      </c>
      <c r="G170" s="2" t="s">
        <v>897</v>
      </c>
      <c r="H170" s="5"/>
      <c r="I170" s="5"/>
      <c r="J170" s="5"/>
      <c r="K170" s="682">
        <v>1993</v>
      </c>
      <c r="L170" s="682"/>
      <c r="M170" s="682">
        <v>2</v>
      </c>
      <c r="N170" s="682"/>
      <c r="O170" s="682">
        <v>0</v>
      </c>
      <c r="P170" s="682">
        <v>2</v>
      </c>
      <c r="Q170" s="682">
        <v>1</v>
      </c>
      <c r="R170" s="682"/>
      <c r="S170" s="682"/>
      <c r="T170" s="682"/>
      <c r="U170" s="682"/>
      <c r="V170" s="76"/>
      <c r="W170" s="76" t="str">
        <f t="shared" si="16"/>
        <v/>
      </c>
      <c r="X170" s="192" t="str">
        <f t="shared" si="17"/>
        <v/>
      </c>
      <c r="Y170" s="192" t="str">
        <f t="shared" si="18"/>
        <v/>
      </c>
      <c r="Z170" s="192" t="str">
        <f t="shared" si="19"/>
        <v/>
      </c>
      <c r="AA170" s="2" t="s">
        <v>893</v>
      </c>
      <c r="AB170" s="2"/>
      <c r="AC170" s="2"/>
      <c r="AD170" s="39" t="str">
        <f t="shared" si="20"/>
        <v/>
      </c>
      <c r="AE170" s="39" t="str">
        <f t="shared" si="21"/>
        <v/>
      </c>
      <c r="AF170" s="39" t="str">
        <f t="shared" si="22"/>
        <v/>
      </c>
      <c r="AG170" s="39" t="str">
        <f t="shared" si="23"/>
        <v/>
      </c>
    </row>
    <row r="171" spans="1:33" ht="76.5" x14ac:dyDescent="0.2">
      <c r="A171" s="60">
        <v>5155560</v>
      </c>
      <c r="B171" s="51" t="s">
        <v>606</v>
      </c>
      <c r="C171" s="2">
        <v>2002</v>
      </c>
      <c r="D171" s="2" t="s">
        <v>610</v>
      </c>
      <c r="E171" s="2" t="s">
        <v>890</v>
      </c>
      <c r="F171" s="2" t="s">
        <v>891</v>
      </c>
      <c r="G171" s="2" t="s">
        <v>897</v>
      </c>
      <c r="H171" s="5"/>
      <c r="I171" s="5"/>
      <c r="J171" s="5"/>
      <c r="K171" s="682">
        <v>1994</v>
      </c>
      <c r="L171" s="682"/>
      <c r="M171" s="682">
        <v>1</v>
      </c>
      <c r="N171" s="682"/>
      <c r="O171" s="682">
        <v>0</v>
      </c>
      <c r="P171" s="682">
        <v>0</v>
      </c>
      <c r="Q171" s="682">
        <v>0</v>
      </c>
      <c r="R171" s="682"/>
      <c r="S171" s="682"/>
      <c r="T171" s="682"/>
      <c r="U171" s="682"/>
      <c r="V171" s="76"/>
      <c r="W171" s="76" t="str">
        <f t="shared" si="16"/>
        <v/>
      </c>
      <c r="X171" s="192" t="str">
        <f t="shared" si="17"/>
        <v/>
      </c>
      <c r="Y171" s="192" t="str">
        <f t="shared" si="18"/>
        <v/>
      </c>
      <c r="Z171" s="192" t="str">
        <f t="shared" si="19"/>
        <v/>
      </c>
      <c r="AA171" s="2" t="s">
        <v>893</v>
      </c>
      <c r="AB171" s="2"/>
      <c r="AC171" s="2"/>
      <c r="AD171" s="39" t="str">
        <f t="shared" si="20"/>
        <v/>
      </c>
      <c r="AE171" s="39" t="str">
        <f t="shared" si="21"/>
        <v/>
      </c>
      <c r="AF171" s="39" t="str">
        <f t="shared" si="22"/>
        <v/>
      </c>
      <c r="AG171" s="39" t="str">
        <f t="shared" si="23"/>
        <v/>
      </c>
    </row>
    <row r="172" spans="1:33" ht="25.5" x14ac:dyDescent="0.2">
      <c r="A172" s="60">
        <v>5663322</v>
      </c>
      <c r="B172" s="51" t="s">
        <v>656</v>
      </c>
      <c r="C172" s="2">
        <v>1993</v>
      </c>
      <c r="D172" s="2"/>
      <c r="E172" s="2" t="s">
        <v>898</v>
      </c>
      <c r="F172" s="2" t="s">
        <v>349</v>
      </c>
      <c r="G172" s="2" t="s">
        <v>642</v>
      </c>
      <c r="H172" s="5" t="s">
        <v>351</v>
      </c>
      <c r="I172" s="5" t="s">
        <v>341</v>
      </c>
      <c r="J172" s="5" t="s">
        <v>352</v>
      </c>
      <c r="K172" s="682"/>
      <c r="L172" s="682"/>
      <c r="M172" s="682">
        <v>49</v>
      </c>
      <c r="N172" s="682"/>
      <c r="O172" s="682">
        <v>6.0000000000000001E-3</v>
      </c>
      <c r="P172" s="682">
        <v>37.9</v>
      </c>
      <c r="Q172" s="682">
        <v>3.09</v>
      </c>
      <c r="R172" s="682">
        <v>6.91</v>
      </c>
      <c r="S172" s="682">
        <v>0.33</v>
      </c>
      <c r="T172" s="682">
        <v>12.1</v>
      </c>
      <c r="U172" s="682"/>
      <c r="V172" s="192"/>
      <c r="W172" s="76" t="str">
        <f t="shared" si="16"/>
        <v/>
      </c>
      <c r="X172" s="192" t="str">
        <f t="shared" si="17"/>
        <v/>
      </c>
      <c r="Y172" s="192" t="str">
        <f t="shared" si="18"/>
        <v/>
      </c>
      <c r="Z172" s="192" t="str">
        <f t="shared" si="19"/>
        <v/>
      </c>
      <c r="AA172" s="2" t="s">
        <v>899</v>
      </c>
      <c r="AB172" s="2"/>
      <c r="AC172" s="2"/>
      <c r="AD172" s="39" t="str">
        <f t="shared" si="20"/>
        <v/>
      </c>
      <c r="AE172" s="39" t="str">
        <f t="shared" si="21"/>
        <v/>
      </c>
      <c r="AF172" s="39" t="str">
        <f t="shared" si="22"/>
        <v/>
      </c>
      <c r="AG172" s="39" t="str">
        <f t="shared" si="23"/>
        <v/>
      </c>
    </row>
    <row r="173" spans="1:33" x14ac:dyDescent="0.2">
      <c r="A173" s="60">
        <v>5663322</v>
      </c>
      <c r="B173" s="51" t="s">
        <v>656</v>
      </c>
      <c r="C173" s="2">
        <v>1993</v>
      </c>
      <c r="D173" s="2"/>
      <c r="E173" s="2" t="s">
        <v>898</v>
      </c>
      <c r="F173" s="2" t="s">
        <v>349</v>
      </c>
      <c r="G173" s="2" t="s">
        <v>844</v>
      </c>
      <c r="H173" s="5" t="s">
        <v>351</v>
      </c>
      <c r="I173" s="5" t="s">
        <v>341</v>
      </c>
      <c r="J173" s="5" t="s">
        <v>352</v>
      </c>
      <c r="K173" s="682"/>
      <c r="L173" s="682"/>
      <c r="M173" s="682">
        <v>23</v>
      </c>
      <c r="N173" s="682"/>
      <c r="O173" s="682">
        <v>8.9999999999999993E-3</v>
      </c>
      <c r="P173" s="682">
        <v>24</v>
      </c>
      <c r="Q173" s="682">
        <v>1.97</v>
      </c>
      <c r="R173" s="682">
        <v>5.01</v>
      </c>
      <c r="S173" s="682">
        <v>0.26</v>
      </c>
      <c r="T173" s="682">
        <v>9.59</v>
      </c>
      <c r="U173" s="682"/>
      <c r="V173" s="192"/>
      <c r="W173" s="76" t="str">
        <f t="shared" si="16"/>
        <v/>
      </c>
      <c r="X173" s="192" t="str">
        <f t="shared" si="17"/>
        <v/>
      </c>
      <c r="Y173" s="192" t="str">
        <f t="shared" si="18"/>
        <v/>
      </c>
      <c r="Z173" s="192" t="str">
        <f t="shared" si="19"/>
        <v/>
      </c>
      <c r="AA173" s="2" t="s">
        <v>899</v>
      </c>
      <c r="AB173" s="2"/>
      <c r="AC173" s="2"/>
      <c r="AD173" s="39" t="str">
        <f t="shared" si="20"/>
        <v/>
      </c>
      <c r="AE173" s="39" t="str">
        <f t="shared" si="21"/>
        <v/>
      </c>
      <c r="AF173" s="39" t="str">
        <f t="shared" si="22"/>
        <v/>
      </c>
      <c r="AG173" s="39" t="str">
        <f t="shared" si="23"/>
        <v/>
      </c>
    </row>
    <row r="174" spans="1:33" x14ac:dyDescent="0.2">
      <c r="A174" s="60">
        <v>5663322</v>
      </c>
      <c r="B174" s="51" t="s">
        <v>656</v>
      </c>
      <c r="C174" s="2">
        <v>1993</v>
      </c>
      <c r="D174" s="2"/>
      <c r="E174" s="2" t="s">
        <v>898</v>
      </c>
      <c r="F174" s="2" t="s">
        <v>349</v>
      </c>
      <c r="G174" s="2" t="s">
        <v>900</v>
      </c>
      <c r="H174" s="5" t="s">
        <v>351</v>
      </c>
      <c r="I174" s="5" t="s">
        <v>341</v>
      </c>
      <c r="J174" s="5" t="s">
        <v>352</v>
      </c>
      <c r="K174" s="682"/>
      <c r="L174" s="682"/>
      <c r="M174" s="682">
        <v>108</v>
      </c>
      <c r="N174" s="682"/>
      <c r="O174" s="682">
        <v>6.0000000000000001E-3</v>
      </c>
      <c r="P174" s="682">
        <v>24.7</v>
      </c>
      <c r="Q174" s="682">
        <v>1.8</v>
      </c>
      <c r="R174" s="682">
        <v>4.0199999999999996</v>
      </c>
      <c r="S174" s="682">
        <v>0.15</v>
      </c>
      <c r="T174" s="682">
        <v>12.1</v>
      </c>
      <c r="U174" s="682"/>
      <c r="V174" s="192"/>
      <c r="W174" s="76" t="str">
        <f t="shared" si="16"/>
        <v/>
      </c>
      <c r="X174" s="192" t="str">
        <f t="shared" si="17"/>
        <v/>
      </c>
      <c r="Y174" s="192" t="str">
        <f t="shared" si="18"/>
        <v/>
      </c>
      <c r="Z174" s="192" t="str">
        <f t="shared" si="19"/>
        <v/>
      </c>
      <c r="AA174" s="2" t="s">
        <v>899</v>
      </c>
      <c r="AB174" s="2"/>
      <c r="AC174" s="2"/>
      <c r="AD174" s="39" t="str">
        <f t="shared" si="20"/>
        <v/>
      </c>
      <c r="AE174" s="39" t="str">
        <f t="shared" si="21"/>
        <v/>
      </c>
      <c r="AF174" s="39" t="str">
        <f t="shared" si="22"/>
        <v/>
      </c>
      <c r="AG174" s="39" t="str">
        <f t="shared" si="23"/>
        <v/>
      </c>
    </row>
    <row r="175" spans="1:33" ht="25.5" x14ac:dyDescent="0.2">
      <c r="A175" s="60">
        <v>5663322</v>
      </c>
      <c r="B175" s="51" t="s">
        <v>656</v>
      </c>
      <c r="C175" s="2">
        <v>1993</v>
      </c>
      <c r="D175" s="2"/>
      <c r="E175" s="2" t="s">
        <v>898</v>
      </c>
      <c r="F175" s="2" t="s">
        <v>349</v>
      </c>
      <c r="G175" s="2" t="s">
        <v>860</v>
      </c>
      <c r="H175" s="5" t="s">
        <v>351</v>
      </c>
      <c r="I175" s="5" t="s">
        <v>341</v>
      </c>
      <c r="J175" s="5" t="s">
        <v>352</v>
      </c>
      <c r="K175" s="682"/>
      <c r="L175" s="682"/>
      <c r="M175" s="682">
        <v>42</v>
      </c>
      <c r="N175" s="682"/>
      <c r="O175" s="682">
        <v>1.2E-2</v>
      </c>
      <c r="P175" s="682">
        <v>42.9</v>
      </c>
      <c r="Q175" s="682">
        <v>1.84</v>
      </c>
      <c r="R175" s="682">
        <v>6.85</v>
      </c>
      <c r="S175" s="682">
        <v>0.14000000000000001</v>
      </c>
      <c r="T175" s="682">
        <v>7.44</v>
      </c>
      <c r="U175" s="682"/>
      <c r="V175" s="192"/>
      <c r="W175" s="76" t="str">
        <f t="shared" si="16"/>
        <v/>
      </c>
      <c r="X175" s="192" t="str">
        <f t="shared" si="17"/>
        <v/>
      </c>
      <c r="Y175" s="192" t="str">
        <f t="shared" si="18"/>
        <v/>
      </c>
      <c r="Z175" s="192" t="str">
        <f t="shared" si="19"/>
        <v/>
      </c>
      <c r="AA175" s="2" t="s">
        <v>899</v>
      </c>
      <c r="AB175" s="2"/>
      <c r="AC175" s="2"/>
      <c r="AD175" s="39" t="str">
        <f t="shared" si="20"/>
        <v/>
      </c>
      <c r="AE175" s="39" t="str">
        <f t="shared" si="21"/>
        <v/>
      </c>
      <c r="AF175" s="39" t="str">
        <f t="shared" si="22"/>
        <v/>
      </c>
      <c r="AG175" s="39" t="str">
        <f t="shared" si="23"/>
        <v/>
      </c>
    </row>
    <row r="176" spans="1:33" x14ac:dyDescent="0.2">
      <c r="A176" s="60">
        <v>5663322</v>
      </c>
      <c r="B176" s="51" t="s">
        <v>656</v>
      </c>
      <c r="C176" s="2">
        <v>1993</v>
      </c>
      <c r="D176" s="2"/>
      <c r="E176" s="2" t="s">
        <v>898</v>
      </c>
      <c r="F176" s="2" t="s">
        <v>349</v>
      </c>
      <c r="G176" s="2" t="s">
        <v>901</v>
      </c>
      <c r="H176" s="5" t="s">
        <v>351</v>
      </c>
      <c r="I176" s="5" t="s">
        <v>341</v>
      </c>
      <c r="J176" s="5" t="s">
        <v>352</v>
      </c>
      <c r="K176" s="682"/>
      <c r="L176" s="682"/>
      <c r="M176" s="682">
        <v>79</v>
      </c>
      <c r="N176" s="682"/>
      <c r="O176" s="682">
        <v>5.0000000000000001E-3</v>
      </c>
      <c r="P176" s="682">
        <v>7.12</v>
      </c>
      <c r="Q176" s="682">
        <v>0.35</v>
      </c>
      <c r="R176" s="682">
        <v>1.07</v>
      </c>
      <c r="S176" s="682">
        <v>0.04</v>
      </c>
      <c r="T176" s="682">
        <v>7.13</v>
      </c>
      <c r="U176" s="682"/>
      <c r="V176" s="192"/>
      <c r="W176" s="76" t="str">
        <f t="shared" si="16"/>
        <v/>
      </c>
      <c r="X176" s="192" t="str">
        <f t="shared" si="17"/>
        <v/>
      </c>
      <c r="Y176" s="192" t="str">
        <f t="shared" si="18"/>
        <v/>
      </c>
      <c r="Z176" s="192" t="str">
        <f t="shared" si="19"/>
        <v/>
      </c>
      <c r="AA176" s="2" t="s">
        <v>899</v>
      </c>
      <c r="AB176" s="2"/>
      <c r="AC176" s="2"/>
      <c r="AD176" s="39" t="str">
        <f t="shared" si="20"/>
        <v/>
      </c>
      <c r="AE176" s="39" t="str">
        <f t="shared" si="21"/>
        <v/>
      </c>
      <c r="AF176" s="39" t="str">
        <f t="shared" si="22"/>
        <v/>
      </c>
      <c r="AG176" s="39" t="str">
        <f t="shared" si="23"/>
        <v/>
      </c>
    </row>
    <row r="177" spans="1:33" x14ac:dyDescent="0.2">
      <c r="A177" s="60">
        <v>5663322</v>
      </c>
      <c r="B177" s="51" t="s">
        <v>656</v>
      </c>
      <c r="C177" s="2">
        <v>1993</v>
      </c>
      <c r="D177" s="2"/>
      <c r="E177" s="2" t="s">
        <v>898</v>
      </c>
      <c r="F177" s="2" t="s">
        <v>349</v>
      </c>
      <c r="G177" s="2" t="s">
        <v>902</v>
      </c>
      <c r="H177" s="5" t="s">
        <v>351</v>
      </c>
      <c r="I177" s="5" t="s">
        <v>341</v>
      </c>
      <c r="J177" s="5" t="s">
        <v>352</v>
      </c>
      <c r="K177" s="682"/>
      <c r="L177" s="682"/>
      <c r="M177" s="682">
        <v>137</v>
      </c>
      <c r="N177" s="682"/>
      <c r="O177" s="682">
        <v>5.0000000000000001E-3</v>
      </c>
      <c r="P177" s="682">
        <v>0.16700000000000001</v>
      </c>
      <c r="Q177" s="682">
        <v>0.04</v>
      </c>
      <c r="R177" s="682">
        <v>0.03</v>
      </c>
      <c r="S177" s="682">
        <v>0.02</v>
      </c>
      <c r="T177" s="682">
        <v>3.03</v>
      </c>
      <c r="U177" s="682"/>
      <c r="V177" s="192"/>
      <c r="W177" s="76" t="str">
        <f t="shared" si="16"/>
        <v/>
      </c>
      <c r="X177" s="192" t="str">
        <f t="shared" si="17"/>
        <v/>
      </c>
      <c r="Y177" s="192" t="str">
        <f t="shared" si="18"/>
        <v/>
      </c>
      <c r="Z177" s="192" t="str">
        <f t="shared" si="19"/>
        <v/>
      </c>
      <c r="AA177" s="2" t="s">
        <v>899</v>
      </c>
      <c r="AB177" s="2"/>
      <c r="AC177" s="2"/>
      <c r="AD177" s="39" t="str">
        <f t="shared" si="20"/>
        <v/>
      </c>
      <c r="AE177" s="39" t="str">
        <f t="shared" si="21"/>
        <v/>
      </c>
      <c r="AF177" s="39" t="str">
        <f t="shared" si="22"/>
        <v/>
      </c>
      <c r="AG177" s="39" t="str">
        <f t="shared" si="23"/>
        <v/>
      </c>
    </row>
    <row r="178" spans="1:33" ht="25.5" x14ac:dyDescent="0.2">
      <c r="A178" s="60">
        <v>5663322</v>
      </c>
      <c r="B178" s="51" t="s">
        <v>656</v>
      </c>
      <c r="C178" s="2">
        <v>1993</v>
      </c>
      <c r="D178" s="2"/>
      <c r="E178" s="2" t="s">
        <v>898</v>
      </c>
      <c r="F178" s="2" t="s">
        <v>349</v>
      </c>
      <c r="G178" s="2" t="s">
        <v>903</v>
      </c>
      <c r="H178" s="5" t="s">
        <v>351</v>
      </c>
      <c r="I178" s="5" t="s">
        <v>342</v>
      </c>
      <c r="J178" s="5" t="s">
        <v>352</v>
      </c>
      <c r="K178" s="682"/>
      <c r="L178" s="682"/>
      <c r="M178" s="682">
        <v>10</v>
      </c>
      <c r="N178" s="682"/>
      <c r="O178" s="682">
        <v>0.1</v>
      </c>
      <c r="P178" s="682">
        <v>280</v>
      </c>
      <c r="Q178" s="682">
        <v>48.7</v>
      </c>
      <c r="R178" s="682">
        <v>86.4</v>
      </c>
      <c r="S178" s="682">
        <v>9.3699999999999992</v>
      </c>
      <c r="T178" s="682">
        <v>11.8</v>
      </c>
      <c r="U178" s="682"/>
      <c r="V178" s="192"/>
      <c r="W178" s="76" t="str">
        <f t="shared" si="16"/>
        <v/>
      </c>
      <c r="X178" s="192" t="str">
        <f t="shared" si="17"/>
        <v/>
      </c>
      <c r="Y178" s="192" t="str">
        <f t="shared" si="18"/>
        <v/>
      </c>
      <c r="Z178" s="192" t="str">
        <f t="shared" si="19"/>
        <v/>
      </c>
      <c r="AA178" s="2" t="s">
        <v>904</v>
      </c>
      <c r="AB178" s="2"/>
      <c r="AC178" s="2"/>
      <c r="AD178" s="39" t="str">
        <f t="shared" si="20"/>
        <v/>
      </c>
      <c r="AE178" s="39" t="str">
        <f t="shared" si="21"/>
        <v/>
      </c>
      <c r="AF178" s="39" t="str">
        <f t="shared" si="22"/>
        <v/>
      </c>
      <c r="AG178" s="39" t="str">
        <f t="shared" si="23"/>
        <v/>
      </c>
    </row>
    <row r="179" spans="1:33" x14ac:dyDescent="0.2">
      <c r="A179" s="60">
        <v>5663322</v>
      </c>
      <c r="B179" s="51" t="s">
        <v>656</v>
      </c>
      <c r="C179" s="2">
        <v>1993</v>
      </c>
      <c r="D179" s="2"/>
      <c r="E179" s="2" t="s">
        <v>898</v>
      </c>
      <c r="F179" s="2" t="s">
        <v>349</v>
      </c>
      <c r="G179" s="2" t="s">
        <v>235</v>
      </c>
      <c r="H179" s="5" t="s">
        <v>351</v>
      </c>
      <c r="I179" s="5" t="s">
        <v>342</v>
      </c>
      <c r="J179" s="5" t="s">
        <v>352</v>
      </c>
      <c r="K179" s="682"/>
      <c r="L179" s="682"/>
      <c r="M179" s="682">
        <v>4</v>
      </c>
      <c r="N179" s="682"/>
      <c r="O179" s="682">
        <v>8.6999999999999994E-2</v>
      </c>
      <c r="P179" s="682">
        <v>14.4</v>
      </c>
      <c r="Q179" s="682">
        <v>4.5</v>
      </c>
      <c r="R179" s="682">
        <v>6.77</v>
      </c>
      <c r="S179" s="682">
        <v>1.05</v>
      </c>
      <c r="T179" s="682">
        <v>9.9499999999999993</v>
      </c>
      <c r="U179" s="682"/>
      <c r="V179" s="192"/>
      <c r="W179" s="76" t="str">
        <f t="shared" si="16"/>
        <v/>
      </c>
      <c r="X179" s="192" t="str">
        <f t="shared" si="17"/>
        <v/>
      </c>
      <c r="Y179" s="192" t="str">
        <f t="shared" si="18"/>
        <v/>
      </c>
      <c r="Z179" s="192" t="str">
        <f t="shared" si="19"/>
        <v/>
      </c>
      <c r="AA179" s="2" t="s">
        <v>904</v>
      </c>
      <c r="AB179" s="2"/>
      <c r="AC179" s="2"/>
      <c r="AD179" s="39" t="str">
        <f t="shared" si="20"/>
        <v/>
      </c>
      <c r="AE179" s="39" t="str">
        <f t="shared" si="21"/>
        <v/>
      </c>
      <c r="AF179" s="39" t="str">
        <f t="shared" si="22"/>
        <v/>
      </c>
      <c r="AG179" s="39" t="str">
        <f t="shared" si="23"/>
        <v/>
      </c>
    </row>
    <row r="180" spans="1:33" x14ac:dyDescent="0.2">
      <c r="A180" s="125">
        <v>5663322</v>
      </c>
      <c r="B180" s="51" t="s">
        <v>656</v>
      </c>
      <c r="C180" s="2">
        <v>1993</v>
      </c>
      <c r="D180" s="2"/>
      <c r="E180" s="2" t="s">
        <v>898</v>
      </c>
      <c r="F180" s="2" t="s">
        <v>349</v>
      </c>
      <c r="G180" s="2" t="s">
        <v>905</v>
      </c>
      <c r="H180" s="5" t="s">
        <v>351</v>
      </c>
      <c r="I180" s="5" t="s">
        <v>341</v>
      </c>
      <c r="J180" s="5" t="s">
        <v>493</v>
      </c>
      <c r="K180" s="682"/>
      <c r="L180" s="682"/>
      <c r="M180" s="682">
        <v>1</v>
      </c>
      <c r="N180" s="682"/>
      <c r="O180" s="682">
        <v>0.47399999999999998</v>
      </c>
      <c r="P180" s="682">
        <v>0.47399999999999998</v>
      </c>
      <c r="Q180" s="682">
        <v>0.47399999999999998</v>
      </c>
      <c r="R180" s="682"/>
      <c r="S180" s="682">
        <v>0.47399999999999998</v>
      </c>
      <c r="T180" s="682"/>
      <c r="U180" s="682"/>
      <c r="V180" s="192"/>
      <c r="W180" s="76" t="str">
        <f t="shared" si="16"/>
        <v/>
      </c>
      <c r="X180" s="192" t="str">
        <f t="shared" si="17"/>
        <v/>
      </c>
      <c r="Y180" s="192" t="str">
        <f t="shared" si="18"/>
        <v/>
      </c>
      <c r="Z180" s="192" t="str">
        <f t="shared" si="19"/>
        <v/>
      </c>
      <c r="AA180" s="2" t="s">
        <v>906</v>
      </c>
      <c r="AB180" s="2"/>
      <c r="AC180" s="2"/>
      <c r="AD180" s="39" t="str">
        <f t="shared" si="20"/>
        <v/>
      </c>
      <c r="AE180" s="39" t="str">
        <f t="shared" si="21"/>
        <v/>
      </c>
      <c r="AF180" s="39" t="str">
        <f t="shared" si="22"/>
        <v/>
      </c>
      <c r="AG180" s="39" t="str">
        <f t="shared" si="23"/>
        <v/>
      </c>
    </row>
    <row r="181" spans="1:33" x14ac:dyDescent="0.2">
      <c r="A181" s="60">
        <v>5663322</v>
      </c>
      <c r="B181" s="51" t="s">
        <v>656</v>
      </c>
      <c r="C181" s="2">
        <v>1993</v>
      </c>
      <c r="D181" s="2"/>
      <c r="E181" s="2" t="s">
        <v>898</v>
      </c>
      <c r="F181" s="2" t="s">
        <v>349</v>
      </c>
      <c r="G181" s="2" t="s">
        <v>419</v>
      </c>
      <c r="H181" s="5" t="s">
        <v>351</v>
      </c>
      <c r="I181" s="5" t="s">
        <v>341</v>
      </c>
      <c r="J181" s="5" t="s">
        <v>493</v>
      </c>
      <c r="K181" s="682"/>
      <c r="L181" s="682"/>
      <c r="M181" s="682">
        <v>8</v>
      </c>
      <c r="N181" s="682"/>
      <c r="O181" s="682">
        <v>7.6999999999999999E-2</v>
      </c>
      <c r="P181" s="682">
        <v>1.75</v>
      </c>
      <c r="Q181" s="682">
        <v>0.66800000000000004</v>
      </c>
      <c r="R181" s="682">
        <v>0.67</v>
      </c>
      <c r="S181" s="682">
        <v>0.38200000000000001</v>
      </c>
      <c r="T181" s="682">
        <v>3.32</v>
      </c>
      <c r="U181" s="682"/>
      <c r="V181" s="192"/>
      <c r="W181" s="76" t="str">
        <f t="shared" si="16"/>
        <v/>
      </c>
      <c r="X181" s="192" t="str">
        <f t="shared" si="17"/>
        <v/>
      </c>
      <c r="Y181" s="192" t="str">
        <f t="shared" si="18"/>
        <v/>
      </c>
      <c r="Z181" s="192" t="str">
        <f t="shared" si="19"/>
        <v/>
      </c>
      <c r="AA181" s="2" t="s">
        <v>906</v>
      </c>
      <c r="AB181" s="2"/>
      <c r="AC181" s="2"/>
      <c r="AD181" s="39" t="str">
        <f t="shared" si="20"/>
        <v/>
      </c>
      <c r="AE181" s="39" t="str">
        <f t="shared" si="21"/>
        <v/>
      </c>
      <c r="AF181" s="39" t="str">
        <f t="shared" si="22"/>
        <v/>
      </c>
      <c r="AG181" s="39" t="str">
        <f t="shared" si="23"/>
        <v/>
      </c>
    </row>
    <row r="182" spans="1:33" x14ac:dyDescent="0.2">
      <c r="A182" s="60">
        <v>5663322</v>
      </c>
      <c r="B182" s="51" t="s">
        <v>656</v>
      </c>
      <c r="C182" s="2">
        <v>1993</v>
      </c>
      <c r="D182" s="2"/>
      <c r="E182" s="2" t="s">
        <v>898</v>
      </c>
      <c r="F182" s="2" t="s">
        <v>349</v>
      </c>
      <c r="G182" s="2" t="s">
        <v>424</v>
      </c>
      <c r="H182" s="5" t="s">
        <v>351</v>
      </c>
      <c r="I182" s="5" t="s">
        <v>341</v>
      </c>
      <c r="J182" s="5" t="s">
        <v>493</v>
      </c>
      <c r="K182" s="682"/>
      <c r="L182" s="682"/>
      <c r="M182" s="682">
        <v>3</v>
      </c>
      <c r="N182" s="682"/>
      <c r="O182" s="682">
        <v>2.5000000000000001E-2</v>
      </c>
      <c r="P182" s="682">
        <v>9.01</v>
      </c>
      <c r="Q182" s="682">
        <v>3.02</v>
      </c>
      <c r="R182" s="682">
        <v>5.18</v>
      </c>
      <c r="S182" s="682">
        <v>0.19700000000000001</v>
      </c>
      <c r="T182" s="682">
        <v>27.5</v>
      </c>
      <c r="U182" s="682"/>
      <c r="V182" s="192"/>
      <c r="W182" s="76" t="str">
        <f t="shared" si="16"/>
        <v/>
      </c>
      <c r="X182" s="192" t="str">
        <f t="shared" si="17"/>
        <v/>
      </c>
      <c r="Y182" s="192" t="str">
        <f t="shared" si="18"/>
        <v/>
      </c>
      <c r="Z182" s="192" t="str">
        <f t="shared" si="19"/>
        <v/>
      </c>
      <c r="AA182" s="2" t="s">
        <v>906</v>
      </c>
      <c r="AB182" s="2"/>
      <c r="AC182" s="2"/>
      <c r="AD182" s="39" t="str">
        <f t="shared" si="20"/>
        <v/>
      </c>
      <c r="AE182" s="39" t="str">
        <f t="shared" si="21"/>
        <v/>
      </c>
      <c r="AF182" s="39" t="str">
        <f t="shared" si="22"/>
        <v/>
      </c>
      <c r="AG182" s="39" t="str">
        <f t="shared" si="23"/>
        <v/>
      </c>
    </row>
    <row r="183" spans="1:33" x14ac:dyDescent="0.2">
      <c r="A183" s="60">
        <v>5663322</v>
      </c>
      <c r="B183" s="51" t="s">
        <v>656</v>
      </c>
      <c r="C183" s="2">
        <v>1993</v>
      </c>
      <c r="D183" s="2"/>
      <c r="E183" s="2" t="s">
        <v>898</v>
      </c>
      <c r="F183" s="2" t="s">
        <v>349</v>
      </c>
      <c r="G183" s="2" t="s">
        <v>900</v>
      </c>
      <c r="H183" s="5" t="s">
        <v>351</v>
      </c>
      <c r="I183" s="5" t="s">
        <v>341</v>
      </c>
      <c r="J183" s="5" t="s">
        <v>493</v>
      </c>
      <c r="K183" s="682"/>
      <c r="L183" s="682"/>
      <c r="M183" s="682">
        <v>50</v>
      </c>
      <c r="N183" s="682"/>
      <c r="O183" s="682">
        <v>6.0000000000000001E-3</v>
      </c>
      <c r="P183" s="682">
        <v>2.82</v>
      </c>
      <c r="Q183" s="682">
        <v>0.28499999999999998</v>
      </c>
      <c r="R183" s="682">
        <v>0.48599999999999999</v>
      </c>
      <c r="S183" s="682">
        <v>0.09</v>
      </c>
      <c r="T183" s="682">
        <v>5.4</v>
      </c>
      <c r="U183" s="682"/>
      <c r="V183" s="76"/>
      <c r="W183" s="76" t="str">
        <f t="shared" si="16"/>
        <v/>
      </c>
      <c r="X183" s="192" t="str">
        <f t="shared" si="17"/>
        <v/>
      </c>
      <c r="Y183" s="192" t="str">
        <f t="shared" si="18"/>
        <v/>
      </c>
      <c r="Z183" s="192" t="str">
        <f t="shared" si="19"/>
        <v/>
      </c>
      <c r="AA183" s="2" t="s">
        <v>906</v>
      </c>
      <c r="AB183" s="2"/>
      <c r="AC183" s="2"/>
      <c r="AD183" s="39" t="str">
        <f t="shared" si="20"/>
        <v/>
      </c>
      <c r="AE183" s="39" t="str">
        <f t="shared" si="21"/>
        <v/>
      </c>
      <c r="AF183" s="39" t="str">
        <f t="shared" si="22"/>
        <v/>
      </c>
      <c r="AG183" s="39" t="str">
        <f t="shared" si="23"/>
        <v/>
      </c>
    </row>
    <row r="184" spans="1:33" x14ac:dyDescent="0.2">
      <c r="A184" s="60">
        <v>5663322</v>
      </c>
      <c r="B184" s="51" t="s">
        <v>656</v>
      </c>
      <c r="C184" s="2">
        <v>1993</v>
      </c>
      <c r="D184" s="2"/>
      <c r="E184" s="2" t="s">
        <v>898</v>
      </c>
      <c r="F184" s="2" t="s">
        <v>349</v>
      </c>
      <c r="G184" s="2" t="s">
        <v>901</v>
      </c>
      <c r="H184" s="5" t="s">
        <v>351</v>
      </c>
      <c r="I184" s="5" t="s">
        <v>341</v>
      </c>
      <c r="J184" s="5" t="s">
        <v>493</v>
      </c>
      <c r="K184" s="682"/>
      <c r="L184" s="682"/>
      <c r="M184" s="682">
        <v>19</v>
      </c>
      <c r="N184" s="682"/>
      <c r="O184" s="682">
        <v>6.0000000000000001E-3</v>
      </c>
      <c r="P184" s="682">
        <v>2.5999999999999999E-2</v>
      </c>
      <c r="Q184" s="682">
        <v>8.9999999999999993E-3</v>
      </c>
      <c r="R184" s="682">
        <v>8.0000000000000002E-3</v>
      </c>
      <c r="S184" s="682">
        <v>6.0000000000000001E-3</v>
      </c>
      <c r="T184" s="682">
        <v>2.1800000000000002</v>
      </c>
      <c r="U184" s="682"/>
      <c r="V184" s="76"/>
      <c r="W184" s="76" t="str">
        <f t="shared" si="16"/>
        <v/>
      </c>
      <c r="X184" s="192" t="str">
        <f t="shared" si="17"/>
        <v/>
      </c>
      <c r="Y184" s="192" t="str">
        <f t="shared" si="18"/>
        <v/>
      </c>
      <c r="Z184" s="192" t="str">
        <f t="shared" si="19"/>
        <v/>
      </c>
      <c r="AA184" s="2" t="s">
        <v>906</v>
      </c>
      <c r="AB184" s="2"/>
      <c r="AC184" s="2"/>
      <c r="AD184" s="39" t="str">
        <f t="shared" si="20"/>
        <v/>
      </c>
      <c r="AE184" s="39" t="str">
        <f t="shared" si="21"/>
        <v/>
      </c>
      <c r="AF184" s="39" t="str">
        <f t="shared" si="22"/>
        <v/>
      </c>
      <c r="AG184" s="39" t="str">
        <f t="shared" si="23"/>
        <v/>
      </c>
    </row>
    <row r="185" spans="1:33" x14ac:dyDescent="0.2">
      <c r="A185" s="60">
        <v>5663322</v>
      </c>
      <c r="B185" s="51" t="s">
        <v>656</v>
      </c>
      <c r="C185" s="2">
        <v>1993</v>
      </c>
      <c r="D185" s="2"/>
      <c r="E185" s="2" t="s">
        <v>898</v>
      </c>
      <c r="F185" s="2" t="s">
        <v>349</v>
      </c>
      <c r="G185" s="2" t="s">
        <v>655</v>
      </c>
      <c r="H185" s="5" t="s">
        <v>87</v>
      </c>
      <c r="I185" s="5" t="s">
        <v>341</v>
      </c>
      <c r="J185" s="5" t="s">
        <v>493</v>
      </c>
      <c r="K185" s="682"/>
      <c r="L185" s="682"/>
      <c r="M185" s="682">
        <v>51</v>
      </c>
      <c r="N185" s="682"/>
      <c r="O185" s="682">
        <v>6.0000000000000001E-3</v>
      </c>
      <c r="P185" s="682">
        <v>0.17</v>
      </c>
      <c r="Q185" s="682">
        <v>2.7E-2</v>
      </c>
      <c r="R185" s="682">
        <v>3.5999999999999997E-2</v>
      </c>
      <c r="S185" s="682">
        <v>1.2999999999999999E-2</v>
      </c>
      <c r="T185" s="682">
        <v>3.37</v>
      </c>
      <c r="U185" s="682"/>
      <c r="V185" s="76"/>
      <c r="W185" s="76" t="str">
        <f t="shared" si="16"/>
        <v/>
      </c>
      <c r="X185" s="192" t="str">
        <f t="shared" si="17"/>
        <v/>
      </c>
      <c r="Y185" s="192" t="str">
        <f t="shared" si="18"/>
        <v/>
      </c>
      <c r="Z185" s="192" t="str">
        <f t="shared" si="19"/>
        <v/>
      </c>
      <c r="AA185" s="2" t="s">
        <v>906</v>
      </c>
      <c r="AB185" s="2"/>
      <c r="AC185" s="2"/>
      <c r="AD185" s="39" t="str">
        <f t="shared" si="20"/>
        <v/>
      </c>
      <c r="AE185" s="39" t="str">
        <f t="shared" si="21"/>
        <v/>
      </c>
      <c r="AF185" s="39" t="str">
        <f t="shared" si="22"/>
        <v/>
      </c>
      <c r="AG185" s="39" t="str">
        <f t="shared" si="23"/>
        <v/>
      </c>
    </row>
    <row r="186" spans="1:33" ht="25.5" x14ac:dyDescent="0.2">
      <c r="A186" s="124">
        <v>5663352</v>
      </c>
      <c r="B186" s="51" t="s">
        <v>656</v>
      </c>
      <c r="C186" s="2">
        <v>1990</v>
      </c>
      <c r="D186" s="2"/>
      <c r="E186" s="2" t="s">
        <v>898</v>
      </c>
      <c r="F186" s="2" t="s">
        <v>349</v>
      </c>
      <c r="G186" s="2" t="s">
        <v>907</v>
      </c>
      <c r="H186" s="5" t="s">
        <v>351</v>
      </c>
      <c r="I186" s="5" t="s">
        <v>341</v>
      </c>
      <c r="J186" s="5" t="s">
        <v>352</v>
      </c>
      <c r="K186" s="4"/>
      <c r="L186" s="682"/>
      <c r="M186" s="1"/>
      <c r="N186" s="1"/>
      <c r="O186" s="682"/>
      <c r="P186" s="682"/>
      <c r="Q186" s="682"/>
      <c r="R186" s="682"/>
      <c r="S186" s="682">
        <v>4.6900000000000004</v>
      </c>
      <c r="T186" s="682"/>
      <c r="U186" s="682"/>
      <c r="V186" s="192"/>
      <c r="W186" s="76" t="str">
        <f t="shared" si="16"/>
        <v/>
      </c>
      <c r="X186" s="192" t="str">
        <f t="shared" si="17"/>
        <v/>
      </c>
      <c r="Y186" s="192" t="str">
        <f t="shared" si="18"/>
        <v/>
      </c>
      <c r="Z186" s="192" t="str">
        <f t="shared" si="19"/>
        <v/>
      </c>
      <c r="AA186" s="2" t="s">
        <v>908</v>
      </c>
      <c r="AB186" s="2"/>
      <c r="AC186" s="2"/>
      <c r="AD186" s="39" t="str">
        <f t="shared" si="20"/>
        <v/>
      </c>
      <c r="AE186" s="39" t="str">
        <f t="shared" si="21"/>
        <v/>
      </c>
      <c r="AF186" s="39" t="str">
        <f t="shared" si="22"/>
        <v/>
      </c>
      <c r="AG186" s="39" t="str">
        <f t="shared" si="23"/>
        <v/>
      </c>
    </row>
    <row r="187" spans="1:33" x14ac:dyDescent="0.2">
      <c r="A187" s="60">
        <v>5663353</v>
      </c>
      <c r="B187" s="51" t="s">
        <v>656</v>
      </c>
      <c r="C187" s="2">
        <v>1991</v>
      </c>
      <c r="D187" s="2"/>
      <c r="E187" s="2" t="s">
        <v>898</v>
      </c>
      <c r="F187" s="2" t="s">
        <v>349</v>
      </c>
      <c r="G187" s="2" t="s">
        <v>419</v>
      </c>
      <c r="H187" s="5" t="s">
        <v>351</v>
      </c>
      <c r="I187" s="5" t="s">
        <v>341</v>
      </c>
      <c r="J187" s="5" t="s">
        <v>352</v>
      </c>
      <c r="K187" s="4"/>
      <c r="L187" s="682"/>
      <c r="M187" s="682"/>
      <c r="N187" s="682"/>
      <c r="O187" s="682"/>
      <c r="P187" s="682"/>
      <c r="Q187" s="682"/>
      <c r="R187" s="682"/>
      <c r="S187" s="682">
        <v>0.27</v>
      </c>
      <c r="T187" s="682"/>
      <c r="U187" s="682"/>
      <c r="V187" s="192"/>
      <c r="W187" s="76" t="str">
        <f t="shared" si="16"/>
        <v/>
      </c>
      <c r="X187" s="192" t="str">
        <f t="shared" si="17"/>
        <v/>
      </c>
      <c r="Y187" s="192" t="str">
        <f t="shared" si="18"/>
        <v/>
      </c>
      <c r="Z187" s="192" t="str">
        <f t="shared" si="19"/>
        <v/>
      </c>
      <c r="AA187" s="2" t="s">
        <v>908</v>
      </c>
      <c r="AB187" s="2"/>
      <c r="AC187" s="2"/>
      <c r="AD187" s="39" t="str">
        <f t="shared" si="20"/>
        <v/>
      </c>
      <c r="AE187" s="39" t="str">
        <f t="shared" si="21"/>
        <v/>
      </c>
      <c r="AF187" s="39" t="str">
        <f t="shared" si="22"/>
        <v/>
      </c>
      <c r="AG187" s="39" t="str">
        <f t="shared" si="23"/>
        <v/>
      </c>
    </row>
    <row r="188" spans="1:33" x14ac:dyDescent="0.2">
      <c r="A188" s="60">
        <v>5663354</v>
      </c>
      <c r="B188" s="51" t="s">
        <v>656</v>
      </c>
      <c r="C188" s="2">
        <v>1992</v>
      </c>
      <c r="D188" s="2"/>
      <c r="E188" s="2" t="s">
        <v>898</v>
      </c>
      <c r="F188" s="2" t="s">
        <v>349</v>
      </c>
      <c r="G188" s="2" t="s">
        <v>909</v>
      </c>
      <c r="H188" s="5" t="s">
        <v>351</v>
      </c>
      <c r="I188" s="5" t="s">
        <v>341</v>
      </c>
      <c r="J188" s="5" t="s">
        <v>352</v>
      </c>
      <c r="K188" s="4"/>
      <c r="L188" s="682"/>
      <c r="M188" s="682"/>
      <c r="N188" s="682"/>
      <c r="O188" s="682"/>
      <c r="P188" s="682"/>
      <c r="Q188" s="682"/>
      <c r="R188" s="682"/>
      <c r="S188" s="682">
        <v>6.1</v>
      </c>
      <c r="T188" s="682"/>
      <c r="U188" s="682"/>
      <c r="V188" s="192"/>
      <c r="W188" s="76" t="str">
        <f t="shared" si="16"/>
        <v/>
      </c>
      <c r="X188" s="192" t="str">
        <f t="shared" si="17"/>
        <v/>
      </c>
      <c r="Y188" s="192" t="str">
        <f t="shared" si="18"/>
        <v/>
      </c>
      <c r="Z188" s="192" t="str">
        <f t="shared" si="19"/>
        <v/>
      </c>
      <c r="AA188" s="2" t="s">
        <v>908</v>
      </c>
      <c r="AB188" s="2"/>
      <c r="AC188" s="2"/>
      <c r="AD188" s="39" t="str">
        <f t="shared" si="20"/>
        <v/>
      </c>
      <c r="AE188" s="39" t="str">
        <f t="shared" si="21"/>
        <v/>
      </c>
      <c r="AF188" s="39" t="str">
        <f t="shared" si="22"/>
        <v/>
      </c>
      <c r="AG188" s="39" t="str">
        <f t="shared" si="23"/>
        <v/>
      </c>
    </row>
    <row r="189" spans="1:33" ht="25.5" x14ac:dyDescent="0.2">
      <c r="A189" s="60">
        <v>5663355</v>
      </c>
      <c r="B189" s="51" t="s">
        <v>656</v>
      </c>
      <c r="C189" s="2">
        <v>1993</v>
      </c>
      <c r="D189" s="2"/>
      <c r="E189" s="2" t="s">
        <v>898</v>
      </c>
      <c r="F189" s="2" t="s">
        <v>349</v>
      </c>
      <c r="G189" s="2" t="s">
        <v>910</v>
      </c>
      <c r="H189" s="5" t="s">
        <v>351</v>
      </c>
      <c r="I189" s="5" t="s">
        <v>341</v>
      </c>
      <c r="J189" s="5" t="s">
        <v>352</v>
      </c>
      <c r="K189" s="4"/>
      <c r="L189" s="682"/>
      <c r="M189" s="682"/>
      <c r="N189" s="682"/>
      <c r="O189" s="682"/>
      <c r="P189" s="682"/>
      <c r="Q189" s="682"/>
      <c r="R189" s="682"/>
      <c r="S189" s="682">
        <v>6.2E-2</v>
      </c>
      <c r="T189" s="682"/>
      <c r="U189" s="682"/>
      <c r="V189" s="192"/>
      <c r="W189" s="76" t="str">
        <f t="shared" si="16"/>
        <v/>
      </c>
      <c r="X189" s="192" t="str">
        <f t="shared" si="17"/>
        <v/>
      </c>
      <c r="Y189" s="192" t="str">
        <f t="shared" si="18"/>
        <v/>
      </c>
      <c r="Z189" s="192" t="str">
        <f t="shared" si="19"/>
        <v/>
      </c>
      <c r="AA189" s="2" t="s">
        <v>908</v>
      </c>
      <c r="AB189" s="2"/>
      <c r="AC189" s="2"/>
      <c r="AD189" s="39" t="str">
        <f t="shared" si="20"/>
        <v/>
      </c>
      <c r="AE189" s="39" t="str">
        <f t="shared" si="21"/>
        <v/>
      </c>
      <c r="AF189" s="39" t="str">
        <f t="shared" si="22"/>
        <v/>
      </c>
      <c r="AG189" s="39" t="str">
        <f t="shared" si="23"/>
        <v/>
      </c>
    </row>
    <row r="190" spans="1:33" ht="25.5" x14ac:dyDescent="0.2">
      <c r="A190" s="60">
        <v>5663356</v>
      </c>
      <c r="B190" s="51" t="s">
        <v>656</v>
      </c>
      <c r="C190" s="2">
        <v>1994</v>
      </c>
      <c r="D190" s="2"/>
      <c r="E190" s="2" t="s">
        <v>898</v>
      </c>
      <c r="F190" s="2" t="s">
        <v>349</v>
      </c>
      <c r="G190" s="2" t="s">
        <v>642</v>
      </c>
      <c r="H190" s="5" t="s">
        <v>351</v>
      </c>
      <c r="I190" s="5" t="s">
        <v>341</v>
      </c>
      <c r="J190" s="5" t="s">
        <v>352</v>
      </c>
      <c r="K190" s="4"/>
      <c r="L190" s="682"/>
      <c r="M190" s="682"/>
      <c r="N190" s="682"/>
      <c r="O190" s="682"/>
      <c r="P190" s="682"/>
      <c r="Q190" s="682"/>
      <c r="R190" s="682"/>
      <c r="S190" s="682">
        <v>0.21299999999999999</v>
      </c>
      <c r="T190" s="682"/>
      <c r="U190" s="682"/>
      <c r="V190" s="192"/>
      <c r="W190" s="76" t="str">
        <f t="shared" si="16"/>
        <v/>
      </c>
      <c r="X190" s="192" t="str">
        <f t="shared" si="17"/>
        <v/>
      </c>
      <c r="Y190" s="192" t="str">
        <f t="shared" si="18"/>
        <v/>
      </c>
      <c r="Z190" s="192" t="str">
        <f t="shared" si="19"/>
        <v/>
      </c>
      <c r="AA190" s="2" t="s">
        <v>908</v>
      </c>
      <c r="AB190" s="2"/>
      <c r="AC190" s="2"/>
      <c r="AD190" s="39" t="str">
        <f t="shared" si="20"/>
        <v/>
      </c>
      <c r="AE190" s="39" t="str">
        <f t="shared" si="21"/>
        <v/>
      </c>
      <c r="AF190" s="39" t="str">
        <f t="shared" si="22"/>
        <v/>
      </c>
      <c r="AG190" s="39" t="str">
        <f t="shared" si="23"/>
        <v/>
      </c>
    </row>
    <row r="191" spans="1:33" ht="25.5" x14ac:dyDescent="0.2">
      <c r="A191" s="60">
        <v>5663357</v>
      </c>
      <c r="B191" s="2" t="s">
        <v>656</v>
      </c>
      <c r="C191" s="2">
        <v>1995</v>
      </c>
      <c r="D191" s="2"/>
      <c r="E191" s="2" t="s">
        <v>898</v>
      </c>
      <c r="F191" s="2" t="s">
        <v>349</v>
      </c>
      <c r="G191" s="2" t="s">
        <v>911</v>
      </c>
      <c r="H191" s="5" t="s">
        <v>351</v>
      </c>
      <c r="I191" s="5" t="s">
        <v>341</v>
      </c>
      <c r="J191" s="5" t="s">
        <v>352</v>
      </c>
      <c r="K191" s="4"/>
      <c r="L191" s="682"/>
      <c r="M191" s="682"/>
      <c r="N191" s="682"/>
      <c r="O191" s="682"/>
      <c r="P191" s="682"/>
      <c r="Q191" s="682"/>
      <c r="R191" s="682"/>
      <c r="S191" s="682">
        <v>0.122</v>
      </c>
      <c r="T191" s="682"/>
      <c r="U191" s="682"/>
      <c r="V191" s="192"/>
      <c r="W191" s="76" t="str">
        <f t="shared" si="16"/>
        <v/>
      </c>
      <c r="X191" s="192" t="str">
        <f t="shared" si="17"/>
        <v/>
      </c>
      <c r="Y191" s="192" t="str">
        <f t="shared" si="18"/>
        <v/>
      </c>
      <c r="Z191" s="192" t="str">
        <f t="shared" si="19"/>
        <v/>
      </c>
      <c r="AA191" s="2" t="s">
        <v>908</v>
      </c>
      <c r="AB191" s="2"/>
      <c r="AC191" s="2"/>
      <c r="AD191" s="39" t="str">
        <f t="shared" si="20"/>
        <v/>
      </c>
      <c r="AE191" s="39" t="str">
        <f t="shared" si="21"/>
        <v/>
      </c>
      <c r="AF191" s="39" t="str">
        <f t="shared" si="22"/>
        <v/>
      </c>
      <c r="AG191" s="39" t="str">
        <f t="shared" si="23"/>
        <v/>
      </c>
    </row>
    <row r="192" spans="1:33" ht="114.75" x14ac:dyDescent="0.2">
      <c r="A192" s="60">
        <v>5663358</v>
      </c>
      <c r="B192" s="2" t="s">
        <v>656</v>
      </c>
      <c r="C192" s="2">
        <v>1996</v>
      </c>
      <c r="D192" s="2"/>
      <c r="E192" s="2" t="s">
        <v>898</v>
      </c>
      <c r="F192" s="2" t="s">
        <v>349</v>
      </c>
      <c r="G192" s="2" t="s">
        <v>912</v>
      </c>
      <c r="H192" s="5"/>
      <c r="I192" s="5" t="s">
        <v>341</v>
      </c>
      <c r="J192" s="5" t="s">
        <v>493</v>
      </c>
      <c r="K192" s="682"/>
      <c r="L192" s="682"/>
      <c r="M192" s="682">
        <v>132</v>
      </c>
      <c r="N192" s="682"/>
      <c r="O192" s="682">
        <v>6.0000000000000001E-3</v>
      </c>
      <c r="P192" s="682">
        <v>9.08</v>
      </c>
      <c r="Q192" s="682"/>
      <c r="R192" s="682"/>
      <c r="S192" s="682"/>
      <c r="T192" s="682"/>
      <c r="U192" s="682"/>
      <c r="V192" s="192"/>
      <c r="W192" s="76" t="str">
        <f t="shared" si="16"/>
        <v/>
      </c>
      <c r="X192" s="192" t="str">
        <f t="shared" si="17"/>
        <v/>
      </c>
      <c r="Y192" s="192" t="str">
        <f t="shared" si="18"/>
        <v/>
      </c>
      <c r="Z192" s="192" t="str">
        <f t="shared" si="19"/>
        <v/>
      </c>
      <c r="AA192" s="2" t="s">
        <v>908</v>
      </c>
      <c r="AB192" s="2"/>
      <c r="AC192" s="2"/>
      <c r="AD192" s="39" t="str">
        <f t="shared" si="20"/>
        <v/>
      </c>
      <c r="AE192" s="39" t="str">
        <f t="shared" si="21"/>
        <v/>
      </c>
      <c r="AF192" s="39" t="str">
        <f t="shared" si="22"/>
        <v/>
      </c>
      <c r="AG192" s="39" t="str">
        <f t="shared" si="23"/>
        <v/>
      </c>
    </row>
    <row r="193" spans="1:33" ht="25.5" x14ac:dyDescent="0.2">
      <c r="A193" s="60">
        <v>5675367</v>
      </c>
      <c r="B193" s="2" t="s">
        <v>386</v>
      </c>
      <c r="C193" s="2">
        <v>2006</v>
      </c>
      <c r="D193" s="2"/>
      <c r="E193" s="2" t="s">
        <v>388</v>
      </c>
      <c r="F193" s="2" t="s">
        <v>349</v>
      </c>
      <c r="G193" s="2" t="s">
        <v>389</v>
      </c>
      <c r="H193" s="5" t="s">
        <v>351</v>
      </c>
      <c r="I193" s="5" t="s">
        <v>341</v>
      </c>
      <c r="J193" s="5" t="s">
        <v>352</v>
      </c>
      <c r="K193" s="682">
        <v>1997</v>
      </c>
      <c r="L193" s="682"/>
      <c r="M193" s="682">
        <v>262</v>
      </c>
      <c r="N193" s="682"/>
      <c r="O193" s="682"/>
      <c r="P193" s="682">
        <v>6.8000000000000005E-2</v>
      </c>
      <c r="Q193" s="682"/>
      <c r="R193" s="682"/>
      <c r="S193" s="682"/>
      <c r="T193" s="682"/>
      <c r="U193" s="682"/>
      <c r="V193" s="192"/>
      <c r="W193" s="76" t="str">
        <f t="shared" si="16"/>
        <v/>
      </c>
      <c r="X193" s="192" t="str">
        <f t="shared" si="17"/>
        <v/>
      </c>
      <c r="Y193" s="192" t="str">
        <f t="shared" si="18"/>
        <v/>
      </c>
      <c r="Z193" s="192" t="str">
        <f t="shared" si="19"/>
        <v/>
      </c>
      <c r="AA193" s="2" t="s">
        <v>390</v>
      </c>
      <c r="AB193" s="2"/>
      <c r="AC193" s="2"/>
      <c r="AD193" s="39" t="str">
        <f t="shared" si="20"/>
        <v/>
      </c>
      <c r="AE193" s="39" t="str">
        <f t="shared" si="21"/>
        <v/>
      </c>
      <c r="AF193" s="39" t="str">
        <f t="shared" si="22"/>
        <v/>
      </c>
      <c r="AG193" s="39" t="str">
        <f t="shared" si="23"/>
        <v/>
      </c>
    </row>
    <row r="194" spans="1:33" ht="25.5" x14ac:dyDescent="0.2">
      <c r="A194" s="125">
        <v>5675367</v>
      </c>
      <c r="B194" s="2" t="s">
        <v>386</v>
      </c>
      <c r="C194" s="2">
        <v>2006</v>
      </c>
      <c r="D194" s="2"/>
      <c r="E194" s="2" t="s">
        <v>388</v>
      </c>
      <c r="F194" s="2" t="s">
        <v>349</v>
      </c>
      <c r="G194" s="2" t="s">
        <v>389</v>
      </c>
      <c r="H194" s="5" t="s">
        <v>351</v>
      </c>
      <c r="I194" s="5" t="s">
        <v>341</v>
      </c>
      <c r="J194" s="5" t="s">
        <v>352</v>
      </c>
      <c r="K194" s="682">
        <v>1997</v>
      </c>
      <c r="L194" s="682"/>
      <c r="M194" s="682">
        <v>339</v>
      </c>
      <c r="N194" s="682"/>
      <c r="O194" s="682"/>
      <c r="P194" s="682">
        <v>0.125</v>
      </c>
      <c r="Q194" s="682"/>
      <c r="R194" s="682"/>
      <c r="S194" s="682"/>
      <c r="T194" s="682"/>
      <c r="U194" s="682"/>
      <c r="V194" s="192"/>
      <c r="W194" s="76" t="str">
        <f t="shared" si="16"/>
        <v/>
      </c>
      <c r="X194" s="192" t="str">
        <f t="shared" si="17"/>
        <v/>
      </c>
      <c r="Y194" s="192" t="str">
        <f t="shared" si="18"/>
        <v/>
      </c>
      <c r="Z194" s="192" t="str">
        <f t="shared" si="19"/>
        <v/>
      </c>
      <c r="AA194" s="2" t="s">
        <v>390</v>
      </c>
      <c r="AB194" s="2"/>
      <c r="AC194" s="2"/>
      <c r="AD194" s="39" t="str">
        <f t="shared" si="20"/>
        <v/>
      </c>
      <c r="AE194" s="39" t="str">
        <f t="shared" si="21"/>
        <v/>
      </c>
      <c r="AF194" s="39" t="str">
        <f t="shared" si="22"/>
        <v/>
      </c>
      <c r="AG194" s="39" t="str">
        <f t="shared" si="23"/>
        <v/>
      </c>
    </row>
    <row r="195" spans="1:33" ht="25.5" x14ac:dyDescent="0.2">
      <c r="A195" s="125">
        <v>73423</v>
      </c>
      <c r="B195" s="2" t="s">
        <v>913</v>
      </c>
      <c r="C195" s="2">
        <v>1982</v>
      </c>
      <c r="D195" s="2" t="s">
        <v>347</v>
      </c>
      <c r="E195" s="2" t="s">
        <v>914</v>
      </c>
      <c r="F195" s="2" t="s">
        <v>349</v>
      </c>
      <c r="G195" s="2" t="s">
        <v>654</v>
      </c>
      <c r="H195" s="5" t="s">
        <v>351</v>
      </c>
      <c r="I195" s="5" t="s">
        <v>341</v>
      </c>
      <c r="J195" s="5" t="s">
        <v>352</v>
      </c>
      <c r="K195" s="682">
        <v>1979</v>
      </c>
      <c r="L195" s="682">
        <v>480</v>
      </c>
      <c r="M195" s="682">
        <v>8</v>
      </c>
      <c r="N195" s="682"/>
      <c r="O195" s="21">
        <v>0.14000000000000001</v>
      </c>
      <c r="P195" s="21">
        <v>53.37</v>
      </c>
      <c r="Q195" s="21">
        <v>20.03</v>
      </c>
      <c r="R195" s="21"/>
      <c r="S195" s="682"/>
      <c r="T195" s="682"/>
      <c r="U195" s="682"/>
      <c r="V195" s="192"/>
      <c r="W195" s="76" t="str">
        <f t="shared" ref="W195:W248" si="24">IF(AND($H195="W",$I195="TWA",$J195="PBZ",$V195&lt;&gt;""),IF($AB195&lt;&gt;"ND",$V195,IF($AK$6&gt;3,$V195/2,$V195/SQRT(2))),"")</f>
        <v/>
      </c>
      <c r="X195" s="192" t="str">
        <f t="shared" ref="X195:X248" si="25">IF(AND($H195="ONU", $I195="TWA", $J195="PBZ",$V195&lt;&gt;""), $V195, "")</f>
        <v/>
      </c>
      <c r="Y195" s="192" t="str">
        <f t="shared" ref="Y195:Y248" si="26">IF(AND($H195="W",$I195="Short-term",$J195="PBZ",$V195&lt;&gt;""),IF($AB195&lt;&gt;"ND",$V195,IF($AL$6&gt;3,$V195/2,$V195/SQRT(2))),"")</f>
        <v/>
      </c>
      <c r="Z195" s="192" t="str">
        <f t="shared" ref="Z195:Z248" si="27">IF(AND($H195="ONU",$I195="Short-term",$J195="PBZ",$V195&lt;&gt;""),IF($AB195&lt;&gt;"ND",$V195,IF($AL$6&gt;3,$V195/2,$V195/SQRT(2))),"")</f>
        <v/>
      </c>
      <c r="AA195" s="2" t="s">
        <v>390</v>
      </c>
      <c r="AB195" s="2"/>
      <c r="AC195" s="2"/>
      <c r="AD195" s="39" t="str">
        <f t="shared" ref="AD195:AD248" si="28">IF(AND($H195="W", $I195="TWA", $J195="PBZ",$V195&lt;&gt;"", $AB195&lt;&gt;"ND"), $V195, "")</f>
        <v/>
      </c>
      <c r="AE195" s="39" t="str">
        <f t="shared" ref="AE195:AE248" si="29">+IFERROR(LN(AD195),"")</f>
        <v/>
      </c>
      <c r="AF195" s="39" t="str">
        <f t="shared" ref="AF195:AF248" si="30">IF(AND($H195="W", $I195="Short-term", $J195="PBZ",$V195&lt;&gt;"", $AB195&lt;&gt;"ND"), $V195, "")</f>
        <v/>
      </c>
      <c r="AG195" s="39" t="str">
        <f t="shared" ref="AG195:AG248" si="31">+IFERROR(LN(AF195),"")</f>
        <v/>
      </c>
    </row>
    <row r="196" spans="1:33" ht="25.5" x14ac:dyDescent="0.2">
      <c r="A196" s="125">
        <v>73423</v>
      </c>
      <c r="B196" s="2" t="s">
        <v>913</v>
      </c>
      <c r="C196" s="2">
        <v>1982</v>
      </c>
      <c r="D196" s="2" t="s">
        <v>347</v>
      </c>
      <c r="E196" s="2" t="s">
        <v>914</v>
      </c>
      <c r="F196" s="2" t="s">
        <v>349</v>
      </c>
      <c r="G196" s="2" t="s">
        <v>915</v>
      </c>
      <c r="H196" s="5" t="s">
        <v>351</v>
      </c>
      <c r="I196" s="5" t="s">
        <v>341</v>
      </c>
      <c r="J196" s="5" t="s">
        <v>352</v>
      </c>
      <c r="K196" s="682">
        <v>1979</v>
      </c>
      <c r="L196" s="682"/>
      <c r="M196" s="682">
        <v>28</v>
      </c>
      <c r="N196" s="682"/>
      <c r="O196" s="682">
        <v>0</v>
      </c>
      <c r="P196" s="682">
        <v>3.11</v>
      </c>
      <c r="Q196" s="682">
        <v>0.77</v>
      </c>
      <c r="R196" s="682"/>
      <c r="S196" s="682"/>
      <c r="T196" s="682"/>
      <c r="U196" s="682"/>
      <c r="V196" s="192"/>
      <c r="W196" s="76" t="str">
        <f t="shared" si="24"/>
        <v/>
      </c>
      <c r="X196" s="192" t="str">
        <f t="shared" si="25"/>
        <v/>
      </c>
      <c r="Y196" s="192" t="str">
        <f t="shared" si="26"/>
        <v/>
      </c>
      <c r="Z196" s="192" t="str">
        <f t="shared" si="27"/>
        <v/>
      </c>
      <c r="AA196" s="2" t="s">
        <v>390</v>
      </c>
      <c r="AB196" s="2"/>
      <c r="AC196" s="2"/>
      <c r="AD196" s="39" t="str">
        <f t="shared" si="28"/>
        <v/>
      </c>
      <c r="AE196" s="39" t="str">
        <f t="shared" si="29"/>
        <v/>
      </c>
      <c r="AF196" s="39" t="str">
        <f t="shared" si="30"/>
        <v/>
      </c>
      <c r="AG196" s="39" t="str">
        <f t="shared" si="31"/>
        <v/>
      </c>
    </row>
    <row r="197" spans="1:33" ht="25.5" x14ac:dyDescent="0.2">
      <c r="A197" s="125">
        <v>73423</v>
      </c>
      <c r="B197" s="2" t="s">
        <v>913</v>
      </c>
      <c r="C197" s="2">
        <v>1982</v>
      </c>
      <c r="D197" s="2" t="s">
        <v>347</v>
      </c>
      <c r="E197" s="2" t="s">
        <v>914</v>
      </c>
      <c r="F197" s="2" t="s">
        <v>349</v>
      </c>
      <c r="G197" s="2" t="s">
        <v>916</v>
      </c>
      <c r="H197" s="5" t="s">
        <v>351</v>
      </c>
      <c r="I197" s="5" t="s">
        <v>341</v>
      </c>
      <c r="J197" s="5" t="s">
        <v>352</v>
      </c>
      <c r="K197" s="682">
        <v>1979</v>
      </c>
      <c r="L197" s="682"/>
      <c r="M197" s="682">
        <v>12</v>
      </c>
      <c r="N197" s="682"/>
      <c r="O197" s="682">
        <v>0</v>
      </c>
      <c r="P197" s="682">
        <v>2.1800000000000002</v>
      </c>
      <c r="Q197" s="682">
        <v>0.59</v>
      </c>
      <c r="R197" s="682"/>
      <c r="S197" s="682"/>
      <c r="T197" s="682"/>
      <c r="U197" s="682"/>
      <c r="V197" s="192"/>
      <c r="W197" s="76" t="str">
        <f t="shared" si="24"/>
        <v/>
      </c>
      <c r="X197" s="192" t="str">
        <f t="shared" si="25"/>
        <v/>
      </c>
      <c r="Y197" s="192" t="str">
        <f t="shared" si="26"/>
        <v/>
      </c>
      <c r="Z197" s="192" t="str">
        <f t="shared" si="27"/>
        <v/>
      </c>
      <c r="AA197" s="2" t="s">
        <v>390</v>
      </c>
      <c r="AB197" s="2"/>
      <c r="AC197" s="2"/>
      <c r="AD197" s="39" t="str">
        <f t="shared" si="28"/>
        <v/>
      </c>
      <c r="AE197" s="39" t="str">
        <f t="shared" si="29"/>
        <v/>
      </c>
      <c r="AF197" s="39" t="str">
        <f t="shared" si="30"/>
        <v/>
      </c>
      <c r="AG197" s="39" t="str">
        <f t="shared" si="31"/>
        <v/>
      </c>
    </row>
    <row r="198" spans="1:33" ht="25.5" x14ac:dyDescent="0.2">
      <c r="A198" s="125">
        <v>73423</v>
      </c>
      <c r="B198" s="2" t="s">
        <v>913</v>
      </c>
      <c r="C198" s="2">
        <v>1982</v>
      </c>
      <c r="D198" s="2" t="s">
        <v>347</v>
      </c>
      <c r="E198" s="2" t="s">
        <v>914</v>
      </c>
      <c r="F198" s="2" t="s">
        <v>349</v>
      </c>
      <c r="G198" s="2" t="s">
        <v>917</v>
      </c>
      <c r="H198" s="5" t="s">
        <v>351</v>
      </c>
      <c r="I198" s="5" t="s">
        <v>341</v>
      </c>
      <c r="J198" s="5" t="s">
        <v>352</v>
      </c>
      <c r="K198" s="682">
        <v>1979</v>
      </c>
      <c r="L198" s="682"/>
      <c r="M198" s="682">
        <v>2</v>
      </c>
      <c r="N198" s="682"/>
      <c r="O198" s="682">
        <v>0.03</v>
      </c>
      <c r="P198" s="682">
        <v>0.12</v>
      </c>
      <c r="Q198" s="682">
        <v>0.08</v>
      </c>
      <c r="R198" s="682"/>
      <c r="S198" s="682"/>
      <c r="T198" s="682"/>
      <c r="U198" s="682"/>
      <c r="V198" s="192"/>
      <c r="W198" s="76" t="str">
        <f t="shared" si="24"/>
        <v/>
      </c>
      <c r="X198" s="192" t="str">
        <f t="shared" si="25"/>
        <v/>
      </c>
      <c r="Y198" s="192" t="str">
        <f t="shared" si="26"/>
        <v/>
      </c>
      <c r="Z198" s="192" t="str">
        <f t="shared" si="27"/>
        <v/>
      </c>
      <c r="AA198" s="2" t="s">
        <v>390</v>
      </c>
      <c r="AB198" s="2"/>
      <c r="AC198" s="2"/>
      <c r="AD198" s="39" t="str">
        <f t="shared" si="28"/>
        <v/>
      </c>
      <c r="AE198" s="39" t="str">
        <f t="shared" si="29"/>
        <v/>
      </c>
      <c r="AF198" s="39" t="str">
        <f t="shared" si="30"/>
        <v/>
      </c>
      <c r="AG198" s="39" t="str">
        <f t="shared" si="31"/>
        <v/>
      </c>
    </row>
    <row r="199" spans="1:33" ht="25.5" x14ac:dyDescent="0.2">
      <c r="A199" s="125">
        <v>73423</v>
      </c>
      <c r="B199" s="2" t="s">
        <v>913</v>
      </c>
      <c r="C199" s="2">
        <v>1982</v>
      </c>
      <c r="D199" s="2" t="s">
        <v>347</v>
      </c>
      <c r="E199" s="2" t="s">
        <v>914</v>
      </c>
      <c r="F199" s="2" t="s">
        <v>349</v>
      </c>
      <c r="G199" s="2" t="s">
        <v>918</v>
      </c>
      <c r="H199" s="5" t="s">
        <v>351</v>
      </c>
      <c r="I199" s="5" t="s">
        <v>341</v>
      </c>
      <c r="J199" s="5" t="s">
        <v>352</v>
      </c>
      <c r="K199" s="682">
        <v>1979</v>
      </c>
      <c r="L199" s="682"/>
      <c r="M199" s="682">
        <v>1</v>
      </c>
      <c r="N199" s="682"/>
      <c r="O199" s="682"/>
      <c r="P199" s="682"/>
      <c r="Q199" s="682"/>
      <c r="R199" s="682"/>
      <c r="S199" s="682"/>
      <c r="T199" s="682"/>
      <c r="U199" s="682"/>
      <c r="V199" s="682">
        <v>0.08</v>
      </c>
      <c r="W199" s="76">
        <f t="shared" si="24"/>
        <v>0.08</v>
      </c>
      <c r="X199" s="192" t="str">
        <f t="shared" si="25"/>
        <v/>
      </c>
      <c r="Y199" s="192" t="str">
        <f t="shared" si="26"/>
        <v/>
      </c>
      <c r="Z199" s="192" t="str">
        <f t="shared" si="27"/>
        <v/>
      </c>
      <c r="AA199" s="2" t="s">
        <v>390</v>
      </c>
      <c r="AB199" s="2"/>
      <c r="AC199" s="2"/>
      <c r="AD199" s="39">
        <f t="shared" si="28"/>
        <v>0.08</v>
      </c>
      <c r="AE199" s="39">
        <f t="shared" si="29"/>
        <v>-2.5257286443082556</v>
      </c>
      <c r="AF199" s="39" t="str">
        <f t="shared" si="30"/>
        <v/>
      </c>
      <c r="AG199" s="39" t="str">
        <f t="shared" si="31"/>
        <v/>
      </c>
    </row>
    <row r="200" spans="1:33" ht="25.5" x14ac:dyDescent="0.2">
      <c r="A200" s="125">
        <v>73423</v>
      </c>
      <c r="B200" s="2" t="s">
        <v>913</v>
      </c>
      <c r="C200" s="2">
        <v>1982</v>
      </c>
      <c r="D200" s="2" t="s">
        <v>347</v>
      </c>
      <c r="E200" s="2" t="s">
        <v>914</v>
      </c>
      <c r="F200" s="2" t="s">
        <v>349</v>
      </c>
      <c r="G200" s="2" t="s">
        <v>919</v>
      </c>
      <c r="H200" s="5" t="s">
        <v>351</v>
      </c>
      <c r="I200" s="5" t="s">
        <v>341</v>
      </c>
      <c r="J200" s="5" t="s">
        <v>352</v>
      </c>
      <c r="K200" s="682">
        <v>1979</v>
      </c>
      <c r="L200" s="682"/>
      <c r="M200" s="682">
        <v>56</v>
      </c>
      <c r="N200" s="682"/>
      <c r="O200" s="682">
        <v>0</v>
      </c>
      <c r="P200" s="682">
        <v>1.46</v>
      </c>
      <c r="Q200" s="682">
        <v>0.37</v>
      </c>
      <c r="R200" s="682"/>
      <c r="S200" s="682"/>
      <c r="T200" s="682"/>
      <c r="U200" s="682"/>
      <c r="V200" s="192"/>
      <c r="W200" s="76" t="str">
        <f t="shared" si="24"/>
        <v/>
      </c>
      <c r="X200" s="192" t="str">
        <f t="shared" si="25"/>
        <v/>
      </c>
      <c r="Y200" s="192" t="str">
        <f t="shared" si="26"/>
        <v/>
      </c>
      <c r="Z200" s="192" t="str">
        <f t="shared" si="27"/>
        <v/>
      </c>
      <c r="AA200" s="2" t="s">
        <v>390</v>
      </c>
      <c r="AB200" s="2"/>
      <c r="AC200" s="2"/>
      <c r="AD200" s="39" t="str">
        <f t="shared" si="28"/>
        <v/>
      </c>
      <c r="AE200" s="39" t="str">
        <f t="shared" si="29"/>
        <v/>
      </c>
      <c r="AF200" s="39" t="str">
        <f t="shared" si="30"/>
        <v/>
      </c>
      <c r="AG200" s="39" t="str">
        <f t="shared" si="31"/>
        <v/>
      </c>
    </row>
    <row r="201" spans="1:33" ht="25.5" x14ac:dyDescent="0.2">
      <c r="A201" s="125">
        <v>73423</v>
      </c>
      <c r="B201" s="2" t="s">
        <v>913</v>
      </c>
      <c r="C201" s="2">
        <v>1982</v>
      </c>
      <c r="D201" s="2" t="s">
        <v>347</v>
      </c>
      <c r="E201" s="2" t="s">
        <v>914</v>
      </c>
      <c r="F201" s="2" t="s">
        <v>349</v>
      </c>
      <c r="G201" s="2" t="s">
        <v>235</v>
      </c>
      <c r="H201" s="5" t="s">
        <v>351</v>
      </c>
      <c r="I201" s="5" t="s">
        <v>341</v>
      </c>
      <c r="J201" s="5" t="s">
        <v>352</v>
      </c>
      <c r="K201" s="682">
        <v>1979</v>
      </c>
      <c r="L201" s="682"/>
      <c r="M201" s="682">
        <v>52</v>
      </c>
      <c r="N201" s="682"/>
      <c r="O201" s="682">
        <v>0</v>
      </c>
      <c r="P201" s="682">
        <v>20.7</v>
      </c>
      <c r="Q201" s="682">
        <v>0.97</v>
      </c>
      <c r="R201" s="682"/>
      <c r="S201" s="682"/>
      <c r="T201" s="682"/>
      <c r="U201" s="682"/>
      <c r="V201" s="192"/>
      <c r="W201" s="76" t="str">
        <f t="shared" si="24"/>
        <v/>
      </c>
      <c r="X201" s="192" t="str">
        <f t="shared" si="25"/>
        <v/>
      </c>
      <c r="Y201" s="192" t="str">
        <f t="shared" si="26"/>
        <v/>
      </c>
      <c r="Z201" s="192" t="str">
        <f t="shared" si="27"/>
        <v/>
      </c>
      <c r="AA201" s="2" t="s">
        <v>390</v>
      </c>
      <c r="AB201" s="2"/>
      <c r="AC201" s="2"/>
      <c r="AD201" s="39" t="str">
        <f t="shared" si="28"/>
        <v/>
      </c>
      <c r="AE201" s="39" t="str">
        <f t="shared" si="29"/>
        <v/>
      </c>
      <c r="AF201" s="39" t="str">
        <f t="shared" si="30"/>
        <v/>
      </c>
      <c r="AG201" s="39" t="str">
        <f t="shared" si="31"/>
        <v/>
      </c>
    </row>
    <row r="202" spans="1:33" ht="38.25" x14ac:dyDescent="0.2">
      <c r="A202" s="60">
        <v>1008191</v>
      </c>
      <c r="B202" s="2" t="s">
        <v>920</v>
      </c>
      <c r="C202" s="2">
        <v>1984</v>
      </c>
      <c r="D202" s="2" t="s">
        <v>921</v>
      </c>
      <c r="E202" s="2" t="s">
        <v>922</v>
      </c>
      <c r="F202" s="2" t="s">
        <v>349</v>
      </c>
      <c r="G202" s="2" t="s">
        <v>923</v>
      </c>
      <c r="H202" s="5" t="s">
        <v>351</v>
      </c>
      <c r="I202" s="5" t="s">
        <v>341</v>
      </c>
      <c r="J202" s="5" t="s">
        <v>352</v>
      </c>
      <c r="K202" s="682">
        <v>1980</v>
      </c>
      <c r="L202" s="682"/>
      <c r="M202" s="682"/>
      <c r="N202" s="682"/>
      <c r="O202" s="682"/>
      <c r="P202" s="682">
        <v>1000</v>
      </c>
      <c r="Q202" s="682"/>
      <c r="R202" s="682"/>
      <c r="S202" s="682"/>
      <c r="T202" s="682"/>
      <c r="U202" s="682"/>
      <c r="V202" s="192"/>
      <c r="W202" s="76" t="str">
        <f t="shared" si="24"/>
        <v/>
      </c>
      <c r="X202" s="192" t="str">
        <f t="shared" si="25"/>
        <v/>
      </c>
      <c r="Y202" s="192" t="str">
        <f t="shared" si="26"/>
        <v/>
      </c>
      <c r="Z202" s="192" t="str">
        <f t="shared" si="27"/>
        <v/>
      </c>
      <c r="AA202" s="2" t="s">
        <v>924</v>
      </c>
      <c r="AB202" s="2"/>
      <c r="AC202" s="2"/>
      <c r="AD202" s="39" t="str">
        <f t="shared" si="28"/>
        <v/>
      </c>
      <c r="AE202" s="39" t="str">
        <f t="shared" si="29"/>
        <v/>
      </c>
      <c r="AF202" s="39" t="str">
        <f t="shared" si="30"/>
        <v/>
      </c>
      <c r="AG202" s="39" t="str">
        <f t="shared" si="31"/>
        <v/>
      </c>
    </row>
    <row r="203" spans="1:33" ht="38.25" x14ac:dyDescent="0.2">
      <c r="A203" s="60">
        <v>1008191</v>
      </c>
      <c r="B203" s="2" t="s">
        <v>920</v>
      </c>
      <c r="C203" s="2">
        <v>1984</v>
      </c>
      <c r="D203" s="2" t="s">
        <v>921</v>
      </c>
      <c r="E203" s="2" t="s">
        <v>922</v>
      </c>
      <c r="F203" s="2" t="s">
        <v>349</v>
      </c>
      <c r="G203" s="2" t="s">
        <v>925</v>
      </c>
      <c r="H203" s="5" t="s">
        <v>351</v>
      </c>
      <c r="I203" s="5" t="s">
        <v>341</v>
      </c>
      <c r="J203" s="5" t="s">
        <v>352</v>
      </c>
      <c r="K203" s="682">
        <v>1980</v>
      </c>
      <c r="L203" s="682"/>
      <c r="M203" s="682"/>
      <c r="N203" s="682"/>
      <c r="O203" s="682"/>
      <c r="P203" s="682">
        <v>1000</v>
      </c>
      <c r="Q203" s="682"/>
      <c r="R203" s="682"/>
      <c r="S203" s="682"/>
      <c r="T203" s="682"/>
      <c r="U203" s="682"/>
      <c r="V203" s="192"/>
      <c r="W203" s="76" t="str">
        <f t="shared" si="24"/>
        <v/>
      </c>
      <c r="X203" s="192" t="str">
        <f t="shared" si="25"/>
        <v/>
      </c>
      <c r="Y203" s="192" t="str">
        <f t="shared" si="26"/>
        <v/>
      </c>
      <c r="Z203" s="192" t="str">
        <f t="shared" si="27"/>
        <v/>
      </c>
      <c r="AA203" s="2" t="s">
        <v>924</v>
      </c>
      <c r="AB203" s="2"/>
      <c r="AC203" s="2"/>
      <c r="AD203" s="39" t="str">
        <f t="shared" si="28"/>
        <v/>
      </c>
      <c r="AE203" s="39" t="str">
        <f t="shared" si="29"/>
        <v/>
      </c>
      <c r="AF203" s="39" t="str">
        <f t="shared" si="30"/>
        <v/>
      </c>
      <c r="AG203" s="39" t="str">
        <f t="shared" si="31"/>
        <v/>
      </c>
    </row>
    <row r="204" spans="1:33" ht="51" x14ac:dyDescent="0.2">
      <c r="A204" s="60">
        <v>1161949</v>
      </c>
      <c r="B204" s="2" t="s">
        <v>926</v>
      </c>
      <c r="C204" s="2">
        <v>1986</v>
      </c>
      <c r="D204" s="2" t="s">
        <v>378</v>
      </c>
      <c r="E204" s="2" t="s">
        <v>927</v>
      </c>
      <c r="F204" s="2" t="s">
        <v>349</v>
      </c>
      <c r="G204" s="2" t="s">
        <v>487</v>
      </c>
      <c r="H204" s="5" t="s">
        <v>351</v>
      </c>
      <c r="I204" s="2"/>
      <c r="J204" s="2"/>
      <c r="K204" s="4"/>
      <c r="L204" s="682"/>
      <c r="M204" s="682"/>
      <c r="N204" s="682"/>
      <c r="O204" s="34">
        <v>0.90402206627276693</v>
      </c>
      <c r="P204" s="34">
        <v>19.888485458000872</v>
      </c>
      <c r="Q204" s="682"/>
      <c r="R204" s="682"/>
      <c r="S204" s="682"/>
      <c r="T204" s="682"/>
      <c r="U204" s="682"/>
      <c r="V204" s="192"/>
      <c r="W204" s="76" t="str">
        <f t="shared" si="24"/>
        <v/>
      </c>
      <c r="X204" s="192" t="str">
        <f t="shared" si="25"/>
        <v/>
      </c>
      <c r="Y204" s="192" t="str">
        <f t="shared" si="26"/>
        <v/>
      </c>
      <c r="Z204" s="192" t="str">
        <f t="shared" si="27"/>
        <v/>
      </c>
      <c r="AA204" s="2" t="s">
        <v>374</v>
      </c>
      <c r="AB204" s="2"/>
      <c r="AC204" s="2"/>
      <c r="AD204" s="39" t="str">
        <f t="shared" si="28"/>
        <v/>
      </c>
      <c r="AE204" s="39" t="str">
        <f t="shared" si="29"/>
        <v/>
      </c>
      <c r="AF204" s="39" t="str">
        <f t="shared" si="30"/>
        <v/>
      </c>
      <c r="AG204" s="39" t="str">
        <f t="shared" si="31"/>
        <v/>
      </c>
    </row>
    <row r="205" spans="1:33" ht="51" x14ac:dyDescent="0.2">
      <c r="A205" s="60">
        <v>1161949</v>
      </c>
      <c r="B205" s="2" t="s">
        <v>926</v>
      </c>
      <c r="C205" s="2">
        <v>1986</v>
      </c>
      <c r="D205" s="2" t="s">
        <v>378</v>
      </c>
      <c r="E205" s="2" t="s">
        <v>927</v>
      </c>
      <c r="F205" s="2" t="s">
        <v>349</v>
      </c>
      <c r="G205" s="2" t="s">
        <v>928</v>
      </c>
      <c r="H205" s="5" t="s">
        <v>351</v>
      </c>
      <c r="I205" s="2"/>
      <c r="J205" s="2"/>
      <c r="K205" s="4"/>
      <c r="L205" s="682"/>
      <c r="M205" s="682"/>
      <c r="N205" s="682"/>
      <c r="O205" s="682"/>
      <c r="P205" s="61"/>
      <c r="Q205" s="35"/>
      <c r="R205" s="682"/>
      <c r="S205" s="682"/>
      <c r="T205" s="682"/>
      <c r="U205" s="682"/>
      <c r="V205" s="34">
        <v>0.45201103313638347</v>
      </c>
      <c r="W205" s="76" t="str">
        <f t="shared" si="24"/>
        <v/>
      </c>
      <c r="X205" s="192" t="str">
        <f t="shared" si="25"/>
        <v/>
      </c>
      <c r="Y205" s="192" t="str">
        <f t="shared" si="26"/>
        <v/>
      </c>
      <c r="Z205" s="192" t="str">
        <f t="shared" si="27"/>
        <v/>
      </c>
      <c r="AA205" s="2" t="s">
        <v>374</v>
      </c>
      <c r="AB205" s="2"/>
      <c r="AC205" s="2"/>
      <c r="AD205" s="39" t="str">
        <f t="shared" si="28"/>
        <v/>
      </c>
      <c r="AE205" s="39" t="str">
        <f t="shared" si="29"/>
        <v/>
      </c>
      <c r="AF205" s="39" t="str">
        <f t="shared" si="30"/>
        <v/>
      </c>
      <c r="AG205" s="39" t="str">
        <f t="shared" si="31"/>
        <v/>
      </c>
    </row>
    <row r="206" spans="1:33" ht="51" x14ac:dyDescent="0.2">
      <c r="A206" s="60">
        <v>1161949</v>
      </c>
      <c r="B206" s="2" t="s">
        <v>926</v>
      </c>
      <c r="C206" s="2">
        <v>1986</v>
      </c>
      <c r="D206" s="2" t="s">
        <v>378</v>
      </c>
      <c r="E206" s="2" t="s">
        <v>927</v>
      </c>
      <c r="F206" s="2" t="s">
        <v>349</v>
      </c>
      <c r="G206" s="2" t="s">
        <v>929</v>
      </c>
      <c r="H206" s="5" t="s">
        <v>87</v>
      </c>
      <c r="I206" s="2"/>
      <c r="J206" s="2"/>
      <c r="K206" s="4"/>
      <c r="L206" s="682"/>
      <c r="M206" s="682"/>
      <c r="N206" s="682"/>
      <c r="O206" s="682"/>
      <c r="P206" s="1"/>
      <c r="Q206" s="35"/>
      <c r="R206" s="682"/>
      <c r="S206" s="682"/>
      <c r="T206" s="682"/>
      <c r="U206" s="682"/>
      <c r="V206" s="34">
        <v>0.99442427290004376</v>
      </c>
      <c r="W206" s="76" t="str">
        <f t="shared" si="24"/>
        <v/>
      </c>
      <c r="X206" s="192" t="str">
        <f t="shared" si="25"/>
        <v/>
      </c>
      <c r="Y206" s="192" t="str">
        <f t="shared" si="26"/>
        <v/>
      </c>
      <c r="Z206" s="192" t="str">
        <f t="shared" si="27"/>
        <v/>
      </c>
      <c r="AA206" s="2" t="s">
        <v>374</v>
      </c>
      <c r="AB206" s="2"/>
      <c r="AC206" s="2"/>
      <c r="AD206" s="39" t="str">
        <f t="shared" si="28"/>
        <v/>
      </c>
      <c r="AE206" s="39" t="str">
        <f t="shared" si="29"/>
        <v/>
      </c>
      <c r="AF206" s="39" t="str">
        <f t="shared" si="30"/>
        <v/>
      </c>
      <c r="AG206" s="39" t="str">
        <f t="shared" si="31"/>
        <v/>
      </c>
    </row>
    <row r="207" spans="1:33" ht="51" x14ac:dyDescent="0.2">
      <c r="A207" s="60">
        <v>1161949</v>
      </c>
      <c r="B207" s="2" t="s">
        <v>926</v>
      </c>
      <c r="C207" s="2">
        <v>1986</v>
      </c>
      <c r="D207" s="2" t="s">
        <v>378</v>
      </c>
      <c r="E207" s="2" t="s">
        <v>927</v>
      </c>
      <c r="F207" s="2" t="s">
        <v>349</v>
      </c>
      <c r="G207" s="2" t="s">
        <v>419</v>
      </c>
      <c r="H207" s="5" t="s">
        <v>351</v>
      </c>
      <c r="I207" s="2"/>
      <c r="J207" s="2"/>
      <c r="K207" s="4"/>
      <c r="L207" s="682"/>
      <c r="M207" s="682"/>
      <c r="N207" s="682"/>
      <c r="O207" s="34">
        <v>0.45201103313638347</v>
      </c>
      <c r="P207" s="34">
        <v>24.86060682250109</v>
      </c>
      <c r="Q207" s="35"/>
      <c r="R207" s="682"/>
      <c r="S207" s="682"/>
      <c r="T207" s="682"/>
      <c r="U207" s="682"/>
      <c r="V207" s="21"/>
      <c r="W207" s="76" t="str">
        <f t="shared" si="24"/>
        <v/>
      </c>
      <c r="X207" s="192" t="str">
        <f t="shared" si="25"/>
        <v/>
      </c>
      <c r="Y207" s="192" t="str">
        <f t="shared" si="26"/>
        <v/>
      </c>
      <c r="Z207" s="192" t="str">
        <f t="shared" si="27"/>
        <v/>
      </c>
      <c r="AA207" s="2" t="s">
        <v>374</v>
      </c>
      <c r="AB207" s="2"/>
      <c r="AC207" s="2"/>
      <c r="AD207" s="39" t="str">
        <f t="shared" si="28"/>
        <v/>
      </c>
      <c r="AE207" s="39" t="str">
        <f t="shared" si="29"/>
        <v/>
      </c>
      <c r="AF207" s="39" t="str">
        <f t="shared" si="30"/>
        <v/>
      </c>
      <c r="AG207" s="39" t="str">
        <f t="shared" si="31"/>
        <v/>
      </c>
    </row>
    <row r="208" spans="1:33" ht="51" x14ac:dyDescent="0.2">
      <c r="A208" s="60">
        <v>1161949</v>
      </c>
      <c r="B208" s="2" t="s">
        <v>926</v>
      </c>
      <c r="C208" s="2">
        <v>1986</v>
      </c>
      <c r="D208" s="2" t="s">
        <v>378</v>
      </c>
      <c r="E208" s="2" t="s">
        <v>927</v>
      </c>
      <c r="F208" s="2" t="s">
        <v>349</v>
      </c>
      <c r="G208" s="2" t="s">
        <v>235</v>
      </c>
      <c r="H208" s="5" t="s">
        <v>351</v>
      </c>
      <c r="I208" s="2"/>
      <c r="J208" s="2"/>
      <c r="K208" s="4"/>
      <c r="L208" s="682"/>
      <c r="M208" s="682"/>
      <c r="N208" s="682"/>
      <c r="O208" s="34">
        <v>0.22600551656819173</v>
      </c>
      <c r="P208" s="34">
        <v>7.6841875633185186</v>
      </c>
      <c r="Q208" s="35"/>
      <c r="R208" s="682"/>
      <c r="S208" s="682"/>
      <c r="T208" s="682"/>
      <c r="U208" s="682"/>
      <c r="V208" s="21"/>
      <c r="W208" s="76" t="str">
        <f t="shared" si="24"/>
        <v/>
      </c>
      <c r="X208" s="192" t="str">
        <f t="shared" si="25"/>
        <v/>
      </c>
      <c r="Y208" s="192" t="str">
        <f t="shared" si="26"/>
        <v/>
      </c>
      <c r="Z208" s="192" t="str">
        <f t="shared" si="27"/>
        <v/>
      </c>
      <c r="AA208" s="2" t="s">
        <v>374</v>
      </c>
      <c r="AB208" s="2"/>
      <c r="AC208" s="2"/>
      <c r="AD208" s="39" t="str">
        <f t="shared" si="28"/>
        <v/>
      </c>
      <c r="AE208" s="39" t="str">
        <f t="shared" si="29"/>
        <v/>
      </c>
      <c r="AF208" s="39" t="str">
        <f t="shared" si="30"/>
        <v/>
      </c>
      <c r="AG208" s="39" t="str">
        <f t="shared" si="31"/>
        <v/>
      </c>
    </row>
    <row r="209" spans="1:33" ht="51" x14ac:dyDescent="0.2">
      <c r="A209" s="60">
        <v>1161949</v>
      </c>
      <c r="B209" s="2" t="s">
        <v>926</v>
      </c>
      <c r="C209" s="2">
        <v>1986</v>
      </c>
      <c r="D209" s="2" t="s">
        <v>378</v>
      </c>
      <c r="E209" s="2" t="s">
        <v>927</v>
      </c>
      <c r="F209" s="2" t="s">
        <v>349</v>
      </c>
      <c r="G209" s="2" t="s">
        <v>424</v>
      </c>
      <c r="H209" s="5" t="s">
        <v>351</v>
      </c>
      <c r="I209" s="2"/>
      <c r="J209" s="2"/>
      <c r="K209" s="4"/>
      <c r="L209" s="682"/>
      <c r="M209" s="682"/>
      <c r="N209" s="682"/>
      <c r="O209" s="34">
        <v>1.3560330994091503</v>
      </c>
      <c r="P209" s="34">
        <v>32.996805418955994</v>
      </c>
      <c r="Q209" s="35"/>
      <c r="R209" s="682"/>
      <c r="S209" s="682"/>
      <c r="T209" s="682"/>
      <c r="U209" s="682"/>
      <c r="V209" s="21"/>
      <c r="W209" s="76" t="str">
        <f t="shared" si="24"/>
        <v/>
      </c>
      <c r="X209" s="192" t="str">
        <f t="shared" si="25"/>
        <v/>
      </c>
      <c r="Y209" s="192" t="str">
        <f t="shared" si="26"/>
        <v/>
      </c>
      <c r="Z209" s="192" t="str">
        <f t="shared" si="27"/>
        <v/>
      </c>
      <c r="AA209" s="2" t="s">
        <v>374</v>
      </c>
      <c r="AB209" s="2"/>
      <c r="AC209" s="2"/>
      <c r="AD209" s="39" t="str">
        <f t="shared" si="28"/>
        <v/>
      </c>
      <c r="AE209" s="39" t="str">
        <f t="shared" si="29"/>
        <v/>
      </c>
      <c r="AF209" s="39" t="str">
        <f t="shared" si="30"/>
        <v/>
      </c>
      <c r="AG209" s="39" t="str">
        <f t="shared" si="31"/>
        <v/>
      </c>
    </row>
    <row r="210" spans="1:33" ht="51" x14ac:dyDescent="0.2">
      <c r="A210" s="60">
        <v>1161949</v>
      </c>
      <c r="B210" s="2" t="s">
        <v>926</v>
      </c>
      <c r="C210" s="2">
        <v>1986</v>
      </c>
      <c r="D210" s="2" t="s">
        <v>378</v>
      </c>
      <c r="E210" s="2" t="s">
        <v>927</v>
      </c>
      <c r="F210" s="2" t="s">
        <v>349</v>
      </c>
      <c r="G210" s="2" t="s">
        <v>930</v>
      </c>
      <c r="H210" s="5" t="s">
        <v>351</v>
      </c>
      <c r="I210" s="2"/>
      <c r="J210" s="2"/>
      <c r="K210" s="4"/>
      <c r="L210" s="682"/>
      <c r="M210" s="682"/>
      <c r="N210" s="682"/>
      <c r="O210" s="34">
        <v>5.8761434307729852</v>
      </c>
      <c r="P210" s="34">
        <v>39.776970916001744</v>
      </c>
      <c r="Q210" s="35"/>
      <c r="R210" s="682"/>
      <c r="S210" s="682"/>
      <c r="T210" s="682"/>
      <c r="U210" s="682"/>
      <c r="V210" s="21"/>
      <c r="W210" s="76" t="str">
        <f t="shared" si="24"/>
        <v/>
      </c>
      <c r="X210" s="192" t="str">
        <f t="shared" si="25"/>
        <v/>
      </c>
      <c r="Y210" s="192" t="str">
        <f t="shared" si="26"/>
        <v/>
      </c>
      <c r="Z210" s="192" t="str">
        <f t="shared" si="27"/>
        <v/>
      </c>
      <c r="AA210" s="2" t="s">
        <v>374</v>
      </c>
      <c r="AB210" s="2"/>
      <c r="AC210" s="2"/>
      <c r="AD210" s="39" t="str">
        <f t="shared" si="28"/>
        <v/>
      </c>
      <c r="AE210" s="39" t="str">
        <f t="shared" si="29"/>
        <v/>
      </c>
      <c r="AF210" s="39" t="str">
        <f t="shared" si="30"/>
        <v/>
      </c>
      <c r="AG210" s="39" t="str">
        <f t="shared" si="31"/>
        <v/>
      </c>
    </row>
    <row r="211" spans="1:33" ht="51" x14ac:dyDescent="0.2">
      <c r="A211" s="60">
        <v>1161949</v>
      </c>
      <c r="B211" s="2" t="s">
        <v>926</v>
      </c>
      <c r="C211" s="2">
        <v>1986</v>
      </c>
      <c r="D211" s="2" t="s">
        <v>378</v>
      </c>
      <c r="E211" s="2" t="s">
        <v>927</v>
      </c>
      <c r="F211" s="2" t="s">
        <v>349</v>
      </c>
      <c r="G211" s="2" t="s">
        <v>931</v>
      </c>
      <c r="H211" s="5" t="s">
        <v>351</v>
      </c>
      <c r="I211" s="2"/>
      <c r="J211" s="2"/>
      <c r="K211" s="4"/>
      <c r="L211" s="682"/>
      <c r="M211" s="63"/>
      <c r="N211" s="63"/>
      <c r="O211" s="63"/>
      <c r="P211" s="64"/>
      <c r="Q211" s="35"/>
      <c r="R211" s="63"/>
      <c r="S211" s="63"/>
      <c r="T211" s="63"/>
      <c r="U211" s="63"/>
      <c r="V211" s="34">
        <v>1.3560330994091503</v>
      </c>
      <c r="W211" s="76" t="str">
        <f t="shared" si="24"/>
        <v/>
      </c>
      <c r="X211" s="192" t="str">
        <f t="shared" si="25"/>
        <v/>
      </c>
      <c r="Y211" s="192" t="str">
        <f t="shared" si="26"/>
        <v/>
      </c>
      <c r="Z211" s="192" t="str">
        <f t="shared" si="27"/>
        <v/>
      </c>
      <c r="AA211" s="2" t="s">
        <v>374</v>
      </c>
      <c r="AB211" s="2"/>
      <c r="AC211" s="2"/>
      <c r="AD211" s="39" t="str">
        <f t="shared" si="28"/>
        <v/>
      </c>
      <c r="AE211" s="39" t="str">
        <f t="shared" si="29"/>
        <v/>
      </c>
      <c r="AF211" s="39" t="str">
        <f t="shared" si="30"/>
        <v/>
      </c>
      <c r="AG211" s="39" t="str">
        <f t="shared" si="31"/>
        <v/>
      </c>
    </row>
    <row r="212" spans="1:33" ht="51" x14ac:dyDescent="0.2">
      <c r="A212" s="60">
        <v>1161949</v>
      </c>
      <c r="B212" s="2" t="s">
        <v>926</v>
      </c>
      <c r="C212" s="2">
        <v>1986</v>
      </c>
      <c r="D212" s="2" t="s">
        <v>378</v>
      </c>
      <c r="E212" s="2" t="s">
        <v>927</v>
      </c>
      <c r="F212" s="2" t="s">
        <v>349</v>
      </c>
      <c r="G212" s="2" t="s">
        <v>931</v>
      </c>
      <c r="H212" s="5" t="s">
        <v>351</v>
      </c>
      <c r="I212" s="2"/>
      <c r="J212" s="2"/>
      <c r="K212" s="4"/>
      <c r="L212" s="61"/>
      <c r="M212" s="682"/>
      <c r="N212" s="682"/>
      <c r="O212" s="682"/>
      <c r="P212" s="61"/>
      <c r="Q212" s="35"/>
      <c r="R212" s="682"/>
      <c r="S212" s="682"/>
      <c r="T212" s="682"/>
      <c r="U212" s="682"/>
      <c r="V212" s="34">
        <v>13.560330994091505</v>
      </c>
      <c r="W212" s="76" t="str">
        <f t="shared" si="24"/>
        <v/>
      </c>
      <c r="X212" s="192" t="str">
        <f t="shared" si="25"/>
        <v/>
      </c>
      <c r="Y212" s="192" t="str">
        <f t="shared" si="26"/>
        <v/>
      </c>
      <c r="Z212" s="192" t="str">
        <f t="shared" si="27"/>
        <v/>
      </c>
      <c r="AA212" s="2" t="s">
        <v>374</v>
      </c>
      <c r="AB212" s="2"/>
      <c r="AC212" s="2"/>
      <c r="AD212" s="39" t="str">
        <f t="shared" si="28"/>
        <v/>
      </c>
      <c r="AE212" s="39" t="str">
        <f t="shared" si="29"/>
        <v/>
      </c>
      <c r="AF212" s="39" t="str">
        <f t="shared" si="30"/>
        <v/>
      </c>
      <c r="AG212" s="39" t="str">
        <f t="shared" si="31"/>
        <v/>
      </c>
    </row>
    <row r="213" spans="1:33" ht="51" x14ac:dyDescent="0.2">
      <c r="A213" s="60">
        <v>1161949</v>
      </c>
      <c r="B213" s="2" t="s">
        <v>926</v>
      </c>
      <c r="C213" s="2">
        <v>1986</v>
      </c>
      <c r="D213" s="2" t="s">
        <v>378</v>
      </c>
      <c r="E213" s="2" t="s">
        <v>927</v>
      </c>
      <c r="F213" s="2" t="s">
        <v>349</v>
      </c>
      <c r="G213" s="2" t="s">
        <v>932</v>
      </c>
      <c r="H213" s="5" t="s">
        <v>351</v>
      </c>
      <c r="I213" s="2"/>
      <c r="J213" s="2"/>
      <c r="K213" s="4"/>
      <c r="L213" s="61"/>
      <c r="M213" s="682"/>
      <c r="N213" s="682"/>
      <c r="O213" s="34">
        <v>9.0402206627276702E-2</v>
      </c>
      <c r="P213" s="34">
        <v>1.6272397192909804</v>
      </c>
      <c r="Q213" s="35"/>
      <c r="R213" s="35"/>
      <c r="S213" s="35"/>
      <c r="T213" s="35"/>
      <c r="U213" s="35"/>
      <c r="V213" s="35"/>
      <c r="W213" s="76" t="str">
        <f t="shared" si="24"/>
        <v/>
      </c>
      <c r="X213" s="192" t="str">
        <f t="shared" si="25"/>
        <v/>
      </c>
      <c r="Y213" s="192" t="str">
        <f t="shared" si="26"/>
        <v/>
      </c>
      <c r="Z213" s="192" t="str">
        <f t="shared" si="27"/>
        <v/>
      </c>
      <c r="AA213" s="2" t="s">
        <v>374</v>
      </c>
      <c r="AB213" s="2"/>
      <c r="AC213" s="2"/>
      <c r="AD213" s="39" t="str">
        <f t="shared" si="28"/>
        <v/>
      </c>
      <c r="AE213" s="39" t="str">
        <f t="shared" si="29"/>
        <v/>
      </c>
      <c r="AF213" s="39" t="str">
        <f t="shared" si="30"/>
        <v/>
      </c>
      <c r="AG213" s="39" t="str">
        <f t="shared" si="31"/>
        <v/>
      </c>
    </row>
    <row r="214" spans="1:33" x14ac:dyDescent="0.2">
      <c r="A214" s="60">
        <v>1329826</v>
      </c>
      <c r="B214" s="2" t="s">
        <v>359</v>
      </c>
      <c r="C214" s="2">
        <v>2007</v>
      </c>
      <c r="D214" s="2" t="s">
        <v>360</v>
      </c>
      <c r="E214" s="2" t="s">
        <v>368</v>
      </c>
      <c r="F214" s="2" t="s">
        <v>349</v>
      </c>
      <c r="G214" s="2" t="s">
        <v>349</v>
      </c>
      <c r="H214" s="2" t="s">
        <v>351</v>
      </c>
      <c r="I214" s="2" t="s">
        <v>341</v>
      </c>
      <c r="J214" s="2" t="s">
        <v>352</v>
      </c>
      <c r="K214" s="4"/>
      <c r="L214" s="682"/>
      <c r="M214" s="682">
        <v>230</v>
      </c>
      <c r="N214" s="682"/>
      <c r="O214" s="25">
        <v>1.808044132545534E-3</v>
      </c>
      <c r="P214" s="21">
        <v>4.4265440475046027</v>
      </c>
      <c r="Q214" s="21">
        <v>0.17944838015514425</v>
      </c>
      <c r="R214" s="25">
        <v>0.49450007025120357</v>
      </c>
      <c r="S214" s="682"/>
      <c r="T214" s="682"/>
      <c r="U214" s="25">
        <v>2.5312617855637473E-2</v>
      </c>
      <c r="V214" s="192"/>
      <c r="W214" s="76" t="str">
        <f t="shared" si="24"/>
        <v/>
      </c>
      <c r="X214" s="192" t="str">
        <f t="shared" si="25"/>
        <v/>
      </c>
      <c r="Y214" s="192" t="str">
        <f t="shared" si="26"/>
        <v/>
      </c>
      <c r="Z214" s="192" t="str">
        <f t="shared" si="27"/>
        <v/>
      </c>
      <c r="AA214" s="2" t="s">
        <v>369</v>
      </c>
      <c r="AB214" s="2"/>
      <c r="AC214" s="2" t="s">
        <v>933</v>
      </c>
      <c r="AD214" s="39" t="str">
        <f t="shared" si="28"/>
        <v/>
      </c>
      <c r="AE214" s="39" t="str">
        <f t="shared" si="29"/>
        <v/>
      </c>
      <c r="AF214" s="39" t="str">
        <f t="shared" si="30"/>
        <v/>
      </c>
      <c r="AG214" s="39" t="str">
        <f t="shared" si="31"/>
        <v/>
      </c>
    </row>
    <row r="215" spans="1:33" x14ac:dyDescent="0.2">
      <c r="A215" s="60">
        <v>1329826</v>
      </c>
      <c r="B215" s="2" t="s">
        <v>359</v>
      </c>
      <c r="C215" s="2">
        <v>2007</v>
      </c>
      <c r="D215" s="2" t="s">
        <v>360</v>
      </c>
      <c r="E215" s="2" t="s">
        <v>368</v>
      </c>
      <c r="F215" s="2" t="s">
        <v>349</v>
      </c>
      <c r="G215" s="2" t="s">
        <v>349</v>
      </c>
      <c r="H215" s="2" t="s">
        <v>351</v>
      </c>
      <c r="I215" s="2" t="s">
        <v>341</v>
      </c>
      <c r="J215" s="2" t="s">
        <v>352</v>
      </c>
      <c r="K215" s="4"/>
      <c r="L215" s="682"/>
      <c r="M215" s="682">
        <v>300</v>
      </c>
      <c r="N215" s="682"/>
      <c r="O215" s="25">
        <v>1.808044132545534E-3</v>
      </c>
      <c r="P215" s="21">
        <v>5.6876548299551128</v>
      </c>
      <c r="Q215" s="21">
        <v>0.36522491477419788</v>
      </c>
      <c r="R215" s="25">
        <v>0.75169434810580571</v>
      </c>
      <c r="S215" s="682"/>
      <c r="T215" s="682"/>
      <c r="U215" s="25">
        <v>0.10893465898586842</v>
      </c>
      <c r="V215" s="192"/>
      <c r="W215" s="76" t="str">
        <f t="shared" si="24"/>
        <v/>
      </c>
      <c r="X215" s="192" t="str">
        <f t="shared" si="25"/>
        <v/>
      </c>
      <c r="Y215" s="192" t="str">
        <f t="shared" si="26"/>
        <v/>
      </c>
      <c r="Z215" s="192" t="str">
        <f t="shared" si="27"/>
        <v/>
      </c>
      <c r="AA215" s="2" t="s">
        <v>371</v>
      </c>
      <c r="AB215" s="2"/>
      <c r="AC215" s="2" t="s">
        <v>933</v>
      </c>
      <c r="AD215" s="39" t="str">
        <f t="shared" si="28"/>
        <v/>
      </c>
      <c r="AE215" s="39" t="str">
        <f t="shared" si="29"/>
        <v/>
      </c>
      <c r="AF215" s="39" t="str">
        <f t="shared" si="30"/>
        <v/>
      </c>
      <c r="AG215" s="39" t="str">
        <f t="shared" si="31"/>
        <v/>
      </c>
    </row>
    <row r="216" spans="1:33" x14ac:dyDescent="0.2">
      <c r="A216" s="60">
        <v>2583451</v>
      </c>
      <c r="B216" s="2" t="s">
        <v>934</v>
      </c>
      <c r="C216" s="2">
        <v>2010</v>
      </c>
      <c r="D216" s="2" t="s">
        <v>405</v>
      </c>
      <c r="E216" s="2" t="s">
        <v>935</v>
      </c>
      <c r="F216" s="2" t="s">
        <v>349</v>
      </c>
      <c r="G216" s="2" t="s">
        <v>475</v>
      </c>
      <c r="H216" s="2"/>
      <c r="I216" s="2"/>
      <c r="J216" s="2" t="s">
        <v>493</v>
      </c>
      <c r="K216" s="4"/>
      <c r="L216" s="682">
        <v>120</v>
      </c>
      <c r="M216" s="682"/>
      <c r="N216" s="682"/>
      <c r="O216" s="682"/>
      <c r="P216" s="682"/>
      <c r="Q216" s="41">
        <v>82.50557387838407</v>
      </c>
      <c r="R216" s="682"/>
      <c r="S216" s="682"/>
      <c r="T216" s="682"/>
      <c r="U216" s="682"/>
      <c r="V216" s="192"/>
      <c r="W216" s="76" t="str">
        <f t="shared" si="24"/>
        <v/>
      </c>
      <c r="X216" s="192" t="str">
        <f t="shared" si="25"/>
        <v/>
      </c>
      <c r="Y216" s="192" t="str">
        <f t="shared" si="26"/>
        <v/>
      </c>
      <c r="Z216" s="192" t="str">
        <f t="shared" si="27"/>
        <v/>
      </c>
      <c r="AA216" s="2" t="s">
        <v>408</v>
      </c>
      <c r="AB216" s="2"/>
      <c r="AC216" s="2" t="s">
        <v>365</v>
      </c>
      <c r="AD216" s="39" t="str">
        <f t="shared" si="28"/>
        <v/>
      </c>
      <c r="AE216" s="39" t="str">
        <f t="shared" si="29"/>
        <v/>
      </c>
      <c r="AF216" s="39" t="str">
        <f t="shared" si="30"/>
        <v/>
      </c>
      <c r="AG216" s="39" t="str">
        <f t="shared" si="31"/>
        <v/>
      </c>
    </row>
    <row r="217" spans="1:33" x14ac:dyDescent="0.2">
      <c r="A217" s="60">
        <v>2583451</v>
      </c>
      <c r="B217" s="2" t="s">
        <v>934</v>
      </c>
      <c r="C217" s="2">
        <v>2010</v>
      </c>
      <c r="D217" s="2" t="s">
        <v>405</v>
      </c>
      <c r="E217" s="2" t="s">
        <v>935</v>
      </c>
      <c r="F217" s="2" t="s">
        <v>349</v>
      </c>
      <c r="G217" s="2" t="s">
        <v>936</v>
      </c>
      <c r="H217" s="2"/>
      <c r="I217" s="2"/>
      <c r="J217" s="2" t="s">
        <v>493</v>
      </c>
      <c r="K217" s="4"/>
      <c r="L217" s="682">
        <v>120</v>
      </c>
      <c r="M217" s="682"/>
      <c r="N217" s="682"/>
      <c r="O217" s="682"/>
      <c r="P217" s="682"/>
      <c r="Q217" s="41">
        <v>897.68939169852615</v>
      </c>
      <c r="R217" s="682"/>
      <c r="S217" s="682"/>
      <c r="T217" s="682"/>
      <c r="U217" s="682"/>
      <c r="V217" s="192"/>
      <c r="W217" s="76" t="str">
        <f t="shared" si="24"/>
        <v/>
      </c>
      <c r="X217" s="192" t="str">
        <f t="shared" si="25"/>
        <v/>
      </c>
      <c r="Y217" s="192" t="str">
        <f t="shared" si="26"/>
        <v/>
      </c>
      <c r="Z217" s="192" t="str">
        <f t="shared" si="27"/>
        <v/>
      </c>
      <c r="AA217" s="2" t="s">
        <v>408</v>
      </c>
      <c r="AB217" s="2"/>
      <c r="AC217" s="2" t="s">
        <v>365</v>
      </c>
      <c r="AD217" s="39" t="str">
        <f t="shared" si="28"/>
        <v/>
      </c>
      <c r="AE217" s="39" t="str">
        <f t="shared" si="29"/>
        <v/>
      </c>
      <c r="AF217" s="39" t="str">
        <f t="shared" si="30"/>
        <v/>
      </c>
      <c r="AG217" s="39" t="str">
        <f t="shared" si="31"/>
        <v/>
      </c>
    </row>
    <row r="218" spans="1:33" x14ac:dyDescent="0.2">
      <c r="A218" s="60">
        <v>2583451</v>
      </c>
      <c r="B218" s="2" t="s">
        <v>934</v>
      </c>
      <c r="C218" s="2">
        <v>2010</v>
      </c>
      <c r="D218" s="2" t="s">
        <v>405</v>
      </c>
      <c r="E218" s="2" t="s">
        <v>935</v>
      </c>
      <c r="F218" s="2" t="s">
        <v>349</v>
      </c>
      <c r="G218" s="2" t="s">
        <v>937</v>
      </c>
      <c r="H218" s="2"/>
      <c r="I218" s="2"/>
      <c r="J218" s="2" t="s">
        <v>493</v>
      </c>
      <c r="K218" s="4"/>
      <c r="L218" s="682">
        <v>120</v>
      </c>
      <c r="M218" s="682"/>
      <c r="N218" s="682"/>
      <c r="O218" s="682"/>
      <c r="P218" s="682"/>
      <c r="Q218" s="41">
        <v>69.315891931464407</v>
      </c>
      <c r="R218" s="682"/>
      <c r="S218" s="682"/>
      <c r="T218" s="682"/>
      <c r="U218" s="682"/>
      <c r="V218" s="192"/>
      <c r="W218" s="76" t="str">
        <f t="shared" si="24"/>
        <v/>
      </c>
      <c r="X218" s="192" t="str">
        <f t="shared" si="25"/>
        <v/>
      </c>
      <c r="Y218" s="192" t="str">
        <f t="shared" si="26"/>
        <v/>
      </c>
      <c r="Z218" s="192" t="str">
        <f t="shared" si="27"/>
        <v/>
      </c>
      <c r="AA218" s="2" t="s">
        <v>408</v>
      </c>
      <c r="AB218" s="2"/>
      <c r="AC218" s="2" t="s">
        <v>365</v>
      </c>
      <c r="AD218" s="39" t="str">
        <f t="shared" si="28"/>
        <v/>
      </c>
      <c r="AE218" s="39" t="str">
        <f t="shared" si="29"/>
        <v/>
      </c>
      <c r="AF218" s="39" t="str">
        <f t="shared" si="30"/>
        <v/>
      </c>
      <c r="AG218" s="39" t="str">
        <f t="shared" si="31"/>
        <v/>
      </c>
    </row>
    <row r="219" spans="1:33" ht="25.5" x14ac:dyDescent="0.2">
      <c r="A219" s="60">
        <v>5552863</v>
      </c>
      <c r="B219" s="2" t="s">
        <v>627</v>
      </c>
      <c r="C219" s="2">
        <v>2001</v>
      </c>
      <c r="D219" s="2" t="s">
        <v>405</v>
      </c>
      <c r="E219" s="2" t="s">
        <v>938</v>
      </c>
      <c r="F219" s="2" t="s">
        <v>349</v>
      </c>
      <c r="G219" s="2" t="s">
        <v>939</v>
      </c>
      <c r="H219" s="2" t="s">
        <v>351</v>
      </c>
      <c r="I219" s="2" t="s">
        <v>341</v>
      </c>
      <c r="J219" s="2" t="s">
        <v>352</v>
      </c>
      <c r="K219" s="4"/>
      <c r="L219" s="682"/>
      <c r="M219" s="682">
        <v>39</v>
      </c>
      <c r="N219" s="682"/>
      <c r="O219" s="682">
        <v>0</v>
      </c>
      <c r="P219" s="682">
        <v>20.6</v>
      </c>
      <c r="Q219" s="682"/>
      <c r="R219" s="682"/>
      <c r="S219" s="682"/>
      <c r="T219" s="682"/>
      <c r="U219" s="682">
        <v>2</v>
      </c>
      <c r="V219" s="192"/>
      <c r="W219" s="76" t="str">
        <f t="shared" si="24"/>
        <v/>
      </c>
      <c r="X219" s="192" t="str">
        <f t="shared" si="25"/>
        <v/>
      </c>
      <c r="Y219" s="192" t="str">
        <f t="shared" si="26"/>
        <v/>
      </c>
      <c r="Z219" s="192" t="str">
        <f t="shared" si="27"/>
        <v/>
      </c>
      <c r="AA219" s="2" t="s">
        <v>554</v>
      </c>
      <c r="AB219" s="2"/>
      <c r="AC219" s="2"/>
      <c r="AD219" s="39" t="str">
        <f t="shared" si="28"/>
        <v/>
      </c>
      <c r="AE219" s="39" t="str">
        <f t="shared" si="29"/>
        <v/>
      </c>
      <c r="AF219" s="39" t="str">
        <f t="shared" si="30"/>
        <v/>
      </c>
      <c r="AG219" s="39" t="str">
        <f t="shared" si="31"/>
        <v/>
      </c>
    </row>
    <row r="220" spans="1:33" ht="25.5" x14ac:dyDescent="0.2">
      <c r="A220" s="60">
        <v>5552863</v>
      </c>
      <c r="B220" s="2" t="s">
        <v>627</v>
      </c>
      <c r="C220" s="2">
        <v>2001</v>
      </c>
      <c r="D220" s="2" t="s">
        <v>405</v>
      </c>
      <c r="E220" s="2" t="s">
        <v>938</v>
      </c>
      <c r="F220" s="2" t="s">
        <v>349</v>
      </c>
      <c r="G220" s="2" t="s">
        <v>940</v>
      </c>
      <c r="H220" s="2" t="s">
        <v>351</v>
      </c>
      <c r="I220" s="2" t="s">
        <v>342</v>
      </c>
      <c r="J220" s="2" t="s">
        <v>352</v>
      </c>
      <c r="K220" s="4"/>
      <c r="L220" s="682"/>
      <c r="M220" s="682">
        <v>50</v>
      </c>
      <c r="N220" s="682"/>
      <c r="O220" s="682">
        <v>0</v>
      </c>
      <c r="P220" s="682">
        <v>3090</v>
      </c>
      <c r="Q220" s="682"/>
      <c r="R220" s="682"/>
      <c r="S220" s="682"/>
      <c r="T220" s="682"/>
      <c r="U220" s="682">
        <v>54</v>
      </c>
      <c r="V220" s="192"/>
      <c r="W220" s="76" t="str">
        <f t="shared" si="24"/>
        <v/>
      </c>
      <c r="X220" s="192" t="str">
        <f t="shared" si="25"/>
        <v/>
      </c>
      <c r="Y220" s="192" t="str">
        <f t="shared" si="26"/>
        <v/>
      </c>
      <c r="Z220" s="192" t="str">
        <f t="shared" si="27"/>
        <v/>
      </c>
      <c r="AA220" s="2" t="s">
        <v>554</v>
      </c>
      <c r="AB220" s="2"/>
      <c r="AC220" s="2"/>
      <c r="AD220" s="39" t="str">
        <f t="shared" si="28"/>
        <v/>
      </c>
      <c r="AE220" s="39" t="str">
        <f t="shared" si="29"/>
        <v/>
      </c>
      <c r="AF220" s="39" t="str">
        <f t="shared" si="30"/>
        <v/>
      </c>
      <c r="AG220" s="39" t="str">
        <f t="shared" si="31"/>
        <v/>
      </c>
    </row>
    <row r="221" spans="1:33" ht="25.5" x14ac:dyDescent="0.2">
      <c r="A221" s="60">
        <v>5552863</v>
      </c>
      <c r="B221" s="2" t="s">
        <v>627</v>
      </c>
      <c r="C221" s="2">
        <v>2001</v>
      </c>
      <c r="D221" s="2" t="s">
        <v>405</v>
      </c>
      <c r="E221" s="2" t="s">
        <v>938</v>
      </c>
      <c r="F221" s="2" t="s">
        <v>349</v>
      </c>
      <c r="G221" s="2" t="s">
        <v>941</v>
      </c>
      <c r="H221" s="2" t="s">
        <v>351</v>
      </c>
      <c r="I221" s="2" t="s">
        <v>342</v>
      </c>
      <c r="J221" s="2" t="s">
        <v>352</v>
      </c>
      <c r="K221" s="4"/>
      <c r="L221" s="682"/>
      <c r="M221" s="682">
        <v>41</v>
      </c>
      <c r="N221" s="682"/>
      <c r="O221" s="682">
        <v>0</v>
      </c>
      <c r="P221" s="682">
        <v>1078</v>
      </c>
      <c r="Q221" s="682"/>
      <c r="R221" s="682"/>
      <c r="S221" s="682"/>
      <c r="T221" s="682"/>
      <c r="U221" s="682">
        <v>6.5</v>
      </c>
      <c r="V221" s="192"/>
      <c r="W221" s="76" t="str">
        <f t="shared" si="24"/>
        <v/>
      </c>
      <c r="X221" s="192" t="str">
        <f t="shared" si="25"/>
        <v/>
      </c>
      <c r="Y221" s="192" t="str">
        <f t="shared" si="26"/>
        <v/>
      </c>
      <c r="Z221" s="192" t="str">
        <f t="shared" si="27"/>
        <v/>
      </c>
      <c r="AA221" s="2" t="s">
        <v>554</v>
      </c>
      <c r="AB221" s="2"/>
      <c r="AC221" s="2"/>
      <c r="AD221" s="39" t="str">
        <f t="shared" si="28"/>
        <v/>
      </c>
      <c r="AE221" s="39" t="str">
        <f t="shared" si="29"/>
        <v/>
      </c>
      <c r="AF221" s="39" t="str">
        <f t="shared" si="30"/>
        <v/>
      </c>
      <c r="AG221" s="39" t="str">
        <f t="shared" si="31"/>
        <v/>
      </c>
    </row>
    <row r="222" spans="1:33" ht="25.5" x14ac:dyDescent="0.2">
      <c r="A222" s="60">
        <v>5552863</v>
      </c>
      <c r="B222" s="2" t="s">
        <v>627</v>
      </c>
      <c r="C222" s="2">
        <v>2001</v>
      </c>
      <c r="D222" s="2" t="s">
        <v>405</v>
      </c>
      <c r="E222" s="2" t="s">
        <v>938</v>
      </c>
      <c r="F222" s="2" t="s">
        <v>349</v>
      </c>
      <c r="G222" s="2" t="s">
        <v>942</v>
      </c>
      <c r="H222" s="2" t="s">
        <v>351</v>
      </c>
      <c r="I222" s="2" t="s">
        <v>342</v>
      </c>
      <c r="J222" s="2" t="s">
        <v>352</v>
      </c>
      <c r="K222" s="4"/>
      <c r="L222" s="682"/>
      <c r="M222" s="682">
        <v>24</v>
      </c>
      <c r="N222" s="682"/>
      <c r="O222" s="682">
        <v>0</v>
      </c>
      <c r="P222" s="682">
        <v>12000</v>
      </c>
      <c r="Q222" s="682"/>
      <c r="R222" s="682"/>
      <c r="S222" s="682"/>
      <c r="T222" s="682"/>
      <c r="U222" s="682">
        <v>7</v>
      </c>
      <c r="V222" s="192"/>
      <c r="W222" s="76" t="str">
        <f t="shared" si="24"/>
        <v/>
      </c>
      <c r="X222" s="192" t="str">
        <f t="shared" si="25"/>
        <v/>
      </c>
      <c r="Y222" s="192" t="str">
        <f t="shared" si="26"/>
        <v/>
      </c>
      <c r="Z222" s="192" t="str">
        <f t="shared" si="27"/>
        <v/>
      </c>
      <c r="AA222" s="2" t="s">
        <v>554</v>
      </c>
      <c r="AB222" s="2"/>
      <c r="AC222" s="2"/>
      <c r="AD222" s="39" t="str">
        <f t="shared" si="28"/>
        <v/>
      </c>
      <c r="AE222" s="39" t="str">
        <f t="shared" si="29"/>
        <v/>
      </c>
      <c r="AF222" s="39" t="str">
        <f t="shared" si="30"/>
        <v/>
      </c>
      <c r="AG222" s="39" t="str">
        <f t="shared" si="31"/>
        <v/>
      </c>
    </row>
    <row r="223" spans="1:33" ht="25.5" x14ac:dyDescent="0.2">
      <c r="A223" s="125">
        <v>5675367</v>
      </c>
      <c r="B223" s="2" t="s">
        <v>386</v>
      </c>
      <c r="C223" s="2">
        <v>2006</v>
      </c>
      <c r="D223" s="2"/>
      <c r="E223" s="2" t="s">
        <v>388</v>
      </c>
      <c r="F223" s="2" t="s">
        <v>349</v>
      </c>
      <c r="G223" s="2" t="s">
        <v>389</v>
      </c>
      <c r="H223" s="5" t="s">
        <v>351</v>
      </c>
      <c r="I223" s="5" t="s">
        <v>341</v>
      </c>
      <c r="J223" s="5" t="s">
        <v>352</v>
      </c>
      <c r="K223" s="682">
        <v>1997</v>
      </c>
      <c r="L223" s="682"/>
      <c r="M223" s="682">
        <v>284</v>
      </c>
      <c r="N223" s="682"/>
      <c r="O223" s="682"/>
      <c r="P223" s="682">
        <v>0.30199999999999999</v>
      </c>
      <c r="Q223" s="682"/>
      <c r="R223" s="682"/>
      <c r="S223" s="682"/>
      <c r="T223" s="682"/>
      <c r="U223" s="682"/>
      <c r="V223" s="192"/>
      <c r="W223" s="76" t="str">
        <f>IF(AND($H223="W",$I223="TWA",$J223="PBZ",$V223&lt;&gt;""),IF($AB223&lt;&gt;"ND",$V223,IF($AK$6&gt;3,$V223/2,$V223/SQRT(2))),"")</f>
        <v/>
      </c>
      <c r="X223" s="192" t="str">
        <f>IF(AND($H223="ONU", $I223="TWA", $J223="PBZ",$V223&lt;&gt;""), $V223, "")</f>
        <v/>
      </c>
      <c r="Y223" s="192" t="str">
        <f>IF(AND($H223="W",$I223="Short-term",$J223="PBZ",$V223&lt;&gt;""),IF($AB223&lt;&gt;"ND",$V223,IF($AL$6&gt;3,$V223/2,$V223/SQRT(2))),"")</f>
        <v/>
      </c>
      <c r="Z223" s="192" t="str">
        <f>IF(AND($H223="ONU",$I223="Short-term",$J223="PBZ",$V223&lt;&gt;""),IF($AB223&lt;&gt;"ND",$V223,IF($AL$6&gt;3,$V223/2,$V223/SQRT(2))),"")</f>
        <v/>
      </c>
      <c r="AA223" s="2" t="s">
        <v>390</v>
      </c>
      <c r="AB223" s="2"/>
      <c r="AC223" s="2"/>
      <c r="AD223" s="39" t="str">
        <f>IF(AND($H223="W", $I223="TWA", $J223="PBZ",$V223&lt;&gt;"", $AB223&lt;&gt;"ND"), $V223, "")</f>
        <v/>
      </c>
      <c r="AE223" s="39" t="str">
        <f>+IFERROR(LN(AD223),"")</f>
        <v/>
      </c>
      <c r="AF223" s="39" t="str">
        <f>IF(AND($H223="W", $I223="Short-term", $J223="PBZ",$V223&lt;&gt;"", $AB223&lt;&gt;"ND"), $V223, "")</f>
        <v/>
      </c>
      <c r="AG223" s="39" t="str">
        <f>+IFERROR(LN(AF223),"")</f>
        <v/>
      </c>
    </row>
    <row r="224" spans="1:33" ht="25.5" x14ac:dyDescent="0.2">
      <c r="A224" s="60">
        <v>5571990</v>
      </c>
      <c r="B224" s="2" t="s">
        <v>634</v>
      </c>
      <c r="C224" s="2">
        <v>2001</v>
      </c>
      <c r="D224" s="2" t="s">
        <v>360</v>
      </c>
      <c r="E224" s="2" t="s">
        <v>379</v>
      </c>
      <c r="F224" s="2" t="s">
        <v>349</v>
      </c>
      <c r="G224" s="2" t="s">
        <v>943</v>
      </c>
      <c r="H224" s="2" t="s">
        <v>351</v>
      </c>
      <c r="I224" s="2" t="s">
        <v>341</v>
      </c>
      <c r="J224" s="2" t="s">
        <v>352</v>
      </c>
      <c r="K224" s="682">
        <v>1998</v>
      </c>
      <c r="L224" s="682"/>
      <c r="M224" s="682">
        <v>319</v>
      </c>
      <c r="N224" s="682"/>
      <c r="O224" s="682"/>
      <c r="P224" s="682">
        <v>17.7</v>
      </c>
      <c r="Q224" s="682">
        <v>0.8</v>
      </c>
      <c r="R224" s="682"/>
      <c r="S224" s="682"/>
      <c r="T224" s="682"/>
      <c r="U224" s="682"/>
      <c r="V224" s="192"/>
      <c r="W224" s="76" t="str">
        <f t="shared" si="24"/>
        <v/>
      </c>
      <c r="X224" s="192" t="str">
        <f t="shared" si="25"/>
        <v/>
      </c>
      <c r="Y224" s="192" t="str">
        <f t="shared" si="26"/>
        <v/>
      </c>
      <c r="Z224" s="192" t="str">
        <f t="shared" si="27"/>
        <v/>
      </c>
      <c r="AA224" s="2" t="s">
        <v>371</v>
      </c>
      <c r="AB224" s="2"/>
      <c r="AC224" s="2" t="s">
        <v>944</v>
      </c>
      <c r="AD224" s="39" t="str">
        <f t="shared" si="28"/>
        <v/>
      </c>
      <c r="AE224" s="39" t="str">
        <f t="shared" si="29"/>
        <v/>
      </c>
      <c r="AF224" s="39" t="str">
        <f t="shared" si="30"/>
        <v/>
      </c>
      <c r="AG224" s="39" t="str">
        <f t="shared" si="31"/>
        <v/>
      </c>
    </row>
    <row r="225" spans="1:33" x14ac:dyDescent="0.2">
      <c r="A225" s="60">
        <v>5571990</v>
      </c>
      <c r="B225" s="2" t="s">
        <v>634</v>
      </c>
      <c r="C225" s="2">
        <v>2001</v>
      </c>
      <c r="D225" s="2" t="s">
        <v>405</v>
      </c>
      <c r="E225" s="2" t="s">
        <v>898</v>
      </c>
      <c r="F225" s="2" t="s">
        <v>349</v>
      </c>
      <c r="G225" s="2" t="s">
        <v>943</v>
      </c>
      <c r="H225" s="2" t="s">
        <v>351</v>
      </c>
      <c r="I225" s="2"/>
      <c r="J225" s="2"/>
      <c r="K225" s="7"/>
      <c r="L225" s="682"/>
      <c r="M225" s="682"/>
      <c r="N225" s="682"/>
      <c r="O225" s="682"/>
      <c r="P225" s="682"/>
      <c r="Q225" s="682">
        <v>2</v>
      </c>
      <c r="R225" s="682"/>
      <c r="S225" s="682"/>
      <c r="T225" s="682"/>
      <c r="U225" s="682"/>
      <c r="V225" s="192"/>
      <c r="W225" s="76" t="str">
        <f t="shared" si="24"/>
        <v/>
      </c>
      <c r="X225" s="192" t="str">
        <f t="shared" si="25"/>
        <v/>
      </c>
      <c r="Y225" s="192" t="str">
        <f t="shared" si="26"/>
        <v/>
      </c>
      <c r="Z225" s="192" t="str">
        <f t="shared" si="27"/>
        <v/>
      </c>
      <c r="AA225" s="2" t="s">
        <v>471</v>
      </c>
      <c r="AB225" s="2"/>
      <c r="AC225" s="2" t="s">
        <v>944</v>
      </c>
      <c r="AD225" s="39" t="str">
        <f t="shared" si="28"/>
        <v/>
      </c>
      <c r="AE225" s="39" t="str">
        <f t="shared" si="29"/>
        <v/>
      </c>
      <c r="AF225" s="39" t="str">
        <f t="shared" si="30"/>
        <v/>
      </c>
      <c r="AG225" s="39" t="str">
        <f t="shared" si="31"/>
        <v/>
      </c>
    </row>
    <row r="226" spans="1:33" x14ac:dyDescent="0.2">
      <c r="A226" s="60">
        <v>5571990</v>
      </c>
      <c r="B226" s="2" t="s">
        <v>634</v>
      </c>
      <c r="C226" s="2">
        <v>2001</v>
      </c>
      <c r="D226" s="8"/>
      <c r="E226" s="2" t="s">
        <v>348</v>
      </c>
      <c r="F226" s="2" t="s">
        <v>349</v>
      </c>
      <c r="G226" s="1" t="s">
        <v>945</v>
      </c>
      <c r="H226" s="2" t="s">
        <v>351</v>
      </c>
      <c r="I226" s="2" t="s">
        <v>341</v>
      </c>
      <c r="J226" s="2"/>
      <c r="K226" s="682">
        <v>1986</v>
      </c>
      <c r="L226" s="682"/>
      <c r="M226" s="682">
        <v>18</v>
      </c>
      <c r="N226" s="682"/>
      <c r="O226" s="682"/>
      <c r="P226" s="682">
        <v>23</v>
      </c>
      <c r="Q226" s="682">
        <v>4</v>
      </c>
      <c r="R226" s="682"/>
      <c r="S226" s="682"/>
      <c r="T226" s="682"/>
      <c r="U226" s="682"/>
      <c r="V226" s="192"/>
      <c r="W226" s="76" t="str">
        <f t="shared" si="24"/>
        <v/>
      </c>
      <c r="X226" s="192" t="str">
        <f t="shared" si="25"/>
        <v/>
      </c>
      <c r="Y226" s="192" t="str">
        <f t="shared" si="26"/>
        <v/>
      </c>
      <c r="Z226" s="192" t="str">
        <f t="shared" si="27"/>
        <v/>
      </c>
      <c r="AA226" s="2" t="s">
        <v>503</v>
      </c>
      <c r="AB226" s="2"/>
      <c r="AC226" s="2" t="s">
        <v>944</v>
      </c>
      <c r="AD226" s="39" t="str">
        <f t="shared" si="28"/>
        <v/>
      </c>
      <c r="AE226" s="39" t="str">
        <f t="shared" si="29"/>
        <v/>
      </c>
      <c r="AF226" s="39" t="str">
        <f t="shared" si="30"/>
        <v/>
      </c>
      <c r="AG226" s="39" t="str">
        <f t="shared" si="31"/>
        <v/>
      </c>
    </row>
    <row r="227" spans="1:33" x14ac:dyDescent="0.2">
      <c r="A227" s="60">
        <v>5571990</v>
      </c>
      <c r="B227" s="2" t="s">
        <v>634</v>
      </c>
      <c r="C227" s="2">
        <v>2001</v>
      </c>
      <c r="D227" s="2" t="s">
        <v>347</v>
      </c>
      <c r="E227" s="2" t="s">
        <v>348</v>
      </c>
      <c r="F227" s="2" t="s">
        <v>349</v>
      </c>
      <c r="G227" s="2" t="s">
        <v>946</v>
      </c>
      <c r="H227" s="2" t="s">
        <v>351</v>
      </c>
      <c r="I227" s="2" t="s">
        <v>341</v>
      </c>
      <c r="J227" s="2"/>
      <c r="K227" s="682">
        <v>1986</v>
      </c>
      <c r="L227" s="682"/>
      <c r="M227" s="682">
        <v>63</v>
      </c>
      <c r="N227" s="682"/>
      <c r="O227" s="682"/>
      <c r="P227" s="682">
        <v>2.6</v>
      </c>
      <c r="Q227" s="682">
        <v>0.5</v>
      </c>
      <c r="R227" s="682"/>
      <c r="S227" s="682"/>
      <c r="T227" s="682"/>
      <c r="U227" s="682"/>
      <c r="V227" s="192"/>
      <c r="W227" s="76" t="str">
        <f t="shared" si="24"/>
        <v/>
      </c>
      <c r="X227" s="192" t="str">
        <f t="shared" si="25"/>
        <v/>
      </c>
      <c r="Y227" s="192" t="str">
        <f t="shared" si="26"/>
        <v/>
      </c>
      <c r="Z227" s="192" t="str">
        <f t="shared" si="27"/>
        <v/>
      </c>
      <c r="AA227" s="2" t="s">
        <v>503</v>
      </c>
      <c r="AB227" s="2"/>
      <c r="AC227" s="2" t="s">
        <v>944</v>
      </c>
      <c r="AD227" s="39" t="str">
        <f t="shared" si="28"/>
        <v/>
      </c>
      <c r="AE227" s="39" t="str">
        <f t="shared" si="29"/>
        <v/>
      </c>
      <c r="AF227" s="39" t="str">
        <f t="shared" si="30"/>
        <v/>
      </c>
      <c r="AG227" s="39" t="str">
        <f t="shared" si="31"/>
        <v/>
      </c>
    </row>
    <row r="228" spans="1:33" x14ac:dyDescent="0.2">
      <c r="A228" s="60">
        <v>5571990</v>
      </c>
      <c r="B228" s="2" t="s">
        <v>634</v>
      </c>
      <c r="C228" s="2">
        <v>2001</v>
      </c>
      <c r="D228" s="2" t="s">
        <v>347</v>
      </c>
      <c r="E228" s="2" t="s">
        <v>348</v>
      </c>
      <c r="F228" s="2" t="s">
        <v>349</v>
      </c>
      <c r="G228" s="2" t="s">
        <v>947</v>
      </c>
      <c r="H228" s="2" t="s">
        <v>351</v>
      </c>
      <c r="I228" s="2" t="s">
        <v>341</v>
      </c>
      <c r="J228" s="2"/>
      <c r="K228" s="682">
        <v>1986</v>
      </c>
      <c r="L228" s="682"/>
      <c r="M228" s="682">
        <v>12</v>
      </c>
      <c r="N228" s="682"/>
      <c r="O228" s="682"/>
      <c r="P228" s="682">
        <v>8.3000000000000007</v>
      </c>
      <c r="Q228" s="682">
        <v>7</v>
      </c>
      <c r="R228" s="682"/>
      <c r="S228" s="682"/>
      <c r="T228" s="682"/>
      <c r="U228" s="682"/>
      <c r="V228" s="192"/>
      <c r="W228" s="76" t="str">
        <f t="shared" si="24"/>
        <v/>
      </c>
      <c r="X228" s="192" t="str">
        <f t="shared" si="25"/>
        <v/>
      </c>
      <c r="Y228" s="192" t="str">
        <f t="shared" si="26"/>
        <v/>
      </c>
      <c r="Z228" s="192" t="str">
        <f t="shared" si="27"/>
        <v/>
      </c>
      <c r="AA228" s="2" t="s">
        <v>503</v>
      </c>
      <c r="AB228" s="2"/>
      <c r="AC228" s="2" t="s">
        <v>944</v>
      </c>
      <c r="AD228" s="39" t="str">
        <f t="shared" si="28"/>
        <v/>
      </c>
      <c r="AE228" s="39" t="str">
        <f t="shared" si="29"/>
        <v/>
      </c>
      <c r="AF228" s="39" t="str">
        <f t="shared" si="30"/>
        <v/>
      </c>
      <c r="AG228" s="39" t="str">
        <f t="shared" si="31"/>
        <v/>
      </c>
    </row>
    <row r="229" spans="1:33" ht="25.5" x14ac:dyDescent="0.2">
      <c r="A229" s="60">
        <v>5586518</v>
      </c>
      <c r="B229" s="2" t="s">
        <v>627</v>
      </c>
      <c r="C229" s="2">
        <v>2001</v>
      </c>
      <c r="D229" s="2" t="s">
        <v>405</v>
      </c>
      <c r="E229" s="2" t="s">
        <v>938</v>
      </c>
      <c r="F229" s="2" t="s">
        <v>349</v>
      </c>
      <c r="G229" s="2" t="s">
        <v>948</v>
      </c>
      <c r="H229" s="2" t="s">
        <v>351</v>
      </c>
      <c r="I229" s="2" t="s">
        <v>341</v>
      </c>
      <c r="J229" s="2" t="s">
        <v>352</v>
      </c>
      <c r="K229" s="4"/>
      <c r="L229" s="682"/>
      <c r="M229" s="682"/>
      <c r="N229" s="682"/>
      <c r="O229" s="682"/>
      <c r="P229" s="682"/>
      <c r="Q229" s="682"/>
      <c r="R229" s="682"/>
      <c r="S229" s="682"/>
      <c r="T229" s="682"/>
      <c r="U229" s="682">
        <v>1</v>
      </c>
      <c r="V229" s="192"/>
      <c r="W229" s="76" t="str">
        <f t="shared" si="24"/>
        <v/>
      </c>
      <c r="X229" s="192" t="str">
        <f t="shared" si="25"/>
        <v/>
      </c>
      <c r="Y229" s="192" t="str">
        <f t="shared" si="26"/>
        <v/>
      </c>
      <c r="Z229" s="192" t="str">
        <f t="shared" si="27"/>
        <v/>
      </c>
      <c r="AA229" s="2" t="s">
        <v>408</v>
      </c>
      <c r="AB229" s="2"/>
      <c r="AC229" s="2"/>
      <c r="AD229" s="39" t="str">
        <f t="shared" si="28"/>
        <v/>
      </c>
      <c r="AE229" s="39" t="str">
        <f t="shared" si="29"/>
        <v/>
      </c>
      <c r="AF229" s="39" t="str">
        <f t="shared" si="30"/>
        <v/>
      </c>
      <c r="AG229" s="39" t="str">
        <f t="shared" si="31"/>
        <v/>
      </c>
    </row>
    <row r="230" spans="1:33" ht="25.5" x14ac:dyDescent="0.2">
      <c r="A230" s="60">
        <v>5586518</v>
      </c>
      <c r="B230" s="2" t="s">
        <v>627</v>
      </c>
      <c r="C230" s="2">
        <v>2001</v>
      </c>
      <c r="D230" s="2" t="s">
        <v>405</v>
      </c>
      <c r="E230" s="2" t="s">
        <v>938</v>
      </c>
      <c r="F230" s="2" t="s">
        <v>349</v>
      </c>
      <c r="G230" s="2" t="s">
        <v>949</v>
      </c>
      <c r="H230" s="2" t="s">
        <v>351</v>
      </c>
      <c r="I230" s="2" t="s">
        <v>341</v>
      </c>
      <c r="J230" s="2" t="s">
        <v>352</v>
      </c>
      <c r="K230" s="4"/>
      <c r="L230" s="682"/>
      <c r="M230" s="682"/>
      <c r="N230" s="682"/>
      <c r="O230" s="682"/>
      <c r="P230" s="682"/>
      <c r="Q230" s="682"/>
      <c r="R230" s="682"/>
      <c r="S230" s="682"/>
      <c r="T230" s="682"/>
      <c r="U230" s="682">
        <v>3.5</v>
      </c>
      <c r="V230" s="192"/>
      <c r="W230" s="76" t="str">
        <f t="shared" si="24"/>
        <v/>
      </c>
      <c r="X230" s="192" t="str">
        <f t="shared" si="25"/>
        <v/>
      </c>
      <c r="Y230" s="192" t="str">
        <f t="shared" si="26"/>
        <v/>
      </c>
      <c r="Z230" s="192" t="str">
        <f t="shared" si="27"/>
        <v/>
      </c>
      <c r="AA230" s="2" t="s">
        <v>408</v>
      </c>
      <c r="AB230" s="2"/>
      <c r="AC230" s="2"/>
      <c r="AD230" s="39" t="str">
        <f t="shared" si="28"/>
        <v/>
      </c>
      <c r="AE230" s="39" t="str">
        <f t="shared" si="29"/>
        <v/>
      </c>
      <c r="AF230" s="39" t="str">
        <f t="shared" si="30"/>
        <v/>
      </c>
      <c r="AG230" s="39" t="str">
        <f t="shared" si="31"/>
        <v/>
      </c>
    </row>
    <row r="231" spans="1:33" ht="25.5" x14ac:dyDescent="0.2">
      <c r="A231" s="60">
        <v>5586518</v>
      </c>
      <c r="B231" s="2" t="s">
        <v>627</v>
      </c>
      <c r="C231" s="2">
        <v>2001</v>
      </c>
      <c r="D231" s="2" t="s">
        <v>405</v>
      </c>
      <c r="E231" s="2" t="s">
        <v>938</v>
      </c>
      <c r="F231" s="2" t="s">
        <v>349</v>
      </c>
      <c r="G231" s="2" t="s">
        <v>950</v>
      </c>
      <c r="H231" s="2" t="s">
        <v>351</v>
      </c>
      <c r="I231" s="2" t="s">
        <v>341</v>
      </c>
      <c r="J231" s="2" t="s">
        <v>352</v>
      </c>
      <c r="K231" s="4"/>
      <c r="L231" s="682"/>
      <c r="M231" s="682"/>
      <c r="N231" s="682"/>
      <c r="O231" s="682"/>
      <c r="P231" s="682"/>
      <c r="Q231" s="682"/>
      <c r="R231" s="682"/>
      <c r="S231" s="682"/>
      <c r="T231" s="682"/>
      <c r="U231" s="682">
        <v>1.1000000000000001</v>
      </c>
      <c r="V231" s="192"/>
      <c r="W231" s="76" t="str">
        <f t="shared" si="24"/>
        <v/>
      </c>
      <c r="X231" s="192" t="str">
        <f t="shared" si="25"/>
        <v/>
      </c>
      <c r="Y231" s="192" t="str">
        <f t="shared" si="26"/>
        <v/>
      </c>
      <c r="Z231" s="192" t="str">
        <f t="shared" si="27"/>
        <v/>
      </c>
      <c r="AA231" s="2" t="s">
        <v>408</v>
      </c>
      <c r="AB231" s="2"/>
      <c r="AC231" s="2"/>
      <c r="AD231" s="39" t="str">
        <f t="shared" si="28"/>
        <v/>
      </c>
      <c r="AE231" s="39" t="str">
        <f t="shared" si="29"/>
        <v/>
      </c>
      <c r="AF231" s="39" t="str">
        <f t="shared" si="30"/>
        <v/>
      </c>
      <c r="AG231" s="39" t="str">
        <f t="shared" si="31"/>
        <v/>
      </c>
    </row>
    <row r="232" spans="1:33" ht="25.5" x14ac:dyDescent="0.2">
      <c r="A232" s="60">
        <v>5586518</v>
      </c>
      <c r="B232" s="2" t="s">
        <v>627</v>
      </c>
      <c r="C232" s="2">
        <v>2001</v>
      </c>
      <c r="D232" s="2" t="s">
        <v>405</v>
      </c>
      <c r="E232" s="2" t="s">
        <v>938</v>
      </c>
      <c r="F232" s="2" t="s">
        <v>349</v>
      </c>
      <c r="G232" s="2" t="s">
        <v>951</v>
      </c>
      <c r="H232" s="2" t="s">
        <v>351</v>
      </c>
      <c r="I232" s="2" t="s">
        <v>341</v>
      </c>
      <c r="J232" s="2" t="s">
        <v>352</v>
      </c>
      <c r="K232" s="4"/>
      <c r="L232" s="682"/>
      <c r="M232" s="682"/>
      <c r="N232" s="682"/>
      <c r="O232" s="682"/>
      <c r="P232" s="682"/>
      <c r="Q232" s="682"/>
      <c r="R232" s="682"/>
      <c r="S232" s="682"/>
      <c r="T232" s="682"/>
      <c r="U232" s="682">
        <v>45</v>
      </c>
      <c r="V232" s="192"/>
      <c r="W232" s="76" t="str">
        <f t="shared" si="24"/>
        <v/>
      </c>
      <c r="X232" s="192" t="str">
        <f t="shared" si="25"/>
        <v/>
      </c>
      <c r="Y232" s="192" t="str">
        <f t="shared" si="26"/>
        <v/>
      </c>
      <c r="Z232" s="192" t="str">
        <f t="shared" si="27"/>
        <v/>
      </c>
      <c r="AA232" s="2" t="s">
        <v>408</v>
      </c>
      <c r="AB232" s="2"/>
      <c r="AC232" s="2"/>
      <c r="AD232" s="39" t="str">
        <f t="shared" si="28"/>
        <v/>
      </c>
      <c r="AE232" s="39" t="str">
        <f t="shared" si="29"/>
        <v/>
      </c>
      <c r="AF232" s="39" t="str">
        <f t="shared" si="30"/>
        <v/>
      </c>
      <c r="AG232" s="39" t="str">
        <f t="shared" si="31"/>
        <v/>
      </c>
    </row>
    <row r="233" spans="1:33" x14ac:dyDescent="0.2">
      <c r="A233" s="60">
        <v>5663108</v>
      </c>
      <c r="B233" s="2" t="s">
        <v>952</v>
      </c>
      <c r="C233" s="2">
        <v>1995</v>
      </c>
      <c r="D233" s="2" t="s">
        <v>347</v>
      </c>
      <c r="E233" s="2" t="s">
        <v>349</v>
      </c>
      <c r="F233" s="2" t="s">
        <v>349</v>
      </c>
      <c r="G233" s="2" t="s">
        <v>561</v>
      </c>
      <c r="H233" s="2" t="s">
        <v>351</v>
      </c>
      <c r="I233" s="2" t="s">
        <v>341</v>
      </c>
      <c r="J233" s="5" t="s">
        <v>493</v>
      </c>
      <c r="K233" s="4"/>
      <c r="L233" s="682"/>
      <c r="M233" s="682"/>
      <c r="N233" s="682"/>
      <c r="O233" s="682"/>
      <c r="P233" s="682"/>
      <c r="Q233" s="682">
        <v>3.5</v>
      </c>
      <c r="R233" s="682"/>
      <c r="S233" s="682"/>
      <c r="T233" s="682"/>
      <c r="U233" s="682"/>
      <c r="V233" s="192"/>
      <c r="W233" s="76" t="str">
        <f t="shared" si="24"/>
        <v/>
      </c>
      <c r="X233" s="192" t="str">
        <f t="shared" si="25"/>
        <v/>
      </c>
      <c r="Y233" s="192" t="str">
        <f t="shared" si="26"/>
        <v/>
      </c>
      <c r="Z233" s="192" t="str">
        <f t="shared" si="27"/>
        <v/>
      </c>
      <c r="AA233" s="2" t="s">
        <v>500</v>
      </c>
      <c r="AB233" s="2"/>
      <c r="AC233" s="2"/>
      <c r="AD233" s="39" t="str">
        <f t="shared" si="28"/>
        <v/>
      </c>
      <c r="AE233" s="39" t="str">
        <f t="shared" si="29"/>
        <v/>
      </c>
      <c r="AF233" s="39" t="str">
        <f t="shared" si="30"/>
        <v/>
      </c>
      <c r="AG233" s="39" t="str">
        <f t="shared" si="31"/>
        <v/>
      </c>
    </row>
    <row r="234" spans="1:33" ht="63.75" x14ac:dyDescent="0.2">
      <c r="A234" s="60">
        <v>6558313</v>
      </c>
      <c r="B234" s="2" t="s">
        <v>953</v>
      </c>
      <c r="C234" s="2">
        <v>1988</v>
      </c>
      <c r="D234" s="2" t="s">
        <v>347</v>
      </c>
      <c r="E234" s="2" t="s">
        <v>954</v>
      </c>
      <c r="F234" s="2" t="s">
        <v>349</v>
      </c>
      <c r="G234" s="2" t="s">
        <v>349</v>
      </c>
      <c r="H234" s="2" t="s">
        <v>351</v>
      </c>
      <c r="I234" s="2"/>
      <c r="J234" s="5" t="s">
        <v>352</v>
      </c>
      <c r="K234" s="4"/>
      <c r="L234" s="682"/>
      <c r="M234" s="682">
        <v>451</v>
      </c>
      <c r="N234" s="682"/>
      <c r="O234" s="682">
        <v>6.0000000000000001E-3</v>
      </c>
      <c r="P234" s="682">
        <v>209.6</v>
      </c>
      <c r="Q234" s="682"/>
      <c r="R234" s="682"/>
      <c r="S234" s="682"/>
      <c r="T234" s="682"/>
      <c r="U234" s="682"/>
      <c r="V234" s="192"/>
      <c r="W234" s="76" t="str">
        <f t="shared" si="24"/>
        <v/>
      </c>
      <c r="X234" s="192" t="str">
        <f t="shared" si="25"/>
        <v/>
      </c>
      <c r="Y234" s="192" t="str">
        <f t="shared" si="26"/>
        <v/>
      </c>
      <c r="Z234" s="192" t="str">
        <f t="shared" si="27"/>
        <v/>
      </c>
      <c r="AA234" s="2"/>
      <c r="AB234" s="2"/>
      <c r="AC234" s="2" t="s">
        <v>955</v>
      </c>
      <c r="AD234" s="39" t="str">
        <f t="shared" si="28"/>
        <v/>
      </c>
      <c r="AE234" s="39" t="str">
        <f t="shared" si="29"/>
        <v/>
      </c>
      <c r="AF234" s="39" t="str">
        <f t="shared" si="30"/>
        <v/>
      </c>
      <c r="AG234" s="39" t="str">
        <f t="shared" si="31"/>
        <v/>
      </c>
    </row>
    <row r="235" spans="1:33" x14ac:dyDescent="0.2">
      <c r="A235" s="60">
        <v>1327875</v>
      </c>
      <c r="B235" s="2" t="s">
        <v>415</v>
      </c>
      <c r="C235" s="2">
        <v>2000</v>
      </c>
      <c r="D235" s="2" t="s">
        <v>360</v>
      </c>
      <c r="E235" s="2" t="s">
        <v>416</v>
      </c>
      <c r="F235" s="2" t="s">
        <v>349</v>
      </c>
      <c r="G235" s="2"/>
      <c r="H235" s="2" t="s">
        <v>351</v>
      </c>
      <c r="I235" s="2" t="s">
        <v>341</v>
      </c>
      <c r="J235" s="5" t="s">
        <v>352</v>
      </c>
      <c r="K235" s="682">
        <v>1998</v>
      </c>
      <c r="L235" s="682">
        <v>480</v>
      </c>
      <c r="M235" s="682">
        <v>34</v>
      </c>
      <c r="N235" s="682"/>
      <c r="O235" s="682">
        <v>0.02</v>
      </c>
      <c r="P235" s="682">
        <v>4.2</v>
      </c>
      <c r="Q235" s="682">
        <v>0.82</v>
      </c>
      <c r="R235" s="682"/>
      <c r="S235" s="682"/>
      <c r="T235" s="682">
        <v>0.5</v>
      </c>
      <c r="U235" s="682"/>
      <c r="V235" s="192"/>
      <c r="W235" s="76" t="str">
        <f t="shared" si="24"/>
        <v/>
      </c>
      <c r="X235" s="192" t="str">
        <f t="shared" si="25"/>
        <v/>
      </c>
      <c r="Y235" s="192" t="str">
        <f t="shared" si="26"/>
        <v/>
      </c>
      <c r="Z235" s="192" t="str">
        <f t="shared" si="27"/>
        <v/>
      </c>
      <c r="AA235" s="2" t="s">
        <v>353</v>
      </c>
      <c r="AB235" s="2"/>
      <c r="AC235" s="2"/>
      <c r="AD235" s="39" t="str">
        <f t="shared" si="28"/>
        <v/>
      </c>
      <c r="AE235" s="39" t="str">
        <f t="shared" si="29"/>
        <v/>
      </c>
      <c r="AF235" s="39" t="str">
        <f t="shared" si="30"/>
        <v/>
      </c>
      <c r="AG235" s="39" t="str">
        <f t="shared" si="31"/>
        <v/>
      </c>
    </row>
    <row r="236" spans="1:33" ht="38.25" x14ac:dyDescent="0.2">
      <c r="A236" s="60">
        <v>1942870</v>
      </c>
      <c r="B236" s="2" t="s">
        <v>519</v>
      </c>
      <c r="C236" s="2">
        <v>2001</v>
      </c>
      <c r="D236" s="2" t="s">
        <v>395</v>
      </c>
      <c r="E236" s="2" t="s">
        <v>956</v>
      </c>
      <c r="F236" s="2" t="s">
        <v>349</v>
      </c>
      <c r="G236" s="2" t="s">
        <v>349</v>
      </c>
      <c r="H236" s="2" t="s">
        <v>351</v>
      </c>
      <c r="I236" s="2" t="s">
        <v>341</v>
      </c>
      <c r="J236" s="5" t="s">
        <v>352</v>
      </c>
      <c r="K236" s="4"/>
      <c r="L236" s="682">
        <v>480</v>
      </c>
      <c r="M236" s="682"/>
      <c r="N236" s="682"/>
      <c r="O236" s="34">
        <v>1.808044132545534E-3</v>
      </c>
      <c r="P236" s="34">
        <v>9.0854217660413086E-2</v>
      </c>
      <c r="Q236" s="34">
        <v>1.4012342027227887E-2</v>
      </c>
      <c r="R236" s="682"/>
      <c r="S236" s="682"/>
      <c r="T236" s="682"/>
      <c r="U236" s="682"/>
      <c r="V236" s="192"/>
      <c r="W236" s="76" t="str">
        <f t="shared" si="24"/>
        <v/>
      </c>
      <c r="X236" s="192" t="str">
        <f t="shared" si="25"/>
        <v/>
      </c>
      <c r="Y236" s="192" t="str">
        <f t="shared" si="26"/>
        <v/>
      </c>
      <c r="Z236" s="192" t="str">
        <f t="shared" si="27"/>
        <v/>
      </c>
      <c r="AA236" s="2" t="s">
        <v>408</v>
      </c>
      <c r="AB236" s="2"/>
      <c r="AC236" s="2" t="s">
        <v>957</v>
      </c>
      <c r="AD236" s="39" t="str">
        <f t="shared" si="28"/>
        <v/>
      </c>
      <c r="AE236" s="39" t="str">
        <f t="shared" si="29"/>
        <v/>
      </c>
      <c r="AF236" s="39" t="str">
        <f t="shared" si="30"/>
        <v/>
      </c>
      <c r="AG236" s="39" t="str">
        <f t="shared" si="31"/>
        <v/>
      </c>
    </row>
    <row r="237" spans="1:33" ht="39.75" customHeight="1" x14ac:dyDescent="0.2">
      <c r="A237" s="60">
        <v>2859370</v>
      </c>
      <c r="B237" s="2" t="s">
        <v>958</v>
      </c>
      <c r="C237" s="2">
        <v>1989</v>
      </c>
      <c r="D237" s="2" t="s">
        <v>347</v>
      </c>
      <c r="E237" s="2" t="s">
        <v>959</v>
      </c>
      <c r="F237" s="2" t="s">
        <v>349</v>
      </c>
      <c r="G237" s="2" t="s">
        <v>349</v>
      </c>
      <c r="H237" s="2"/>
      <c r="I237" s="2"/>
      <c r="J237" s="2" t="s">
        <v>493</v>
      </c>
      <c r="K237" s="4"/>
      <c r="L237" s="682">
        <v>40</v>
      </c>
      <c r="M237" s="682">
        <v>6</v>
      </c>
      <c r="N237" s="682"/>
      <c r="O237" s="682"/>
      <c r="P237" s="682">
        <v>0.11</v>
      </c>
      <c r="Q237" s="682"/>
      <c r="R237" s="682"/>
      <c r="S237" s="682"/>
      <c r="T237" s="682"/>
      <c r="U237" s="682"/>
      <c r="V237" s="192"/>
      <c r="W237" s="76" t="str">
        <f t="shared" si="24"/>
        <v/>
      </c>
      <c r="X237" s="192" t="str">
        <f t="shared" si="25"/>
        <v/>
      </c>
      <c r="Y237" s="192" t="str">
        <f t="shared" si="26"/>
        <v/>
      </c>
      <c r="Z237" s="192" t="str">
        <f t="shared" si="27"/>
        <v/>
      </c>
      <c r="AA237" s="2" t="s">
        <v>960</v>
      </c>
      <c r="AB237" s="2"/>
      <c r="AC237" s="2"/>
      <c r="AD237" s="39" t="str">
        <f t="shared" si="28"/>
        <v/>
      </c>
      <c r="AE237" s="39" t="str">
        <f t="shared" si="29"/>
        <v/>
      </c>
      <c r="AF237" s="39" t="str">
        <f t="shared" si="30"/>
        <v/>
      </c>
      <c r="AG237" s="39" t="str">
        <f t="shared" si="31"/>
        <v/>
      </c>
    </row>
    <row r="238" spans="1:33" ht="77.25" customHeight="1" x14ac:dyDescent="0.2">
      <c r="A238" s="60">
        <v>5700365</v>
      </c>
      <c r="B238" s="2" t="s">
        <v>961</v>
      </c>
      <c r="C238" s="2">
        <v>1993</v>
      </c>
      <c r="D238" s="2" t="s">
        <v>347</v>
      </c>
      <c r="E238" s="2" t="s">
        <v>962</v>
      </c>
      <c r="F238" s="2" t="s">
        <v>963</v>
      </c>
      <c r="G238" s="2"/>
      <c r="H238" s="2"/>
      <c r="I238" s="2"/>
      <c r="J238" s="2" t="s">
        <v>493</v>
      </c>
      <c r="K238" s="4"/>
      <c r="L238" s="682"/>
      <c r="M238" s="682"/>
      <c r="N238" s="682"/>
      <c r="O238" s="682">
        <v>7.0000000000000007E-2</v>
      </c>
      <c r="P238" s="682">
        <v>0.4</v>
      </c>
      <c r="Q238" s="682"/>
      <c r="R238" s="682"/>
      <c r="S238" s="682"/>
      <c r="T238" s="682"/>
      <c r="U238" s="682"/>
      <c r="V238" s="192"/>
      <c r="W238" s="76" t="str">
        <f t="shared" si="24"/>
        <v/>
      </c>
      <c r="X238" s="192" t="str">
        <f t="shared" si="25"/>
        <v/>
      </c>
      <c r="Y238" s="192" t="str">
        <f t="shared" si="26"/>
        <v/>
      </c>
      <c r="Z238" s="192" t="str">
        <f t="shared" si="27"/>
        <v/>
      </c>
      <c r="AA238" s="2"/>
      <c r="AB238" s="2"/>
      <c r="AC238" s="2"/>
      <c r="AD238" s="39" t="str">
        <f t="shared" si="28"/>
        <v/>
      </c>
      <c r="AE238" s="39" t="str">
        <f t="shared" si="29"/>
        <v/>
      </c>
      <c r="AF238" s="39" t="str">
        <f t="shared" si="30"/>
        <v/>
      </c>
      <c r="AG238" s="39" t="str">
        <f t="shared" si="31"/>
        <v/>
      </c>
    </row>
    <row r="239" spans="1:33" ht="63.75" x14ac:dyDescent="0.2">
      <c r="A239" s="60">
        <v>782889</v>
      </c>
      <c r="B239" s="2" t="s">
        <v>346</v>
      </c>
      <c r="C239" s="2">
        <v>2001</v>
      </c>
      <c r="D239" s="2" t="s">
        <v>347</v>
      </c>
      <c r="E239" s="2" t="s">
        <v>348</v>
      </c>
      <c r="F239" s="2" t="s">
        <v>349</v>
      </c>
      <c r="G239" s="2" t="s">
        <v>350</v>
      </c>
      <c r="H239" s="2" t="s">
        <v>351</v>
      </c>
      <c r="I239" s="2" t="s">
        <v>341</v>
      </c>
      <c r="J239" s="2" t="s">
        <v>352</v>
      </c>
      <c r="K239" s="4"/>
      <c r="L239" s="682">
        <v>720</v>
      </c>
      <c r="M239" s="682">
        <v>16</v>
      </c>
      <c r="N239" s="682"/>
      <c r="O239" s="682"/>
      <c r="P239" s="682"/>
      <c r="Q239" s="35">
        <v>2.2441999999999998</v>
      </c>
      <c r="R239" s="35">
        <v>0.74909999999999999</v>
      </c>
      <c r="S239" s="682"/>
      <c r="T239" s="682"/>
      <c r="U239" s="682"/>
      <c r="V239" s="192"/>
      <c r="W239" s="76" t="str">
        <f t="shared" si="24"/>
        <v/>
      </c>
      <c r="X239" s="192" t="str">
        <f t="shared" si="25"/>
        <v/>
      </c>
      <c r="Y239" s="192" t="str">
        <f t="shared" si="26"/>
        <v/>
      </c>
      <c r="Z239" s="192" t="str">
        <f t="shared" si="27"/>
        <v/>
      </c>
      <c r="AA239" s="2" t="s">
        <v>353</v>
      </c>
      <c r="AB239" s="2"/>
      <c r="AC239" s="2" t="s">
        <v>354</v>
      </c>
      <c r="AD239" s="39" t="str">
        <f t="shared" si="28"/>
        <v/>
      </c>
      <c r="AE239" s="39" t="str">
        <f t="shared" si="29"/>
        <v/>
      </c>
      <c r="AF239" s="39" t="str">
        <f t="shared" si="30"/>
        <v/>
      </c>
      <c r="AG239" s="39" t="str">
        <f t="shared" si="31"/>
        <v/>
      </c>
    </row>
    <row r="240" spans="1:33" ht="51" x14ac:dyDescent="0.2">
      <c r="A240" s="60">
        <v>782889</v>
      </c>
      <c r="B240" s="2" t="s">
        <v>346</v>
      </c>
      <c r="C240" s="2">
        <v>2001</v>
      </c>
      <c r="D240" s="2" t="s">
        <v>347</v>
      </c>
      <c r="E240" s="2" t="s">
        <v>348</v>
      </c>
      <c r="F240" s="2" t="s">
        <v>349</v>
      </c>
      <c r="G240" s="2" t="s">
        <v>349</v>
      </c>
      <c r="H240" s="2" t="s">
        <v>351</v>
      </c>
      <c r="I240" s="2" t="s">
        <v>341</v>
      </c>
      <c r="J240" s="2" t="s">
        <v>352</v>
      </c>
      <c r="K240" s="4"/>
      <c r="L240" s="682">
        <v>720</v>
      </c>
      <c r="M240" s="682">
        <v>33</v>
      </c>
      <c r="N240" s="682"/>
      <c r="O240" s="682"/>
      <c r="P240" s="682"/>
      <c r="Q240" s="35">
        <v>1.84E-2</v>
      </c>
      <c r="R240" s="35">
        <v>5.4999999999999997E-3</v>
      </c>
      <c r="S240" s="682"/>
      <c r="T240" s="682"/>
      <c r="U240" s="682"/>
      <c r="V240" s="192"/>
      <c r="W240" s="76" t="str">
        <f t="shared" si="24"/>
        <v/>
      </c>
      <c r="X240" s="192" t="str">
        <f t="shared" si="25"/>
        <v/>
      </c>
      <c r="Y240" s="192" t="str">
        <f t="shared" si="26"/>
        <v/>
      </c>
      <c r="Z240" s="192" t="str">
        <f t="shared" si="27"/>
        <v/>
      </c>
      <c r="AA240" s="2" t="s">
        <v>353</v>
      </c>
      <c r="AB240" s="2"/>
      <c r="AC240" s="2" t="s">
        <v>354</v>
      </c>
      <c r="AD240" s="39" t="str">
        <f t="shared" si="28"/>
        <v/>
      </c>
      <c r="AE240" s="39" t="str">
        <f t="shared" si="29"/>
        <v/>
      </c>
      <c r="AF240" s="39" t="str">
        <f t="shared" si="30"/>
        <v/>
      </c>
      <c r="AG240" s="39" t="str">
        <f t="shared" si="31"/>
        <v/>
      </c>
    </row>
    <row r="241" spans="1:33" ht="25.5" x14ac:dyDescent="0.2">
      <c r="A241" s="60">
        <v>1104286</v>
      </c>
      <c r="B241" s="2" t="s">
        <v>964</v>
      </c>
      <c r="C241" s="2">
        <v>2012</v>
      </c>
      <c r="D241" s="2" t="s">
        <v>553</v>
      </c>
      <c r="E241" s="2" t="s">
        <v>965</v>
      </c>
      <c r="F241" s="2" t="s">
        <v>349</v>
      </c>
      <c r="G241" s="2" t="s">
        <v>349</v>
      </c>
      <c r="H241" s="2" t="s">
        <v>351</v>
      </c>
      <c r="I241" s="2"/>
      <c r="J241" s="2"/>
      <c r="K241" s="4"/>
      <c r="L241" s="682"/>
      <c r="M241" s="682"/>
      <c r="N241" s="682"/>
      <c r="O241" s="682"/>
      <c r="P241" s="34">
        <v>0.90402206627276693</v>
      </c>
      <c r="Q241" s="682"/>
      <c r="R241" s="682"/>
      <c r="S241" s="682"/>
      <c r="T241" s="682"/>
      <c r="U241" s="682"/>
      <c r="V241" s="192"/>
      <c r="W241" s="76" t="str">
        <f t="shared" si="24"/>
        <v/>
      </c>
      <c r="X241" s="192" t="str">
        <f t="shared" si="25"/>
        <v/>
      </c>
      <c r="Y241" s="192" t="str">
        <f t="shared" si="26"/>
        <v/>
      </c>
      <c r="Z241" s="192" t="str">
        <f t="shared" si="27"/>
        <v/>
      </c>
      <c r="AA241" s="2"/>
      <c r="AB241" s="2"/>
      <c r="AC241" s="2" t="s">
        <v>966</v>
      </c>
      <c r="AD241" s="39" t="str">
        <f t="shared" si="28"/>
        <v/>
      </c>
      <c r="AE241" s="39" t="str">
        <f t="shared" si="29"/>
        <v/>
      </c>
      <c r="AF241" s="39" t="str">
        <f t="shared" si="30"/>
        <v/>
      </c>
      <c r="AG241" s="39" t="str">
        <f t="shared" si="31"/>
        <v/>
      </c>
    </row>
    <row r="242" spans="1:33" ht="38.25" x14ac:dyDescent="0.2">
      <c r="A242" s="60">
        <v>2975722</v>
      </c>
      <c r="B242" s="2" t="s">
        <v>967</v>
      </c>
      <c r="C242" s="2">
        <v>1978</v>
      </c>
      <c r="D242" s="2"/>
      <c r="E242" s="2" t="s">
        <v>348</v>
      </c>
      <c r="F242" s="2" t="s">
        <v>349</v>
      </c>
      <c r="G242" s="2" t="s">
        <v>968</v>
      </c>
      <c r="H242" s="2" t="s">
        <v>351</v>
      </c>
      <c r="I242" s="2" t="s">
        <v>341</v>
      </c>
      <c r="J242" s="2" t="s">
        <v>352</v>
      </c>
      <c r="K242" s="682">
        <v>1977</v>
      </c>
      <c r="L242" s="682"/>
      <c r="M242" s="682">
        <v>12</v>
      </c>
      <c r="N242" s="682"/>
      <c r="O242" s="682">
        <v>0.21</v>
      </c>
      <c r="P242" s="682">
        <v>114.55</v>
      </c>
      <c r="Q242" s="682">
        <v>19.850000000000001</v>
      </c>
      <c r="R242" s="682"/>
      <c r="S242" s="682"/>
      <c r="T242" s="682"/>
      <c r="U242" s="682">
        <v>0.63</v>
      </c>
      <c r="V242" s="682">
        <v>19.68</v>
      </c>
      <c r="W242" s="76">
        <f t="shared" si="24"/>
        <v>19.68</v>
      </c>
      <c r="X242" s="192" t="str">
        <f t="shared" si="25"/>
        <v/>
      </c>
      <c r="Y242" s="192" t="str">
        <f t="shared" si="26"/>
        <v/>
      </c>
      <c r="Z242" s="192" t="str">
        <f t="shared" si="27"/>
        <v/>
      </c>
      <c r="AA242" s="2" t="s">
        <v>471</v>
      </c>
      <c r="AB242" s="2"/>
      <c r="AC242" s="2"/>
      <c r="AD242" s="39">
        <f t="shared" si="28"/>
        <v>19.68</v>
      </c>
      <c r="AE242" s="39">
        <f t="shared" si="29"/>
        <v>2.9796028916241073</v>
      </c>
      <c r="AF242" s="39" t="str">
        <f t="shared" si="30"/>
        <v/>
      </c>
      <c r="AG242" s="39" t="str">
        <f t="shared" si="31"/>
        <v/>
      </c>
    </row>
    <row r="243" spans="1:33" ht="38.25" x14ac:dyDescent="0.2">
      <c r="A243" s="60">
        <v>2975722</v>
      </c>
      <c r="B243" s="2" t="s">
        <v>967</v>
      </c>
      <c r="C243" s="2">
        <v>1978</v>
      </c>
      <c r="D243" s="2"/>
      <c r="E243" s="2" t="s">
        <v>348</v>
      </c>
      <c r="F243" s="2" t="s">
        <v>349</v>
      </c>
      <c r="G243" s="2" t="s">
        <v>969</v>
      </c>
      <c r="H243" s="2" t="s">
        <v>351</v>
      </c>
      <c r="I243" s="2" t="s">
        <v>341</v>
      </c>
      <c r="J243" s="2" t="s">
        <v>352</v>
      </c>
      <c r="K243" s="682">
        <v>1977</v>
      </c>
      <c r="L243" s="682"/>
      <c r="M243" s="682">
        <v>1</v>
      </c>
      <c r="N243" s="682"/>
      <c r="O243" s="682">
        <v>1.1599999999999999</v>
      </c>
      <c r="P243" s="682">
        <v>1.1599999999999999</v>
      </c>
      <c r="Q243" s="682">
        <v>1.1599999999999999</v>
      </c>
      <c r="R243" s="682"/>
      <c r="S243" s="682"/>
      <c r="T243" s="682"/>
      <c r="U243" s="682">
        <v>1.1599999999999999</v>
      </c>
      <c r="V243" s="682">
        <v>1.1599999999999999</v>
      </c>
      <c r="W243" s="76">
        <f t="shared" si="24"/>
        <v>1.1599999999999999</v>
      </c>
      <c r="X243" s="192" t="str">
        <f t="shared" si="25"/>
        <v/>
      </c>
      <c r="Y243" s="192" t="str">
        <f t="shared" si="26"/>
        <v/>
      </c>
      <c r="Z243" s="192" t="str">
        <f t="shared" si="27"/>
        <v/>
      </c>
      <c r="AA243" s="2" t="s">
        <v>471</v>
      </c>
      <c r="AB243" s="2"/>
      <c r="AC243" s="2"/>
      <c r="AD243" s="39">
        <f t="shared" si="28"/>
        <v>1.1599999999999999</v>
      </c>
      <c r="AE243" s="39">
        <f t="shared" si="29"/>
        <v>0.14842000511827322</v>
      </c>
      <c r="AF243" s="39" t="str">
        <f t="shared" si="30"/>
        <v/>
      </c>
      <c r="AG243" s="39" t="str">
        <f t="shared" si="31"/>
        <v/>
      </c>
    </row>
    <row r="244" spans="1:33" ht="38.25" x14ac:dyDescent="0.2">
      <c r="A244" s="60">
        <v>2975722</v>
      </c>
      <c r="B244" s="2" t="s">
        <v>967</v>
      </c>
      <c r="C244" s="2">
        <v>1978</v>
      </c>
      <c r="D244" s="2"/>
      <c r="E244" s="2" t="s">
        <v>348</v>
      </c>
      <c r="F244" s="2" t="s">
        <v>349</v>
      </c>
      <c r="G244" s="2" t="s">
        <v>970</v>
      </c>
      <c r="H244" s="2" t="s">
        <v>351</v>
      </c>
      <c r="I244" s="2" t="s">
        <v>341</v>
      </c>
      <c r="J244" s="2" t="s">
        <v>352</v>
      </c>
      <c r="K244" s="682">
        <v>1977</v>
      </c>
      <c r="L244" s="682"/>
      <c r="M244" s="682">
        <v>5</v>
      </c>
      <c r="N244" s="682"/>
      <c r="O244" s="682">
        <v>0.25</v>
      </c>
      <c r="P244" s="682">
        <v>69.61</v>
      </c>
      <c r="Q244" s="682">
        <v>15.5</v>
      </c>
      <c r="R244" s="682"/>
      <c r="S244" s="682"/>
      <c r="T244" s="682"/>
      <c r="U244" s="682">
        <v>0.27</v>
      </c>
      <c r="V244" s="682">
        <v>15.61</v>
      </c>
      <c r="W244" s="76">
        <f t="shared" si="24"/>
        <v>15.61</v>
      </c>
      <c r="X244" s="192" t="str">
        <f t="shared" si="25"/>
        <v/>
      </c>
      <c r="Y244" s="192" t="str">
        <f t="shared" si="26"/>
        <v/>
      </c>
      <c r="Z244" s="192" t="str">
        <f t="shared" si="27"/>
        <v/>
      </c>
      <c r="AA244" s="2" t="s">
        <v>471</v>
      </c>
      <c r="AB244" s="2"/>
      <c r="AC244" s="2"/>
      <c r="AD244" s="39">
        <f t="shared" si="28"/>
        <v>15.61</v>
      </c>
      <c r="AE244" s="39">
        <f t="shared" si="29"/>
        <v>2.7479117345273405</v>
      </c>
      <c r="AF244" s="39" t="str">
        <f t="shared" si="30"/>
        <v/>
      </c>
      <c r="AG244" s="39" t="str">
        <f t="shared" si="31"/>
        <v/>
      </c>
    </row>
    <row r="245" spans="1:33" ht="38.25" x14ac:dyDescent="0.2">
      <c r="A245" s="60">
        <v>2975722</v>
      </c>
      <c r="B245" s="2" t="s">
        <v>967</v>
      </c>
      <c r="C245" s="2">
        <v>1978</v>
      </c>
      <c r="D245" s="2"/>
      <c r="E245" s="2" t="s">
        <v>348</v>
      </c>
      <c r="F245" s="2" t="s">
        <v>349</v>
      </c>
      <c r="G245" s="2" t="s">
        <v>971</v>
      </c>
      <c r="H245" s="2" t="s">
        <v>351</v>
      </c>
      <c r="I245" s="2" t="s">
        <v>341</v>
      </c>
      <c r="J245" s="2" t="s">
        <v>352</v>
      </c>
      <c r="K245" s="682">
        <v>1977</v>
      </c>
      <c r="L245" s="682"/>
      <c r="M245" s="682">
        <v>24</v>
      </c>
      <c r="N245" s="682"/>
      <c r="O245" s="682">
        <v>0.23</v>
      </c>
      <c r="P245" s="682">
        <v>33.21</v>
      </c>
      <c r="Q245" s="682">
        <v>3.3</v>
      </c>
      <c r="R245" s="682"/>
      <c r="S245" s="682"/>
      <c r="T245" s="682"/>
      <c r="U245" s="682">
        <v>0.3</v>
      </c>
      <c r="V245" s="682">
        <v>3.41</v>
      </c>
      <c r="W245" s="76">
        <f t="shared" si="24"/>
        <v>3.41</v>
      </c>
      <c r="X245" s="192" t="str">
        <f t="shared" si="25"/>
        <v/>
      </c>
      <c r="Y245" s="192" t="str">
        <f t="shared" si="26"/>
        <v/>
      </c>
      <c r="Z245" s="192" t="str">
        <f t="shared" si="27"/>
        <v/>
      </c>
      <c r="AA245" s="2" t="s">
        <v>471</v>
      </c>
      <c r="AB245" s="2"/>
      <c r="AC245" s="2"/>
      <c r="AD245" s="39">
        <f t="shared" si="28"/>
        <v>3.41</v>
      </c>
      <c r="AE245" s="39">
        <f t="shared" si="29"/>
        <v>1.2267122912954254</v>
      </c>
      <c r="AF245" s="39" t="str">
        <f t="shared" si="30"/>
        <v/>
      </c>
      <c r="AG245" s="39" t="str">
        <f t="shared" si="31"/>
        <v/>
      </c>
    </row>
    <row r="246" spans="1:33" ht="38.25" x14ac:dyDescent="0.2">
      <c r="A246" s="60">
        <v>2975722</v>
      </c>
      <c r="B246" s="2" t="s">
        <v>967</v>
      </c>
      <c r="C246" s="2">
        <v>1978</v>
      </c>
      <c r="D246" s="2"/>
      <c r="E246" s="2" t="s">
        <v>348</v>
      </c>
      <c r="F246" s="2" t="s">
        <v>349</v>
      </c>
      <c r="G246" s="2" t="s">
        <v>851</v>
      </c>
      <c r="H246" s="2" t="s">
        <v>351</v>
      </c>
      <c r="I246" s="2" t="s">
        <v>341</v>
      </c>
      <c r="J246" s="2" t="s">
        <v>352</v>
      </c>
      <c r="K246" s="682">
        <v>1977</v>
      </c>
      <c r="L246" s="682"/>
      <c r="M246" s="682">
        <v>3</v>
      </c>
      <c r="N246" s="682"/>
      <c r="O246" s="682">
        <v>0.26</v>
      </c>
      <c r="P246" s="682">
        <v>1.81</v>
      </c>
      <c r="Q246" s="682">
        <v>0.79</v>
      </c>
      <c r="R246" s="682"/>
      <c r="S246" s="682"/>
      <c r="T246" s="682"/>
      <c r="U246" s="682">
        <v>0.3</v>
      </c>
      <c r="V246" s="682">
        <v>0.77</v>
      </c>
      <c r="W246" s="76">
        <f t="shared" si="24"/>
        <v>0.77</v>
      </c>
      <c r="X246" s="192" t="str">
        <f t="shared" si="25"/>
        <v/>
      </c>
      <c r="Y246" s="192" t="str">
        <f t="shared" si="26"/>
        <v/>
      </c>
      <c r="Z246" s="192" t="str">
        <f t="shared" si="27"/>
        <v/>
      </c>
      <c r="AA246" s="2" t="s">
        <v>471</v>
      </c>
      <c r="AB246" s="2"/>
      <c r="AC246" s="2"/>
      <c r="AD246" s="39">
        <f t="shared" si="28"/>
        <v>0.77</v>
      </c>
      <c r="AE246" s="39">
        <f t="shared" si="29"/>
        <v>-0.26136476413440751</v>
      </c>
      <c r="AF246" s="39" t="str">
        <f t="shared" si="30"/>
        <v/>
      </c>
      <c r="AG246" s="39" t="str">
        <f t="shared" si="31"/>
        <v/>
      </c>
    </row>
    <row r="247" spans="1:33" ht="38.25" x14ac:dyDescent="0.2">
      <c r="A247" s="60">
        <v>2975722</v>
      </c>
      <c r="B247" s="2" t="s">
        <v>967</v>
      </c>
      <c r="C247" s="2">
        <v>1978</v>
      </c>
      <c r="D247" s="2"/>
      <c r="E247" s="2" t="s">
        <v>348</v>
      </c>
      <c r="F247" s="2" t="s">
        <v>349</v>
      </c>
      <c r="G247" s="2" t="s">
        <v>846</v>
      </c>
      <c r="H247" s="2" t="s">
        <v>351</v>
      </c>
      <c r="I247" s="2" t="s">
        <v>341</v>
      </c>
      <c r="J247" s="2" t="s">
        <v>352</v>
      </c>
      <c r="K247" s="682">
        <v>1977</v>
      </c>
      <c r="L247" s="682"/>
      <c r="M247" s="682">
        <v>8</v>
      </c>
      <c r="N247" s="682"/>
      <c r="O247" s="682">
        <v>0.18</v>
      </c>
      <c r="P247" s="682">
        <v>1.78</v>
      </c>
      <c r="Q247" s="682">
        <v>0.74</v>
      </c>
      <c r="R247" s="682"/>
      <c r="S247" s="682"/>
      <c r="T247" s="682"/>
      <c r="U247" s="682">
        <v>0.41</v>
      </c>
      <c r="V247" s="682">
        <v>0.73</v>
      </c>
      <c r="W247" s="76">
        <f t="shared" si="24"/>
        <v>0.73</v>
      </c>
      <c r="X247" s="192" t="str">
        <f t="shared" si="25"/>
        <v/>
      </c>
      <c r="Y247" s="192" t="str">
        <f t="shared" si="26"/>
        <v/>
      </c>
      <c r="Z247" s="192" t="str">
        <f t="shared" si="27"/>
        <v/>
      </c>
      <c r="AA247" s="2" t="s">
        <v>471</v>
      </c>
      <c r="AB247" s="2"/>
      <c r="AC247" s="2"/>
      <c r="AD247" s="39">
        <f t="shared" si="28"/>
        <v>0.73</v>
      </c>
      <c r="AE247" s="39">
        <f t="shared" si="29"/>
        <v>-0.31471074483970024</v>
      </c>
      <c r="AF247" s="39" t="str">
        <f t="shared" si="30"/>
        <v/>
      </c>
      <c r="AG247" s="39" t="str">
        <f t="shared" si="31"/>
        <v/>
      </c>
    </row>
    <row r="248" spans="1:33" ht="38.25" x14ac:dyDescent="0.2">
      <c r="A248" s="60">
        <v>2975722</v>
      </c>
      <c r="B248" s="2" t="s">
        <v>967</v>
      </c>
      <c r="C248" s="2">
        <v>1978</v>
      </c>
      <c r="D248" s="2"/>
      <c r="E248" s="2" t="s">
        <v>348</v>
      </c>
      <c r="F248" s="2" t="s">
        <v>349</v>
      </c>
      <c r="G248" s="2" t="s">
        <v>972</v>
      </c>
      <c r="H248" s="2" t="s">
        <v>351</v>
      </c>
      <c r="I248" s="2" t="s">
        <v>341</v>
      </c>
      <c r="J248" s="2" t="s">
        <v>352</v>
      </c>
      <c r="K248" s="682">
        <v>1977</v>
      </c>
      <c r="L248" s="682"/>
      <c r="M248" s="682">
        <v>5</v>
      </c>
      <c r="N248" s="682"/>
      <c r="O248" s="682">
        <v>0.18</v>
      </c>
      <c r="P248" s="682">
        <v>0.34</v>
      </c>
      <c r="Q248" s="682">
        <v>0.22</v>
      </c>
      <c r="R248" s="682"/>
      <c r="S248" s="682"/>
      <c r="T248" s="682"/>
      <c r="U248" s="682">
        <v>0.2</v>
      </c>
      <c r="V248" s="682">
        <v>0.22</v>
      </c>
      <c r="W248" s="76">
        <f t="shared" si="24"/>
        <v>0.22</v>
      </c>
      <c r="X248" s="192" t="str">
        <f t="shared" si="25"/>
        <v/>
      </c>
      <c r="Y248" s="192" t="str">
        <f t="shared" si="26"/>
        <v/>
      </c>
      <c r="Z248" s="192" t="str">
        <f t="shared" si="27"/>
        <v/>
      </c>
      <c r="AA248" s="2" t="s">
        <v>471</v>
      </c>
      <c r="AB248" s="2"/>
      <c r="AC248" s="2"/>
      <c r="AD248" s="39">
        <f t="shared" si="28"/>
        <v>0.22</v>
      </c>
      <c r="AE248" s="39">
        <f t="shared" si="29"/>
        <v>-1.5141277326297755</v>
      </c>
      <c r="AF248" s="39" t="str">
        <f t="shared" si="30"/>
        <v/>
      </c>
      <c r="AG248" s="39" t="str">
        <f t="shared" si="31"/>
        <v/>
      </c>
    </row>
    <row r="249" spans="1:33" ht="38.25" x14ac:dyDescent="0.2">
      <c r="A249" s="60">
        <v>2975722</v>
      </c>
      <c r="B249" s="2" t="s">
        <v>967</v>
      </c>
      <c r="C249" s="2">
        <v>1978</v>
      </c>
      <c r="D249" s="2"/>
      <c r="E249" s="2" t="s">
        <v>348</v>
      </c>
      <c r="F249" s="2" t="s">
        <v>349</v>
      </c>
      <c r="G249" s="2" t="s">
        <v>973</v>
      </c>
      <c r="H249" s="2" t="s">
        <v>351</v>
      </c>
      <c r="I249" s="2" t="s">
        <v>341</v>
      </c>
      <c r="J249" s="2" t="s">
        <v>352</v>
      </c>
      <c r="K249" s="682">
        <v>1977</v>
      </c>
      <c r="L249" s="682"/>
      <c r="M249" s="682">
        <v>17</v>
      </c>
      <c r="N249" s="682"/>
      <c r="O249" s="682">
        <v>0.19</v>
      </c>
      <c r="P249" s="682">
        <v>44.38</v>
      </c>
      <c r="Q249" s="682">
        <v>3.15</v>
      </c>
      <c r="R249" s="682"/>
      <c r="S249" s="682"/>
      <c r="T249" s="682"/>
      <c r="U249" s="682">
        <v>0.34</v>
      </c>
      <c r="V249" s="682">
        <v>3.39</v>
      </c>
      <c r="W249" s="76">
        <f t="shared" ref="W249:W281" si="32">IF(AND($H249="W",$I249="TWA",$J249="PBZ",$V249&lt;&gt;""),IF($AB249&lt;&gt;"ND",$V249,IF($AK$6&gt;3,$V249/2,$V249/SQRT(2))),"")</f>
        <v>3.39</v>
      </c>
      <c r="X249" s="192" t="str">
        <f t="shared" ref="X249:X281" si="33">IF(AND($H249="ONU", $I249="TWA", $J249="PBZ",$V249&lt;&gt;""), $V249, "")</f>
        <v/>
      </c>
      <c r="Y249" s="192" t="str">
        <f t="shared" ref="Y249:Y281" si="34">IF(AND($H249="W",$I249="Short-term",$J249="PBZ",$V249&lt;&gt;""),IF($AB249&lt;&gt;"ND",$V249,IF($AL$6&gt;3,$V249/2,$V249/SQRT(2))),"")</f>
        <v/>
      </c>
      <c r="Z249" s="192" t="str">
        <f t="shared" ref="Z249:Z281" si="35">IF(AND($H249="ONU",$I249="Short-term",$J249="PBZ",$V249&lt;&gt;""),IF($AB249&lt;&gt;"ND",$V249,IF($AL$6&gt;3,$V249/2,$V249/SQRT(2))),"")</f>
        <v/>
      </c>
      <c r="AA249" s="2" t="s">
        <v>471</v>
      </c>
      <c r="AB249" s="2"/>
      <c r="AC249" s="2"/>
      <c r="AD249" s="39">
        <f t="shared" ref="AD249:AD281" si="36">IF(AND($H249="W", $I249="TWA", $J249="PBZ",$V249&lt;&gt;"", $AB249&lt;&gt;"ND"), $V249, "")</f>
        <v>3.39</v>
      </c>
      <c r="AE249" s="39">
        <f t="shared" ref="AE249:AE312" si="37">+IFERROR(LN(AD249),"")</f>
        <v>1.220829921392359</v>
      </c>
      <c r="AF249" s="39" t="str">
        <f t="shared" ref="AF249:AF281" si="38">IF(AND($H249="W", $I249="Short-term", $J249="PBZ",$V249&lt;&gt;"", $AB249&lt;&gt;"ND"), $V249, "")</f>
        <v/>
      </c>
      <c r="AG249" s="39" t="str">
        <f t="shared" ref="AG249:AG281" si="39">+IFERROR(LN(AF249),"")</f>
        <v/>
      </c>
    </row>
    <row r="250" spans="1:33" ht="38.25" x14ac:dyDescent="0.2">
      <c r="A250" s="60">
        <v>2975722</v>
      </c>
      <c r="B250" s="2" t="s">
        <v>967</v>
      </c>
      <c r="C250" s="2">
        <v>1978</v>
      </c>
      <c r="D250" s="2"/>
      <c r="E250" s="2" t="s">
        <v>348</v>
      </c>
      <c r="F250" s="2" t="s">
        <v>349</v>
      </c>
      <c r="G250" s="2" t="s">
        <v>974</v>
      </c>
      <c r="H250" s="2" t="s">
        <v>351</v>
      </c>
      <c r="I250" s="2" t="s">
        <v>341</v>
      </c>
      <c r="J250" s="2" t="s">
        <v>352</v>
      </c>
      <c r="K250" s="682">
        <v>1977</v>
      </c>
      <c r="L250" s="682"/>
      <c r="M250" s="682">
        <v>4</v>
      </c>
      <c r="N250" s="682"/>
      <c r="O250" s="682">
        <v>0.2</v>
      </c>
      <c r="P250" s="682">
        <v>30.6</v>
      </c>
      <c r="Q250" s="682">
        <v>7.8</v>
      </c>
      <c r="R250" s="682"/>
      <c r="S250" s="682"/>
      <c r="T250" s="682"/>
      <c r="U250" s="682">
        <v>0.2</v>
      </c>
      <c r="V250" s="682">
        <v>7.73</v>
      </c>
      <c r="W250" s="76">
        <f t="shared" si="32"/>
        <v>7.73</v>
      </c>
      <c r="X250" s="192" t="str">
        <f t="shared" si="33"/>
        <v/>
      </c>
      <c r="Y250" s="192" t="str">
        <f t="shared" si="34"/>
        <v/>
      </c>
      <c r="Z250" s="192" t="str">
        <f t="shared" si="35"/>
        <v/>
      </c>
      <c r="AA250" s="2" t="s">
        <v>471</v>
      </c>
      <c r="AB250" s="2"/>
      <c r="AC250" s="2"/>
      <c r="AD250" s="39">
        <f t="shared" si="36"/>
        <v>7.73</v>
      </c>
      <c r="AE250" s="39">
        <f t="shared" si="37"/>
        <v>2.0451088625993306</v>
      </c>
      <c r="AF250" s="39" t="str">
        <f t="shared" si="38"/>
        <v/>
      </c>
      <c r="AG250" s="39" t="str">
        <f t="shared" si="39"/>
        <v/>
      </c>
    </row>
    <row r="251" spans="1:33" ht="38.25" x14ac:dyDescent="0.2">
      <c r="A251" s="60">
        <v>2975722</v>
      </c>
      <c r="B251" s="2" t="s">
        <v>967</v>
      </c>
      <c r="C251" s="2">
        <v>1978</v>
      </c>
      <c r="D251" s="2"/>
      <c r="E251" s="2" t="s">
        <v>348</v>
      </c>
      <c r="F251" s="2" t="s">
        <v>349</v>
      </c>
      <c r="G251" s="2" t="s">
        <v>975</v>
      </c>
      <c r="H251" s="2" t="s">
        <v>351</v>
      </c>
      <c r="I251" s="2" t="s">
        <v>341</v>
      </c>
      <c r="J251" s="2" t="s">
        <v>352</v>
      </c>
      <c r="K251" s="682">
        <v>1977</v>
      </c>
      <c r="L251" s="682"/>
      <c r="M251" s="682">
        <v>17</v>
      </c>
      <c r="N251" s="682"/>
      <c r="O251" s="682">
        <v>0.17</v>
      </c>
      <c r="P251" s="682">
        <v>8.2200000000000006</v>
      </c>
      <c r="Q251" s="682">
        <v>1.52</v>
      </c>
      <c r="R251" s="682"/>
      <c r="S251" s="682"/>
      <c r="T251" s="682"/>
      <c r="U251" s="682">
        <v>0.44</v>
      </c>
      <c r="V251" s="682">
        <v>1.63</v>
      </c>
      <c r="W251" s="76">
        <f t="shared" si="32"/>
        <v>1.63</v>
      </c>
      <c r="X251" s="192" t="str">
        <f t="shared" si="33"/>
        <v/>
      </c>
      <c r="Y251" s="192" t="str">
        <f t="shared" si="34"/>
        <v/>
      </c>
      <c r="Z251" s="192" t="str">
        <f t="shared" si="35"/>
        <v/>
      </c>
      <c r="AA251" s="2" t="s">
        <v>471</v>
      </c>
      <c r="AB251" s="2"/>
      <c r="AC251" s="2"/>
      <c r="AD251" s="39">
        <f t="shared" si="36"/>
        <v>1.63</v>
      </c>
      <c r="AE251" s="39">
        <f t="shared" si="37"/>
        <v>0.48858001481867092</v>
      </c>
      <c r="AF251" s="39" t="str">
        <f t="shared" si="38"/>
        <v/>
      </c>
      <c r="AG251" s="39" t="str">
        <f t="shared" si="39"/>
        <v/>
      </c>
    </row>
    <row r="252" spans="1:33" ht="38.25" x14ac:dyDescent="0.2">
      <c r="A252" s="60">
        <v>2975722</v>
      </c>
      <c r="B252" s="2" t="s">
        <v>967</v>
      </c>
      <c r="C252" s="2">
        <v>1978</v>
      </c>
      <c r="D252" s="2"/>
      <c r="E252" s="2" t="s">
        <v>348</v>
      </c>
      <c r="F252" s="2" t="s">
        <v>349</v>
      </c>
      <c r="G252" s="2" t="s">
        <v>976</v>
      </c>
      <c r="H252" s="2" t="s">
        <v>351</v>
      </c>
      <c r="I252" s="2" t="s">
        <v>341</v>
      </c>
      <c r="J252" s="2" t="s">
        <v>352</v>
      </c>
      <c r="K252" s="682">
        <v>1977</v>
      </c>
      <c r="L252" s="682"/>
      <c r="M252" s="682">
        <v>3</v>
      </c>
      <c r="N252" s="682"/>
      <c r="O252" s="682">
        <v>0.17</v>
      </c>
      <c r="P252" s="682">
        <v>174.14</v>
      </c>
      <c r="Q252" s="682">
        <v>58.62</v>
      </c>
      <c r="R252" s="682"/>
      <c r="S252" s="682"/>
      <c r="T252" s="682"/>
      <c r="U252" s="682">
        <v>1.56</v>
      </c>
      <c r="V252" s="682">
        <v>58.58</v>
      </c>
      <c r="W252" s="76">
        <f t="shared" si="32"/>
        <v>58.58</v>
      </c>
      <c r="X252" s="192" t="str">
        <f t="shared" si="33"/>
        <v/>
      </c>
      <c r="Y252" s="192" t="str">
        <f t="shared" si="34"/>
        <v/>
      </c>
      <c r="Z252" s="192" t="str">
        <f t="shared" si="35"/>
        <v/>
      </c>
      <c r="AA252" s="2" t="s">
        <v>471</v>
      </c>
      <c r="AB252" s="2"/>
      <c r="AC252" s="2"/>
      <c r="AD252" s="39">
        <f t="shared" si="36"/>
        <v>58.58</v>
      </c>
      <c r="AE252" s="39">
        <f t="shared" si="37"/>
        <v>4.070393341399587</v>
      </c>
      <c r="AF252" s="39" t="str">
        <f t="shared" si="38"/>
        <v/>
      </c>
      <c r="AG252" s="39" t="str">
        <f t="shared" si="39"/>
        <v/>
      </c>
    </row>
    <row r="253" spans="1:33" x14ac:dyDescent="0.2">
      <c r="A253" s="60">
        <v>51500</v>
      </c>
      <c r="B253" s="2" t="s">
        <v>977</v>
      </c>
      <c r="C253" s="2">
        <v>1993</v>
      </c>
      <c r="D253" s="2" t="s">
        <v>553</v>
      </c>
      <c r="E253" s="2"/>
      <c r="F253" s="2" t="s">
        <v>349</v>
      </c>
      <c r="G253" s="2" t="s">
        <v>349</v>
      </c>
      <c r="H253" s="2"/>
      <c r="I253" s="2"/>
      <c r="J253" s="2" t="s">
        <v>352</v>
      </c>
      <c r="K253" s="4"/>
      <c r="L253" s="682"/>
      <c r="M253" s="682"/>
      <c r="N253" s="682"/>
      <c r="O253" s="682"/>
      <c r="P253" s="682"/>
      <c r="Q253" s="682">
        <v>7.96</v>
      </c>
      <c r="R253" s="682">
        <v>53.96</v>
      </c>
      <c r="S253" s="682"/>
      <c r="T253" s="682"/>
      <c r="U253" s="682"/>
      <c r="V253" s="192"/>
      <c r="W253" s="76" t="str">
        <f t="shared" si="32"/>
        <v/>
      </c>
      <c r="X253" s="192" t="str">
        <f t="shared" si="33"/>
        <v/>
      </c>
      <c r="Y253" s="192" t="str">
        <f t="shared" si="34"/>
        <v/>
      </c>
      <c r="Z253" s="192" t="str">
        <f t="shared" si="35"/>
        <v/>
      </c>
      <c r="AA253" s="2"/>
      <c r="AB253" s="2"/>
      <c r="AC253" s="2"/>
      <c r="AD253" s="39" t="str">
        <f t="shared" si="36"/>
        <v/>
      </c>
      <c r="AE253" s="39" t="str">
        <f t="shared" si="37"/>
        <v/>
      </c>
      <c r="AF253" s="39" t="str">
        <f t="shared" si="38"/>
        <v/>
      </c>
      <c r="AG253" s="39" t="str">
        <f t="shared" si="39"/>
        <v/>
      </c>
    </row>
    <row r="254" spans="1:33" x14ac:dyDescent="0.2">
      <c r="A254" s="60">
        <v>200013</v>
      </c>
      <c r="B254" s="2" t="s">
        <v>978</v>
      </c>
      <c r="C254" s="2">
        <v>1993</v>
      </c>
      <c r="D254" s="2"/>
      <c r="E254" s="2" t="s">
        <v>777</v>
      </c>
      <c r="F254" s="2"/>
      <c r="G254" s="2"/>
      <c r="H254" s="2"/>
      <c r="I254" s="2"/>
      <c r="J254" s="2" t="s">
        <v>493</v>
      </c>
      <c r="K254" s="4"/>
      <c r="L254" s="682"/>
      <c r="M254" s="682"/>
      <c r="N254" s="682"/>
      <c r="O254" s="682"/>
      <c r="P254" s="682"/>
      <c r="Q254" s="682">
        <v>1.1000000000000001</v>
      </c>
      <c r="R254" s="682"/>
      <c r="S254" s="682">
        <v>0.1</v>
      </c>
      <c r="T254" s="682"/>
      <c r="U254" s="682"/>
      <c r="V254" s="192"/>
      <c r="W254" s="76" t="str">
        <f t="shared" si="32"/>
        <v/>
      </c>
      <c r="X254" s="192" t="str">
        <f t="shared" si="33"/>
        <v/>
      </c>
      <c r="Y254" s="192" t="str">
        <f t="shared" si="34"/>
        <v/>
      </c>
      <c r="Z254" s="192" t="str">
        <f t="shared" si="35"/>
        <v/>
      </c>
      <c r="AA254" s="2" t="s">
        <v>500</v>
      </c>
      <c r="AB254" s="2"/>
      <c r="AC254" s="2"/>
      <c r="AD254" s="39" t="str">
        <f t="shared" si="36"/>
        <v/>
      </c>
      <c r="AE254" s="39" t="str">
        <f t="shared" si="37"/>
        <v/>
      </c>
      <c r="AF254" s="39" t="str">
        <f t="shared" si="38"/>
        <v/>
      </c>
      <c r="AG254" s="39" t="str">
        <f t="shared" si="39"/>
        <v/>
      </c>
    </row>
    <row r="255" spans="1:33" ht="25.5" x14ac:dyDescent="0.2">
      <c r="A255" s="60">
        <v>2989204</v>
      </c>
      <c r="B255" s="2" t="s">
        <v>411</v>
      </c>
      <c r="C255" s="2">
        <v>2000</v>
      </c>
      <c r="D255" s="2" t="s">
        <v>347</v>
      </c>
      <c r="E255" s="2" t="s">
        <v>412</v>
      </c>
      <c r="F255" s="2" t="s">
        <v>349</v>
      </c>
      <c r="G255" s="2" t="s">
        <v>349</v>
      </c>
      <c r="H255" s="2" t="s">
        <v>351</v>
      </c>
      <c r="I255" s="2" t="s">
        <v>341</v>
      </c>
      <c r="J255" s="2" t="s">
        <v>352</v>
      </c>
      <c r="K255" s="4"/>
      <c r="L255" s="682"/>
      <c r="M255" s="682">
        <v>12</v>
      </c>
      <c r="N255" s="682"/>
      <c r="O255" s="682">
        <v>0.25</v>
      </c>
      <c r="P255" s="682">
        <v>20.8</v>
      </c>
      <c r="Q255" s="682"/>
      <c r="R255" s="682"/>
      <c r="S255" s="682"/>
      <c r="T255" s="682"/>
      <c r="U255" s="682"/>
      <c r="V255" s="192"/>
      <c r="W255" s="76" t="str">
        <f t="shared" si="32"/>
        <v/>
      </c>
      <c r="X255" s="192" t="str">
        <f t="shared" si="33"/>
        <v/>
      </c>
      <c r="Y255" s="192" t="str">
        <f t="shared" si="34"/>
        <v/>
      </c>
      <c r="Z255" s="192" t="str">
        <f t="shared" si="35"/>
        <v/>
      </c>
      <c r="AA255" s="2" t="s">
        <v>408</v>
      </c>
      <c r="AB255" s="2"/>
      <c r="AC255" s="2"/>
      <c r="AD255" s="39" t="str">
        <f t="shared" si="36"/>
        <v/>
      </c>
      <c r="AE255" s="39" t="str">
        <f t="shared" si="37"/>
        <v/>
      </c>
      <c r="AF255" s="39" t="str">
        <f t="shared" si="38"/>
        <v/>
      </c>
      <c r="AG255" s="39" t="str">
        <f t="shared" si="39"/>
        <v/>
      </c>
    </row>
    <row r="256" spans="1:33" ht="51" x14ac:dyDescent="0.2">
      <c r="A256" s="60">
        <v>4142022</v>
      </c>
      <c r="B256" s="2" t="s">
        <v>979</v>
      </c>
      <c r="C256" s="2">
        <v>2007</v>
      </c>
      <c r="D256" s="2" t="s">
        <v>921</v>
      </c>
      <c r="E256" s="2" t="s">
        <v>980</v>
      </c>
      <c r="F256" s="2" t="s">
        <v>349</v>
      </c>
      <c r="G256" s="2" t="s">
        <v>981</v>
      </c>
      <c r="H256" s="2" t="s">
        <v>351</v>
      </c>
      <c r="I256" s="2"/>
      <c r="J256" s="2" t="s">
        <v>352</v>
      </c>
      <c r="K256" s="4" t="s">
        <v>982</v>
      </c>
      <c r="L256" s="682"/>
      <c r="M256" s="682">
        <v>24</v>
      </c>
      <c r="N256" s="682"/>
      <c r="O256" s="682">
        <v>0</v>
      </c>
      <c r="P256" s="682">
        <v>0.3</v>
      </c>
      <c r="Q256" s="682">
        <v>0.09</v>
      </c>
      <c r="R256" s="682">
        <v>0.06</v>
      </c>
      <c r="S256" s="682"/>
      <c r="T256" s="682"/>
      <c r="U256" s="682">
        <v>7.0000000000000007E-2</v>
      </c>
      <c r="V256" s="192"/>
      <c r="W256" s="76" t="str">
        <f t="shared" si="32"/>
        <v/>
      </c>
      <c r="X256" s="192" t="str">
        <f t="shared" si="33"/>
        <v/>
      </c>
      <c r="Y256" s="192" t="str">
        <f t="shared" si="34"/>
        <v/>
      </c>
      <c r="Z256" s="192" t="str">
        <f t="shared" si="35"/>
        <v/>
      </c>
      <c r="AA256" s="2" t="s">
        <v>471</v>
      </c>
      <c r="AB256" s="2"/>
      <c r="AC256" s="2"/>
      <c r="AD256" s="39" t="str">
        <f t="shared" si="36"/>
        <v/>
      </c>
      <c r="AE256" s="39" t="str">
        <f t="shared" si="37"/>
        <v/>
      </c>
      <c r="AF256" s="39" t="str">
        <f t="shared" si="38"/>
        <v/>
      </c>
      <c r="AG256" s="39" t="str">
        <f t="shared" si="39"/>
        <v/>
      </c>
    </row>
    <row r="257" spans="1:33" ht="51" x14ac:dyDescent="0.2">
      <c r="A257" s="60">
        <v>4142022</v>
      </c>
      <c r="B257" s="2" t="s">
        <v>979</v>
      </c>
      <c r="C257" s="2">
        <v>2007</v>
      </c>
      <c r="D257" s="2" t="s">
        <v>921</v>
      </c>
      <c r="E257" s="2" t="s">
        <v>980</v>
      </c>
      <c r="F257" s="2" t="s">
        <v>349</v>
      </c>
      <c r="G257" s="2" t="s">
        <v>983</v>
      </c>
      <c r="H257" s="2" t="s">
        <v>351</v>
      </c>
      <c r="I257" s="2"/>
      <c r="J257" s="2" t="s">
        <v>352</v>
      </c>
      <c r="K257" s="4" t="s">
        <v>982</v>
      </c>
      <c r="L257" s="682"/>
      <c r="M257" s="682">
        <v>114</v>
      </c>
      <c r="N257" s="682"/>
      <c r="O257" s="682">
        <v>0</v>
      </c>
      <c r="P257" s="682">
        <v>1.9</v>
      </c>
      <c r="Q257" s="682">
        <v>0.19</v>
      </c>
      <c r="R257" s="682">
        <v>0.31</v>
      </c>
      <c r="S257" s="682"/>
      <c r="T257" s="682"/>
      <c r="U257" s="682">
        <v>0.1</v>
      </c>
      <c r="V257" s="192"/>
      <c r="W257" s="76" t="str">
        <f t="shared" si="32"/>
        <v/>
      </c>
      <c r="X257" s="192" t="str">
        <f t="shared" si="33"/>
        <v/>
      </c>
      <c r="Y257" s="192" t="str">
        <f t="shared" si="34"/>
        <v/>
      </c>
      <c r="Z257" s="192" t="str">
        <f t="shared" si="35"/>
        <v/>
      </c>
      <c r="AA257" s="2" t="s">
        <v>471</v>
      </c>
      <c r="AB257" s="2"/>
      <c r="AC257" s="2"/>
      <c r="AD257" s="39" t="str">
        <f t="shared" si="36"/>
        <v/>
      </c>
      <c r="AE257" s="39" t="str">
        <f t="shared" si="37"/>
        <v/>
      </c>
      <c r="AF257" s="39" t="str">
        <f t="shared" si="38"/>
        <v/>
      </c>
      <c r="AG257" s="39" t="str">
        <f t="shared" si="39"/>
        <v/>
      </c>
    </row>
    <row r="258" spans="1:33" ht="51" x14ac:dyDescent="0.2">
      <c r="A258" s="60">
        <v>4142022</v>
      </c>
      <c r="B258" s="2" t="s">
        <v>979</v>
      </c>
      <c r="C258" s="2">
        <v>2007</v>
      </c>
      <c r="D258" s="2" t="s">
        <v>921</v>
      </c>
      <c r="E258" s="2" t="s">
        <v>980</v>
      </c>
      <c r="F258" s="2" t="s">
        <v>349</v>
      </c>
      <c r="G258" s="2" t="s">
        <v>984</v>
      </c>
      <c r="H258" s="2" t="s">
        <v>351</v>
      </c>
      <c r="I258" s="2"/>
      <c r="J258" s="2" t="s">
        <v>352</v>
      </c>
      <c r="K258" s="4" t="s">
        <v>982</v>
      </c>
      <c r="L258" s="682"/>
      <c r="M258" s="682">
        <v>231</v>
      </c>
      <c r="N258" s="682"/>
      <c r="O258" s="682">
        <v>0.06</v>
      </c>
      <c r="P258" s="682">
        <v>672</v>
      </c>
      <c r="Q258" s="682">
        <v>46.7</v>
      </c>
      <c r="R258" s="682">
        <v>69.099999999999994</v>
      </c>
      <c r="S258" s="682"/>
      <c r="T258" s="682"/>
      <c r="U258" s="682">
        <v>15</v>
      </c>
      <c r="V258" s="192"/>
      <c r="W258" s="76" t="str">
        <f t="shared" si="32"/>
        <v/>
      </c>
      <c r="X258" s="192" t="str">
        <f t="shared" si="33"/>
        <v/>
      </c>
      <c r="Y258" s="192" t="str">
        <f t="shared" si="34"/>
        <v/>
      </c>
      <c r="Z258" s="192" t="str">
        <f t="shared" si="35"/>
        <v/>
      </c>
      <c r="AA258" s="2" t="s">
        <v>471</v>
      </c>
      <c r="AB258" s="2"/>
      <c r="AC258" s="2"/>
      <c r="AD258" s="39" t="str">
        <f t="shared" si="36"/>
        <v/>
      </c>
      <c r="AE258" s="39" t="str">
        <f t="shared" si="37"/>
        <v/>
      </c>
      <c r="AF258" s="39" t="str">
        <f t="shared" si="38"/>
        <v/>
      </c>
      <c r="AG258" s="39" t="str">
        <f t="shared" si="39"/>
        <v/>
      </c>
    </row>
    <row r="259" spans="1:33" ht="63.75" x14ac:dyDescent="0.2">
      <c r="A259" s="60">
        <v>4142022</v>
      </c>
      <c r="B259" s="2" t="s">
        <v>979</v>
      </c>
      <c r="C259" s="2">
        <v>2007</v>
      </c>
      <c r="D259" s="2" t="s">
        <v>921</v>
      </c>
      <c r="E259" s="2" t="s">
        <v>980</v>
      </c>
      <c r="F259" s="2" t="s">
        <v>349</v>
      </c>
      <c r="G259" s="2" t="s">
        <v>985</v>
      </c>
      <c r="H259" s="2" t="s">
        <v>351</v>
      </c>
      <c r="I259" s="2"/>
      <c r="J259" s="2" t="s">
        <v>352</v>
      </c>
      <c r="K259" s="4" t="s">
        <v>982</v>
      </c>
      <c r="L259" s="682"/>
      <c r="M259" s="682">
        <v>261</v>
      </c>
      <c r="N259" s="682"/>
      <c r="O259" s="682">
        <v>0.02</v>
      </c>
      <c r="P259" s="682">
        <v>66.2</v>
      </c>
      <c r="Q259" s="682">
        <v>4.5</v>
      </c>
      <c r="R259" s="682">
        <v>8.9</v>
      </c>
      <c r="S259" s="682"/>
      <c r="T259" s="682"/>
      <c r="U259" s="682">
        <v>1</v>
      </c>
      <c r="V259" s="192"/>
      <c r="W259" s="76" t="str">
        <f t="shared" si="32"/>
        <v/>
      </c>
      <c r="X259" s="192" t="str">
        <f t="shared" si="33"/>
        <v/>
      </c>
      <c r="Y259" s="192" t="str">
        <f t="shared" si="34"/>
        <v/>
      </c>
      <c r="Z259" s="192" t="str">
        <f t="shared" si="35"/>
        <v/>
      </c>
      <c r="AA259" s="2" t="s">
        <v>471</v>
      </c>
      <c r="AB259" s="2"/>
      <c r="AC259" s="2"/>
      <c r="AD259" s="39" t="str">
        <f t="shared" si="36"/>
        <v/>
      </c>
      <c r="AE259" s="39" t="str">
        <f t="shared" si="37"/>
        <v/>
      </c>
      <c r="AF259" s="39" t="str">
        <f t="shared" si="38"/>
        <v/>
      </c>
      <c r="AG259" s="39" t="str">
        <f t="shared" si="39"/>
        <v/>
      </c>
    </row>
    <row r="260" spans="1:33" ht="89.25" x14ac:dyDescent="0.2">
      <c r="A260" s="60">
        <v>4142022</v>
      </c>
      <c r="B260" s="2" t="s">
        <v>979</v>
      </c>
      <c r="C260" s="2">
        <v>2007</v>
      </c>
      <c r="D260" s="2" t="s">
        <v>921</v>
      </c>
      <c r="E260" s="2" t="s">
        <v>980</v>
      </c>
      <c r="F260" s="2" t="s">
        <v>349</v>
      </c>
      <c r="G260" s="2" t="s">
        <v>986</v>
      </c>
      <c r="H260" s="2" t="s">
        <v>351</v>
      </c>
      <c r="I260" s="2"/>
      <c r="J260" s="2" t="s">
        <v>352</v>
      </c>
      <c r="K260" s="4" t="s">
        <v>982</v>
      </c>
      <c r="L260" s="682"/>
      <c r="M260" s="682">
        <v>333</v>
      </c>
      <c r="N260" s="682"/>
      <c r="O260" s="682">
        <v>0.02</v>
      </c>
      <c r="P260" s="682">
        <v>543.29999999999995</v>
      </c>
      <c r="Q260" s="682">
        <v>10.199999999999999</v>
      </c>
      <c r="R260" s="682">
        <v>33.299999999999997</v>
      </c>
      <c r="S260" s="682"/>
      <c r="T260" s="682"/>
      <c r="U260" s="682">
        <v>1.6</v>
      </c>
      <c r="V260" s="192"/>
      <c r="W260" s="76" t="str">
        <f t="shared" si="32"/>
        <v/>
      </c>
      <c r="X260" s="192" t="str">
        <f t="shared" si="33"/>
        <v/>
      </c>
      <c r="Y260" s="192" t="str">
        <f t="shared" si="34"/>
        <v/>
      </c>
      <c r="Z260" s="192" t="str">
        <f t="shared" si="35"/>
        <v/>
      </c>
      <c r="AA260" s="2" t="s">
        <v>471</v>
      </c>
      <c r="AB260" s="2"/>
      <c r="AC260" s="2"/>
      <c r="AD260" s="39" t="str">
        <f t="shared" si="36"/>
        <v/>
      </c>
      <c r="AE260" s="39" t="str">
        <f t="shared" si="37"/>
        <v/>
      </c>
      <c r="AF260" s="39" t="str">
        <f t="shared" si="38"/>
        <v/>
      </c>
      <c r="AG260" s="39" t="str">
        <f t="shared" si="39"/>
        <v/>
      </c>
    </row>
    <row r="261" spans="1:33" ht="63.75" customHeight="1" x14ac:dyDescent="0.2">
      <c r="A261" s="60">
        <v>4142022</v>
      </c>
      <c r="B261" s="2" t="s">
        <v>979</v>
      </c>
      <c r="C261" s="2">
        <v>2007</v>
      </c>
      <c r="D261" s="2" t="s">
        <v>921</v>
      </c>
      <c r="E261" s="2" t="s">
        <v>980</v>
      </c>
      <c r="F261" s="2" t="s">
        <v>349</v>
      </c>
      <c r="G261" s="2" t="s">
        <v>987</v>
      </c>
      <c r="H261" s="2" t="s">
        <v>351</v>
      </c>
      <c r="I261" s="2"/>
      <c r="J261" s="2" t="s">
        <v>352</v>
      </c>
      <c r="K261" s="4" t="s">
        <v>982</v>
      </c>
      <c r="L261" s="682"/>
      <c r="M261" s="682">
        <v>15</v>
      </c>
      <c r="N261" s="682"/>
      <c r="O261" s="682">
        <v>0.02</v>
      </c>
      <c r="P261" s="682">
        <v>0.7</v>
      </c>
      <c r="Q261" s="682">
        <v>0.2</v>
      </c>
      <c r="R261" s="682">
        <v>0.22</v>
      </c>
      <c r="S261" s="682"/>
      <c r="T261" s="682"/>
      <c r="U261" s="682">
        <v>0.18</v>
      </c>
      <c r="V261" s="192"/>
      <c r="W261" s="76" t="str">
        <f t="shared" si="32"/>
        <v/>
      </c>
      <c r="X261" s="192" t="str">
        <f t="shared" si="33"/>
        <v/>
      </c>
      <c r="Y261" s="192" t="str">
        <f t="shared" si="34"/>
        <v/>
      </c>
      <c r="Z261" s="192" t="str">
        <f t="shared" si="35"/>
        <v/>
      </c>
      <c r="AA261" s="2" t="s">
        <v>471</v>
      </c>
      <c r="AB261" s="2"/>
      <c r="AC261" s="2"/>
      <c r="AD261" s="39" t="str">
        <f t="shared" si="36"/>
        <v/>
      </c>
      <c r="AE261" s="39" t="str">
        <f t="shared" si="37"/>
        <v/>
      </c>
      <c r="AF261" s="39" t="str">
        <f t="shared" si="38"/>
        <v/>
      </c>
      <c r="AG261" s="39" t="str">
        <f t="shared" si="39"/>
        <v/>
      </c>
    </row>
    <row r="262" spans="1:33" ht="76.5" x14ac:dyDescent="0.2">
      <c r="A262" s="60">
        <v>4142022</v>
      </c>
      <c r="B262" s="2" t="s">
        <v>979</v>
      </c>
      <c r="C262" s="2">
        <v>2007</v>
      </c>
      <c r="D262" s="2" t="s">
        <v>921</v>
      </c>
      <c r="E262" s="2" t="s">
        <v>980</v>
      </c>
      <c r="F262" s="2" t="s">
        <v>349</v>
      </c>
      <c r="G262" s="2" t="s">
        <v>988</v>
      </c>
      <c r="H262" s="2" t="s">
        <v>351</v>
      </c>
      <c r="I262" s="2"/>
      <c r="J262" s="2" t="s">
        <v>352</v>
      </c>
      <c r="K262" s="4" t="s">
        <v>982</v>
      </c>
      <c r="L262" s="682"/>
      <c r="M262" s="682">
        <v>56</v>
      </c>
      <c r="N262" s="682"/>
      <c r="O262" s="682">
        <v>0.02</v>
      </c>
      <c r="P262" s="682">
        <v>48.7</v>
      </c>
      <c r="Q262" s="682">
        <v>2.2000000000000002</v>
      </c>
      <c r="R262" s="682">
        <v>8.4</v>
      </c>
      <c r="S262" s="682"/>
      <c r="T262" s="682"/>
      <c r="U262" s="682">
        <v>0.19</v>
      </c>
      <c r="V262" s="76"/>
      <c r="W262" s="76" t="str">
        <f t="shared" si="32"/>
        <v/>
      </c>
      <c r="X262" s="192" t="str">
        <f t="shared" si="33"/>
        <v/>
      </c>
      <c r="Y262" s="192" t="str">
        <f t="shared" si="34"/>
        <v/>
      </c>
      <c r="Z262" s="192" t="str">
        <f t="shared" si="35"/>
        <v/>
      </c>
      <c r="AA262" s="2" t="s">
        <v>471</v>
      </c>
      <c r="AB262" s="2"/>
      <c r="AC262" s="2"/>
      <c r="AD262" s="39" t="str">
        <f t="shared" si="36"/>
        <v/>
      </c>
      <c r="AE262" s="39" t="str">
        <f t="shared" si="37"/>
        <v/>
      </c>
      <c r="AF262" s="39" t="str">
        <f t="shared" si="38"/>
        <v/>
      </c>
      <c r="AG262" s="39" t="str">
        <f t="shared" si="39"/>
        <v/>
      </c>
    </row>
    <row r="263" spans="1:33" ht="102" x14ac:dyDescent="0.2">
      <c r="A263" s="60">
        <v>4142022</v>
      </c>
      <c r="B263" s="2" t="s">
        <v>979</v>
      </c>
      <c r="C263" s="2">
        <v>2007</v>
      </c>
      <c r="D263" s="2" t="s">
        <v>921</v>
      </c>
      <c r="E263" s="2" t="s">
        <v>980</v>
      </c>
      <c r="F263" s="2" t="s">
        <v>349</v>
      </c>
      <c r="G263" s="2" t="s">
        <v>989</v>
      </c>
      <c r="H263" s="2" t="s">
        <v>351</v>
      </c>
      <c r="I263" s="2"/>
      <c r="J263" s="2" t="s">
        <v>352</v>
      </c>
      <c r="K263" s="4" t="s">
        <v>982</v>
      </c>
      <c r="L263" s="682"/>
      <c r="M263" s="682">
        <v>250</v>
      </c>
      <c r="N263" s="682"/>
      <c r="O263" s="682">
        <v>0.02</v>
      </c>
      <c r="P263" s="682">
        <v>106</v>
      </c>
      <c r="Q263" s="682">
        <v>4.4000000000000004</v>
      </c>
      <c r="R263" s="682">
        <v>12.2</v>
      </c>
      <c r="S263" s="682"/>
      <c r="T263" s="682"/>
      <c r="U263" s="682">
        <v>0.8</v>
      </c>
      <c r="V263" s="76"/>
      <c r="W263" s="76" t="str">
        <f t="shared" si="32"/>
        <v/>
      </c>
      <c r="X263" s="192" t="str">
        <f t="shared" si="33"/>
        <v/>
      </c>
      <c r="Y263" s="192" t="str">
        <f t="shared" si="34"/>
        <v/>
      </c>
      <c r="Z263" s="192" t="str">
        <f t="shared" si="35"/>
        <v/>
      </c>
      <c r="AA263" s="2" t="s">
        <v>471</v>
      </c>
      <c r="AB263" s="2"/>
      <c r="AC263" s="2"/>
      <c r="AD263" s="39" t="str">
        <f t="shared" si="36"/>
        <v/>
      </c>
      <c r="AE263" s="39" t="str">
        <f t="shared" si="37"/>
        <v/>
      </c>
      <c r="AF263" s="39" t="str">
        <f t="shared" si="38"/>
        <v/>
      </c>
      <c r="AG263" s="39" t="str">
        <f t="shared" si="39"/>
        <v/>
      </c>
    </row>
    <row r="264" spans="1:33" ht="63.75" x14ac:dyDescent="0.2">
      <c r="A264" s="60">
        <v>4142022</v>
      </c>
      <c r="B264" s="2" t="s">
        <v>979</v>
      </c>
      <c r="C264" s="2">
        <v>2007</v>
      </c>
      <c r="D264" s="2" t="s">
        <v>921</v>
      </c>
      <c r="E264" s="2" t="s">
        <v>980</v>
      </c>
      <c r="F264" s="2" t="s">
        <v>349</v>
      </c>
      <c r="G264" s="2" t="s">
        <v>990</v>
      </c>
      <c r="H264" s="2" t="s">
        <v>351</v>
      </c>
      <c r="I264" s="2"/>
      <c r="J264" s="2" t="s">
        <v>352</v>
      </c>
      <c r="K264" s="4" t="s">
        <v>982</v>
      </c>
      <c r="L264" s="682"/>
      <c r="M264" s="682">
        <v>74</v>
      </c>
      <c r="N264" s="682"/>
      <c r="O264" s="682">
        <v>0.05</v>
      </c>
      <c r="P264" s="682">
        <v>18.100000000000001</v>
      </c>
      <c r="Q264" s="682">
        <v>1.4</v>
      </c>
      <c r="R264" s="682">
        <v>2.6</v>
      </c>
      <c r="S264" s="682"/>
      <c r="T264" s="682"/>
      <c r="U264" s="682">
        <v>0.5</v>
      </c>
      <c r="V264" s="76"/>
      <c r="W264" s="76" t="str">
        <f t="shared" si="32"/>
        <v/>
      </c>
      <c r="X264" s="192" t="str">
        <f t="shared" si="33"/>
        <v/>
      </c>
      <c r="Y264" s="192" t="str">
        <f t="shared" si="34"/>
        <v/>
      </c>
      <c r="Z264" s="192" t="str">
        <f t="shared" si="35"/>
        <v/>
      </c>
      <c r="AA264" s="2" t="s">
        <v>471</v>
      </c>
      <c r="AB264" s="2"/>
      <c r="AC264" s="2"/>
      <c r="AD264" s="39" t="str">
        <f t="shared" si="36"/>
        <v/>
      </c>
      <c r="AE264" s="39" t="str">
        <f t="shared" si="37"/>
        <v/>
      </c>
      <c r="AF264" s="39" t="str">
        <f t="shared" si="38"/>
        <v/>
      </c>
      <c r="AG264" s="39" t="str">
        <f t="shared" si="39"/>
        <v/>
      </c>
    </row>
    <row r="265" spans="1:33" ht="51" x14ac:dyDescent="0.2">
      <c r="A265" s="60">
        <v>4142022</v>
      </c>
      <c r="B265" s="2" t="s">
        <v>979</v>
      </c>
      <c r="C265" s="2">
        <v>2007</v>
      </c>
      <c r="D265" s="2" t="s">
        <v>921</v>
      </c>
      <c r="E265" s="2" t="s">
        <v>980</v>
      </c>
      <c r="F265" s="2" t="s">
        <v>349</v>
      </c>
      <c r="G265" s="2" t="s">
        <v>991</v>
      </c>
      <c r="H265" s="2" t="s">
        <v>351</v>
      </c>
      <c r="I265" s="2"/>
      <c r="J265" s="2" t="s">
        <v>352</v>
      </c>
      <c r="K265" s="4" t="s">
        <v>982</v>
      </c>
      <c r="L265" s="682"/>
      <c r="M265" s="682">
        <v>103</v>
      </c>
      <c r="N265" s="682"/>
      <c r="O265" s="682">
        <v>0</v>
      </c>
      <c r="P265" s="682">
        <v>7.9</v>
      </c>
      <c r="Q265" s="682">
        <v>0.59</v>
      </c>
      <c r="R265" s="682">
        <v>0.91</v>
      </c>
      <c r="S265" s="682"/>
      <c r="T265" s="682"/>
      <c r="U265" s="682">
        <v>0.4</v>
      </c>
      <c r="V265" s="76"/>
      <c r="W265" s="76" t="str">
        <f t="shared" si="32"/>
        <v/>
      </c>
      <c r="X265" s="192" t="str">
        <f t="shared" si="33"/>
        <v/>
      </c>
      <c r="Y265" s="192" t="str">
        <f t="shared" si="34"/>
        <v/>
      </c>
      <c r="Z265" s="192" t="str">
        <f t="shared" si="35"/>
        <v/>
      </c>
      <c r="AA265" s="2" t="s">
        <v>471</v>
      </c>
      <c r="AB265" s="2"/>
      <c r="AC265" s="2"/>
      <c r="AD265" s="39" t="str">
        <f t="shared" si="36"/>
        <v/>
      </c>
      <c r="AE265" s="39" t="str">
        <f t="shared" si="37"/>
        <v/>
      </c>
      <c r="AF265" s="39" t="str">
        <f t="shared" si="38"/>
        <v/>
      </c>
      <c r="AG265" s="39" t="str">
        <f t="shared" si="39"/>
        <v/>
      </c>
    </row>
    <row r="266" spans="1:33" ht="51" x14ac:dyDescent="0.2">
      <c r="A266" s="60">
        <v>4142022</v>
      </c>
      <c r="B266" s="2" t="s">
        <v>979</v>
      </c>
      <c r="C266" s="2">
        <v>2007</v>
      </c>
      <c r="D266" s="2" t="s">
        <v>921</v>
      </c>
      <c r="E266" s="2" t="s">
        <v>980</v>
      </c>
      <c r="F266" s="2" t="s">
        <v>349</v>
      </c>
      <c r="G266" s="2" t="s">
        <v>992</v>
      </c>
      <c r="H266" s="2" t="s">
        <v>351</v>
      </c>
      <c r="I266" s="2"/>
      <c r="J266" s="2" t="s">
        <v>352</v>
      </c>
      <c r="K266" s="4" t="s">
        <v>982</v>
      </c>
      <c r="L266" s="682"/>
      <c r="M266" s="682">
        <v>35</v>
      </c>
      <c r="N266" s="682"/>
      <c r="O266" s="682">
        <v>0</v>
      </c>
      <c r="P266" s="682">
        <v>15.5</v>
      </c>
      <c r="Q266" s="682">
        <v>1.1000000000000001</v>
      </c>
      <c r="R266" s="682">
        <v>2.6</v>
      </c>
      <c r="S266" s="682"/>
      <c r="T266" s="682"/>
      <c r="U266" s="682">
        <v>0.41</v>
      </c>
      <c r="V266" s="76"/>
      <c r="W266" s="76" t="str">
        <f t="shared" si="32"/>
        <v/>
      </c>
      <c r="X266" s="192" t="str">
        <f t="shared" si="33"/>
        <v/>
      </c>
      <c r="Y266" s="192" t="str">
        <f t="shared" si="34"/>
        <v/>
      </c>
      <c r="Z266" s="192" t="str">
        <f t="shared" si="35"/>
        <v/>
      </c>
      <c r="AA266" s="2" t="s">
        <v>471</v>
      </c>
      <c r="AB266" s="2"/>
      <c r="AC266" s="2"/>
      <c r="AD266" s="39" t="str">
        <f t="shared" si="36"/>
        <v/>
      </c>
      <c r="AE266" s="39" t="str">
        <f t="shared" si="37"/>
        <v/>
      </c>
      <c r="AF266" s="39" t="str">
        <f t="shared" si="38"/>
        <v/>
      </c>
      <c r="AG266" s="39" t="str">
        <f t="shared" si="39"/>
        <v/>
      </c>
    </row>
    <row r="267" spans="1:33" ht="51" x14ac:dyDescent="0.2">
      <c r="A267" s="60">
        <v>4142022</v>
      </c>
      <c r="B267" s="2" t="s">
        <v>979</v>
      </c>
      <c r="C267" s="2">
        <v>2007</v>
      </c>
      <c r="D267" s="2" t="s">
        <v>921</v>
      </c>
      <c r="E267" s="2" t="s">
        <v>980</v>
      </c>
      <c r="F267" s="2" t="s">
        <v>349</v>
      </c>
      <c r="G267" s="2" t="s">
        <v>993</v>
      </c>
      <c r="H267" s="2" t="s">
        <v>351</v>
      </c>
      <c r="I267" s="2"/>
      <c r="J267" s="2" t="s">
        <v>352</v>
      </c>
      <c r="K267" s="4" t="s">
        <v>982</v>
      </c>
      <c r="L267" s="682"/>
      <c r="M267" s="682">
        <v>39</v>
      </c>
      <c r="N267" s="682"/>
      <c r="O267" s="682">
        <v>0.02</v>
      </c>
      <c r="P267" s="682">
        <v>0.7</v>
      </c>
      <c r="Q267" s="682">
        <v>0.13</v>
      </c>
      <c r="R267" s="682">
        <v>0.17</v>
      </c>
      <c r="S267" s="682"/>
      <c r="T267" s="682"/>
      <c r="U267" s="682">
        <v>7.0000000000000007E-2</v>
      </c>
      <c r="V267" s="76"/>
      <c r="W267" s="76" t="str">
        <f t="shared" si="32"/>
        <v/>
      </c>
      <c r="X267" s="192" t="str">
        <f t="shared" si="33"/>
        <v/>
      </c>
      <c r="Y267" s="192" t="str">
        <f t="shared" si="34"/>
        <v/>
      </c>
      <c r="Z267" s="192" t="str">
        <f t="shared" si="35"/>
        <v/>
      </c>
      <c r="AA267" s="2" t="s">
        <v>471</v>
      </c>
      <c r="AB267" s="2"/>
      <c r="AC267" s="2"/>
      <c r="AD267" s="39" t="str">
        <f t="shared" si="36"/>
        <v/>
      </c>
      <c r="AE267" s="39" t="str">
        <f t="shared" si="37"/>
        <v/>
      </c>
      <c r="AF267" s="39" t="str">
        <f t="shared" si="38"/>
        <v/>
      </c>
      <c r="AG267" s="39" t="str">
        <f t="shared" si="39"/>
        <v/>
      </c>
    </row>
    <row r="268" spans="1:33" ht="51" x14ac:dyDescent="0.2">
      <c r="A268" s="60">
        <v>4142022</v>
      </c>
      <c r="B268" s="2" t="s">
        <v>979</v>
      </c>
      <c r="C268" s="2">
        <v>2007</v>
      </c>
      <c r="D268" s="2" t="s">
        <v>921</v>
      </c>
      <c r="E268" s="2" t="s">
        <v>980</v>
      </c>
      <c r="F268" s="2" t="s">
        <v>349</v>
      </c>
      <c r="G268" s="2" t="s">
        <v>994</v>
      </c>
      <c r="H268" s="2" t="s">
        <v>351</v>
      </c>
      <c r="I268" s="2"/>
      <c r="J268" s="2" t="s">
        <v>352</v>
      </c>
      <c r="K268" s="4" t="s">
        <v>982</v>
      </c>
      <c r="L268" s="682"/>
      <c r="M268" s="682">
        <v>134</v>
      </c>
      <c r="N268" s="682"/>
      <c r="O268" s="682">
        <v>0.05</v>
      </c>
      <c r="P268" s="682">
        <v>122.6</v>
      </c>
      <c r="Q268" s="682">
        <v>1.3</v>
      </c>
      <c r="R268" s="682">
        <v>10.6</v>
      </c>
      <c r="S268" s="682"/>
      <c r="T268" s="682"/>
      <c r="U268" s="682">
        <v>0.2</v>
      </c>
      <c r="V268" s="192"/>
      <c r="W268" s="76" t="str">
        <f t="shared" si="32"/>
        <v/>
      </c>
      <c r="X268" s="192" t="str">
        <f t="shared" si="33"/>
        <v/>
      </c>
      <c r="Y268" s="192" t="str">
        <f t="shared" si="34"/>
        <v/>
      </c>
      <c r="Z268" s="192" t="str">
        <f t="shared" si="35"/>
        <v/>
      </c>
      <c r="AA268" s="2" t="s">
        <v>471</v>
      </c>
      <c r="AB268" s="2"/>
      <c r="AC268" s="2"/>
      <c r="AD268" s="39" t="str">
        <f t="shared" si="36"/>
        <v/>
      </c>
      <c r="AE268" s="39" t="str">
        <f t="shared" si="37"/>
        <v/>
      </c>
      <c r="AF268" s="39" t="str">
        <f t="shared" si="38"/>
        <v/>
      </c>
      <c r="AG268" s="39" t="str">
        <f t="shared" si="39"/>
        <v/>
      </c>
    </row>
    <row r="269" spans="1:33" ht="51" x14ac:dyDescent="0.2">
      <c r="A269" s="60">
        <v>4142022</v>
      </c>
      <c r="B269" s="2" t="s">
        <v>979</v>
      </c>
      <c r="C269" s="2">
        <v>2007</v>
      </c>
      <c r="D269" s="2" t="s">
        <v>921</v>
      </c>
      <c r="E269" s="2" t="s">
        <v>980</v>
      </c>
      <c r="F269" s="2" t="s">
        <v>349</v>
      </c>
      <c r="G269" s="2" t="s">
        <v>995</v>
      </c>
      <c r="H269" s="2" t="s">
        <v>351</v>
      </c>
      <c r="I269" s="2"/>
      <c r="J269" s="2" t="s">
        <v>352</v>
      </c>
      <c r="K269" s="4" t="s">
        <v>982</v>
      </c>
      <c r="L269" s="682"/>
      <c r="M269" s="682">
        <v>210</v>
      </c>
      <c r="N269" s="682"/>
      <c r="O269" s="682">
        <v>0</v>
      </c>
      <c r="P269" s="682">
        <v>522</v>
      </c>
      <c r="Q269" s="682">
        <v>13.6</v>
      </c>
      <c r="R269" s="682">
        <v>55.4</v>
      </c>
      <c r="S269" s="682"/>
      <c r="T269" s="682"/>
      <c r="U269" s="682">
        <v>0.95</v>
      </c>
      <c r="V269" s="192"/>
      <c r="W269" s="76" t="str">
        <f t="shared" si="32"/>
        <v/>
      </c>
      <c r="X269" s="192" t="str">
        <f t="shared" si="33"/>
        <v/>
      </c>
      <c r="Y269" s="192" t="str">
        <f t="shared" si="34"/>
        <v/>
      </c>
      <c r="Z269" s="192" t="str">
        <f t="shared" si="35"/>
        <v/>
      </c>
      <c r="AA269" s="2" t="s">
        <v>471</v>
      </c>
      <c r="AB269" s="2"/>
      <c r="AC269" s="2"/>
      <c r="AD269" s="39" t="str">
        <f t="shared" si="36"/>
        <v/>
      </c>
      <c r="AE269" s="39" t="str">
        <f t="shared" si="37"/>
        <v/>
      </c>
      <c r="AF269" s="39" t="str">
        <f t="shared" si="38"/>
        <v/>
      </c>
      <c r="AG269" s="39" t="str">
        <f t="shared" si="39"/>
        <v/>
      </c>
    </row>
    <row r="270" spans="1:33" ht="51" x14ac:dyDescent="0.2">
      <c r="A270" s="60">
        <v>4142022</v>
      </c>
      <c r="B270" s="2" t="s">
        <v>979</v>
      </c>
      <c r="C270" s="2">
        <v>2007</v>
      </c>
      <c r="D270" s="2" t="s">
        <v>921</v>
      </c>
      <c r="E270" s="2" t="s">
        <v>980</v>
      </c>
      <c r="F270" s="2" t="s">
        <v>349</v>
      </c>
      <c r="G270" s="2" t="s">
        <v>996</v>
      </c>
      <c r="H270" s="2" t="s">
        <v>351</v>
      </c>
      <c r="I270" s="2"/>
      <c r="J270" s="2" t="s">
        <v>352</v>
      </c>
      <c r="K270" s="4" t="s">
        <v>982</v>
      </c>
      <c r="L270" s="682"/>
      <c r="M270" s="682">
        <v>41</v>
      </c>
      <c r="N270" s="682"/>
      <c r="O270" s="682">
        <v>0</v>
      </c>
      <c r="P270" s="682">
        <v>30.5</v>
      </c>
      <c r="Q270" s="682">
        <v>2.2000000000000002</v>
      </c>
      <c r="R270" s="682">
        <v>7</v>
      </c>
      <c r="S270" s="682"/>
      <c r="T270" s="682"/>
      <c r="U270" s="682">
        <v>7.0000000000000007E-2</v>
      </c>
      <c r="V270" s="192"/>
      <c r="W270" s="76" t="str">
        <f t="shared" si="32"/>
        <v/>
      </c>
      <c r="X270" s="192" t="str">
        <f t="shared" si="33"/>
        <v/>
      </c>
      <c r="Y270" s="192" t="str">
        <f t="shared" si="34"/>
        <v/>
      </c>
      <c r="Z270" s="192" t="str">
        <f t="shared" si="35"/>
        <v/>
      </c>
      <c r="AA270" s="2" t="s">
        <v>471</v>
      </c>
      <c r="AB270" s="2"/>
      <c r="AC270" s="2"/>
      <c r="AD270" s="39" t="str">
        <f t="shared" si="36"/>
        <v/>
      </c>
      <c r="AE270" s="39" t="str">
        <f t="shared" si="37"/>
        <v/>
      </c>
      <c r="AF270" s="39" t="str">
        <f t="shared" si="38"/>
        <v/>
      </c>
      <c r="AG270" s="39" t="str">
        <f t="shared" si="39"/>
        <v/>
      </c>
    </row>
    <row r="271" spans="1:33" ht="63.75" x14ac:dyDescent="0.2">
      <c r="A271" s="60">
        <v>5553767</v>
      </c>
      <c r="B271" s="2" t="s">
        <v>997</v>
      </c>
      <c r="C271" s="2">
        <v>1995</v>
      </c>
      <c r="D271" s="2" t="s">
        <v>387</v>
      </c>
      <c r="E271" s="2" t="s">
        <v>837</v>
      </c>
      <c r="F271" s="2" t="s">
        <v>349</v>
      </c>
      <c r="G271" s="2" t="s">
        <v>349</v>
      </c>
      <c r="H271" s="2" t="s">
        <v>351</v>
      </c>
      <c r="I271" s="2" t="s">
        <v>341</v>
      </c>
      <c r="J271" s="5" t="s">
        <v>352</v>
      </c>
      <c r="K271" s="4"/>
      <c r="L271" s="682">
        <v>480</v>
      </c>
      <c r="M271" s="682"/>
      <c r="N271" s="682"/>
      <c r="O271" s="682">
        <v>0</v>
      </c>
      <c r="P271" s="682">
        <v>40</v>
      </c>
      <c r="Q271" s="682"/>
      <c r="R271" s="682"/>
      <c r="S271" s="682"/>
      <c r="T271" s="62"/>
      <c r="U271" s="682"/>
      <c r="V271" s="192"/>
      <c r="W271" s="76" t="str">
        <f t="shared" si="32"/>
        <v/>
      </c>
      <c r="X271" s="192" t="str">
        <f t="shared" si="33"/>
        <v/>
      </c>
      <c r="Y271" s="192" t="str">
        <f t="shared" si="34"/>
        <v/>
      </c>
      <c r="Z271" s="192" t="str">
        <f t="shared" si="35"/>
        <v/>
      </c>
      <c r="AA271" s="2" t="s">
        <v>554</v>
      </c>
      <c r="AB271" s="2"/>
      <c r="AC271" s="2"/>
      <c r="AD271" s="39" t="str">
        <f t="shared" si="36"/>
        <v/>
      </c>
      <c r="AE271" s="39" t="str">
        <f t="shared" si="37"/>
        <v/>
      </c>
      <c r="AF271" s="39" t="str">
        <f t="shared" si="38"/>
        <v/>
      </c>
      <c r="AG271" s="39" t="str">
        <f t="shared" si="39"/>
        <v/>
      </c>
    </row>
    <row r="272" spans="1:33" x14ac:dyDescent="0.2">
      <c r="A272" s="60">
        <v>49714</v>
      </c>
      <c r="B272" s="2" t="s">
        <v>998</v>
      </c>
      <c r="C272" s="2">
        <v>1997</v>
      </c>
      <c r="D272" s="2" t="s">
        <v>347</v>
      </c>
      <c r="E272" s="2" t="s">
        <v>777</v>
      </c>
      <c r="F272" s="2" t="s">
        <v>349</v>
      </c>
      <c r="G272" s="2" t="s">
        <v>349</v>
      </c>
      <c r="H272" s="2"/>
      <c r="I272" s="2"/>
      <c r="J272" s="5"/>
      <c r="K272" s="4"/>
      <c r="L272" s="682"/>
      <c r="M272" s="682"/>
      <c r="N272" s="682"/>
      <c r="O272" s="682">
        <v>0.03</v>
      </c>
      <c r="P272" s="682">
        <v>374</v>
      </c>
      <c r="Q272" s="682"/>
      <c r="R272" s="682"/>
      <c r="S272" s="682"/>
      <c r="T272" s="7"/>
      <c r="U272" s="682"/>
      <c r="V272" s="192"/>
      <c r="W272" s="76" t="str">
        <f t="shared" si="32"/>
        <v/>
      </c>
      <c r="X272" s="192" t="str">
        <f t="shared" si="33"/>
        <v/>
      </c>
      <c r="Y272" s="192" t="str">
        <f t="shared" si="34"/>
        <v/>
      </c>
      <c r="Z272" s="192" t="str">
        <f t="shared" si="35"/>
        <v/>
      </c>
      <c r="AA272" s="2" t="s">
        <v>999</v>
      </c>
      <c r="AB272" s="2"/>
      <c r="AC272" s="2"/>
      <c r="AD272" s="39" t="str">
        <f t="shared" si="36"/>
        <v/>
      </c>
      <c r="AE272" s="39" t="str">
        <f t="shared" si="37"/>
        <v/>
      </c>
      <c r="AF272" s="39" t="str">
        <f t="shared" si="38"/>
        <v/>
      </c>
      <c r="AG272" s="39" t="str">
        <f t="shared" si="39"/>
        <v/>
      </c>
    </row>
    <row r="273" spans="1:33" ht="38.25" x14ac:dyDescent="0.2">
      <c r="A273" s="60">
        <v>2960518</v>
      </c>
      <c r="B273" s="2" t="s">
        <v>1000</v>
      </c>
      <c r="C273" s="2">
        <v>1996</v>
      </c>
      <c r="D273" s="2" t="s">
        <v>360</v>
      </c>
      <c r="E273" s="2" t="s">
        <v>1001</v>
      </c>
      <c r="F273" s="2" t="s">
        <v>1002</v>
      </c>
      <c r="G273" s="2" t="s">
        <v>349</v>
      </c>
      <c r="H273" s="2" t="s">
        <v>351</v>
      </c>
      <c r="I273" s="2"/>
      <c r="J273" s="2" t="s">
        <v>352</v>
      </c>
      <c r="K273" s="4"/>
      <c r="L273" s="682"/>
      <c r="M273" s="682"/>
      <c r="N273" s="682"/>
      <c r="O273" s="682"/>
      <c r="P273" s="682"/>
      <c r="Q273" s="682">
        <v>1.8</v>
      </c>
      <c r="R273" s="682">
        <v>2.8</v>
      </c>
      <c r="S273" s="682"/>
      <c r="T273" s="62"/>
      <c r="U273" s="682"/>
      <c r="V273" s="192"/>
      <c r="W273" s="76" t="str">
        <f t="shared" si="32"/>
        <v/>
      </c>
      <c r="X273" s="192" t="str">
        <f t="shared" si="33"/>
        <v/>
      </c>
      <c r="Y273" s="192" t="str">
        <f t="shared" si="34"/>
        <v/>
      </c>
      <c r="Z273" s="192" t="str">
        <f t="shared" si="35"/>
        <v/>
      </c>
      <c r="AA273" s="2" t="s">
        <v>500</v>
      </c>
      <c r="AB273" s="2"/>
      <c r="AC273" s="2"/>
      <c r="AD273" s="39" t="str">
        <f t="shared" si="36"/>
        <v/>
      </c>
      <c r="AE273" s="39" t="str">
        <f t="shared" si="37"/>
        <v/>
      </c>
      <c r="AF273" s="39" t="str">
        <f t="shared" si="38"/>
        <v/>
      </c>
      <c r="AG273" s="39" t="str">
        <f t="shared" si="39"/>
        <v/>
      </c>
    </row>
    <row r="274" spans="1:33" ht="38.25" x14ac:dyDescent="0.2">
      <c r="A274" s="60">
        <v>2960518</v>
      </c>
      <c r="B274" s="2" t="s">
        <v>1000</v>
      </c>
      <c r="C274" s="2">
        <v>1996</v>
      </c>
      <c r="D274" s="2" t="s">
        <v>360</v>
      </c>
      <c r="E274" s="2" t="s">
        <v>1001</v>
      </c>
      <c r="F274" s="2" t="s">
        <v>1002</v>
      </c>
      <c r="G274" s="2" t="s">
        <v>349</v>
      </c>
      <c r="H274" s="2" t="s">
        <v>351</v>
      </c>
      <c r="I274" s="2"/>
      <c r="J274" s="5" t="s">
        <v>493</v>
      </c>
      <c r="K274" s="4"/>
      <c r="L274" s="682"/>
      <c r="M274" s="682"/>
      <c r="N274" s="682"/>
      <c r="O274" s="682">
        <v>0.01</v>
      </c>
      <c r="P274" s="682">
        <v>0.3</v>
      </c>
      <c r="Q274" s="682">
        <v>7.0000000000000007E-2</v>
      </c>
      <c r="R274" s="682">
        <v>7.0000000000000007E-2</v>
      </c>
      <c r="S274" s="682"/>
      <c r="T274" s="62"/>
      <c r="U274" s="682"/>
      <c r="V274" s="192"/>
      <c r="W274" s="76" t="str">
        <f t="shared" si="32"/>
        <v/>
      </c>
      <c r="X274" s="192" t="str">
        <f t="shared" si="33"/>
        <v/>
      </c>
      <c r="Y274" s="192" t="str">
        <f t="shared" si="34"/>
        <v/>
      </c>
      <c r="Z274" s="192" t="str">
        <f t="shared" si="35"/>
        <v/>
      </c>
      <c r="AA274" s="2" t="s">
        <v>500</v>
      </c>
      <c r="AB274" s="2"/>
      <c r="AC274" s="2"/>
      <c r="AD274" s="39" t="str">
        <f t="shared" si="36"/>
        <v/>
      </c>
      <c r="AE274" s="39" t="str">
        <f t="shared" si="37"/>
        <v/>
      </c>
      <c r="AF274" s="39" t="str">
        <f t="shared" si="38"/>
        <v/>
      </c>
      <c r="AG274" s="39" t="str">
        <f t="shared" si="39"/>
        <v/>
      </c>
    </row>
    <row r="275" spans="1:33" x14ac:dyDescent="0.2">
      <c r="A275" s="60">
        <v>200000</v>
      </c>
      <c r="B275" s="2" t="s">
        <v>1003</v>
      </c>
      <c r="C275" s="2">
        <v>1990</v>
      </c>
      <c r="D275" s="2" t="s">
        <v>347</v>
      </c>
      <c r="E275" s="2" t="s">
        <v>1004</v>
      </c>
      <c r="F275" s="2" t="s">
        <v>349</v>
      </c>
      <c r="G275" s="2" t="s">
        <v>349</v>
      </c>
      <c r="H275" s="2"/>
      <c r="I275" s="2"/>
      <c r="J275" s="2"/>
      <c r="K275" s="4"/>
      <c r="L275" s="682"/>
      <c r="M275" s="682">
        <v>41</v>
      </c>
      <c r="N275" s="682"/>
      <c r="O275" s="682">
        <v>0.11</v>
      </c>
      <c r="P275" s="682">
        <v>4.17</v>
      </c>
      <c r="Q275" s="682">
        <v>1.24</v>
      </c>
      <c r="R275" s="682">
        <v>1.2</v>
      </c>
      <c r="S275" s="682"/>
      <c r="T275" s="682"/>
      <c r="U275" s="682"/>
      <c r="V275" s="192"/>
      <c r="W275" s="76" t="str">
        <f t="shared" si="32"/>
        <v/>
      </c>
      <c r="X275" s="192" t="str">
        <f t="shared" si="33"/>
        <v/>
      </c>
      <c r="Y275" s="192" t="str">
        <f t="shared" si="34"/>
        <v/>
      </c>
      <c r="Z275" s="192" t="str">
        <f t="shared" si="35"/>
        <v/>
      </c>
      <c r="AA275" s="2" t="s">
        <v>353</v>
      </c>
      <c r="AB275" s="2"/>
      <c r="AC275" s="2"/>
      <c r="AD275" s="39" t="str">
        <f t="shared" si="36"/>
        <v/>
      </c>
      <c r="AE275" s="39" t="str">
        <f t="shared" si="37"/>
        <v/>
      </c>
      <c r="AF275" s="39" t="str">
        <f t="shared" si="38"/>
        <v/>
      </c>
      <c r="AG275" s="39" t="str">
        <f t="shared" si="39"/>
        <v/>
      </c>
    </row>
    <row r="276" spans="1:33" x14ac:dyDescent="0.2">
      <c r="A276" s="60">
        <v>200000</v>
      </c>
      <c r="B276" s="2" t="s">
        <v>1003</v>
      </c>
      <c r="C276" s="2">
        <v>1990</v>
      </c>
      <c r="D276" s="2" t="s">
        <v>347</v>
      </c>
      <c r="E276" s="2" t="s">
        <v>1004</v>
      </c>
      <c r="F276" s="2" t="s">
        <v>349</v>
      </c>
      <c r="G276" s="2" t="s">
        <v>349</v>
      </c>
      <c r="H276" s="2"/>
      <c r="I276" s="2"/>
      <c r="J276" s="5"/>
      <c r="K276" s="4"/>
      <c r="L276" s="682"/>
      <c r="M276" s="682">
        <v>47</v>
      </c>
      <c r="N276" s="682"/>
      <c r="O276" s="682">
        <v>0.34</v>
      </c>
      <c r="P276" s="682">
        <v>174</v>
      </c>
      <c r="Q276" s="682">
        <v>13.5</v>
      </c>
      <c r="R276" s="682">
        <v>29.9</v>
      </c>
      <c r="S276" s="682"/>
      <c r="T276" s="682"/>
      <c r="U276" s="682"/>
      <c r="V276" s="192"/>
      <c r="W276" s="76" t="str">
        <f t="shared" si="32"/>
        <v/>
      </c>
      <c r="X276" s="192" t="str">
        <f t="shared" si="33"/>
        <v/>
      </c>
      <c r="Y276" s="192" t="str">
        <f t="shared" si="34"/>
        <v/>
      </c>
      <c r="Z276" s="192" t="str">
        <f t="shared" si="35"/>
        <v/>
      </c>
      <c r="AA276" s="2" t="s">
        <v>353</v>
      </c>
      <c r="AB276" s="2"/>
      <c r="AC276" s="2"/>
      <c r="AD276" s="39" t="str">
        <f t="shared" si="36"/>
        <v/>
      </c>
      <c r="AE276" s="39" t="str">
        <f t="shared" si="37"/>
        <v/>
      </c>
      <c r="AF276" s="39" t="str">
        <f t="shared" si="38"/>
        <v/>
      </c>
      <c r="AG276" s="39" t="str">
        <f t="shared" si="39"/>
        <v/>
      </c>
    </row>
    <row r="277" spans="1:33" x14ac:dyDescent="0.2">
      <c r="A277" s="60">
        <v>5665158</v>
      </c>
      <c r="B277" s="2" t="s">
        <v>549</v>
      </c>
      <c r="C277" s="2">
        <v>1996</v>
      </c>
      <c r="D277" s="2"/>
      <c r="E277" s="2" t="s">
        <v>1005</v>
      </c>
      <c r="F277" s="2" t="s">
        <v>349</v>
      </c>
      <c r="G277" s="2" t="s">
        <v>349</v>
      </c>
      <c r="H277" s="2"/>
      <c r="I277" s="2"/>
      <c r="J277" s="5" t="s">
        <v>493</v>
      </c>
      <c r="K277" s="4"/>
      <c r="L277" s="682"/>
      <c r="M277" s="682"/>
      <c r="N277" s="682"/>
      <c r="O277" s="682">
        <v>10</v>
      </c>
      <c r="P277" s="682"/>
      <c r="Q277" s="682"/>
      <c r="R277" s="682"/>
      <c r="S277" s="682"/>
      <c r="T277" s="682"/>
      <c r="U277" s="682"/>
      <c r="V277" s="192"/>
      <c r="W277" s="76" t="str">
        <f t="shared" si="32"/>
        <v/>
      </c>
      <c r="X277" s="192" t="str">
        <f t="shared" si="33"/>
        <v/>
      </c>
      <c r="Y277" s="192" t="str">
        <f t="shared" si="34"/>
        <v/>
      </c>
      <c r="Z277" s="192" t="str">
        <f t="shared" si="35"/>
        <v/>
      </c>
      <c r="AA277" s="2" t="s">
        <v>509</v>
      </c>
      <c r="AB277" s="2"/>
      <c r="AC277" s="2" t="s">
        <v>1006</v>
      </c>
      <c r="AD277" s="39" t="str">
        <f t="shared" si="36"/>
        <v/>
      </c>
      <c r="AE277" s="39" t="str">
        <f t="shared" si="37"/>
        <v/>
      </c>
      <c r="AF277" s="39" t="str">
        <f t="shared" si="38"/>
        <v/>
      </c>
      <c r="AG277" s="39" t="str">
        <f t="shared" si="39"/>
        <v/>
      </c>
    </row>
    <row r="278" spans="1:33" ht="25.5" x14ac:dyDescent="0.2">
      <c r="A278" s="60">
        <v>5665158</v>
      </c>
      <c r="B278" s="2" t="s">
        <v>549</v>
      </c>
      <c r="C278" s="2">
        <v>1996</v>
      </c>
      <c r="D278" s="2"/>
      <c r="E278" s="2" t="s">
        <v>1005</v>
      </c>
      <c r="F278" s="2" t="s">
        <v>349</v>
      </c>
      <c r="G278" s="2" t="s">
        <v>349</v>
      </c>
      <c r="H278" s="2"/>
      <c r="I278" s="2"/>
      <c r="J278" s="5" t="s">
        <v>352</v>
      </c>
      <c r="K278" s="4"/>
      <c r="L278" s="682"/>
      <c r="M278" s="682"/>
      <c r="N278" s="682"/>
      <c r="O278" s="682">
        <v>0.2</v>
      </c>
      <c r="P278" s="682">
        <v>2</v>
      </c>
      <c r="Q278" s="682"/>
      <c r="R278" s="682"/>
      <c r="S278" s="682"/>
      <c r="T278" s="682"/>
      <c r="U278" s="682"/>
      <c r="V278" s="192"/>
      <c r="W278" s="76" t="str">
        <f t="shared" si="32"/>
        <v/>
      </c>
      <c r="X278" s="192" t="str">
        <f t="shared" si="33"/>
        <v/>
      </c>
      <c r="Y278" s="192" t="str">
        <f t="shared" si="34"/>
        <v/>
      </c>
      <c r="Z278" s="192" t="str">
        <f t="shared" si="35"/>
        <v/>
      </c>
      <c r="AA278" s="2" t="s">
        <v>509</v>
      </c>
      <c r="AB278" s="2"/>
      <c r="AC278" s="2" t="s">
        <v>1007</v>
      </c>
      <c r="AD278" s="39" t="str">
        <f t="shared" si="36"/>
        <v/>
      </c>
      <c r="AE278" s="39" t="str">
        <f t="shared" si="37"/>
        <v/>
      </c>
      <c r="AF278" s="39" t="str">
        <f t="shared" si="38"/>
        <v/>
      </c>
      <c r="AG278" s="39" t="str">
        <f t="shared" si="39"/>
        <v/>
      </c>
    </row>
    <row r="279" spans="1:33" ht="25.5" x14ac:dyDescent="0.2">
      <c r="A279" s="60">
        <v>5665158</v>
      </c>
      <c r="B279" s="2" t="s">
        <v>549</v>
      </c>
      <c r="C279" s="2">
        <v>1996</v>
      </c>
      <c r="D279" s="2"/>
      <c r="E279" s="2" t="s">
        <v>1005</v>
      </c>
      <c r="F279" s="2" t="s">
        <v>349</v>
      </c>
      <c r="G279" s="2" t="s">
        <v>349</v>
      </c>
      <c r="H279" s="2"/>
      <c r="I279" s="2"/>
      <c r="J279" s="5" t="s">
        <v>352</v>
      </c>
      <c r="K279" s="4"/>
      <c r="L279" s="682"/>
      <c r="M279" s="682"/>
      <c r="N279" s="682"/>
      <c r="O279" s="682">
        <v>5</v>
      </c>
      <c r="P279" s="682">
        <v>10</v>
      </c>
      <c r="Q279" s="682"/>
      <c r="R279" s="682"/>
      <c r="S279" s="682"/>
      <c r="T279" s="682"/>
      <c r="U279" s="682"/>
      <c r="V279" s="192"/>
      <c r="W279" s="76" t="str">
        <f t="shared" si="32"/>
        <v/>
      </c>
      <c r="X279" s="192" t="str">
        <f t="shared" si="33"/>
        <v/>
      </c>
      <c r="Y279" s="192" t="str">
        <f t="shared" si="34"/>
        <v/>
      </c>
      <c r="Z279" s="192" t="str">
        <f t="shared" si="35"/>
        <v/>
      </c>
      <c r="AA279" s="2"/>
      <c r="AB279" s="2"/>
      <c r="AC279" s="2" t="s">
        <v>1008</v>
      </c>
      <c r="AD279" s="39" t="str">
        <f t="shared" si="36"/>
        <v/>
      </c>
      <c r="AE279" s="39" t="str">
        <f t="shared" si="37"/>
        <v/>
      </c>
      <c r="AF279" s="39" t="str">
        <f t="shared" si="38"/>
        <v/>
      </c>
      <c r="AG279" s="39" t="str">
        <f t="shared" si="39"/>
        <v/>
      </c>
    </row>
    <row r="280" spans="1:33" ht="76.5" x14ac:dyDescent="0.2">
      <c r="A280" s="2" t="s">
        <v>1009</v>
      </c>
      <c r="B280" s="2" t="s">
        <v>839</v>
      </c>
      <c r="C280" s="2">
        <v>1990</v>
      </c>
      <c r="D280" s="2" t="s">
        <v>347</v>
      </c>
      <c r="E280" s="2" t="s">
        <v>1010</v>
      </c>
      <c r="F280" s="2" t="s">
        <v>1011</v>
      </c>
      <c r="G280" s="2" t="s">
        <v>1012</v>
      </c>
      <c r="H280" s="2"/>
      <c r="I280" s="2"/>
      <c r="J280" s="2" t="s">
        <v>493</v>
      </c>
      <c r="K280" s="4">
        <v>33038</v>
      </c>
      <c r="L280" s="682">
        <v>240</v>
      </c>
      <c r="M280" s="682"/>
      <c r="N280" s="682"/>
      <c r="O280" s="682"/>
      <c r="P280" s="682"/>
      <c r="Q280" s="682"/>
      <c r="R280" s="682"/>
      <c r="S280" s="682"/>
      <c r="T280" s="682"/>
      <c r="U280" s="682"/>
      <c r="V280" s="682" t="s">
        <v>400</v>
      </c>
      <c r="W280" s="76" t="str">
        <f t="shared" si="32"/>
        <v/>
      </c>
      <c r="X280" s="192" t="str">
        <f t="shared" si="33"/>
        <v/>
      </c>
      <c r="Y280" s="192" t="str">
        <f t="shared" si="34"/>
        <v/>
      </c>
      <c r="Z280" s="192" t="str">
        <f t="shared" si="35"/>
        <v/>
      </c>
      <c r="AA280" s="2" t="s">
        <v>1013</v>
      </c>
      <c r="AB280" s="2" t="s">
        <v>400</v>
      </c>
      <c r="AC280" s="2" t="s">
        <v>1014</v>
      </c>
      <c r="AD280" s="39" t="str">
        <f t="shared" si="36"/>
        <v/>
      </c>
      <c r="AE280" s="39" t="str">
        <f t="shared" si="37"/>
        <v/>
      </c>
      <c r="AF280" s="39" t="str">
        <f t="shared" si="38"/>
        <v/>
      </c>
      <c r="AG280" s="39" t="str">
        <f t="shared" si="39"/>
        <v/>
      </c>
    </row>
    <row r="281" spans="1:33" ht="76.5" x14ac:dyDescent="0.2">
      <c r="A281" s="2" t="s">
        <v>1009</v>
      </c>
      <c r="B281" s="2" t="s">
        <v>839</v>
      </c>
      <c r="C281" s="2">
        <v>1990</v>
      </c>
      <c r="D281" s="2" t="s">
        <v>347</v>
      </c>
      <c r="E281" s="2" t="s">
        <v>1010</v>
      </c>
      <c r="F281" s="2" t="s">
        <v>1011</v>
      </c>
      <c r="G281" s="2" t="s">
        <v>1015</v>
      </c>
      <c r="H281" s="2"/>
      <c r="I281" s="2"/>
      <c r="J281" s="2" t="s">
        <v>493</v>
      </c>
      <c r="K281" s="4">
        <v>33038</v>
      </c>
      <c r="L281" s="682">
        <v>240</v>
      </c>
      <c r="M281" s="682"/>
      <c r="N281" s="682"/>
      <c r="O281" s="682"/>
      <c r="P281" s="682"/>
      <c r="Q281" s="682"/>
      <c r="R281" s="682"/>
      <c r="S281" s="682"/>
      <c r="T281" s="682"/>
      <c r="U281" s="682"/>
      <c r="V281" s="682" t="s">
        <v>400</v>
      </c>
      <c r="W281" s="76" t="str">
        <f t="shared" si="32"/>
        <v/>
      </c>
      <c r="X281" s="192" t="str">
        <f t="shared" si="33"/>
        <v/>
      </c>
      <c r="Y281" s="192" t="str">
        <f t="shared" si="34"/>
        <v/>
      </c>
      <c r="Z281" s="192" t="str">
        <f t="shared" si="35"/>
        <v/>
      </c>
      <c r="AA281" s="2" t="s">
        <v>1013</v>
      </c>
      <c r="AB281" s="2" t="s">
        <v>400</v>
      </c>
      <c r="AC281" s="2" t="s">
        <v>1014</v>
      </c>
      <c r="AD281" s="39" t="str">
        <f t="shared" si="36"/>
        <v/>
      </c>
      <c r="AE281" s="39" t="str">
        <f t="shared" si="37"/>
        <v/>
      </c>
      <c r="AF281" s="39" t="str">
        <f t="shared" si="38"/>
        <v/>
      </c>
      <c r="AG281" s="39" t="str">
        <f t="shared" si="39"/>
        <v/>
      </c>
    </row>
    <row r="282" spans="1:33" ht="76.5" x14ac:dyDescent="0.2">
      <c r="A282" s="2" t="s">
        <v>1009</v>
      </c>
      <c r="B282" s="2" t="s">
        <v>839</v>
      </c>
      <c r="C282" s="2">
        <v>1990</v>
      </c>
      <c r="D282" s="2" t="s">
        <v>347</v>
      </c>
      <c r="E282" s="2" t="s">
        <v>1010</v>
      </c>
      <c r="F282" s="2" t="s">
        <v>1011</v>
      </c>
      <c r="G282" s="2" t="s">
        <v>1016</v>
      </c>
      <c r="H282" s="2"/>
      <c r="I282" s="2"/>
      <c r="J282" s="2" t="s">
        <v>493</v>
      </c>
      <c r="K282" s="4">
        <v>33038</v>
      </c>
      <c r="L282" s="682">
        <v>240</v>
      </c>
      <c r="M282" s="682"/>
      <c r="N282" s="682"/>
      <c r="O282" s="682"/>
      <c r="P282" s="682"/>
      <c r="Q282" s="682"/>
      <c r="R282" s="682"/>
      <c r="S282" s="682"/>
      <c r="T282" s="682"/>
      <c r="U282" s="682"/>
      <c r="V282" s="34">
        <v>9.0402206627276702E-2</v>
      </c>
      <c r="W282" s="76" t="str">
        <f t="shared" ref="W282:W345" si="40">IF(AND($H282="W",$I282="TWA",$J282="PBZ",$V282&lt;&gt;""),IF($AB282&lt;&gt;"ND",$V282,IF($AK$6&gt;3,$V282/2,$V282/SQRT(2))),"")</f>
        <v/>
      </c>
      <c r="X282" s="192" t="str">
        <f t="shared" ref="X282:X345" si="41">IF(AND($H282="ONU", $I282="TWA", $J282="PBZ",$V282&lt;&gt;""), $V282, "")</f>
        <v/>
      </c>
      <c r="Y282" s="192" t="str">
        <f t="shared" ref="Y282:Y345" si="42">IF(AND($H282="W",$I282="Short-term",$J282="PBZ",$V282&lt;&gt;""),IF($AB282&lt;&gt;"ND",$V282,IF($AL$6&gt;3,$V282/2,$V282/SQRT(2))),"")</f>
        <v/>
      </c>
      <c r="Z282" s="192" t="str">
        <f t="shared" ref="Z282:Z345" si="43">IF(AND($H282="ONU",$I282="Short-term",$J282="PBZ",$V282&lt;&gt;""),IF($AB282&lt;&gt;"ND",$V282,IF($AL$6&gt;3,$V282/2,$V282/SQRT(2))),"")</f>
        <v/>
      </c>
      <c r="AA282" s="2" t="s">
        <v>1013</v>
      </c>
      <c r="AB282" s="2"/>
      <c r="AC282" s="2" t="s">
        <v>1014</v>
      </c>
      <c r="AD282" s="39" t="str">
        <f t="shared" ref="AD282:AD345" si="44">IF(AND($H282="W", $I282="TWA", $J282="PBZ",$V282&lt;&gt;"", $AB282&lt;&gt;"ND"), $V282, "")</f>
        <v/>
      </c>
      <c r="AE282" s="39" t="str">
        <f t="shared" si="37"/>
        <v/>
      </c>
      <c r="AF282" s="39" t="str">
        <f t="shared" ref="AF282:AF345" si="45">IF(AND($H282="W", $I282="Short-term", $J282="PBZ",$V282&lt;&gt;"", $AB282&lt;&gt;"ND"), $V282, "")</f>
        <v/>
      </c>
      <c r="AG282" s="39" t="str">
        <f t="shared" ref="AG282:AG345" si="46">+IFERROR(LN(AF282),"")</f>
        <v/>
      </c>
    </row>
    <row r="283" spans="1:33" ht="76.5" x14ac:dyDescent="0.2">
      <c r="A283" s="2" t="s">
        <v>1009</v>
      </c>
      <c r="B283" s="2" t="s">
        <v>839</v>
      </c>
      <c r="C283" s="2">
        <v>1990</v>
      </c>
      <c r="D283" s="2" t="s">
        <v>347</v>
      </c>
      <c r="E283" s="2" t="s">
        <v>1010</v>
      </c>
      <c r="F283" s="2" t="s">
        <v>1011</v>
      </c>
      <c r="G283" s="2" t="s">
        <v>1017</v>
      </c>
      <c r="H283" s="2" t="s">
        <v>351</v>
      </c>
      <c r="I283" s="2"/>
      <c r="J283" s="5" t="s">
        <v>352</v>
      </c>
      <c r="K283" s="4">
        <v>33038</v>
      </c>
      <c r="L283" s="682">
        <v>240</v>
      </c>
      <c r="M283" s="682"/>
      <c r="N283" s="682"/>
      <c r="O283" s="682"/>
      <c r="P283" s="682"/>
      <c r="Q283" s="682"/>
      <c r="R283" s="682"/>
      <c r="S283" s="682"/>
      <c r="T283" s="682"/>
      <c r="U283" s="682"/>
      <c r="V283" s="682" t="s">
        <v>400</v>
      </c>
      <c r="W283" s="76" t="str">
        <f t="shared" si="40"/>
        <v/>
      </c>
      <c r="X283" s="192" t="str">
        <f t="shared" si="41"/>
        <v/>
      </c>
      <c r="Y283" s="192" t="str">
        <f t="shared" si="42"/>
        <v/>
      </c>
      <c r="Z283" s="192" t="str">
        <f t="shared" si="43"/>
        <v/>
      </c>
      <c r="AA283" s="2" t="s">
        <v>1013</v>
      </c>
      <c r="AB283" s="2" t="s">
        <v>400</v>
      </c>
      <c r="AC283" s="2" t="s">
        <v>1014</v>
      </c>
      <c r="AD283" s="39" t="str">
        <f t="shared" si="44"/>
        <v/>
      </c>
      <c r="AE283" s="39" t="str">
        <f t="shared" si="37"/>
        <v/>
      </c>
      <c r="AF283" s="39" t="str">
        <f t="shared" si="45"/>
        <v/>
      </c>
      <c r="AG283" s="39" t="str">
        <f t="shared" si="46"/>
        <v/>
      </c>
    </row>
    <row r="284" spans="1:33" ht="76.5" x14ac:dyDescent="0.2">
      <c r="A284" s="2" t="s">
        <v>1009</v>
      </c>
      <c r="B284" s="2" t="s">
        <v>839</v>
      </c>
      <c r="C284" s="2">
        <v>1990</v>
      </c>
      <c r="D284" s="2" t="s">
        <v>347</v>
      </c>
      <c r="E284" s="2" t="s">
        <v>1010</v>
      </c>
      <c r="F284" s="2" t="s">
        <v>1011</v>
      </c>
      <c r="G284" s="2" t="s">
        <v>1018</v>
      </c>
      <c r="H284" s="2" t="s">
        <v>351</v>
      </c>
      <c r="I284" s="2"/>
      <c r="J284" s="5" t="s">
        <v>352</v>
      </c>
      <c r="K284" s="4">
        <v>33038</v>
      </c>
      <c r="L284" s="682">
        <v>240</v>
      </c>
      <c r="M284" s="682"/>
      <c r="N284" s="682"/>
      <c r="O284" s="682"/>
      <c r="P284" s="682"/>
      <c r="Q284" s="682"/>
      <c r="R284" s="682"/>
      <c r="S284" s="682"/>
      <c r="T284" s="682"/>
      <c r="U284" s="682"/>
      <c r="V284" s="34">
        <v>0.63281544639093679</v>
      </c>
      <c r="W284" s="76" t="str">
        <f t="shared" si="40"/>
        <v/>
      </c>
      <c r="X284" s="192" t="str">
        <f t="shared" si="41"/>
        <v/>
      </c>
      <c r="Y284" s="192" t="str">
        <f t="shared" si="42"/>
        <v/>
      </c>
      <c r="Z284" s="192" t="str">
        <f t="shared" si="43"/>
        <v/>
      </c>
      <c r="AA284" s="2" t="s">
        <v>1013</v>
      </c>
      <c r="AB284" s="2"/>
      <c r="AC284" s="2" t="s">
        <v>1014</v>
      </c>
      <c r="AD284" s="39" t="str">
        <f t="shared" si="44"/>
        <v/>
      </c>
      <c r="AE284" s="39" t="str">
        <f t="shared" si="37"/>
        <v/>
      </c>
      <c r="AF284" s="39" t="str">
        <f t="shared" si="45"/>
        <v/>
      </c>
      <c r="AG284" s="39" t="str">
        <f t="shared" si="46"/>
        <v/>
      </c>
    </row>
    <row r="285" spans="1:33" ht="76.5" x14ac:dyDescent="0.2">
      <c r="A285" s="2" t="s">
        <v>1009</v>
      </c>
      <c r="B285" s="2" t="s">
        <v>839</v>
      </c>
      <c r="C285" s="2">
        <v>1990</v>
      </c>
      <c r="D285" s="2" t="s">
        <v>347</v>
      </c>
      <c r="E285" s="2" t="s">
        <v>1010</v>
      </c>
      <c r="F285" s="2" t="s">
        <v>1011</v>
      </c>
      <c r="G285" s="2" t="s">
        <v>1019</v>
      </c>
      <c r="H285" s="2" t="s">
        <v>351</v>
      </c>
      <c r="I285" s="2"/>
      <c r="J285" s="5" t="s">
        <v>352</v>
      </c>
      <c r="K285" s="4">
        <v>33038</v>
      </c>
      <c r="L285" s="682">
        <v>240</v>
      </c>
      <c r="M285" s="682"/>
      <c r="N285" s="682"/>
      <c r="O285" s="682"/>
      <c r="P285" s="682"/>
      <c r="Q285" s="682"/>
      <c r="R285" s="682"/>
      <c r="S285" s="682"/>
      <c r="T285" s="682"/>
      <c r="U285" s="682"/>
      <c r="V285" s="34">
        <v>2.8476695087592159</v>
      </c>
      <c r="W285" s="76" t="str">
        <f t="shared" si="40"/>
        <v/>
      </c>
      <c r="X285" s="192" t="str">
        <f t="shared" si="41"/>
        <v/>
      </c>
      <c r="Y285" s="192" t="str">
        <f t="shared" si="42"/>
        <v/>
      </c>
      <c r="Z285" s="192" t="str">
        <f t="shared" si="43"/>
        <v/>
      </c>
      <c r="AA285" s="2" t="s">
        <v>1013</v>
      </c>
      <c r="AB285" s="2"/>
      <c r="AC285" s="2" t="s">
        <v>1014</v>
      </c>
      <c r="AD285" s="39" t="str">
        <f t="shared" si="44"/>
        <v/>
      </c>
      <c r="AE285" s="39" t="str">
        <f t="shared" si="37"/>
        <v/>
      </c>
      <c r="AF285" s="39" t="str">
        <f t="shared" si="45"/>
        <v/>
      </c>
      <c r="AG285" s="39" t="str">
        <f t="shared" si="46"/>
        <v/>
      </c>
    </row>
    <row r="286" spans="1:33" ht="38.25" x14ac:dyDescent="0.2">
      <c r="A286" s="2" t="s">
        <v>1020</v>
      </c>
      <c r="B286" s="2" t="s">
        <v>839</v>
      </c>
      <c r="C286" s="2">
        <v>1977</v>
      </c>
      <c r="D286" s="2" t="s">
        <v>347</v>
      </c>
      <c r="E286" s="2" t="s">
        <v>1021</v>
      </c>
      <c r="F286" s="2"/>
      <c r="G286" s="2" t="s">
        <v>1022</v>
      </c>
      <c r="H286" s="5" t="s">
        <v>351</v>
      </c>
      <c r="I286" s="4" t="s">
        <v>341</v>
      </c>
      <c r="J286" s="5" t="s">
        <v>352</v>
      </c>
      <c r="K286" s="4">
        <v>28186</v>
      </c>
      <c r="L286" s="682">
        <v>480</v>
      </c>
      <c r="M286" s="682"/>
      <c r="N286" s="682"/>
      <c r="O286" s="682"/>
      <c r="P286" s="682"/>
      <c r="Q286" s="682"/>
      <c r="R286" s="682"/>
      <c r="S286" s="682"/>
      <c r="T286" s="682"/>
      <c r="U286" s="682"/>
      <c r="V286" s="21">
        <v>0.1</v>
      </c>
      <c r="W286" s="76">
        <f t="shared" si="40"/>
        <v>0.05</v>
      </c>
      <c r="X286" s="192" t="str">
        <f t="shared" si="41"/>
        <v/>
      </c>
      <c r="Y286" s="192" t="str">
        <f t="shared" si="42"/>
        <v/>
      </c>
      <c r="Z286" s="192" t="str">
        <f t="shared" si="43"/>
        <v/>
      </c>
      <c r="AA286" s="2" t="s">
        <v>1023</v>
      </c>
      <c r="AB286" s="2" t="s">
        <v>400</v>
      </c>
      <c r="AC286" s="2"/>
      <c r="AD286" s="39" t="str">
        <f t="shared" si="44"/>
        <v/>
      </c>
      <c r="AE286" s="39" t="str">
        <f t="shared" si="37"/>
        <v/>
      </c>
      <c r="AF286" s="39" t="str">
        <f t="shared" si="45"/>
        <v/>
      </c>
      <c r="AG286" s="39" t="str">
        <f t="shared" si="46"/>
        <v/>
      </c>
    </row>
    <row r="287" spans="1:33" ht="38.25" x14ac:dyDescent="0.2">
      <c r="A287" s="2" t="s">
        <v>1020</v>
      </c>
      <c r="B287" s="2" t="s">
        <v>839</v>
      </c>
      <c r="C287" s="2">
        <v>1977</v>
      </c>
      <c r="D287" s="2" t="s">
        <v>347</v>
      </c>
      <c r="E287" s="2" t="s">
        <v>1021</v>
      </c>
      <c r="F287" s="2" t="s">
        <v>349</v>
      </c>
      <c r="G287" s="2" t="s">
        <v>1024</v>
      </c>
      <c r="H287" s="5" t="s">
        <v>351</v>
      </c>
      <c r="I287" s="4" t="s">
        <v>341</v>
      </c>
      <c r="J287" s="5" t="s">
        <v>352</v>
      </c>
      <c r="K287" s="4">
        <v>28186</v>
      </c>
      <c r="L287" s="682">
        <v>480</v>
      </c>
      <c r="M287" s="682"/>
      <c r="N287" s="682"/>
      <c r="O287" s="682"/>
      <c r="P287" s="682"/>
      <c r="Q287" s="682"/>
      <c r="R287" s="682"/>
      <c r="S287" s="682"/>
      <c r="T287" s="682"/>
      <c r="U287" s="682"/>
      <c r="V287" s="21">
        <v>0.1</v>
      </c>
      <c r="W287" s="76">
        <f t="shared" si="40"/>
        <v>0.05</v>
      </c>
      <c r="X287" s="192" t="str">
        <f t="shared" si="41"/>
        <v/>
      </c>
      <c r="Y287" s="192" t="str">
        <f t="shared" si="42"/>
        <v/>
      </c>
      <c r="Z287" s="192" t="str">
        <f t="shared" si="43"/>
        <v/>
      </c>
      <c r="AA287" s="2" t="s">
        <v>1023</v>
      </c>
      <c r="AB287" s="2" t="s">
        <v>400</v>
      </c>
      <c r="AC287" s="2"/>
      <c r="AD287" s="39" t="str">
        <f t="shared" si="44"/>
        <v/>
      </c>
      <c r="AE287" s="39" t="str">
        <f t="shared" si="37"/>
        <v/>
      </c>
      <c r="AF287" s="39" t="str">
        <f t="shared" si="45"/>
        <v/>
      </c>
      <c r="AG287" s="39" t="str">
        <f t="shared" si="46"/>
        <v/>
      </c>
    </row>
    <row r="288" spans="1:33" ht="38.25" x14ac:dyDescent="0.2">
      <c r="A288" s="2" t="s">
        <v>1020</v>
      </c>
      <c r="B288" s="2" t="s">
        <v>839</v>
      </c>
      <c r="C288" s="2">
        <v>1977</v>
      </c>
      <c r="D288" s="2" t="s">
        <v>347</v>
      </c>
      <c r="E288" s="2" t="s">
        <v>1021</v>
      </c>
      <c r="F288" s="2"/>
      <c r="G288" s="2" t="s">
        <v>1025</v>
      </c>
      <c r="H288" s="5" t="s">
        <v>351</v>
      </c>
      <c r="I288" s="4" t="s">
        <v>341</v>
      </c>
      <c r="J288" s="5" t="s">
        <v>352</v>
      </c>
      <c r="K288" s="4">
        <v>28186</v>
      </c>
      <c r="L288" s="682">
        <v>480</v>
      </c>
      <c r="M288" s="682"/>
      <c r="N288" s="682"/>
      <c r="O288" s="682"/>
      <c r="P288" s="682"/>
      <c r="Q288" s="682"/>
      <c r="R288" s="682"/>
      <c r="S288" s="682"/>
      <c r="T288" s="682"/>
      <c r="U288" s="682"/>
      <c r="V288" s="21">
        <v>0.4</v>
      </c>
      <c r="W288" s="76">
        <f t="shared" si="40"/>
        <v>0.4</v>
      </c>
      <c r="X288" s="192" t="str">
        <f t="shared" si="41"/>
        <v/>
      </c>
      <c r="Y288" s="192" t="str">
        <f t="shared" si="42"/>
        <v/>
      </c>
      <c r="Z288" s="192" t="str">
        <f t="shared" si="43"/>
        <v/>
      </c>
      <c r="AA288" s="2" t="s">
        <v>1023</v>
      </c>
      <c r="AB288" s="2"/>
      <c r="AC288" s="2"/>
      <c r="AD288" s="39">
        <f t="shared" si="44"/>
        <v>0.4</v>
      </c>
      <c r="AE288" s="39">
        <f t="shared" si="37"/>
        <v>-0.916290731874155</v>
      </c>
      <c r="AF288" s="39" t="str">
        <f t="shared" si="45"/>
        <v/>
      </c>
      <c r="AG288" s="39" t="str">
        <f t="shared" si="46"/>
        <v/>
      </c>
    </row>
    <row r="289" spans="1:33" ht="38.25" x14ac:dyDescent="0.2">
      <c r="A289" s="2" t="s">
        <v>1020</v>
      </c>
      <c r="B289" s="2" t="s">
        <v>839</v>
      </c>
      <c r="C289" s="2">
        <v>1977</v>
      </c>
      <c r="D289" s="2" t="s">
        <v>347</v>
      </c>
      <c r="E289" s="2" t="s">
        <v>1021</v>
      </c>
      <c r="F289" s="2"/>
      <c r="G289" s="2" t="s">
        <v>1026</v>
      </c>
      <c r="H289" s="5" t="s">
        <v>351</v>
      </c>
      <c r="I289" s="4" t="s">
        <v>341</v>
      </c>
      <c r="J289" s="5" t="s">
        <v>352</v>
      </c>
      <c r="K289" s="4">
        <v>28186</v>
      </c>
      <c r="L289" s="682">
        <v>480</v>
      </c>
      <c r="M289" s="682"/>
      <c r="N289" s="682"/>
      <c r="O289" s="682"/>
      <c r="P289" s="682"/>
      <c r="Q289" s="682"/>
      <c r="R289" s="682"/>
      <c r="S289" s="682"/>
      <c r="T289" s="682"/>
      <c r="U289" s="682"/>
      <c r="V289" s="21">
        <v>0.9</v>
      </c>
      <c r="W289" s="76">
        <f t="shared" si="40"/>
        <v>0.9</v>
      </c>
      <c r="X289" s="192" t="str">
        <f t="shared" si="41"/>
        <v/>
      </c>
      <c r="Y289" s="192" t="str">
        <f t="shared" si="42"/>
        <v/>
      </c>
      <c r="Z289" s="192" t="str">
        <f t="shared" si="43"/>
        <v/>
      </c>
      <c r="AA289" s="2" t="s">
        <v>1023</v>
      </c>
      <c r="AB289" s="2"/>
      <c r="AC289" s="2"/>
      <c r="AD289" s="39">
        <f t="shared" si="44"/>
        <v>0.9</v>
      </c>
      <c r="AE289" s="39">
        <f t="shared" si="37"/>
        <v>-0.10536051565782628</v>
      </c>
      <c r="AF289" s="39" t="str">
        <f t="shared" si="45"/>
        <v/>
      </c>
      <c r="AG289" s="39" t="str">
        <f t="shared" si="46"/>
        <v/>
      </c>
    </row>
    <row r="290" spans="1:33" ht="38.25" x14ac:dyDescent="0.2">
      <c r="A290" s="2" t="s">
        <v>1020</v>
      </c>
      <c r="B290" s="2" t="s">
        <v>839</v>
      </c>
      <c r="C290" s="2">
        <v>1977</v>
      </c>
      <c r="D290" s="2" t="s">
        <v>347</v>
      </c>
      <c r="E290" s="2" t="s">
        <v>1021</v>
      </c>
      <c r="F290" s="2" t="s">
        <v>349</v>
      </c>
      <c r="G290" s="2" t="s">
        <v>1027</v>
      </c>
      <c r="H290" s="5" t="s">
        <v>351</v>
      </c>
      <c r="I290" s="4" t="s">
        <v>341</v>
      </c>
      <c r="J290" s="5" t="s">
        <v>352</v>
      </c>
      <c r="K290" s="4">
        <v>28186</v>
      </c>
      <c r="L290" s="682">
        <v>480</v>
      </c>
      <c r="M290" s="682"/>
      <c r="N290" s="682"/>
      <c r="O290" s="682"/>
      <c r="P290" s="682"/>
      <c r="Q290" s="682"/>
      <c r="R290" s="682"/>
      <c r="S290" s="682"/>
      <c r="T290" s="682"/>
      <c r="U290" s="682"/>
      <c r="V290" s="21">
        <v>0.1</v>
      </c>
      <c r="W290" s="76">
        <f t="shared" si="40"/>
        <v>0.05</v>
      </c>
      <c r="X290" s="192" t="str">
        <f t="shared" si="41"/>
        <v/>
      </c>
      <c r="Y290" s="192" t="str">
        <f t="shared" si="42"/>
        <v/>
      </c>
      <c r="Z290" s="192" t="str">
        <f t="shared" si="43"/>
        <v/>
      </c>
      <c r="AA290" s="2" t="s">
        <v>1023</v>
      </c>
      <c r="AB290" s="2" t="s">
        <v>400</v>
      </c>
      <c r="AC290" s="2"/>
      <c r="AD290" s="39" t="str">
        <f t="shared" si="44"/>
        <v/>
      </c>
      <c r="AE290" s="39" t="str">
        <f t="shared" si="37"/>
        <v/>
      </c>
      <c r="AF290" s="39" t="str">
        <f t="shared" si="45"/>
        <v/>
      </c>
      <c r="AG290" s="39" t="str">
        <f t="shared" si="46"/>
        <v/>
      </c>
    </row>
    <row r="291" spans="1:33" ht="38.25" x14ac:dyDescent="0.2">
      <c r="A291" s="2" t="s">
        <v>1020</v>
      </c>
      <c r="B291" s="2" t="s">
        <v>839</v>
      </c>
      <c r="C291" s="2">
        <v>1977</v>
      </c>
      <c r="D291" s="2" t="s">
        <v>347</v>
      </c>
      <c r="E291" s="2" t="s">
        <v>1021</v>
      </c>
      <c r="F291" s="5"/>
      <c r="G291" s="2" t="s">
        <v>1025</v>
      </c>
      <c r="H291" s="5" t="s">
        <v>351</v>
      </c>
      <c r="I291" s="4" t="s">
        <v>341</v>
      </c>
      <c r="J291" s="5" t="s">
        <v>352</v>
      </c>
      <c r="K291" s="4">
        <v>28186</v>
      </c>
      <c r="L291" s="682">
        <v>480</v>
      </c>
      <c r="M291" s="682"/>
      <c r="N291" s="682"/>
      <c r="O291" s="682"/>
      <c r="P291" s="682"/>
      <c r="Q291" s="682"/>
      <c r="R291" s="682"/>
      <c r="S291" s="682"/>
      <c r="T291" s="682"/>
      <c r="U291" s="682"/>
      <c r="V291" s="682">
        <v>0.4</v>
      </c>
      <c r="W291" s="76">
        <f t="shared" si="40"/>
        <v>0.4</v>
      </c>
      <c r="X291" s="192" t="str">
        <f t="shared" si="41"/>
        <v/>
      </c>
      <c r="Y291" s="192" t="str">
        <f t="shared" si="42"/>
        <v/>
      </c>
      <c r="Z291" s="192" t="str">
        <f t="shared" si="43"/>
        <v/>
      </c>
      <c r="AA291" s="2" t="s">
        <v>1023</v>
      </c>
      <c r="AB291" s="2"/>
      <c r="AC291" s="2"/>
      <c r="AD291" s="39">
        <f t="shared" si="44"/>
        <v>0.4</v>
      </c>
      <c r="AE291" s="39">
        <f t="shared" si="37"/>
        <v>-0.916290731874155</v>
      </c>
      <c r="AF291" s="39" t="str">
        <f t="shared" si="45"/>
        <v/>
      </c>
      <c r="AG291" s="39" t="str">
        <f t="shared" si="46"/>
        <v/>
      </c>
    </row>
    <row r="292" spans="1:33" ht="38.25" x14ac:dyDescent="0.2">
      <c r="A292" s="2" t="s">
        <v>1020</v>
      </c>
      <c r="B292" s="2" t="s">
        <v>839</v>
      </c>
      <c r="C292" s="2">
        <v>1977</v>
      </c>
      <c r="D292" s="2" t="s">
        <v>347</v>
      </c>
      <c r="E292" s="2" t="s">
        <v>1021</v>
      </c>
      <c r="F292" s="2"/>
      <c r="G292" s="2" t="s">
        <v>1028</v>
      </c>
      <c r="H292" s="5" t="s">
        <v>351</v>
      </c>
      <c r="I292" s="4" t="s">
        <v>341</v>
      </c>
      <c r="J292" s="5" t="s">
        <v>352</v>
      </c>
      <c r="K292" s="4">
        <v>28186</v>
      </c>
      <c r="L292" s="682">
        <v>480</v>
      </c>
      <c r="M292" s="682"/>
      <c r="N292" s="682"/>
      <c r="O292" s="682"/>
      <c r="P292" s="682"/>
      <c r="Q292" s="682"/>
      <c r="R292" s="682"/>
      <c r="S292" s="682"/>
      <c r="T292" s="682"/>
      <c r="U292" s="682"/>
      <c r="V292" s="682">
        <v>0.5</v>
      </c>
      <c r="W292" s="76">
        <f t="shared" si="40"/>
        <v>0.5</v>
      </c>
      <c r="X292" s="192" t="str">
        <f t="shared" si="41"/>
        <v/>
      </c>
      <c r="Y292" s="192" t="str">
        <f t="shared" si="42"/>
        <v/>
      </c>
      <c r="Z292" s="192" t="str">
        <f t="shared" si="43"/>
        <v/>
      </c>
      <c r="AA292" s="2" t="s">
        <v>1023</v>
      </c>
      <c r="AB292" s="2"/>
      <c r="AC292" s="2"/>
      <c r="AD292" s="39">
        <f t="shared" si="44"/>
        <v>0.5</v>
      </c>
      <c r="AE292" s="39">
        <f t="shared" si="37"/>
        <v>-0.69314718055994529</v>
      </c>
      <c r="AF292" s="39" t="str">
        <f t="shared" si="45"/>
        <v/>
      </c>
      <c r="AG292" s="39" t="str">
        <f t="shared" si="46"/>
        <v/>
      </c>
    </row>
    <row r="293" spans="1:33" ht="38.25" x14ac:dyDescent="0.2">
      <c r="A293" s="2" t="s">
        <v>1020</v>
      </c>
      <c r="B293" s="2" t="s">
        <v>839</v>
      </c>
      <c r="C293" s="2">
        <v>1977</v>
      </c>
      <c r="D293" s="2" t="s">
        <v>347</v>
      </c>
      <c r="E293" s="2" t="s">
        <v>1021</v>
      </c>
      <c r="F293" s="2" t="s">
        <v>349</v>
      </c>
      <c r="G293" s="2" t="s">
        <v>1027</v>
      </c>
      <c r="H293" s="5" t="s">
        <v>351</v>
      </c>
      <c r="I293" s="4" t="s">
        <v>341</v>
      </c>
      <c r="J293" s="5" t="s">
        <v>352</v>
      </c>
      <c r="K293" s="4">
        <v>28186</v>
      </c>
      <c r="L293" s="682">
        <v>480</v>
      </c>
      <c r="M293" s="682"/>
      <c r="N293" s="682"/>
      <c r="O293" s="682"/>
      <c r="P293" s="682"/>
      <c r="Q293" s="682"/>
      <c r="R293" s="682"/>
      <c r="S293" s="682"/>
      <c r="T293" s="682"/>
      <c r="U293" s="682"/>
      <c r="V293" s="21">
        <v>0.1</v>
      </c>
      <c r="W293" s="76">
        <f t="shared" si="40"/>
        <v>0.05</v>
      </c>
      <c r="X293" s="192" t="str">
        <f t="shared" si="41"/>
        <v/>
      </c>
      <c r="Y293" s="192" t="str">
        <f t="shared" si="42"/>
        <v/>
      </c>
      <c r="Z293" s="192" t="str">
        <f t="shared" si="43"/>
        <v/>
      </c>
      <c r="AA293" s="2" t="s">
        <v>1023</v>
      </c>
      <c r="AB293" s="2" t="s">
        <v>400</v>
      </c>
      <c r="AC293" s="2"/>
      <c r="AD293" s="39" t="str">
        <f t="shared" si="44"/>
        <v/>
      </c>
      <c r="AE293" s="39" t="str">
        <f t="shared" si="37"/>
        <v/>
      </c>
      <c r="AF293" s="39" t="str">
        <f t="shared" si="45"/>
        <v/>
      </c>
      <c r="AG293" s="39" t="str">
        <f t="shared" si="46"/>
        <v/>
      </c>
    </row>
    <row r="294" spans="1:33" ht="38.25" x14ac:dyDescent="0.2">
      <c r="A294" s="2" t="s">
        <v>1020</v>
      </c>
      <c r="B294" s="2" t="s">
        <v>839</v>
      </c>
      <c r="C294" s="2">
        <v>1977</v>
      </c>
      <c r="D294" s="2" t="s">
        <v>347</v>
      </c>
      <c r="E294" s="2" t="s">
        <v>1021</v>
      </c>
      <c r="F294" s="5"/>
      <c r="G294" s="2" t="s">
        <v>1027</v>
      </c>
      <c r="H294" s="5" t="s">
        <v>351</v>
      </c>
      <c r="I294" s="4" t="s">
        <v>341</v>
      </c>
      <c r="J294" s="5" t="s">
        <v>352</v>
      </c>
      <c r="K294" s="4">
        <v>28186</v>
      </c>
      <c r="L294" s="682">
        <v>480</v>
      </c>
      <c r="M294" s="682"/>
      <c r="N294" s="682"/>
      <c r="O294" s="682"/>
      <c r="P294" s="682"/>
      <c r="Q294" s="682"/>
      <c r="R294" s="682"/>
      <c r="S294" s="682"/>
      <c r="T294" s="682"/>
      <c r="U294" s="682"/>
      <c r="V294" s="682">
        <v>0.2</v>
      </c>
      <c r="W294" s="76">
        <f t="shared" si="40"/>
        <v>0.2</v>
      </c>
      <c r="X294" s="192" t="str">
        <f t="shared" si="41"/>
        <v/>
      </c>
      <c r="Y294" s="192" t="str">
        <f t="shared" si="42"/>
        <v/>
      </c>
      <c r="Z294" s="192" t="str">
        <f t="shared" si="43"/>
        <v/>
      </c>
      <c r="AA294" s="2" t="s">
        <v>1023</v>
      </c>
      <c r="AB294" s="2"/>
      <c r="AC294" s="2"/>
      <c r="AD294" s="39">
        <f t="shared" si="44"/>
        <v>0.2</v>
      </c>
      <c r="AE294" s="39">
        <f t="shared" si="37"/>
        <v>-1.6094379124341003</v>
      </c>
      <c r="AF294" s="39" t="str">
        <f t="shared" si="45"/>
        <v/>
      </c>
      <c r="AG294" s="39" t="str">
        <f t="shared" si="46"/>
        <v/>
      </c>
    </row>
    <row r="295" spans="1:33" ht="38.25" x14ac:dyDescent="0.2">
      <c r="A295" s="2" t="s">
        <v>1020</v>
      </c>
      <c r="B295" s="2" t="s">
        <v>839</v>
      </c>
      <c r="C295" s="2">
        <v>1977</v>
      </c>
      <c r="D295" s="2" t="s">
        <v>347</v>
      </c>
      <c r="E295" s="2" t="s">
        <v>1021</v>
      </c>
      <c r="F295" s="2"/>
      <c r="G295" s="2" t="s">
        <v>1025</v>
      </c>
      <c r="H295" s="5" t="s">
        <v>351</v>
      </c>
      <c r="I295" s="4" t="s">
        <v>341</v>
      </c>
      <c r="J295" s="5" t="s">
        <v>352</v>
      </c>
      <c r="K295" s="4">
        <v>28186</v>
      </c>
      <c r="L295" s="682">
        <v>480</v>
      </c>
      <c r="M295" s="682"/>
      <c r="N295" s="682"/>
      <c r="O295" s="682"/>
      <c r="P295" s="682"/>
      <c r="Q295" s="682"/>
      <c r="R295" s="682"/>
      <c r="S295" s="682"/>
      <c r="T295" s="682"/>
      <c r="U295" s="682"/>
      <c r="V295" s="682">
        <v>0.5</v>
      </c>
      <c r="W295" s="76">
        <f t="shared" si="40"/>
        <v>0.5</v>
      </c>
      <c r="X295" s="192" t="str">
        <f t="shared" si="41"/>
        <v/>
      </c>
      <c r="Y295" s="192" t="str">
        <f t="shared" si="42"/>
        <v/>
      </c>
      <c r="Z295" s="192" t="str">
        <f t="shared" si="43"/>
        <v/>
      </c>
      <c r="AA295" s="2" t="s">
        <v>1023</v>
      </c>
      <c r="AB295" s="2"/>
      <c r="AC295" s="2"/>
      <c r="AD295" s="39">
        <f t="shared" si="44"/>
        <v>0.5</v>
      </c>
      <c r="AE295" s="39">
        <f t="shared" si="37"/>
        <v>-0.69314718055994529</v>
      </c>
      <c r="AF295" s="39" t="str">
        <f t="shared" si="45"/>
        <v/>
      </c>
      <c r="AG295" s="39" t="str">
        <f t="shared" si="46"/>
        <v/>
      </c>
    </row>
    <row r="296" spans="1:33" ht="38.25" x14ac:dyDescent="0.2">
      <c r="A296" s="2" t="s">
        <v>1020</v>
      </c>
      <c r="B296" s="2" t="s">
        <v>839</v>
      </c>
      <c r="C296" s="2">
        <v>1977</v>
      </c>
      <c r="D296" s="2" t="s">
        <v>347</v>
      </c>
      <c r="E296" s="2" t="s">
        <v>1021</v>
      </c>
      <c r="F296" s="5"/>
      <c r="G296" s="2" t="s">
        <v>1029</v>
      </c>
      <c r="H296" s="5" t="s">
        <v>351</v>
      </c>
      <c r="I296" s="4" t="s">
        <v>341</v>
      </c>
      <c r="J296" s="5" t="s">
        <v>352</v>
      </c>
      <c r="K296" s="4">
        <v>28186</v>
      </c>
      <c r="L296" s="682">
        <v>480</v>
      </c>
      <c r="M296" s="682"/>
      <c r="N296" s="682"/>
      <c r="O296" s="682"/>
      <c r="P296" s="682"/>
      <c r="Q296" s="682"/>
      <c r="R296" s="682"/>
      <c r="S296" s="682"/>
      <c r="T296" s="682"/>
      <c r="U296" s="682"/>
      <c r="V296" s="682">
        <v>0.5</v>
      </c>
      <c r="W296" s="76">
        <f t="shared" si="40"/>
        <v>0.5</v>
      </c>
      <c r="X296" s="192" t="str">
        <f t="shared" si="41"/>
        <v/>
      </c>
      <c r="Y296" s="192" t="str">
        <f t="shared" si="42"/>
        <v/>
      </c>
      <c r="Z296" s="192" t="str">
        <f t="shared" si="43"/>
        <v/>
      </c>
      <c r="AA296" s="2" t="s">
        <v>1023</v>
      </c>
      <c r="AB296" s="2"/>
      <c r="AC296" s="2"/>
      <c r="AD296" s="39">
        <f t="shared" si="44"/>
        <v>0.5</v>
      </c>
      <c r="AE296" s="39">
        <f t="shared" si="37"/>
        <v>-0.69314718055994529</v>
      </c>
      <c r="AF296" s="39" t="str">
        <f t="shared" si="45"/>
        <v/>
      </c>
      <c r="AG296" s="39" t="str">
        <f t="shared" si="46"/>
        <v/>
      </c>
    </row>
    <row r="297" spans="1:33" ht="38.25" x14ac:dyDescent="0.2">
      <c r="A297" s="2" t="s">
        <v>1020</v>
      </c>
      <c r="B297" s="2" t="s">
        <v>839</v>
      </c>
      <c r="C297" s="2">
        <v>1977</v>
      </c>
      <c r="D297" s="2" t="s">
        <v>347</v>
      </c>
      <c r="E297" s="2" t="s">
        <v>1021</v>
      </c>
      <c r="F297" s="5"/>
      <c r="G297" s="2" t="s">
        <v>1030</v>
      </c>
      <c r="H297" s="5" t="s">
        <v>351</v>
      </c>
      <c r="I297" s="4" t="s">
        <v>341</v>
      </c>
      <c r="J297" s="5" t="s">
        <v>352</v>
      </c>
      <c r="K297" s="4">
        <v>28186</v>
      </c>
      <c r="L297" s="682">
        <v>480</v>
      </c>
      <c r="M297" s="682"/>
      <c r="N297" s="682"/>
      <c r="O297" s="682"/>
      <c r="P297" s="682"/>
      <c r="Q297" s="682"/>
      <c r="R297" s="682"/>
      <c r="S297" s="682"/>
      <c r="T297" s="682"/>
      <c r="U297" s="682"/>
      <c r="V297" s="682">
        <v>0.5</v>
      </c>
      <c r="W297" s="76">
        <f t="shared" si="40"/>
        <v>0.5</v>
      </c>
      <c r="X297" s="192" t="str">
        <f t="shared" si="41"/>
        <v/>
      </c>
      <c r="Y297" s="192" t="str">
        <f t="shared" si="42"/>
        <v/>
      </c>
      <c r="Z297" s="192" t="str">
        <f t="shared" si="43"/>
        <v/>
      </c>
      <c r="AA297" s="2" t="s">
        <v>1023</v>
      </c>
      <c r="AB297" s="2"/>
      <c r="AC297" s="2"/>
      <c r="AD297" s="39">
        <f t="shared" si="44"/>
        <v>0.5</v>
      </c>
      <c r="AE297" s="39">
        <f t="shared" si="37"/>
        <v>-0.69314718055994529</v>
      </c>
      <c r="AF297" s="39" t="str">
        <f t="shared" si="45"/>
        <v/>
      </c>
      <c r="AG297" s="39" t="str">
        <f t="shared" si="46"/>
        <v/>
      </c>
    </row>
    <row r="298" spans="1:33" ht="38.25" x14ac:dyDescent="0.2">
      <c r="A298" s="2" t="s">
        <v>1020</v>
      </c>
      <c r="B298" s="2" t="s">
        <v>839</v>
      </c>
      <c r="C298" s="2">
        <v>1977</v>
      </c>
      <c r="D298" s="2" t="s">
        <v>347</v>
      </c>
      <c r="E298" s="2" t="s">
        <v>1021</v>
      </c>
      <c r="F298" s="5"/>
      <c r="G298" s="2" t="s">
        <v>1030</v>
      </c>
      <c r="H298" s="5" t="s">
        <v>351</v>
      </c>
      <c r="I298" s="4" t="s">
        <v>341</v>
      </c>
      <c r="J298" s="5" t="s">
        <v>352</v>
      </c>
      <c r="K298" s="4">
        <v>28186</v>
      </c>
      <c r="L298" s="682">
        <v>480</v>
      </c>
      <c r="M298" s="682"/>
      <c r="N298" s="682"/>
      <c r="O298" s="682"/>
      <c r="P298" s="682"/>
      <c r="Q298" s="682"/>
      <c r="R298" s="682"/>
      <c r="S298" s="682"/>
      <c r="T298" s="682"/>
      <c r="U298" s="682"/>
      <c r="V298" s="682">
        <v>0.3</v>
      </c>
      <c r="W298" s="76">
        <f t="shared" si="40"/>
        <v>0.3</v>
      </c>
      <c r="X298" s="192" t="str">
        <f t="shared" si="41"/>
        <v/>
      </c>
      <c r="Y298" s="192" t="str">
        <f t="shared" si="42"/>
        <v/>
      </c>
      <c r="Z298" s="192" t="str">
        <f t="shared" si="43"/>
        <v/>
      </c>
      <c r="AA298" s="2" t="s">
        <v>1023</v>
      </c>
      <c r="AB298" s="2"/>
      <c r="AC298" s="2"/>
      <c r="AD298" s="39">
        <f t="shared" si="44"/>
        <v>0.3</v>
      </c>
      <c r="AE298" s="39">
        <f t="shared" si="37"/>
        <v>-1.2039728043259361</v>
      </c>
      <c r="AF298" s="39" t="str">
        <f t="shared" si="45"/>
        <v/>
      </c>
      <c r="AG298" s="39" t="str">
        <f t="shared" si="46"/>
        <v/>
      </c>
    </row>
    <row r="299" spans="1:33" ht="38.25" x14ac:dyDescent="0.2">
      <c r="A299" s="2" t="s">
        <v>1020</v>
      </c>
      <c r="B299" s="2" t="s">
        <v>839</v>
      </c>
      <c r="C299" s="2">
        <v>1977</v>
      </c>
      <c r="D299" s="2" t="s">
        <v>347</v>
      </c>
      <c r="E299" s="2" t="s">
        <v>1021</v>
      </c>
      <c r="F299" s="5"/>
      <c r="G299" s="2" t="s">
        <v>1031</v>
      </c>
      <c r="H299" s="5" t="s">
        <v>351</v>
      </c>
      <c r="I299" s="4" t="s">
        <v>341</v>
      </c>
      <c r="J299" s="5" t="s">
        <v>352</v>
      </c>
      <c r="K299" s="4">
        <v>28186</v>
      </c>
      <c r="L299" s="682">
        <v>480</v>
      </c>
      <c r="M299" s="682"/>
      <c r="N299" s="682"/>
      <c r="O299" s="682"/>
      <c r="P299" s="682"/>
      <c r="Q299" s="682"/>
      <c r="R299" s="682"/>
      <c r="S299" s="682"/>
      <c r="T299" s="682"/>
      <c r="U299" s="682"/>
      <c r="V299" s="682">
        <v>26</v>
      </c>
      <c r="W299" s="76">
        <f t="shared" si="40"/>
        <v>26</v>
      </c>
      <c r="X299" s="192" t="str">
        <f t="shared" si="41"/>
        <v/>
      </c>
      <c r="Y299" s="192" t="str">
        <f t="shared" si="42"/>
        <v/>
      </c>
      <c r="Z299" s="192" t="str">
        <f t="shared" si="43"/>
        <v/>
      </c>
      <c r="AA299" s="2" t="s">
        <v>1023</v>
      </c>
      <c r="AB299" s="2"/>
      <c r="AC299" s="2"/>
      <c r="AD299" s="39">
        <f t="shared" si="44"/>
        <v>26</v>
      </c>
      <c r="AE299" s="39">
        <f t="shared" si="37"/>
        <v>3.2580965380214821</v>
      </c>
      <c r="AF299" s="39" t="str">
        <f t="shared" si="45"/>
        <v/>
      </c>
      <c r="AG299" s="39" t="str">
        <f t="shared" si="46"/>
        <v/>
      </c>
    </row>
    <row r="300" spans="1:33" ht="38.25" x14ac:dyDescent="0.2">
      <c r="A300" s="2" t="s">
        <v>1020</v>
      </c>
      <c r="B300" s="2" t="s">
        <v>839</v>
      </c>
      <c r="C300" s="2">
        <v>1977</v>
      </c>
      <c r="D300" s="2" t="s">
        <v>347</v>
      </c>
      <c r="E300" s="2" t="s">
        <v>1021</v>
      </c>
      <c r="F300" s="5"/>
      <c r="G300" s="2" t="s">
        <v>1032</v>
      </c>
      <c r="H300" s="5" t="s">
        <v>351</v>
      </c>
      <c r="I300" s="4" t="s">
        <v>341</v>
      </c>
      <c r="J300" s="5" t="s">
        <v>352</v>
      </c>
      <c r="K300" s="4">
        <v>28186</v>
      </c>
      <c r="L300" s="682">
        <v>480</v>
      </c>
      <c r="M300" s="682"/>
      <c r="N300" s="682"/>
      <c r="O300" s="682"/>
      <c r="P300" s="682"/>
      <c r="Q300" s="682"/>
      <c r="R300" s="682"/>
      <c r="S300" s="682"/>
      <c r="T300" s="682"/>
      <c r="U300" s="682"/>
      <c r="V300" s="682">
        <v>46</v>
      </c>
      <c r="W300" s="76">
        <f t="shared" si="40"/>
        <v>46</v>
      </c>
      <c r="X300" s="192" t="str">
        <f t="shared" si="41"/>
        <v/>
      </c>
      <c r="Y300" s="192" t="str">
        <f t="shared" si="42"/>
        <v/>
      </c>
      <c r="Z300" s="192" t="str">
        <f t="shared" si="43"/>
        <v/>
      </c>
      <c r="AA300" s="2" t="s">
        <v>1023</v>
      </c>
      <c r="AB300" s="2"/>
      <c r="AC300" s="2"/>
      <c r="AD300" s="39">
        <f t="shared" si="44"/>
        <v>46</v>
      </c>
      <c r="AE300" s="39">
        <f t="shared" si="37"/>
        <v>3.8286413964890951</v>
      </c>
      <c r="AF300" s="39" t="str">
        <f t="shared" si="45"/>
        <v/>
      </c>
      <c r="AG300" s="39" t="str">
        <f t="shared" si="46"/>
        <v/>
      </c>
    </row>
    <row r="301" spans="1:33" ht="38.25" x14ac:dyDescent="0.2">
      <c r="A301" s="2" t="s">
        <v>1020</v>
      </c>
      <c r="B301" s="2" t="s">
        <v>839</v>
      </c>
      <c r="C301" s="2">
        <v>1977</v>
      </c>
      <c r="D301" s="2" t="s">
        <v>347</v>
      </c>
      <c r="E301" s="2" t="s">
        <v>1021</v>
      </c>
      <c r="F301" s="5"/>
      <c r="G301" s="2" t="s">
        <v>1033</v>
      </c>
      <c r="H301" s="5" t="s">
        <v>351</v>
      </c>
      <c r="I301" s="4" t="s">
        <v>341</v>
      </c>
      <c r="J301" s="5" t="s">
        <v>352</v>
      </c>
      <c r="K301" s="4">
        <v>28186</v>
      </c>
      <c r="L301" s="682">
        <v>480</v>
      </c>
      <c r="M301" s="682"/>
      <c r="N301" s="682"/>
      <c r="O301" s="682"/>
      <c r="P301" s="682"/>
      <c r="Q301" s="682"/>
      <c r="R301" s="682"/>
      <c r="S301" s="682"/>
      <c r="T301" s="682"/>
      <c r="U301" s="682"/>
      <c r="V301" s="682">
        <v>18</v>
      </c>
      <c r="W301" s="76">
        <f t="shared" si="40"/>
        <v>18</v>
      </c>
      <c r="X301" s="192" t="str">
        <f t="shared" si="41"/>
        <v/>
      </c>
      <c r="Y301" s="192" t="str">
        <f t="shared" si="42"/>
        <v/>
      </c>
      <c r="Z301" s="192" t="str">
        <f t="shared" si="43"/>
        <v/>
      </c>
      <c r="AA301" s="2" t="s">
        <v>1023</v>
      </c>
      <c r="AB301" s="2"/>
      <c r="AC301" s="2"/>
      <c r="AD301" s="39">
        <f t="shared" si="44"/>
        <v>18</v>
      </c>
      <c r="AE301" s="39">
        <f t="shared" si="37"/>
        <v>2.8903717578961645</v>
      </c>
      <c r="AF301" s="39" t="str">
        <f t="shared" si="45"/>
        <v/>
      </c>
      <c r="AG301" s="39" t="str">
        <f t="shared" si="46"/>
        <v/>
      </c>
    </row>
    <row r="302" spans="1:33" ht="38.25" x14ac:dyDescent="0.2">
      <c r="A302" s="2" t="s">
        <v>1020</v>
      </c>
      <c r="B302" s="2" t="s">
        <v>839</v>
      </c>
      <c r="C302" s="2">
        <v>1977</v>
      </c>
      <c r="D302" s="2" t="s">
        <v>347</v>
      </c>
      <c r="E302" s="2" t="s">
        <v>1021</v>
      </c>
      <c r="F302" s="2" t="s">
        <v>349</v>
      </c>
      <c r="G302" s="2" t="s">
        <v>1034</v>
      </c>
      <c r="H302" s="5" t="s">
        <v>351</v>
      </c>
      <c r="I302" s="4" t="s">
        <v>341</v>
      </c>
      <c r="J302" s="5" t="s">
        <v>352</v>
      </c>
      <c r="K302" s="4">
        <v>28186</v>
      </c>
      <c r="L302" s="682">
        <v>480</v>
      </c>
      <c r="M302" s="682"/>
      <c r="N302" s="682"/>
      <c r="O302" s="682"/>
      <c r="P302" s="682"/>
      <c r="Q302" s="682"/>
      <c r="R302" s="682"/>
      <c r="S302" s="682"/>
      <c r="T302" s="682"/>
      <c r="U302" s="682"/>
      <c r="V302" s="21">
        <v>0.1</v>
      </c>
      <c r="W302" s="76">
        <f t="shared" si="40"/>
        <v>0.05</v>
      </c>
      <c r="X302" s="192" t="str">
        <f t="shared" si="41"/>
        <v/>
      </c>
      <c r="Y302" s="192" t="str">
        <f t="shared" si="42"/>
        <v/>
      </c>
      <c r="Z302" s="192" t="str">
        <f t="shared" si="43"/>
        <v/>
      </c>
      <c r="AA302" s="2" t="s">
        <v>1023</v>
      </c>
      <c r="AB302" s="2" t="s">
        <v>400</v>
      </c>
      <c r="AC302" s="2"/>
      <c r="AD302" s="39" t="str">
        <f t="shared" si="44"/>
        <v/>
      </c>
      <c r="AE302" s="39" t="str">
        <f t="shared" si="37"/>
        <v/>
      </c>
      <c r="AF302" s="39" t="str">
        <f t="shared" si="45"/>
        <v/>
      </c>
      <c r="AG302" s="39" t="str">
        <f t="shared" si="46"/>
        <v/>
      </c>
    </row>
    <row r="303" spans="1:33" ht="38.25" x14ac:dyDescent="0.2">
      <c r="A303" s="2" t="s">
        <v>1020</v>
      </c>
      <c r="B303" s="2" t="s">
        <v>839</v>
      </c>
      <c r="C303" s="2">
        <v>1977</v>
      </c>
      <c r="D303" s="2" t="s">
        <v>347</v>
      </c>
      <c r="E303" s="2" t="s">
        <v>1021</v>
      </c>
      <c r="F303" s="2" t="s">
        <v>349</v>
      </c>
      <c r="G303" s="2" t="s">
        <v>1035</v>
      </c>
      <c r="H303" s="5" t="s">
        <v>351</v>
      </c>
      <c r="I303" s="4" t="s">
        <v>341</v>
      </c>
      <c r="J303" s="5" t="s">
        <v>352</v>
      </c>
      <c r="K303" s="4">
        <v>28186</v>
      </c>
      <c r="L303" s="682">
        <v>480</v>
      </c>
      <c r="M303" s="682"/>
      <c r="N303" s="682"/>
      <c r="O303" s="682"/>
      <c r="P303" s="682"/>
      <c r="Q303" s="682"/>
      <c r="R303" s="682"/>
      <c r="S303" s="682"/>
      <c r="T303" s="682"/>
      <c r="U303" s="682"/>
      <c r="V303" s="21">
        <v>0.1</v>
      </c>
      <c r="W303" s="76">
        <f t="shared" si="40"/>
        <v>0.05</v>
      </c>
      <c r="X303" s="192" t="str">
        <f t="shared" si="41"/>
        <v/>
      </c>
      <c r="Y303" s="192" t="str">
        <f t="shared" si="42"/>
        <v/>
      </c>
      <c r="Z303" s="192" t="str">
        <f t="shared" si="43"/>
        <v/>
      </c>
      <c r="AA303" s="2" t="s">
        <v>1023</v>
      </c>
      <c r="AB303" s="2" t="s">
        <v>400</v>
      </c>
      <c r="AC303" s="2"/>
      <c r="AD303" s="39" t="str">
        <f t="shared" si="44"/>
        <v/>
      </c>
      <c r="AE303" s="39" t="str">
        <f t="shared" si="37"/>
        <v/>
      </c>
      <c r="AF303" s="39" t="str">
        <f t="shared" si="45"/>
        <v/>
      </c>
      <c r="AG303" s="39" t="str">
        <f t="shared" si="46"/>
        <v/>
      </c>
    </row>
    <row r="304" spans="1:33" ht="38.25" x14ac:dyDescent="0.2">
      <c r="A304" s="2" t="s">
        <v>1020</v>
      </c>
      <c r="B304" s="2" t="s">
        <v>839</v>
      </c>
      <c r="C304" s="2">
        <v>1977</v>
      </c>
      <c r="D304" s="2" t="s">
        <v>347</v>
      </c>
      <c r="E304" s="2" t="s">
        <v>1021</v>
      </c>
      <c r="F304" s="5"/>
      <c r="G304" s="2" t="s">
        <v>1036</v>
      </c>
      <c r="H304" s="5" t="s">
        <v>351</v>
      </c>
      <c r="I304" s="4" t="s">
        <v>341</v>
      </c>
      <c r="J304" s="5" t="s">
        <v>352</v>
      </c>
      <c r="K304" s="4">
        <v>28186</v>
      </c>
      <c r="L304" s="682">
        <v>480</v>
      </c>
      <c r="M304" s="682"/>
      <c r="N304" s="682"/>
      <c r="O304" s="682"/>
      <c r="P304" s="682"/>
      <c r="Q304" s="682"/>
      <c r="R304" s="682"/>
      <c r="S304" s="682"/>
      <c r="T304" s="682"/>
      <c r="U304" s="682"/>
      <c r="V304" s="682">
        <v>0.06</v>
      </c>
      <c r="W304" s="76">
        <f t="shared" si="40"/>
        <v>0.06</v>
      </c>
      <c r="X304" s="192" t="str">
        <f t="shared" si="41"/>
        <v/>
      </c>
      <c r="Y304" s="192" t="str">
        <f t="shared" si="42"/>
        <v/>
      </c>
      <c r="Z304" s="192" t="str">
        <f t="shared" si="43"/>
        <v/>
      </c>
      <c r="AA304" s="2" t="s">
        <v>1023</v>
      </c>
      <c r="AB304" s="2"/>
      <c r="AC304" s="2"/>
      <c r="AD304" s="39">
        <f t="shared" si="44"/>
        <v>0.06</v>
      </c>
      <c r="AE304" s="39">
        <f t="shared" si="37"/>
        <v>-2.8134107167600364</v>
      </c>
      <c r="AF304" s="39" t="str">
        <f t="shared" si="45"/>
        <v/>
      </c>
      <c r="AG304" s="39" t="str">
        <f t="shared" si="46"/>
        <v/>
      </c>
    </row>
    <row r="305" spans="1:33" ht="38.25" x14ac:dyDescent="0.2">
      <c r="A305" s="2" t="s">
        <v>1020</v>
      </c>
      <c r="B305" s="2" t="s">
        <v>839</v>
      </c>
      <c r="C305" s="2">
        <v>1977</v>
      </c>
      <c r="D305" s="2" t="s">
        <v>347</v>
      </c>
      <c r="E305" s="2" t="s">
        <v>1021</v>
      </c>
      <c r="F305" s="2" t="s">
        <v>349</v>
      </c>
      <c r="G305" s="2" t="s">
        <v>1037</v>
      </c>
      <c r="H305" s="5" t="s">
        <v>351</v>
      </c>
      <c r="I305" s="4" t="s">
        <v>341</v>
      </c>
      <c r="J305" s="5" t="s">
        <v>352</v>
      </c>
      <c r="K305" s="4">
        <v>28186</v>
      </c>
      <c r="L305" s="682">
        <v>480</v>
      </c>
      <c r="M305" s="682"/>
      <c r="N305" s="682"/>
      <c r="O305" s="682"/>
      <c r="P305" s="682"/>
      <c r="Q305" s="682"/>
      <c r="R305" s="682"/>
      <c r="S305" s="682"/>
      <c r="T305" s="682"/>
      <c r="U305" s="682"/>
      <c r="V305" s="21">
        <v>0.1</v>
      </c>
      <c r="W305" s="76">
        <f t="shared" si="40"/>
        <v>0.05</v>
      </c>
      <c r="X305" s="192" t="str">
        <f t="shared" si="41"/>
        <v/>
      </c>
      <c r="Y305" s="192" t="str">
        <f t="shared" si="42"/>
        <v/>
      </c>
      <c r="Z305" s="192" t="str">
        <f t="shared" si="43"/>
        <v/>
      </c>
      <c r="AA305" s="2" t="s">
        <v>1023</v>
      </c>
      <c r="AB305" s="2" t="s">
        <v>400</v>
      </c>
      <c r="AC305" s="2"/>
      <c r="AD305" s="39" t="str">
        <f t="shared" si="44"/>
        <v/>
      </c>
      <c r="AE305" s="39" t="str">
        <f t="shared" si="37"/>
        <v/>
      </c>
      <c r="AF305" s="39" t="str">
        <f t="shared" si="45"/>
        <v/>
      </c>
      <c r="AG305" s="39" t="str">
        <f t="shared" si="46"/>
        <v/>
      </c>
    </row>
    <row r="306" spans="1:33" ht="38.25" x14ac:dyDescent="0.2">
      <c r="A306" s="2" t="s">
        <v>1020</v>
      </c>
      <c r="B306" s="2" t="s">
        <v>839</v>
      </c>
      <c r="C306" s="2">
        <v>1977</v>
      </c>
      <c r="D306" s="2" t="s">
        <v>347</v>
      </c>
      <c r="E306" s="2" t="s">
        <v>1021</v>
      </c>
      <c r="F306" s="2" t="s">
        <v>349</v>
      </c>
      <c r="G306" s="2" t="s">
        <v>1038</v>
      </c>
      <c r="H306" s="5" t="s">
        <v>351</v>
      </c>
      <c r="I306" s="4" t="s">
        <v>341</v>
      </c>
      <c r="J306" s="5" t="s">
        <v>352</v>
      </c>
      <c r="K306" s="4">
        <v>28186</v>
      </c>
      <c r="L306" s="682">
        <v>480</v>
      </c>
      <c r="M306" s="682"/>
      <c r="N306" s="682"/>
      <c r="O306" s="682"/>
      <c r="P306" s="682"/>
      <c r="Q306" s="682"/>
      <c r="R306" s="682"/>
      <c r="S306" s="682"/>
      <c r="T306" s="682"/>
      <c r="U306" s="682"/>
      <c r="V306" s="21">
        <v>0.1</v>
      </c>
      <c r="W306" s="76">
        <f t="shared" si="40"/>
        <v>0.05</v>
      </c>
      <c r="X306" s="192" t="str">
        <f t="shared" si="41"/>
        <v/>
      </c>
      <c r="Y306" s="192" t="str">
        <f t="shared" si="42"/>
        <v/>
      </c>
      <c r="Z306" s="192" t="str">
        <f t="shared" si="43"/>
        <v/>
      </c>
      <c r="AA306" s="2" t="s">
        <v>1023</v>
      </c>
      <c r="AB306" s="2" t="s">
        <v>400</v>
      </c>
      <c r="AC306" s="2"/>
      <c r="AD306" s="39" t="str">
        <f t="shared" si="44"/>
        <v/>
      </c>
      <c r="AE306" s="39" t="str">
        <f t="shared" si="37"/>
        <v/>
      </c>
      <c r="AF306" s="39" t="str">
        <f t="shared" si="45"/>
        <v/>
      </c>
      <c r="AG306" s="39" t="str">
        <f t="shared" si="46"/>
        <v/>
      </c>
    </row>
    <row r="307" spans="1:33" ht="38.25" x14ac:dyDescent="0.2">
      <c r="A307" s="2" t="s">
        <v>1020</v>
      </c>
      <c r="B307" s="2" t="s">
        <v>839</v>
      </c>
      <c r="C307" s="2">
        <v>1977</v>
      </c>
      <c r="D307" s="2" t="s">
        <v>347</v>
      </c>
      <c r="E307" s="2" t="s">
        <v>1021</v>
      </c>
      <c r="F307" s="5"/>
      <c r="G307" s="2" t="s">
        <v>1025</v>
      </c>
      <c r="H307" s="5" t="s">
        <v>351</v>
      </c>
      <c r="I307" s="4" t="s">
        <v>341</v>
      </c>
      <c r="J307" s="5" t="s">
        <v>352</v>
      </c>
      <c r="K307" s="4">
        <v>28187</v>
      </c>
      <c r="L307" s="682">
        <v>480</v>
      </c>
      <c r="M307" s="682"/>
      <c r="N307" s="682"/>
      <c r="O307" s="682"/>
      <c r="P307" s="682"/>
      <c r="Q307" s="682"/>
      <c r="R307" s="682"/>
      <c r="S307" s="682"/>
      <c r="T307" s="682"/>
      <c r="U307" s="682"/>
      <c r="V307" s="682">
        <v>0.4</v>
      </c>
      <c r="W307" s="76">
        <f t="shared" si="40"/>
        <v>0.4</v>
      </c>
      <c r="X307" s="192" t="str">
        <f t="shared" si="41"/>
        <v/>
      </c>
      <c r="Y307" s="192" t="str">
        <f t="shared" si="42"/>
        <v/>
      </c>
      <c r="Z307" s="192" t="str">
        <f t="shared" si="43"/>
        <v/>
      </c>
      <c r="AA307" s="2" t="s">
        <v>1023</v>
      </c>
      <c r="AB307" s="2"/>
      <c r="AC307" s="2"/>
      <c r="AD307" s="39">
        <f t="shared" si="44"/>
        <v>0.4</v>
      </c>
      <c r="AE307" s="39">
        <f t="shared" si="37"/>
        <v>-0.916290731874155</v>
      </c>
      <c r="AF307" s="39" t="str">
        <f t="shared" si="45"/>
        <v/>
      </c>
      <c r="AG307" s="39" t="str">
        <f t="shared" si="46"/>
        <v/>
      </c>
    </row>
    <row r="308" spans="1:33" ht="38.25" x14ac:dyDescent="0.2">
      <c r="A308" s="2" t="s">
        <v>1020</v>
      </c>
      <c r="B308" s="2" t="s">
        <v>839</v>
      </c>
      <c r="C308" s="2">
        <v>1977</v>
      </c>
      <c r="D308" s="2" t="s">
        <v>347</v>
      </c>
      <c r="E308" s="2" t="s">
        <v>1021</v>
      </c>
      <c r="F308" s="5"/>
      <c r="G308" s="2" t="s">
        <v>1039</v>
      </c>
      <c r="H308" s="5" t="s">
        <v>351</v>
      </c>
      <c r="I308" s="4" t="s">
        <v>341</v>
      </c>
      <c r="J308" s="5" t="s">
        <v>352</v>
      </c>
      <c r="K308" s="4">
        <v>28187</v>
      </c>
      <c r="L308" s="682">
        <v>480</v>
      </c>
      <c r="M308" s="682"/>
      <c r="N308" s="682"/>
      <c r="O308" s="682"/>
      <c r="P308" s="682"/>
      <c r="Q308" s="682"/>
      <c r="R308" s="682"/>
      <c r="S308" s="682"/>
      <c r="T308" s="682"/>
      <c r="U308" s="682"/>
      <c r="V308" s="682">
        <v>1.6</v>
      </c>
      <c r="W308" s="76">
        <f t="shared" si="40"/>
        <v>1.6</v>
      </c>
      <c r="X308" s="192" t="str">
        <f t="shared" si="41"/>
        <v/>
      </c>
      <c r="Y308" s="192" t="str">
        <f t="shared" si="42"/>
        <v/>
      </c>
      <c r="Z308" s="192" t="str">
        <f t="shared" si="43"/>
        <v/>
      </c>
      <c r="AA308" s="2" t="s">
        <v>1023</v>
      </c>
      <c r="AB308" s="2"/>
      <c r="AC308" s="2"/>
      <c r="AD308" s="39">
        <f t="shared" si="44"/>
        <v>1.6</v>
      </c>
      <c r="AE308" s="39">
        <f t="shared" si="37"/>
        <v>0.47000362924573563</v>
      </c>
      <c r="AF308" s="39" t="str">
        <f t="shared" si="45"/>
        <v/>
      </c>
      <c r="AG308" s="39" t="str">
        <f t="shared" si="46"/>
        <v/>
      </c>
    </row>
    <row r="309" spans="1:33" ht="38.25" x14ac:dyDescent="0.2">
      <c r="A309" s="2" t="s">
        <v>1020</v>
      </c>
      <c r="B309" s="2" t="s">
        <v>839</v>
      </c>
      <c r="C309" s="2">
        <v>1977</v>
      </c>
      <c r="D309" s="2" t="s">
        <v>347</v>
      </c>
      <c r="E309" s="2" t="s">
        <v>1021</v>
      </c>
      <c r="F309" s="5"/>
      <c r="G309" s="2" t="s">
        <v>1039</v>
      </c>
      <c r="H309" s="5" t="s">
        <v>351</v>
      </c>
      <c r="I309" s="4" t="s">
        <v>341</v>
      </c>
      <c r="J309" s="5" t="s">
        <v>352</v>
      </c>
      <c r="K309" s="4">
        <v>28187</v>
      </c>
      <c r="L309" s="682">
        <v>480</v>
      </c>
      <c r="M309" s="682"/>
      <c r="N309" s="682"/>
      <c r="O309" s="682"/>
      <c r="P309" s="682"/>
      <c r="Q309" s="682"/>
      <c r="R309" s="682"/>
      <c r="S309" s="682"/>
      <c r="T309" s="682"/>
      <c r="U309" s="682"/>
      <c r="V309" s="682">
        <v>2.6</v>
      </c>
      <c r="W309" s="76">
        <f t="shared" si="40"/>
        <v>2.6</v>
      </c>
      <c r="X309" s="192" t="str">
        <f t="shared" si="41"/>
        <v/>
      </c>
      <c r="Y309" s="192" t="str">
        <f t="shared" si="42"/>
        <v/>
      </c>
      <c r="Z309" s="192" t="str">
        <f t="shared" si="43"/>
        <v/>
      </c>
      <c r="AA309" s="2" t="s">
        <v>1023</v>
      </c>
      <c r="AB309" s="2"/>
      <c r="AC309" s="2"/>
      <c r="AD309" s="39">
        <f t="shared" si="44"/>
        <v>2.6</v>
      </c>
      <c r="AE309" s="39">
        <f t="shared" si="37"/>
        <v>0.95551144502743635</v>
      </c>
      <c r="AF309" s="39" t="str">
        <f t="shared" si="45"/>
        <v/>
      </c>
      <c r="AG309" s="39" t="str">
        <f t="shared" si="46"/>
        <v/>
      </c>
    </row>
    <row r="310" spans="1:33" ht="38.25" x14ac:dyDescent="0.2">
      <c r="A310" s="2" t="s">
        <v>1020</v>
      </c>
      <c r="B310" s="2" t="s">
        <v>839</v>
      </c>
      <c r="C310" s="2">
        <v>1977</v>
      </c>
      <c r="D310" s="2" t="s">
        <v>347</v>
      </c>
      <c r="E310" s="2" t="s">
        <v>1021</v>
      </c>
      <c r="F310" s="2"/>
      <c r="G310" s="2" t="s">
        <v>1039</v>
      </c>
      <c r="H310" s="5" t="s">
        <v>351</v>
      </c>
      <c r="I310" s="4" t="s">
        <v>341</v>
      </c>
      <c r="J310" s="5" t="s">
        <v>352</v>
      </c>
      <c r="K310" s="4">
        <v>28187</v>
      </c>
      <c r="L310" s="682">
        <v>480</v>
      </c>
      <c r="M310" s="682"/>
      <c r="N310" s="682"/>
      <c r="O310" s="682"/>
      <c r="P310" s="682"/>
      <c r="Q310" s="682"/>
      <c r="R310" s="682"/>
      <c r="S310" s="682"/>
      <c r="T310" s="682"/>
      <c r="U310" s="682"/>
      <c r="V310" s="682">
        <v>1.7</v>
      </c>
      <c r="W310" s="76">
        <f t="shared" si="40"/>
        <v>1.7</v>
      </c>
      <c r="X310" s="192" t="str">
        <f t="shared" si="41"/>
        <v/>
      </c>
      <c r="Y310" s="192" t="str">
        <f t="shared" si="42"/>
        <v/>
      </c>
      <c r="Z310" s="192" t="str">
        <f t="shared" si="43"/>
        <v/>
      </c>
      <c r="AA310" s="2" t="s">
        <v>1023</v>
      </c>
      <c r="AB310" s="2"/>
      <c r="AC310" s="2"/>
      <c r="AD310" s="39">
        <f t="shared" si="44"/>
        <v>1.7</v>
      </c>
      <c r="AE310" s="39">
        <f t="shared" si="37"/>
        <v>0.53062825106217038</v>
      </c>
      <c r="AF310" s="39" t="str">
        <f t="shared" si="45"/>
        <v/>
      </c>
      <c r="AG310" s="39" t="str">
        <f t="shared" si="46"/>
        <v/>
      </c>
    </row>
    <row r="311" spans="1:33" ht="38.25" x14ac:dyDescent="0.2">
      <c r="A311" s="2" t="s">
        <v>1020</v>
      </c>
      <c r="B311" s="2" t="s">
        <v>839</v>
      </c>
      <c r="C311" s="2">
        <v>1977</v>
      </c>
      <c r="D311" s="2" t="s">
        <v>347</v>
      </c>
      <c r="E311" s="2" t="s">
        <v>1021</v>
      </c>
      <c r="F311" s="2" t="s">
        <v>349</v>
      </c>
      <c r="G311" s="2" t="s">
        <v>1027</v>
      </c>
      <c r="H311" s="5" t="s">
        <v>351</v>
      </c>
      <c r="I311" s="4" t="s">
        <v>341</v>
      </c>
      <c r="J311" s="5" t="s">
        <v>352</v>
      </c>
      <c r="K311" s="4">
        <v>28186</v>
      </c>
      <c r="L311" s="682">
        <v>480</v>
      </c>
      <c r="M311" s="682"/>
      <c r="N311" s="682"/>
      <c r="O311" s="682"/>
      <c r="P311" s="682"/>
      <c r="Q311" s="682"/>
      <c r="R311" s="682"/>
      <c r="S311" s="682"/>
      <c r="T311" s="682"/>
      <c r="U311" s="682"/>
      <c r="V311" s="21">
        <v>0.1</v>
      </c>
      <c r="W311" s="76">
        <f t="shared" si="40"/>
        <v>0.05</v>
      </c>
      <c r="X311" s="192" t="str">
        <f t="shared" si="41"/>
        <v/>
      </c>
      <c r="Y311" s="192" t="str">
        <f t="shared" si="42"/>
        <v/>
      </c>
      <c r="Z311" s="192" t="str">
        <f t="shared" si="43"/>
        <v/>
      </c>
      <c r="AA311" s="2" t="s">
        <v>1023</v>
      </c>
      <c r="AB311" s="2" t="s">
        <v>400</v>
      </c>
      <c r="AC311" s="2"/>
      <c r="AD311" s="39" t="str">
        <f t="shared" si="44"/>
        <v/>
      </c>
      <c r="AE311" s="39" t="str">
        <f t="shared" si="37"/>
        <v/>
      </c>
      <c r="AF311" s="39" t="str">
        <f t="shared" si="45"/>
        <v/>
      </c>
      <c r="AG311" s="39" t="str">
        <f t="shared" si="46"/>
        <v/>
      </c>
    </row>
    <row r="312" spans="1:33" ht="38.25" x14ac:dyDescent="0.2">
      <c r="A312" s="2" t="s">
        <v>1020</v>
      </c>
      <c r="B312" s="2" t="s">
        <v>839</v>
      </c>
      <c r="C312" s="2">
        <v>1977</v>
      </c>
      <c r="D312" s="2" t="s">
        <v>347</v>
      </c>
      <c r="E312" s="2" t="s">
        <v>1021</v>
      </c>
      <c r="F312" s="2" t="s">
        <v>349</v>
      </c>
      <c r="G312" s="2" t="s">
        <v>1027</v>
      </c>
      <c r="H312" s="5" t="s">
        <v>351</v>
      </c>
      <c r="I312" s="4" t="s">
        <v>341</v>
      </c>
      <c r="J312" s="5" t="s">
        <v>352</v>
      </c>
      <c r="K312" s="4">
        <v>28187</v>
      </c>
      <c r="L312" s="682">
        <v>480</v>
      </c>
      <c r="M312" s="682"/>
      <c r="N312" s="682"/>
      <c r="O312" s="682"/>
      <c r="P312" s="682"/>
      <c r="Q312" s="682"/>
      <c r="R312" s="682"/>
      <c r="S312" s="682"/>
      <c r="T312" s="682"/>
      <c r="U312" s="682"/>
      <c r="V312" s="21">
        <v>0.1</v>
      </c>
      <c r="W312" s="76">
        <f t="shared" si="40"/>
        <v>0.05</v>
      </c>
      <c r="X312" s="192" t="str">
        <f t="shared" si="41"/>
        <v/>
      </c>
      <c r="Y312" s="192" t="str">
        <f t="shared" si="42"/>
        <v/>
      </c>
      <c r="Z312" s="192" t="str">
        <f t="shared" si="43"/>
        <v/>
      </c>
      <c r="AA312" s="2" t="s">
        <v>1023</v>
      </c>
      <c r="AB312" s="2" t="s">
        <v>400</v>
      </c>
      <c r="AC312" s="2"/>
      <c r="AD312" s="39" t="str">
        <f t="shared" si="44"/>
        <v/>
      </c>
      <c r="AE312" s="39" t="str">
        <f t="shared" si="37"/>
        <v/>
      </c>
      <c r="AF312" s="39" t="str">
        <f t="shared" si="45"/>
        <v/>
      </c>
      <c r="AG312" s="39" t="str">
        <f t="shared" si="46"/>
        <v/>
      </c>
    </row>
    <row r="313" spans="1:33" ht="38.25" x14ac:dyDescent="0.2">
      <c r="A313" s="2" t="s">
        <v>1020</v>
      </c>
      <c r="B313" s="2" t="s">
        <v>839</v>
      </c>
      <c r="C313" s="2">
        <v>1977</v>
      </c>
      <c r="D313" s="2" t="s">
        <v>347</v>
      </c>
      <c r="E313" s="2" t="s">
        <v>1021</v>
      </c>
      <c r="F313" s="5"/>
      <c r="G313" s="2" t="s">
        <v>1025</v>
      </c>
      <c r="H313" s="5" t="s">
        <v>351</v>
      </c>
      <c r="I313" s="4" t="s">
        <v>341</v>
      </c>
      <c r="J313" s="5" t="s">
        <v>352</v>
      </c>
      <c r="K313" s="4">
        <v>28187</v>
      </c>
      <c r="L313" s="682">
        <v>480</v>
      </c>
      <c r="M313" s="682"/>
      <c r="N313" s="682"/>
      <c r="O313" s="682"/>
      <c r="P313" s="682"/>
      <c r="Q313" s="682"/>
      <c r="R313" s="682"/>
      <c r="S313" s="682"/>
      <c r="T313" s="682"/>
      <c r="U313" s="682"/>
      <c r="V313" s="682">
        <v>0.4</v>
      </c>
      <c r="W313" s="76">
        <f t="shared" si="40"/>
        <v>0.4</v>
      </c>
      <c r="X313" s="192" t="str">
        <f t="shared" si="41"/>
        <v/>
      </c>
      <c r="Y313" s="192" t="str">
        <f t="shared" si="42"/>
        <v/>
      </c>
      <c r="Z313" s="192" t="str">
        <f t="shared" si="43"/>
        <v/>
      </c>
      <c r="AA313" s="2" t="s">
        <v>1023</v>
      </c>
      <c r="AB313" s="2"/>
      <c r="AC313" s="2"/>
      <c r="AD313" s="39">
        <f t="shared" si="44"/>
        <v>0.4</v>
      </c>
      <c r="AE313" s="39">
        <f t="shared" ref="AE313:AE376" si="47">+IFERROR(LN(AD313),"")</f>
        <v>-0.916290731874155</v>
      </c>
      <c r="AF313" s="39" t="str">
        <f t="shared" si="45"/>
        <v/>
      </c>
      <c r="AG313" s="39" t="str">
        <f t="shared" si="46"/>
        <v/>
      </c>
    </row>
    <row r="314" spans="1:33" ht="38.25" x14ac:dyDescent="0.2">
      <c r="A314" s="2" t="s">
        <v>1020</v>
      </c>
      <c r="B314" s="2" t="s">
        <v>839</v>
      </c>
      <c r="C314" s="2">
        <v>1977</v>
      </c>
      <c r="D314" s="2" t="s">
        <v>347</v>
      </c>
      <c r="E314" s="2" t="s">
        <v>1021</v>
      </c>
      <c r="F314" s="5"/>
      <c r="G314" s="2" t="s">
        <v>1040</v>
      </c>
      <c r="H314" s="5" t="s">
        <v>351</v>
      </c>
      <c r="I314" s="4" t="s">
        <v>341</v>
      </c>
      <c r="J314" s="5" t="s">
        <v>352</v>
      </c>
      <c r="K314" s="4">
        <v>28187</v>
      </c>
      <c r="L314" s="682">
        <v>480</v>
      </c>
      <c r="M314" s="682"/>
      <c r="N314" s="682"/>
      <c r="O314" s="682"/>
      <c r="P314" s="682"/>
      <c r="Q314" s="682"/>
      <c r="R314" s="682"/>
      <c r="S314" s="682"/>
      <c r="T314" s="682"/>
      <c r="U314" s="682"/>
      <c r="V314" s="682">
        <v>1.1000000000000001</v>
      </c>
      <c r="W314" s="76">
        <f t="shared" si="40"/>
        <v>1.1000000000000001</v>
      </c>
      <c r="X314" s="192" t="str">
        <f t="shared" si="41"/>
        <v/>
      </c>
      <c r="Y314" s="192" t="str">
        <f t="shared" si="42"/>
        <v/>
      </c>
      <c r="Z314" s="192" t="str">
        <f t="shared" si="43"/>
        <v/>
      </c>
      <c r="AA314" s="2" t="s">
        <v>1023</v>
      </c>
      <c r="AB314" s="2"/>
      <c r="AC314" s="2"/>
      <c r="AD314" s="39">
        <f t="shared" si="44"/>
        <v>1.1000000000000001</v>
      </c>
      <c r="AE314" s="39">
        <f t="shared" si="47"/>
        <v>9.5310179804324935E-2</v>
      </c>
      <c r="AF314" s="39" t="str">
        <f t="shared" si="45"/>
        <v/>
      </c>
      <c r="AG314" s="39" t="str">
        <f t="shared" si="46"/>
        <v/>
      </c>
    </row>
    <row r="315" spans="1:33" ht="38.25" x14ac:dyDescent="0.2">
      <c r="A315" s="2" t="s">
        <v>1020</v>
      </c>
      <c r="B315" s="2" t="s">
        <v>839</v>
      </c>
      <c r="C315" s="2">
        <v>1977</v>
      </c>
      <c r="D315" s="2" t="s">
        <v>347</v>
      </c>
      <c r="E315" s="2" t="s">
        <v>1021</v>
      </c>
      <c r="F315" s="5"/>
      <c r="G315" s="2" t="s">
        <v>1041</v>
      </c>
      <c r="H315" s="5" t="s">
        <v>351</v>
      </c>
      <c r="I315" s="4" t="s">
        <v>341</v>
      </c>
      <c r="J315" s="5" t="s">
        <v>352</v>
      </c>
      <c r="K315" s="4">
        <v>28187</v>
      </c>
      <c r="L315" s="682">
        <v>480</v>
      </c>
      <c r="M315" s="682"/>
      <c r="N315" s="682"/>
      <c r="O315" s="682"/>
      <c r="P315" s="682"/>
      <c r="Q315" s="682"/>
      <c r="R315" s="682"/>
      <c r="S315" s="682"/>
      <c r="T315" s="682"/>
      <c r="U315" s="682"/>
      <c r="V315" s="682">
        <v>0.1</v>
      </c>
      <c r="W315" s="76">
        <f t="shared" si="40"/>
        <v>0.1</v>
      </c>
      <c r="X315" s="192" t="str">
        <f t="shared" si="41"/>
        <v/>
      </c>
      <c r="Y315" s="192" t="str">
        <f t="shared" si="42"/>
        <v/>
      </c>
      <c r="Z315" s="192" t="str">
        <f t="shared" si="43"/>
        <v/>
      </c>
      <c r="AA315" s="2" t="s">
        <v>1023</v>
      </c>
      <c r="AB315" s="2"/>
      <c r="AC315" s="2"/>
      <c r="AD315" s="39">
        <f t="shared" si="44"/>
        <v>0.1</v>
      </c>
      <c r="AE315" s="39">
        <f t="shared" si="47"/>
        <v>-2.3025850929940455</v>
      </c>
      <c r="AF315" s="39" t="str">
        <f t="shared" si="45"/>
        <v/>
      </c>
      <c r="AG315" s="39" t="str">
        <f t="shared" si="46"/>
        <v/>
      </c>
    </row>
    <row r="316" spans="1:33" ht="38.25" x14ac:dyDescent="0.2">
      <c r="A316" s="2" t="s">
        <v>1020</v>
      </c>
      <c r="B316" s="2" t="s">
        <v>839</v>
      </c>
      <c r="C316" s="2">
        <v>1977</v>
      </c>
      <c r="D316" s="2" t="s">
        <v>347</v>
      </c>
      <c r="E316" s="2" t="s">
        <v>1021</v>
      </c>
      <c r="F316" s="2" t="s">
        <v>349</v>
      </c>
      <c r="G316" s="2" t="s">
        <v>1027</v>
      </c>
      <c r="H316" s="5" t="s">
        <v>351</v>
      </c>
      <c r="I316" s="4" t="s">
        <v>341</v>
      </c>
      <c r="J316" s="5" t="s">
        <v>352</v>
      </c>
      <c r="K316" s="4">
        <v>28186</v>
      </c>
      <c r="L316" s="682">
        <v>480</v>
      </c>
      <c r="M316" s="682"/>
      <c r="N316" s="682"/>
      <c r="O316" s="682"/>
      <c r="P316" s="682"/>
      <c r="Q316" s="682"/>
      <c r="R316" s="682"/>
      <c r="S316" s="682"/>
      <c r="T316" s="682"/>
      <c r="U316" s="682"/>
      <c r="V316" s="21">
        <v>0.1</v>
      </c>
      <c r="W316" s="76">
        <f t="shared" si="40"/>
        <v>0.05</v>
      </c>
      <c r="X316" s="192" t="str">
        <f t="shared" si="41"/>
        <v/>
      </c>
      <c r="Y316" s="192" t="str">
        <f t="shared" si="42"/>
        <v/>
      </c>
      <c r="Z316" s="192" t="str">
        <f t="shared" si="43"/>
        <v/>
      </c>
      <c r="AA316" s="2" t="s">
        <v>1023</v>
      </c>
      <c r="AB316" s="2" t="s">
        <v>400</v>
      </c>
      <c r="AC316" s="2"/>
      <c r="AD316" s="39" t="str">
        <f t="shared" si="44"/>
        <v/>
      </c>
      <c r="AE316" s="39" t="str">
        <f t="shared" si="47"/>
        <v/>
      </c>
      <c r="AF316" s="39" t="str">
        <f t="shared" si="45"/>
        <v/>
      </c>
      <c r="AG316" s="39" t="str">
        <f t="shared" si="46"/>
        <v/>
      </c>
    </row>
    <row r="317" spans="1:33" ht="38.25" x14ac:dyDescent="0.2">
      <c r="A317" s="2" t="s">
        <v>1020</v>
      </c>
      <c r="B317" s="2" t="s">
        <v>839</v>
      </c>
      <c r="C317" s="2">
        <v>1977</v>
      </c>
      <c r="D317" s="2" t="s">
        <v>347</v>
      </c>
      <c r="E317" s="2" t="s">
        <v>1021</v>
      </c>
      <c r="F317" s="5"/>
      <c r="G317" s="2" t="s">
        <v>1042</v>
      </c>
      <c r="H317" s="5" t="s">
        <v>351</v>
      </c>
      <c r="I317" s="4" t="s">
        <v>341</v>
      </c>
      <c r="J317" s="5" t="s">
        <v>352</v>
      </c>
      <c r="K317" s="4">
        <v>28187</v>
      </c>
      <c r="L317" s="682">
        <v>480</v>
      </c>
      <c r="M317" s="682"/>
      <c r="N317" s="682"/>
      <c r="O317" s="682"/>
      <c r="P317" s="682"/>
      <c r="Q317" s="682"/>
      <c r="R317" s="682"/>
      <c r="S317" s="682"/>
      <c r="T317" s="682"/>
      <c r="U317" s="682"/>
      <c r="V317" s="682">
        <v>0.5</v>
      </c>
      <c r="W317" s="76">
        <f t="shared" si="40"/>
        <v>0.5</v>
      </c>
      <c r="X317" s="192" t="str">
        <f t="shared" si="41"/>
        <v/>
      </c>
      <c r="Y317" s="192" t="str">
        <f t="shared" si="42"/>
        <v/>
      </c>
      <c r="Z317" s="192" t="str">
        <f t="shared" si="43"/>
        <v/>
      </c>
      <c r="AA317" s="2" t="s">
        <v>1023</v>
      </c>
      <c r="AB317" s="2"/>
      <c r="AC317" s="2"/>
      <c r="AD317" s="39">
        <f t="shared" si="44"/>
        <v>0.5</v>
      </c>
      <c r="AE317" s="39">
        <f t="shared" si="47"/>
        <v>-0.69314718055994529</v>
      </c>
      <c r="AF317" s="39" t="str">
        <f t="shared" si="45"/>
        <v/>
      </c>
      <c r="AG317" s="39" t="str">
        <f t="shared" si="46"/>
        <v/>
      </c>
    </row>
    <row r="318" spans="1:33" ht="38.25" x14ac:dyDescent="0.2">
      <c r="A318" s="2" t="s">
        <v>1020</v>
      </c>
      <c r="B318" s="2" t="s">
        <v>839</v>
      </c>
      <c r="C318" s="2">
        <v>1977</v>
      </c>
      <c r="D318" s="2" t="s">
        <v>347</v>
      </c>
      <c r="E318" s="2" t="s">
        <v>1021</v>
      </c>
      <c r="F318" s="5"/>
      <c r="G318" s="2" t="s">
        <v>1043</v>
      </c>
      <c r="H318" s="5" t="s">
        <v>351</v>
      </c>
      <c r="I318" s="4" t="s">
        <v>341</v>
      </c>
      <c r="J318" s="5" t="s">
        <v>352</v>
      </c>
      <c r="K318" s="4">
        <v>28187</v>
      </c>
      <c r="L318" s="682">
        <v>480</v>
      </c>
      <c r="M318" s="682"/>
      <c r="N318" s="682"/>
      <c r="O318" s="682"/>
      <c r="P318" s="682"/>
      <c r="Q318" s="682"/>
      <c r="R318" s="682"/>
      <c r="S318" s="682"/>
      <c r="T318" s="682"/>
      <c r="U318" s="682"/>
      <c r="V318" s="682">
        <v>0.09</v>
      </c>
      <c r="W318" s="76">
        <f t="shared" si="40"/>
        <v>0.09</v>
      </c>
      <c r="X318" s="192" t="str">
        <f t="shared" si="41"/>
        <v/>
      </c>
      <c r="Y318" s="192" t="str">
        <f t="shared" si="42"/>
        <v/>
      </c>
      <c r="Z318" s="192" t="str">
        <f t="shared" si="43"/>
        <v/>
      </c>
      <c r="AA318" s="2" t="s">
        <v>1023</v>
      </c>
      <c r="AB318" s="2"/>
      <c r="AC318" s="2"/>
      <c r="AD318" s="39">
        <f t="shared" si="44"/>
        <v>0.09</v>
      </c>
      <c r="AE318" s="39">
        <f t="shared" si="47"/>
        <v>-2.4079456086518722</v>
      </c>
      <c r="AF318" s="39" t="str">
        <f t="shared" si="45"/>
        <v/>
      </c>
      <c r="AG318" s="39" t="str">
        <f t="shared" si="46"/>
        <v/>
      </c>
    </row>
    <row r="319" spans="1:33" ht="38.25" x14ac:dyDescent="0.2">
      <c r="A319" s="2" t="s">
        <v>1020</v>
      </c>
      <c r="B319" s="2" t="s">
        <v>839</v>
      </c>
      <c r="C319" s="2">
        <v>1977</v>
      </c>
      <c r="D319" s="2" t="s">
        <v>347</v>
      </c>
      <c r="E319" s="2" t="s">
        <v>1021</v>
      </c>
      <c r="F319" s="5"/>
      <c r="G319" s="2" t="s">
        <v>1044</v>
      </c>
      <c r="H319" s="5" t="s">
        <v>351</v>
      </c>
      <c r="I319" s="4" t="s">
        <v>341</v>
      </c>
      <c r="J319" s="5" t="s">
        <v>352</v>
      </c>
      <c r="K319" s="4">
        <v>28187</v>
      </c>
      <c r="L319" s="682">
        <v>480</v>
      </c>
      <c r="M319" s="682"/>
      <c r="N319" s="682"/>
      <c r="O319" s="682"/>
      <c r="P319" s="682"/>
      <c r="Q319" s="682"/>
      <c r="R319" s="682"/>
      <c r="S319" s="682"/>
      <c r="T319" s="682"/>
      <c r="U319" s="682"/>
      <c r="V319" s="682">
        <v>0.3</v>
      </c>
      <c r="W319" s="76">
        <f t="shared" si="40"/>
        <v>0.3</v>
      </c>
      <c r="X319" s="192" t="str">
        <f t="shared" si="41"/>
        <v/>
      </c>
      <c r="Y319" s="192" t="str">
        <f t="shared" si="42"/>
        <v/>
      </c>
      <c r="Z319" s="192" t="str">
        <f t="shared" si="43"/>
        <v/>
      </c>
      <c r="AA319" s="2" t="s">
        <v>1023</v>
      </c>
      <c r="AB319" s="2"/>
      <c r="AC319" s="2"/>
      <c r="AD319" s="39">
        <f t="shared" si="44"/>
        <v>0.3</v>
      </c>
      <c r="AE319" s="39">
        <f t="shared" si="47"/>
        <v>-1.2039728043259361</v>
      </c>
      <c r="AF319" s="39" t="str">
        <f t="shared" si="45"/>
        <v/>
      </c>
      <c r="AG319" s="39" t="str">
        <f t="shared" si="46"/>
        <v/>
      </c>
    </row>
    <row r="320" spans="1:33" ht="38.25" x14ac:dyDescent="0.2">
      <c r="A320" s="2" t="s">
        <v>1020</v>
      </c>
      <c r="B320" s="2" t="s">
        <v>839</v>
      </c>
      <c r="C320" s="2">
        <v>1977</v>
      </c>
      <c r="D320" s="2" t="s">
        <v>347</v>
      </c>
      <c r="E320" s="2" t="s">
        <v>1021</v>
      </c>
      <c r="F320" s="5"/>
      <c r="G320" s="2" t="s">
        <v>1045</v>
      </c>
      <c r="H320" s="5" t="s">
        <v>351</v>
      </c>
      <c r="I320" s="4" t="s">
        <v>341</v>
      </c>
      <c r="J320" s="5" t="s">
        <v>352</v>
      </c>
      <c r="K320" s="4">
        <v>28187</v>
      </c>
      <c r="L320" s="682">
        <v>480</v>
      </c>
      <c r="M320" s="682"/>
      <c r="N320" s="682"/>
      <c r="O320" s="682"/>
      <c r="P320" s="682"/>
      <c r="Q320" s="682"/>
      <c r="R320" s="682"/>
      <c r="S320" s="682"/>
      <c r="T320" s="682"/>
      <c r="U320" s="682"/>
      <c r="V320" s="682">
        <v>0.2</v>
      </c>
      <c r="W320" s="76">
        <f t="shared" si="40"/>
        <v>0.2</v>
      </c>
      <c r="X320" s="192" t="str">
        <f t="shared" si="41"/>
        <v/>
      </c>
      <c r="Y320" s="192" t="str">
        <f t="shared" si="42"/>
        <v/>
      </c>
      <c r="Z320" s="192" t="str">
        <f t="shared" si="43"/>
        <v/>
      </c>
      <c r="AA320" s="2" t="s">
        <v>1023</v>
      </c>
      <c r="AB320" s="2"/>
      <c r="AC320" s="2"/>
      <c r="AD320" s="39">
        <f t="shared" si="44"/>
        <v>0.2</v>
      </c>
      <c r="AE320" s="39">
        <f t="shared" si="47"/>
        <v>-1.6094379124341003</v>
      </c>
      <c r="AF320" s="39" t="str">
        <f t="shared" si="45"/>
        <v/>
      </c>
      <c r="AG320" s="39" t="str">
        <f t="shared" si="46"/>
        <v/>
      </c>
    </row>
    <row r="321" spans="1:33" ht="38.25" x14ac:dyDescent="0.2">
      <c r="A321" s="2" t="s">
        <v>1020</v>
      </c>
      <c r="B321" s="2" t="s">
        <v>839</v>
      </c>
      <c r="C321" s="2">
        <v>1977</v>
      </c>
      <c r="D321" s="2" t="s">
        <v>347</v>
      </c>
      <c r="E321" s="2" t="s">
        <v>1021</v>
      </c>
      <c r="F321" s="5"/>
      <c r="G321" s="2" t="s">
        <v>1046</v>
      </c>
      <c r="H321" s="5" t="s">
        <v>351</v>
      </c>
      <c r="I321" s="4" t="s">
        <v>341</v>
      </c>
      <c r="J321" s="5" t="s">
        <v>352</v>
      </c>
      <c r="K321" s="4">
        <v>28186</v>
      </c>
      <c r="L321" s="682">
        <v>480</v>
      </c>
      <c r="M321" s="682"/>
      <c r="N321" s="682"/>
      <c r="O321" s="682"/>
      <c r="P321" s="682"/>
      <c r="Q321" s="682"/>
      <c r="R321" s="682"/>
      <c r="S321" s="682"/>
      <c r="T321" s="682"/>
      <c r="U321" s="682"/>
      <c r="V321" s="682">
        <v>0.2</v>
      </c>
      <c r="W321" s="76">
        <f t="shared" si="40"/>
        <v>0.2</v>
      </c>
      <c r="X321" s="192" t="str">
        <f t="shared" si="41"/>
        <v/>
      </c>
      <c r="Y321" s="192" t="str">
        <f t="shared" si="42"/>
        <v/>
      </c>
      <c r="Z321" s="192" t="str">
        <f t="shared" si="43"/>
        <v/>
      </c>
      <c r="AA321" s="2" t="s">
        <v>1023</v>
      </c>
      <c r="AB321" s="2"/>
      <c r="AC321" s="2"/>
      <c r="AD321" s="39">
        <f t="shared" si="44"/>
        <v>0.2</v>
      </c>
      <c r="AE321" s="39">
        <f t="shared" si="47"/>
        <v>-1.6094379124341003</v>
      </c>
      <c r="AF321" s="39" t="str">
        <f t="shared" si="45"/>
        <v/>
      </c>
      <c r="AG321" s="39" t="str">
        <f t="shared" si="46"/>
        <v/>
      </c>
    </row>
    <row r="322" spans="1:33" ht="38.25" x14ac:dyDescent="0.2">
      <c r="A322" s="2" t="s">
        <v>1020</v>
      </c>
      <c r="B322" s="2" t="s">
        <v>839</v>
      </c>
      <c r="C322" s="2">
        <v>1977</v>
      </c>
      <c r="D322" s="2" t="s">
        <v>347</v>
      </c>
      <c r="E322" s="2" t="s">
        <v>1021</v>
      </c>
      <c r="F322" s="5"/>
      <c r="G322" s="2" t="s">
        <v>1046</v>
      </c>
      <c r="H322" s="5" t="s">
        <v>351</v>
      </c>
      <c r="I322" s="4" t="s">
        <v>341</v>
      </c>
      <c r="J322" s="5" t="s">
        <v>352</v>
      </c>
      <c r="K322" s="4">
        <v>28187</v>
      </c>
      <c r="L322" s="682">
        <v>480</v>
      </c>
      <c r="M322" s="682"/>
      <c r="N322" s="682"/>
      <c r="O322" s="682"/>
      <c r="P322" s="682"/>
      <c r="Q322" s="682"/>
      <c r="R322" s="682"/>
      <c r="S322" s="682"/>
      <c r="T322" s="682"/>
      <c r="U322" s="682"/>
      <c r="V322" s="682">
        <v>0.2</v>
      </c>
      <c r="W322" s="76">
        <f t="shared" si="40"/>
        <v>0.2</v>
      </c>
      <c r="X322" s="192" t="str">
        <f t="shared" si="41"/>
        <v/>
      </c>
      <c r="Y322" s="192" t="str">
        <f t="shared" si="42"/>
        <v/>
      </c>
      <c r="Z322" s="192" t="str">
        <f t="shared" si="43"/>
        <v/>
      </c>
      <c r="AA322" s="2" t="s">
        <v>1023</v>
      </c>
      <c r="AB322" s="2"/>
      <c r="AC322" s="2"/>
      <c r="AD322" s="39">
        <f t="shared" si="44"/>
        <v>0.2</v>
      </c>
      <c r="AE322" s="39">
        <f t="shared" si="47"/>
        <v>-1.6094379124341003</v>
      </c>
      <c r="AF322" s="39" t="str">
        <f t="shared" si="45"/>
        <v/>
      </c>
      <c r="AG322" s="39" t="str">
        <f t="shared" si="46"/>
        <v/>
      </c>
    </row>
    <row r="323" spans="1:33" ht="38.25" x14ac:dyDescent="0.2">
      <c r="A323" s="2" t="s">
        <v>1020</v>
      </c>
      <c r="B323" s="2" t="s">
        <v>839</v>
      </c>
      <c r="C323" s="2">
        <v>1977</v>
      </c>
      <c r="D323" s="2" t="s">
        <v>347</v>
      </c>
      <c r="E323" s="2" t="s">
        <v>1021</v>
      </c>
      <c r="F323" s="5"/>
      <c r="G323" s="2" t="s">
        <v>1047</v>
      </c>
      <c r="H323" s="5" t="s">
        <v>351</v>
      </c>
      <c r="I323" s="4" t="s">
        <v>341</v>
      </c>
      <c r="J323" s="5" t="s">
        <v>352</v>
      </c>
      <c r="K323" s="4">
        <v>28187</v>
      </c>
      <c r="L323" s="682">
        <v>480</v>
      </c>
      <c r="M323" s="682"/>
      <c r="N323" s="682"/>
      <c r="O323" s="682"/>
      <c r="P323" s="682"/>
      <c r="Q323" s="682"/>
      <c r="R323" s="682"/>
      <c r="S323" s="682"/>
      <c r="T323" s="682"/>
      <c r="U323" s="682"/>
      <c r="V323" s="682">
        <v>0.09</v>
      </c>
      <c r="W323" s="76">
        <f t="shared" si="40"/>
        <v>0.09</v>
      </c>
      <c r="X323" s="192" t="str">
        <f t="shared" si="41"/>
        <v/>
      </c>
      <c r="Y323" s="192" t="str">
        <f t="shared" si="42"/>
        <v/>
      </c>
      <c r="Z323" s="192" t="str">
        <f t="shared" si="43"/>
        <v/>
      </c>
      <c r="AA323" s="2" t="s">
        <v>1023</v>
      </c>
      <c r="AB323" s="2"/>
      <c r="AC323" s="2"/>
      <c r="AD323" s="39">
        <f t="shared" si="44"/>
        <v>0.09</v>
      </c>
      <c r="AE323" s="39">
        <f t="shared" si="47"/>
        <v>-2.4079456086518722</v>
      </c>
      <c r="AF323" s="39" t="str">
        <f t="shared" si="45"/>
        <v/>
      </c>
      <c r="AG323" s="39" t="str">
        <f t="shared" si="46"/>
        <v/>
      </c>
    </row>
    <row r="324" spans="1:33" ht="38.25" x14ac:dyDescent="0.2">
      <c r="A324" s="2" t="s">
        <v>1020</v>
      </c>
      <c r="B324" s="2" t="s">
        <v>839</v>
      </c>
      <c r="C324" s="2">
        <v>1977</v>
      </c>
      <c r="D324" s="2" t="s">
        <v>347</v>
      </c>
      <c r="E324" s="2" t="s">
        <v>1021</v>
      </c>
      <c r="F324" s="2"/>
      <c r="G324" s="2" t="s">
        <v>1030</v>
      </c>
      <c r="H324" s="5" t="s">
        <v>351</v>
      </c>
      <c r="I324" s="4" t="s">
        <v>341</v>
      </c>
      <c r="J324" s="5" t="s">
        <v>352</v>
      </c>
      <c r="K324" s="4">
        <v>28187</v>
      </c>
      <c r="L324" s="682">
        <v>480</v>
      </c>
      <c r="M324" s="682"/>
      <c r="N324" s="682"/>
      <c r="O324" s="682"/>
      <c r="P324" s="682"/>
      <c r="Q324" s="682"/>
      <c r="R324" s="682"/>
      <c r="S324" s="682"/>
      <c r="T324" s="682"/>
      <c r="U324" s="682"/>
      <c r="V324" s="682">
        <v>0.7</v>
      </c>
      <c r="W324" s="76">
        <f t="shared" si="40"/>
        <v>0.7</v>
      </c>
      <c r="X324" s="192" t="str">
        <f t="shared" si="41"/>
        <v/>
      </c>
      <c r="Y324" s="192" t="str">
        <f t="shared" si="42"/>
        <v/>
      </c>
      <c r="Z324" s="192" t="str">
        <f t="shared" si="43"/>
        <v/>
      </c>
      <c r="AA324" s="2" t="s">
        <v>1023</v>
      </c>
      <c r="AB324" s="2"/>
      <c r="AC324" s="2"/>
      <c r="AD324" s="39">
        <f t="shared" si="44"/>
        <v>0.7</v>
      </c>
      <c r="AE324" s="39">
        <f t="shared" si="47"/>
        <v>-0.35667494393873245</v>
      </c>
      <c r="AF324" s="39" t="str">
        <f t="shared" si="45"/>
        <v/>
      </c>
      <c r="AG324" s="39" t="str">
        <f t="shared" si="46"/>
        <v/>
      </c>
    </row>
    <row r="325" spans="1:33" ht="38.25" x14ac:dyDescent="0.2">
      <c r="A325" s="2" t="s">
        <v>1020</v>
      </c>
      <c r="B325" s="2" t="s">
        <v>839</v>
      </c>
      <c r="C325" s="2">
        <v>1977</v>
      </c>
      <c r="D325" s="2" t="s">
        <v>347</v>
      </c>
      <c r="E325" s="2" t="s">
        <v>1021</v>
      </c>
      <c r="F325" s="2"/>
      <c r="G325" s="2" t="s">
        <v>1048</v>
      </c>
      <c r="H325" s="5" t="s">
        <v>351</v>
      </c>
      <c r="I325" s="4" t="s">
        <v>341</v>
      </c>
      <c r="J325" s="5" t="s">
        <v>352</v>
      </c>
      <c r="K325" s="4">
        <v>28187</v>
      </c>
      <c r="L325" s="682">
        <v>480</v>
      </c>
      <c r="M325" s="682"/>
      <c r="N325" s="682"/>
      <c r="O325" s="682"/>
      <c r="P325" s="682"/>
      <c r="Q325" s="682"/>
      <c r="R325" s="682"/>
      <c r="S325" s="682"/>
      <c r="T325" s="682"/>
      <c r="U325" s="682"/>
      <c r="V325" s="682">
        <v>0.7</v>
      </c>
      <c r="W325" s="76">
        <f t="shared" si="40"/>
        <v>0.7</v>
      </c>
      <c r="X325" s="192" t="str">
        <f t="shared" si="41"/>
        <v/>
      </c>
      <c r="Y325" s="192" t="str">
        <f t="shared" si="42"/>
        <v/>
      </c>
      <c r="Z325" s="192" t="str">
        <f t="shared" si="43"/>
        <v/>
      </c>
      <c r="AA325" s="2" t="s">
        <v>1023</v>
      </c>
      <c r="AB325" s="2"/>
      <c r="AC325" s="2"/>
      <c r="AD325" s="39">
        <f t="shared" si="44"/>
        <v>0.7</v>
      </c>
      <c r="AE325" s="39">
        <f t="shared" si="47"/>
        <v>-0.35667494393873245</v>
      </c>
      <c r="AF325" s="39" t="str">
        <f t="shared" si="45"/>
        <v/>
      </c>
      <c r="AG325" s="39" t="str">
        <f t="shared" si="46"/>
        <v/>
      </c>
    </row>
    <row r="326" spans="1:33" ht="38.25" x14ac:dyDescent="0.2">
      <c r="A326" s="2" t="s">
        <v>1020</v>
      </c>
      <c r="B326" s="2" t="s">
        <v>839</v>
      </c>
      <c r="C326" s="2">
        <v>1977</v>
      </c>
      <c r="D326" s="2" t="s">
        <v>347</v>
      </c>
      <c r="E326" s="2" t="s">
        <v>1021</v>
      </c>
      <c r="F326" s="2"/>
      <c r="G326" s="2" t="s">
        <v>1049</v>
      </c>
      <c r="H326" s="5" t="s">
        <v>351</v>
      </c>
      <c r="I326" s="4" t="s">
        <v>341</v>
      </c>
      <c r="J326" s="5" t="s">
        <v>352</v>
      </c>
      <c r="K326" s="4">
        <v>28186</v>
      </c>
      <c r="L326" s="682">
        <v>480</v>
      </c>
      <c r="M326" s="682"/>
      <c r="N326" s="682"/>
      <c r="O326" s="682"/>
      <c r="P326" s="682"/>
      <c r="Q326" s="682"/>
      <c r="R326" s="682"/>
      <c r="S326" s="682"/>
      <c r="T326" s="682"/>
      <c r="U326" s="682"/>
      <c r="V326" s="682">
        <v>0.4</v>
      </c>
      <c r="W326" s="76">
        <f t="shared" si="40"/>
        <v>0.4</v>
      </c>
      <c r="X326" s="192" t="str">
        <f t="shared" si="41"/>
        <v/>
      </c>
      <c r="Y326" s="192" t="str">
        <f t="shared" si="42"/>
        <v/>
      </c>
      <c r="Z326" s="192" t="str">
        <f t="shared" si="43"/>
        <v/>
      </c>
      <c r="AA326" s="2" t="s">
        <v>1023</v>
      </c>
      <c r="AB326" s="2"/>
      <c r="AC326" s="2"/>
      <c r="AD326" s="39">
        <f t="shared" si="44"/>
        <v>0.4</v>
      </c>
      <c r="AE326" s="39">
        <f t="shared" si="47"/>
        <v>-0.916290731874155</v>
      </c>
      <c r="AF326" s="39" t="str">
        <f t="shared" si="45"/>
        <v/>
      </c>
      <c r="AG326" s="39" t="str">
        <f t="shared" si="46"/>
        <v/>
      </c>
    </row>
    <row r="327" spans="1:33" ht="38.25" x14ac:dyDescent="0.2">
      <c r="A327" s="2" t="s">
        <v>1020</v>
      </c>
      <c r="B327" s="2" t="s">
        <v>839</v>
      </c>
      <c r="C327" s="2">
        <v>1977</v>
      </c>
      <c r="D327" s="2" t="s">
        <v>347</v>
      </c>
      <c r="E327" s="2" t="s">
        <v>1021</v>
      </c>
      <c r="F327" s="2"/>
      <c r="G327" s="2" t="s">
        <v>1031</v>
      </c>
      <c r="H327" s="5" t="s">
        <v>351</v>
      </c>
      <c r="I327" s="4" t="s">
        <v>341</v>
      </c>
      <c r="J327" s="5" t="s">
        <v>352</v>
      </c>
      <c r="K327" s="4">
        <v>28187</v>
      </c>
      <c r="L327" s="682">
        <v>480</v>
      </c>
      <c r="M327" s="682"/>
      <c r="N327" s="682"/>
      <c r="O327" s="682"/>
      <c r="P327" s="682"/>
      <c r="Q327" s="682"/>
      <c r="R327" s="682"/>
      <c r="S327" s="682"/>
      <c r="T327" s="682"/>
      <c r="U327" s="682"/>
      <c r="V327" s="682">
        <v>19</v>
      </c>
      <c r="W327" s="76">
        <f t="shared" si="40"/>
        <v>19</v>
      </c>
      <c r="X327" s="192" t="str">
        <f t="shared" si="41"/>
        <v/>
      </c>
      <c r="Y327" s="192" t="str">
        <f t="shared" si="42"/>
        <v/>
      </c>
      <c r="Z327" s="192" t="str">
        <f t="shared" si="43"/>
        <v/>
      </c>
      <c r="AA327" s="2" t="s">
        <v>1023</v>
      </c>
      <c r="AB327" s="2"/>
      <c r="AC327" s="2"/>
      <c r="AD327" s="39">
        <f t="shared" si="44"/>
        <v>19</v>
      </c>
      <c r="AE327" s="39">
        <f t="shared" si="47"/>
        <v>2.9444389791664403</v>
      </c>
      <c r="AF327" s="39" t="str">
        <f t="shared" si="45"/>
        <v/>
      </c>
      <c r="AG327" s="39" t="str">
        <f t="shared" si="46"/>
        <v/>
      </c>
    </row>
    <row r="328" spans="1:33" ht="38.25" x14ac:dyDescent="0.2">
      <c r="A328" s="2" t="s">
        <v>1020</v>
      </c>
      <c r="B328" s="2" t="s">
        <v>839</v>
      </c>
      <c r="C328" s="2">
        <v>1977</v>
      </c>
      <c r="D328" s="2" t="s">
        <v>347</v>
      </c>
      <c r="E328" s="2" t="s">
        <v>1021</v>
      </c>
      <c r="F328" s="5"/>
      <c r="G328" s="2" t="s">
        <v>1032</v>
      </c>
      <c r="H328" s="5" t="s">
        <v>351</v>
      </c>
      <c r="I328" s="4" t="s">
        <v>341</v>
      </c>
      <c r="J328" s="5" t="s">
        <v>352</v>
      </c>
      <c r="K328" s="4">
        <v>28187</v>
      </c>
      <c r="L328" s="682">
        <v>480</v>
      </c>
      <c r="M328" s="682"/>
      <c r="N328" s="682"/>
      <c r="O328" s="682"/>
      <c r="P328" s="682"/>
      <c r="Q328" s="682"/>
      <c r="R328" s="682"/>
      <c r="S328" s="682"/>
      <c r="T328" s="682"/>
      <c r="U328" s="682"/>
      <c r="V328" s="682">
        <v>39</v>
      </c>
      <c r="W328" s="76">
        <f t="shared" si="40"/>
        <v>39</v>
      </c>
      <c r="X328" s="192" t="str">
        <f t="shared" si="41"/>
        <v/>
      </c>
      <c r="Y328" s="192" t="str">
        <f t="shared" si="42"/>
        <v/>
      </c>
      <c r="Z328" s="192" t="str">
        <f t="shared" si="43"/>
        <v/>
      </c>
      <c r="AA328" s="2" t="s">
        <v>1023</v>
      </c>
      <c r="AB328" s="2"/>
      <c r="AC328" s="2"/>
      <c r="AD328" s="39">
        <f t="shared" si="44"/>
        <v>39</v>
      </c>
      <c r="AE328" s="39">
        <f t="shared" si="47"/>
        <v>3.6635616461296463</v>
      </c>
      <c r="AF328" s="39" t="str">
        <f t="shared" si="45"/>
        <v/>
      </c>
      <c r="AG328" s="39" t="str">
        <f t="shared" si="46"/>
        <v/>
      </c>
    </row>
    <row r="329" spans="1:33" ht="38.25" x14ac:dyDescent="0.2">
      <c r="A329" s="2" t="s">
        <v>1020</v>
      </c>
      <c r="B329" s="2" t="s">
        <v>839</v>
      </c>
      <c r="C329" s="2">
        <v>1977</v>
      </c>
      <c r="D329" s="2" t="s">
        <v>347</v>
      </c>
      <c r="E329" s="2" t="s">
        <v>1021</v>
      </c>
      <c r="F329" s="5"/>
      <c r="G329" s="2" t="s">
        <v>1033</v>
      </c>
      <c r="H329" s="5" t="s">
        <v>351</v>
      </c>
      <c r="I329" s="4" t="s">
        <v>341</v>
      </c>
      <c r="J329" s="5" t="s">
        <v>352</v>
      </c>
      <c r="K329" s="4">
        <v>28187</v>
      </c>
      <c r="L329" s="682">
        <v>480</v>
      </c>
      <c r="M329" s="682"/>
      <c r="N329" s="682"/>
      <c r="O329" s="682"/>
      <c r="P329" s="682"/>
      <c r="Q329" s="682"/>
      <c r="R329" s="682"/>
      <c r="S329" s="682"/>
      <c r="T329" s="682"/>
      <c r="U329" s="682"/>
      <c r="V329" s="682">
        <v>5.5</v>
      </c>
      <c r="W329" s="76">
        <f t="shared" si="40"/>
        <v>5.5</v>
      </c>
      <c r="X329" s="192" t="str">
        <f t="shared" si="41"/>
        <v/>
      </c>
      <c r="Y329" s="192" t="str">
        <f t="shared" si="42"/>
        <v/>
      </c>
      <c r="Z329" s="192" t="str">
        <f t="shared" si="43"/>
        <v/>
      </c>
      <c r="AA329" s="2" t="s">
        <v>1023</v>
      </c>
      <c r="AB329" s="2"/>
      <c r="AC329" s="2"/>
      <c r="AD329" s="39">
        <f t="shared" si="44"/>
        <v>5.5</v>
      </c>
      <c r="AE329" s="39">
        <f t="shared" si="47"/>
        <v>1.7047480922384253</v>
      </c>
      <c r="AF329" s="39" t="str">
        <f t="shared" si="45"/>
        <v/>
      </c>
      <c r="AG329" s="39" t="str">
        <f t="shared" si="46"/>
        <v/>
      </c>
    </row>
    <row r="330" spans="1:33" ht="38.25" x14ac:dyDescent="0.2">
      <c r="A330" s="2" t="s">
        <v>1020</v>
      </c>
      <c r="B330" s="2" t="s">
        <v>839</v>
      </c>
      <c r="C330" s="2">
        <v>1977</v>
      </c>
      <c r="D330" s="2" t="s">
        <v>347</v>
      </c>
      <c r="E330" s="2" t="s">
        <v>1021</v>
      </c>
      <c r="F330" s="5"/>
      <c r="G330" s="2" t="s">
        <v>1050</v>
      </c>
      <c r="H330" s="5" t="s">
        <v>351</v>
      </c>
      <c r="I330" s="4" t="s">
        <v>341</v>
      </c>
      <c r="J330" s="5" t="s">
        <v>352</v>
      </c>
      <c r="K330" s="4">
        <v>28187</v>
      </c>
      <c r="L330" s="682">
        <v>480</v>
      </c>
      <c r="M330" s="682"/>
      <c r="N330" s="682"/>
      <c r="O330" s="682"/>
      <c r="P330" s="682"/>
      <c r="Q330" s="682"/>
      <c r="R330" s="682"/>
      <c r="S330" s="682"/>
      <c r="T330" s="682"/>
      <c r="U330" s="682"/>
      <c r="V330" s="682">
        <v>0.3</v>
      </c>
      <c r="W330" s="76">
        <f t="shared" si="40"/>
        <v>0.3</v>
      </c>
      <c r="X330" s="192" t="str">
        <f t="shared" si="41"/>
        <v/>
      </c>
      <c r="Y330" s="192" t="str">
        <f t="shared" si="42"/>
        <v/>
      </c>
      <c r="Z330" s="192" t="str">
        <f t="shared" si="43"/>
        <v/>
      </c>
      <c r="AA330" s="2" t="s">
        <v>1023</v>
      </c>
      <c r="AB330" s="2"/>
      <c r="AC330" s="2"/>
      <c r="AD330" s="39">
        <f t="shared" si="44"/>
        <v>0.3</v>
      </c>
      <c r="AE330" s="39">
        <f t="shared" si="47"/>
        <v>-1.2039728043259361</v>
      </c>
      <c r="AF330" s="39" t="str">
        <f t="shared" si="45"/>
        <v/>
      </c>
      <c r="AG330" s="39" t="str">
        <f t="shared" si="46"/>
        <v/>
      </c>
    </row>
    <row r="331" spans="1:33" ht="38.25" x14ac:dyDescent="0.2">
      <c r="A331" s="2" t="s">
        <v>1020</v>
      </c>
      <c r="B331" s="2" t="s">
        <v>839</v>
      </c>
      <c r="C331" s="2">
        <v>1977</v>
      </c>
      <c r="D331" s="2" t="s">
        <v>347</v>
      </c>
      <c r="E331" s="2" t="s">
        <v>1021</v>
      </c>
      <c r="F331" s="5"/>
      <c r="G331" s="2" t="s">
        <v>1051</v>
      </c>
      <c r="H331" s="5" t="s">
        <v>351</v>
      </c>
      <c r="I331" s="4" t="s">
        <v>341</v>
      </c>
      <c r="J331" s="5" t="s">
        <v>352</v>
      </c>
      <c r="K331" s="4">
        <v>28186</v>
      </c>
      <c r="L331" s="682">
        <v>480</v>
      </c>
      <c r="M331" s="682"/>
      <c r="N331" s="682"/>
      <c r="O331" s="682"/>
      <c r="P331" s="682"/>
      <c r="Q331" s="682"/>
      <c r="R331" s="682"/>
      <c r="S331" s="682"/>
      <c r="T331" s="682"/>
      <c r="U331" s="682"/>
      <c r="V331" s="682">
        <v>0.2</v>
      </c>
      <c r="W331" s="76">
        <f t="shared" si="40"/>
        <v>0.2</v>
      </c>
      <c r="X331" s="192" t="str">
        <f t="shared" si="41"/>
        <v/>
      </c>
      <c r="Y331" s="192" t="str">
        <f t="shared" si="42"/>
        <v/>
      </c>
      <c r="Z331" s="192" t="str">
        <f t="shared" si="43"/>
        <v/>
      </c>
      <c r="AA331" s="2" t="s">
        <v>1023</v>
      </c>
      <c r="AB331" s="2"/>
      <c r="AC331" s="2"/>
      <c r="AD331" s="39">
        <f t="shared" si="44"/>
        <v>0.2</v>
      </c>
      <c r="AE331" s="39">
        <f t="shared" si="47"/>
        <v>-1.6094379124341003</v>
      </c>
      <c r="AF331" s="39" t="str">
        <f t="shared" si="45"/>
        <v/>
      </c>
      <c r="AG331" s="39" t="str">
        <f t="shared" si="46"/>
        <v/>
      </c>
    </row>
    <row r="332" spans="1:33" ht="38.25" x14ac:dyDescent="0.2">
      <c r="A332" s="2" t="s">
        <v>1020</v>
      </c>
      <c r="B332" s="2" t="s">
        <v>839</v>
      </c>
      <c r="C332" s="2">
        <v>1977</v>
      </c>
      <c r="D332" s="2" t="s">
        <v>347</v>
      </c>
      <c r="E332" s="2" t="s">
        <v>1021</v>
      </c>
      <c r="F332" s="5"/>
      <c r="G332" s="2" t="s">
        <v>1052</v>
      </c>
      <c r="H332" s="5" t="s">
        <v>351</v>
      </c>
      <c r="I332" s="4" t="s">
        <v>341</v>
      </c>
      <c r="J332" s="5" t="s">
        <v>352</v>
      </c>
      <c r="K332" s="4">
        <v>28187</v>
      </c>
      <c r="L332" s="682">
        <v>480</v>
      </c>
      <c r="M332" s="682"/>
      <c r="N332" s="682"/>
      <c r="O332" s="682"/>
      <c r="P332" s="682"/>
      <c r="Q332" s="682"/>
      <c r="R332" s="682"/>
      <c r="S332" s="682"/>
      <c r="T332" s="682"/>
      <c r="U332" s="682"/>
      <c r="V332" s="682">
        <v>1</v>
      </c>
      <c r="W332" s="76">
        <f t="shared" si="40"/>
        <v>1</v>
      </c>
      <c r="X332" s="192" t="str">
        <f t="shared" si="41"/>
        <v/>
      </c>
      <c r="Y332" s="192" t="str">
        <f t="shared" si="42"/>
        <v/>
      </c>
      <c r="Z332" s="192" t="str">
        <f t="shared" si="43"/>
        <v/>
      </c>
      <c r="AA332" s="2" t="s">
        <v>1023</v>
      </c>
      <c r="AB332" s="2"/>
      <c r="AC332" s="2"/>
      <c r="AD332" s="39">
        <f t="shared" si="44"/>
        <v>1</v>
      </c>
      <c r="AE332" s="39">
        <f t="shared" si="47"/>
        <v>0</v>
      </c>
      <c r="AF332" s="39" t="str">
        <f t="shared" si="45"/>
        <v/>
      </c>
      <c r="AG332" s="39" t="str">
        <f t="shared" si="46"/>
        <v/>
      </c>
    </row>
    <row r="333" spans="1:33" ht="38.25" x14ac:dyDescent="0.2">
      <c r="A333" s="2" t="s">
        <v>1020</v>
      </c>
      <c r="B333" s="2" t="s">
        <v>839</v>
      </c>
      <c r="C333" s="2">
        <v>1977</v>
      </c>
      <c r="D333" s="2" t="s">
        <v>347</v>
      </c>
      <c r="E333" s="2" t="s">
        <v>1021</v>
      </c>
      <c r="F333" s="5"/>
      <c r="G333" s="2" t="s">
        <v>1053</v>
      </c>
      <c r="H333" s="5" t="s">
        <v>351</v>
      </c>
      <c r="I333" s="4" t="s">
        <v>341</v>
      </c>
      <c r="J333" s="5" t="s">
        <v>352</v>
      </c>
      <c r="K333" s="4">
        <v>28187</v>
      </c>
      <c r="L333" s="682">
        <v>480</v>
      </c>
      <c r="M333" s="682"/>
      <c r="N333" s="682"/>
      <c r="O333" s="682"/>
      <c r="P333" s="682"/>
      <c r="Q333" s="682"/>
      <c r="R333" s="682"/>
      <c r="S333" s="682"/>
      <c r="T333" s="682"/>
      <c r="U333" s="682"/>
      <c r="V333" s="682">
        <v>1</v>
      </c>
      <c r="W333" s="76">
        <f t="shared" si="40"/>
        <v>1</v>
      </c>
      <c r="X333" s="192" t="str">
        <f t="shared" si="41"/>
        <v/>
      </c>
      <c r="Y333" s="192" t="str">
        <f t="shared" si="42"/>
        <v/>
      </c>
      <c r="Z333" s="192" t="str">
        <f t="shared" si="43"/>
        <v/>
      </c>
      <c r="AA333" s="2" t="s">
        <v>1023</v>
      </c>
      <c r="AB333" s="2"/>
      <c r="AC333" s="2"/>
      <c r="AD333" s="39">
        <f t="shared" si="44"/>
        <v>1</v>
      </c>
      <c r="AE333" s="39">
        <f t="shared" si="47"/>
        <v>0</v>
      </c>
      <c r="AF333" s="39" t="str">
        <f t="shared" si="45"/>
        <v/>
      </c>
      <c r="AG333" s="39" t="str">
        <f t="shared" si="46"/>
        <v/>
      </c>
    </row>
    <row r="334" spans="1:33" ht="38.25" x14ac:dyDescent="0.2">
      <c r="A334" s="2" t="s">
        <v>1020</v>
      </c>
      <c r="B334" s="2" t="s">
        <v>839</v>
      </c>
      <c r="C334" s="2">
        <v>1977</v>
      </c>
      <c r="D334" s="2" t="s">
        <v>347</v>
      </c>
      <c r="E334" s="2" t="s">
        <v>1021</v>
      </c>
      <c r="F334" s="5"/>
      <c r="G334" s="2" t="s">
        <v>1054</v>
      </c>
      <c r="H334" s="5" t="s">
        <v>351</v>
      </c>
      <c r="I334" s="4" t="s">
        <v>341</v>
      </c>
      <c r="J334" s="5" t="s">
        <v>352</v>
      </c>
      <c r="K334" s="4">
        <v>28187</v>
      </c>
      <c r="L334" s="682">
        <v>480</v>
      </c>
      <c r="M334" s="682"/>
      <c r="N334" s="682"/>
      <c r="O334" s="682"/>
      <c r="P334" s="682"/>
      <c r="Q334" s="682"/>
      <c r="R334" s="682"/>
      <c r="S334" s="682"/>
      <c r="T334" s="682"/>
      <c r="U334" s="682"/>
      <c r="V334" s="682">
        <v>0.6</v>
      </c>
      <c r="W334" s="76">
        <f t="shared" si="40"/>
        <v>0.6</v>
      </c>
      <c r="X334" s="192" t="str">
        <f t="shared" si="41"/>
        <v/>
      </c>
      <c r="Y334" s="192" t="str">
        <f t="shared" si="42"/>
        <v/>
      </c>
      <c r="Z334" s="192" t="str">
        <f t="shared" si="43"/>
        <v/>
      </c>
      <c r="AA334" s="2" t="s">
        <v>1023</v>
      </c>
      <c r="AB334" s="2"/>
      <c r="AC334" s="2"/>
      <c r="AD334" s="39">
        <f t="shared" si="44"/>
        <v>0.6</v>
      </c>
      <c r="AE334" s="39">
        <f t="shared" si="47"/>
        <v>-0.51082562376599072</v>
      </c>
      <c r="AF334" s="39" t="str">
        <f t="shared" si="45"/>
        <v/>
      </c>
      <c r="AG334" s="39" t="str">
        <f t="shared" si="46"/>
        <v/>
      </c>
    </row>
    <row r="335" spans="1:33" ht="38.25" x14ac:dyDescent="0.2">
      <c r="A335" s="2" t="s">
        <v>1020</v>
      </c>
      <c r="B335" s="2" t="s">
        <v>839</v>
      </c>
      <c r="C335" s="2">
        <v>1977</v>
      </c>
      <c r="D335" s="2" t="s">
        <v>347</v>
      </c>
      <c r="E335" s="2" t="s">
        <v>1021</v>
      </c>
      <c r="F335" s="2" t="s">
        <v>349</v>
      </c>
      <c r="G335" s="2" t="s">
        <v>1055</v>
      </c>
      <c r="H335" s="5" t="s">
        <v>351</v>
      </c>
      <c r="I335" s="4" t="s">
        <v>341</v>
      </c>
      <c r="J335" s="5" t="s">
        <v>352</v>
      </c>
      <c r="K335" s="4">
        <v>28187</v>
      </c>
      <c r="L335" s="682">
        <v>480</v>
      </c>
      <c r="M335" s="682"/>
      <c r="N335" s="682"/>
      <c r="O335" s="682"/>
      <c r="P335" s="682"/>
      <c r="Q335" s="682"/>
      <c r="R335" s="682"/>
      <c r="S335" s="682"/>
      <c r="T335" s="682"/>
      <c r="U335" s="682"/>
      <c r="V335" s="21">
        <v>0.1</v>
      </c>
      <c r="W335" s="76">
        <f t="shared" si="40"/>
        <v>0.05</v>
      </c>
      <c r="X335" s="192" t="str">
        <f t="shared" si="41"/>
        <v/>
      </c>
      <c r="Y335" s="192" t="str">
        <f t="shared" si="42"/>
        <v/>
      </c>
      <c r="Z335" s="192" t="str">
        <f t="shared" si="43"/>
        <v/>
      </c>
      <c r="AA335" s="2" t="s">
        <v>1023</v>
      </c>
      <c r="AB335" s="2" t="s">
        <v>400</v>
      </c>
      <c r="AC335" s="2"/>
      <c r="AD335" s="39" t="str">
        <f t="shared" si="44"/>
        <v/>
      </c>
      <c r="AE335" s="39" t="str">
        <f t="shared" si="47"/>
        <v/>
      </c>
      <c r="AF335" s="39" t="str">
        <f t="shared" si="45"/>
        <v/>
      </c>
      <c r="AG335" s="39" t="str">
        <f t="shared" si="46"/>
        <v/>
      </c>
    </row>
    <row r="336" spans="1:33" ht="38.25" x14ac:dyDescent="0.2">
      <c r="A336" s="2" t="s">
        <v>1020</v>
      </c>
      <c r="B336" s="2" t="s">
        <v>839</v>
      </c>
      <c r="C336" s="2">
        <v>1977</v>
      </c>
      <c r="D336" s="2" t="s">
        <v>347</v>
      </c>
      <c r="E336" s="2" t="s">
        <v>1021</v>
      </c>
      <c r="F336" s="5"/>
      <c r="G336" s="2" t="s">
        <v>1056</v>
      </c>
      <c r="H336" s="5" t="s">
        <v>351</v>
      </c>
      <c r="I336" s="4" t="s">
        <v>341</v>
      </c>
      <c r="J336" s="5" t="s">
        <v>352</v>
      </c>
      <c r="K336" s="4">
        <v>28188</v>
      </c>
      <c r="L336" s="682">
        <v>480</v>
      </c>
      <c r="M336" s="682"/>
      <c r="N336" s="682"/>
      <c r="O336" s="682"/>
      <c r="P336" s="682"/>
      <c r="Q336" s="682"/>
      <c r="R336" s="682"/>
      <c r="S336" s="682"/>
      <c r="T336" s="682"/>
      <c r="U336" s="682"/>
      <c r="V336" s="43">
        <v>0.2</v>
      </c>
      <c r="W336" s="76">
        <f t="shared" si="40"/>
        <v>0.2</v>
      </c>
      <c r="X336" s="192" t="str">
        <f t="shared" si="41"/>
        <v/>
      </c>
      <c r="Y336" s="192" t="str">
        <f t="shared" si="42"/>
        <v/>
      </c>
      <c r="Z336" s="192" t="str">
        <f t="shared" si="43"/>
        <v/>
      </c>
      <c r="AA336" s="2" t="s">
        <v>1023</v>
      </c>
      <c r="AB336" s="2"/>
      <c r="AC336" s="2"/>
      <c r="AD336" s="39">
        <f t="shared" si="44"/>
        <v>0.2</v>
      </c>
      <c r="AE336" s="39">
        <f t="shared" si="47"/>
        <v>-1.6094379124341003</v>
      </c>
      <c r="AF336" s="39" t="str">
        <f t="shared" si="45"/>
        <v/>
      </c>
      <c r="AG336" s="39" t="str">
        <f t="shared" si="46"/>
        <v/>
      </c>
    </row>
    <row r="337" spans="1:33" ht="38.25" x14ac:dyDescent="0.2">
      <c r="A337" s="2" t="s">
        <v>1020</v>
      </c>
      <c r="B337" s="2" t="s">
        <v>839</v>
      </c>
      <c r="C337" s="2">
        <v>1977</v>
      </c>
      <c r="D337" s="2" t="s">
        <v>347</v>
      </c>
      <c r="E337" s="2" t="s">
        <v>1021</v>
      </c>
      <c r="F337" s="5"/>
      <c r="G337" s="2" t="s">
        <v>1057</v>
      </c>
      <c r="H337" s="5" t="s">
        <v>351</v>
      </c>
      <c r="I337" s="4" t="s">
        <v>341</v>
      </c>
      <c r="J337" s="5" t="s">
        <v>352</v>
      </c>
      <c r="K337" s="4">
        <v>28188</v>
      </c>
      <c r="L337" s="682">
        <v>480</v>
      </c>
      <c r="M337" s="682"/>
      <c r="N337" s="682"/>
      <c r="O337" s="682"/>
      <c r="P337" s="682"/>
      <c r="Q337" s="682"/>
      <c r="R337" s="682"/>
      <c r="S337" s="682"/>
      <c r="T337" s="682"/>
      <c r="U337" s="682"/>
      <c r="V337" s="43">
        <v>0.1</v>
      </c>
      <c r="W337" s="76">
        <f t="shared" si="40"/>
        <v>0.1</v>
      </c>
      <c r="X337" s="192" t="str">
        <f t="shared" si="41"/>
        <v/>
      </c>
      <c r="Y337" s="192" t="str">
        <f t="shared" si="42"/>
        <v/>
      </c>
      <c r="Z337" s="192" t="str">
        <f t="shared" si="43"/>
        <v/>
      </c>
      <c r="AA337" s="2" t="s">
        <v>1023</v>
      </c>
      <c r="AB337" s="2"/>
      <c r="AC337" s="2"/>
      <c r="AD337" s="39">
        <f t="shared" si="44"/>
        <v>0.1</v>
      </c>
      <c r="AE337" s="39">
        <f t="shared" si="47"/>
        <v>-2.3025850929940455</v>
      </c>
      <c r="AF337" s="39" t="str">
        <f t="shared" si="45"/>
        <v/>
      </c>
      <c r="AG337" s="39" t="str">
        <f t="shared" si="46"/>
        <v/>
      </c>
    </row>
    <row r="338" spans="1:33" ht="38.25" x14ac:dyDescent="0.2">
      <c r="A338" s="2" t="s">
        <v>1020</v>
      </c>
      <c r="B338" s="2" t="s">
        <v>839</v>
      </c>
      <c r="C338" s="2">
        <v>1977</v>
      </c>
      <c r="D338" s="2" t="s">
        <v>347</v>
      </c>
      <c r="E338" s="2" t="s">
        <v>1021</v>
      </c>
      <c r="F338" s="5"/>
      <c r="G338" s="2" t="s">
        <v>1058</v>
      </c>
      <c r="H338" s="5" t="s">
        <v>351</v>
      </c>
      <c r="I338" s="4" t="s">
        <v>341</v>
      </c>
      <c r="J338" s="5" t="s">
        <v>352</v>
      </c>
      <c r="K338" s="4">
        <v>28188</v>
      </c>
      <c r="L338" s="682">
        <v>480</v>
      </c>
      <c r="M338" s="682"/>
      <c r="N338" s="682"/>
      <c r="O338" s="682"/>
      <c r="P338" s="682"/>
      <c r="Q338" s="682"/>
      <c r="R338" s="682"/>
      <c r="S338" s="682"/>
      <c r="T338" s="682"/>
      <c r="U338" s="682"/>
      <c r="V338" s="43">
        <v>0.2</v>
      </c>
      <c r="W338" s="76">
        <f t="shared" si="40"/>
        <v>0.2</v>
      </c>
      <c r="X338" s="192" t="str">
        <f t="shared" si="41"/>
        <v/>
      </c>
      <c r="Y338" s="192" t="str">
        <f t="shared" si="42"/>
        <v/>
      </c>
      <c r="Z338" s="192" t="str">
        <f t="shared" si="43"/>
        <v/>
      </c>
      <c r="AA338" s="2" t="s">
        <v>1023</v>
      </c>
      <c r="AB338" s="2"/>
      <c r="AC338" s="2"/>
      <c r="AD338" s="39">
        <f t="shared" si="44"/>
        <v>0.2</v>
      </c>
      <c r="AE338" s="39">
        <f t="shared" si="47"/>
        <v>-1.6094379124341003</v>
      </c>
      <c r="AF338" s="39" t="str">
        <f t="shared" si="45"/>
        <v/>
      </c>
      <c r="AG338" s="39" t="str">
        <f t="shared" si="46"/>
        <v/>
      </c>
    </row>
    <row r="339" spans="1:33" ht="38.25" x14ac:dyDescent="0.2">
      <c r="A339" s="2" t="s">
        <v>1020</v>
      </c>
      <c r="B339" s="2" t="s">
        <v>839</v>
      </c>
      <c r="C339" s="2">
        <v>1977</v>
      </c>
      <c r="D339" s="2" t="s">
        <v>347</v>
      </c>
      <c r="E339" s="2" t="s">
        <v>1021</v>
      </c>
      <c r="F339" s="5"/>
      <c r="G339" s="2" t="s">
        <v>1059</v>
      </c>
      <c r="H339" s="5" t="s">
        <v>351</v>
      </c>
      <c r="I339" s="4" t="s">
        <v>341</v>
      </c>
      <c r="J339" s="5" t="s">
        <v>352</v>
      </c>
      <c r="K339" s="4">
        <v>28188</v>
      </c>
      <c r="L339" s="682">
        <v>480</v>
      </c>
      <c r="M339" s="682"/>
      <c r="N339" s="682"/>
      <c r="O339" s="682"/>
      <c r="P339" s="682"/>
      <c r="Q339" s="682"/>
      <c r="R339" s="682"/>
      <c r="S339" s="682"/>
      <c r="T339" s="682"/>
      <c r="U339" s="682"/>
      <c r="V339" s="43">
        <v>0.6</v>
      </c>
      <c r="W339" s="76">
        <f t="shared" si="40"/>
        <v>0.6</v>
      </c>
      <c r="X339" s="192" t="str">
        <f t="shared" si="41"/>
        <v/>
      </c>
      <c r="Y339" s="192" t="str">
        <f t="shared" si="42"/>
        <v/>
      </c>
      <c r="Z339" s="192" t="str">
        <f t="shared" si="43"/>
        <v/>
      </c>
      <c r="AA339" s="2" t="s">
        <v>1023</v>
      </c>
      <c r="AB339" s="2"/>
      <c r="AC339" s="2"/>
      <c r="AD339" s="39">
        <f t="shared" si="44"/>
        <v>0.6</v>
      </c>
      <c r="AE339" s="39">
        <f t="shared" si="47"/>
        <v>-0.51082562376599072</v>
      </c>
      <c r="AF339" s="39" t="str">
        <f t="shared" si="45"/>
        <v/>
      </c>
      <c r="AG339" s="39" t="str">
        <f t="shared" si="46"/>
        <v/>
      </c>
    </row>
    <row r="340" spans="1:33" ht="38.25" x14ac:dyDescent="0.2">
      <c r="A340" s="2" t="s">
        <v>1020</v>
      </c>
      <c r="B340" s="2" t="s">
        <v>839</v>
      </c>
      <c r="C340" s="2">
        <v>1977</v>
      </c>
      <c r="D340" s="2" t="s">
        <v>347</v>
      </c>
      <c r="E340" s="2" t="s">
        <v>1021</v>
      </c>
      <c r="F340" s="5"/>
      <c r="G340" s="2" t="s">
        <v>1060</v>
      </c>
      <c r="H340" s="5" t="s">
        <v>351</v>
      </c>
      <c r="I340" s="4" t="s">
        <v>341</v>
      </c>
      <c r="J340" s="5" t="s">
        <v>352</v>
      </c>
      <c r="K340" s="4">
        <v>28188</v>
      </c>
      <c r="L340" s="682">
        <v>480</v>
      </c>
      <c r="M340" s="682"/>
      <c r="N340" s="682"/>
      <c r="O340" s="682"/>
      <c r="P340" s="682"/>
      <c r="Q340" s="682"/>
      <c r="R340" s="682"/>
      <c r="S340" s="682"/>
      <c r="T340" s="682"/>
      <c r="U340" s="682"/>
      <c r="V340" s="43">
        <v>0.3</v>
      </c>
      <c r="W340" s="76">
        <f t="shared" si="40"/>
        <v>0.3</v>
      </c>
      <c r="X340" s="192" t="str">
        <f t="shared" si="41"/>
        <v/>
      </c>
      <c r="Y340" s="192" t="str">
        <f t="shared" si="42"/>
        <v/>
      </c>
      <c r="Z340" s="192" t="str">
        <f t="shared" si="43"/>
        <v/>
      </c>
      <c r="AA340" s="2" t="s">
        <v>1023</v>
      </c>
      <c r="AB340" s="2"/>
      <c r="AC340" s="2"/>
      <c r="AD340" s="39">
        <f t="shared" si="44"/>
        <v>0.3</v>
      </c>
      <c r="AE340" s="39">
        <f t="shared" si="47"/>
        <v>-1.2039728043259361</v>
      </c>
      <c r="AF340" s="39" t="str">
        <f t="shared" si="45"/>
        <v/>
      </c>
      <c r="AG340" s="39" t="str">
        <f t="shared" si="46"/>
        <v/>
      </c>
    </row>
    <row r="341" spans="1:33" ht="38.25" x14ac:dyDescent="0.2">
      <c r="A341" s="2" t="s">
        <v>1020</v>
      </c>
      <c r="B341" s="2" t="s">
        <v>839</v>
      </c>
      <c r="C341" s="2">
        <v>1977</v>
      </c>
      <c r="D341" s="2" t="s">
        <v>347</v>
      </c>
      <c r="E341" s="2" t="s">
        <v>1021</v>
      </c>
      <c r="F341" s="5"/>
      <c r="G341" s="2" t="s">
        <v>1061</v>
      </c>
      <c r="H341" s="5" t="s">
        <v>351</v>
      </c>
      <c r="I341" s="4" t="s">
        <v>341</v>
      </c>
      <c r="J341" s="5" t="s">
        <v>352</v>
      </c>
      <c r="K341" s="4">
        <v>28188</v>
      </c>
      <c r="L341" s="682">
        <v>480</v>
      </c>
      <c r="M341" s="682"/>
      <c r="N341" s="682"/>
      <c r="O341" s="682"/>
      <c r="P341" s="682"/>
      <c r="Q341" s="682"/>
      <c r="R341" s="682"/>
      <c r="S341" s="682"/>
      <c r="T341" s="682"/>
      <c r="U341" s="682"/>
      <c r="V341" s="43">
        <v>0.4</v>
      </c>
      <c r="W341" s="76">
        <f t="shared" si="40"/>
        <v>0.4</v>
      </c>
      <c r="X341" s="192" t="str">
        <f t="shared" si="41"/>
        <v/>
      </c>
      <c r="Y341" s="192" t="str">
        <f t="shared" si="42"/>
        <v/>
      </c>
      <c r="Z341" s="192" t="str">
        <f t="shared" si="43"/>
        <v/>
      </c>
      <c r="AA341" s="2" t="s">
        <v>1023</v>
      </c>
      <c r="AB341" s="2"/>
      <c r="AC341" s="2"/>
      <c r="AD341" s="39">
        <f t="shared" si="44"/>
        <v>0.4</v>
      </c>
      <c r="AE341" s="39">
        <f t="shared" si="47"/>
        <v>-0.916290731874155</v>
      </c>
      <c r="AF341" s="39" t="str">
        <f t="shared" si="45"/>
        <v/>
      </c>
      <c r="AG341" s="39" t="str">
        <f t="shared" si="46"/>
        <v/>
      </c>
    </row>
    <row r="342" spans="1:33" ht="38.25" x14ac:dyDescent="0.2">
      <c r="A342" s="2" t="s">
        <v>1020</v>
      </c>
      <c r="B342" s="2" t="s">
        <v>839</v>
      </c>
      <c r="C342" s="2">
        <v>1977</v>
      </c>
      <c r="D342" s="2" t="s">
        <v>347</v>
      </c>
      <c r="E342" s="2" t="s">
        <v>1021</v>
      </c>
      <c r="F342" s="2" t="s">
        <v>349</v>
      </c>
      <c r="G342" s="2" t="s">
        <v>1062</v>
      </c>
      <c r="H342" s="5" t="s">
        <v>351</v>
      </c>
      <c r="I342" s="4" t="s">
        <v>341</v>
      </c>
      <c r="J342" s="5" t="s">
        <v>352</v>
      </c>
      <c r="K342" s="4">
        <v>28188</v>
      </c>
      <c r="L342" s="682">
        <v>480</v>
      </c>
      <c r="M342" s="682"/>
      <c r="N342" s="682"/>
      <c r="O342" s="682"/>
      <c r="P342" s="682"/>
      <c r="Q342" s="682"/>
      <c r="R342" s="682"/>
      <c r="S342" s="682"/>
      <c r="T342" s="682"/>
      <c r="U342" s="682"/>
      <c r="V342" s="21">
        <v>0.1</v>
      </c>
      <c r="W342" s="76">
        <f t="shared" si="40"/>
        <v>0.05</v>
      </c>
      <c r="X342" s="192" t="str">
        <f t="shared" si="41"/>
        <v/>
      </c>
      <c r="Y342" s="192" t="str">
        <f t="shared" si="42"/>
        <v/>
      </c>
      <c r="Z342" s="192" t="str">
        <f t="shared" si="43"/>
        <v/>
      </c>
      <c r="AA342" s="2" t="s">
        <v>1023</v>
      </c>
      <c r="AB342" s="2" t="s">
        <v>400</v>
      </c>
      <c r="AC342" s="2"/>
      <c r="AD342" s="39" t="str">
        <f t="shared" si="44"/>
        <v/>
      </c>
      <c r="AE342" s="39" t="str">
        <f t="shared" si="47"/>
        <v/>
      </c>
      <c r="AF342" s="39" t="str">
        <f t="shared" si="45"/>
        <v/>
      </c>
      <c r="AG342" s="39" t="str">
        <f t="shared" si="46"/>
        <v/>
      </c>
    </row>
    <row r="343" spans="1:33" ht="38.25" x14ac:dyDescent="0.2">
      <c r="A343" s="2" t="s">
        <v>1020</v>
      </c>
      <c r="B343" s="2" t="s">
        <v>839</v>
      </c>
      <c r="C343" s="2">
        <v>1977</v>
      </c>
      <c r="D343" s="2" t="s">
        <v>347</v>
      </c>
      <c r="E343" s="2" t="s">
        <v>1021</v>
      </c>
      <c r="F343" s="2" t="s">
        <v>349</v>
      </c>
      <c r="G343" s="2" t="s">
        <v>1063</v>
      </c>
      <c r="H343" s="5" t="s">
        <v>351</v>
      </c>
      <c r="I343" s="4" t="s">
        <v>341</v>
      </c>
      <c r="J343" s="5" t="s">
        <v>352</v>
      </c>
      <c r="K343" s="4">
        <v>28188</v>
      </c>
      <c r="L343" s="682">
        <v>480</v>
      </c>
      <c r="M343" s="682"/>
      <c r="N343" s="682"/>
      <c r="O343" s="682"/>
      <c r="P343" s="682"/>
      <c r="Q343" s="682"/>
      <c r="R343" s="682"/>
      <c r="S343" s="682"/>
      <c r="T343" s="682"/>
      <c r="U343" s="682"/>
      <c r="V343" s="21">
        <v>0.1</v>
      </c>
      <c r="W343" s="76">
        <f t="shared" si="40"/>
        <v>0.05</v>
      </c>
      <c r="X343" s="192" t="str">
        <f t="shared" si="41"/>
        <v/>
      </c>
      <c r="Y343" s="192" t="str">
        <f t="shared" si="42"/>
        <v/>
      </c>
      <c r="Z343" s="192" t="str">
        <f t="shared" si="43"/>
        <v/>
      </c>
      <c r="AA343" s="2" t="s">
        <v>1023</v>
      </c>
      <c r="AB343" s="2" t="s">
        <v>400</v>
      </c>
      <c r="AC343" s="2"/>
      <c r="AD343" s="39" t="str">
        <f t="shared" si="44"/>
        <v/>
      </c>
      <c r="AE343" s="39" t="str">
        <f t="shared" si="47"/>
        <v/>
      </c>
      <c r="AF343" s="39" t="str">
        <f t="shared" si="45"/>
        <v/>
      </c>
      <c r="AG343" s="39" t="str">
        <f t="shared" si="46"/>
        <v/>
      </c>
    </row>
    <row r="344" spans="1:33" ht="38.25" x14ac:dyDescent="0.2">
      <c r="A344" s="2" t="s">
        <v>1020</v>
      </c>
      <c r="B344" s="2" t="s">
        <v>839</v>
      </c>
      <c r="C344" s="2">
        <v>1977</v>
      </c>
      <c r="D344" s="2" t="s">
        <v>347</v>
      </c>
      <c r="E344" s="2" t="s">
        <v>1021</v>
      </c>
      <c r="F344" s="5"/>
      <c r="G344" s="2" t="s">
        <v>1061</v>
      </c>
      <c r="H344" s="5" t="s">
        <v>351</v>
      </c>
      <c r="I344" s="4" t="s">
        <v>341</v>
      </c>
      <c r="J344" s="5" t="s">
        <v>352</v>
      </c>
      <c r="K344" s="4">
        <v>28188</v>
      </c>
      <c r="L344" s="682">
        <v>480</v>
      </c>
      <c r="M344" s="682"/>
      <c r="N344" s="682"/>
      <c r="O344" s="682"/>
      <c r="P344" s="682"/>
      <c r="Q344" s="682"/>
      <c r="R344" s="682"/>
      <c r="S344" s="682"/>
      <c r="T344" s="682"/>
      <c r="U344" s="682"/>
      <c r="V344" s="43">
        <v>1.3</v>
      </c>
      <c r="W344" s="76">
        <f t="shared" si="40"/>
        <v>1.3</v>
      </c>
      <c r="X344" s="192" t="str">
        <f t="shared" si="41"/>
        <v/>
      </c>
      <c r="Y344" s="192" t="str">
        <f t="shared" si="42"/>
        <v/>
      </c>
      <c r="Z344" s="192" t="str">
        <f t="shared" si="43"/>
        <v/>
      </c>
      <c r="AA344" s="2" t="s">
        <v>1023</v>
      </c>
      <c r="AB344" s="2"/>
      <c r="AC344" s="2"/>
      <c r="AD344" s="39">
        <f t="shared" si="44"/>
        <v>1.3</v>
      </c>
      <c r="AE344" s="39">
        <f t="shared" si="47"/>
        <v>0.26236426446749106</v>
      </c>
      <c r="AF344" s="39" t="str">
        <f t="shared" si="45"/>
        <v/>
      </c>
      <c r="AG344" s="39" t="str">
        <f t="shared" si="46"/>
        <v/>
      </c>
    </row>
    <row r="345" spans="1:33" ht="38.25" x14ac:dyDescent="0.2">
      <c r="A345" s="2" t="s">
        <v>1020</v>
      </c>
      <c r="B345" s="2" t="s">
        <v>839</v>
      </c>
      <c r="C345" s="2">
        <v>1977</v>
      </c>
      <c r="D345" s="2" t="s">
        <v>347</v>
      </c>
      <c r="E345" s="2" t="s">
        <v>1021</v>
      </c>
      <c r="F345" s="2" t="s">
        <v>349</v>
      </c>
      <c r="G345" s="2" t="s">
        <v>1064</v>
      </c>
      <c r="H345" s="5" t="s">
        <v>351</v>
      </c>
      <c r="I345" s="4" t="s">
        <v>341</v>
      </c>
      <c r="J345" s="5" t="s">
        <v>352</v>
      </c>
      <c r="K345" s="4">
        <v>28188</v>
      </c>
      <c r="L345" s="682">
        <v>480</v>
      </c>
      <c r="M345" s="682"/>
      <c r="N345" s="682"/>
      <c r="O345" s="682"/>
      <c r="P345" s="682"/>
      <c r="Q345" s="682"/>
      <c r="R345" s="682"/>
      <c r="S345" s="682"/>
      <c r="T345" s="682"/>
      <c r="U345" s="682"/>
      <c r="V345" s="21">
        <v>0.1</v>
      </c>
      <c r="W345" s="76">
        <f t="shared" si="40"/>
        <v>0.05</v>
      </c>
      <c r="X345" s="192" t="str">
        <f t="shared" si="41"/>
        <v/>
      </c>
      <c r="Y345" s="192" t="str">
        <f t="shared" si="42"/>
        <v/>
      </c>
      <c r="Z345" s="192" t="str">
        <f t="shared" si="43"/>
        <v/>
      </c>
      <c r="AA345" s="2" t="s">
        <v>1023</v>
      </c>
      <c r="AB345" s="2" t="s">
        <v>400</v>
      </c>
      <c r="AC345" s="2"/>
      <c r="AD345" s="39" t="str">
        <f t="shared" si="44"/>
        <v/>
      </c>
      <c r="AE345" s="39" t="str">
        <f t="shared" si="47"/>
        <v/>
      </c>
      <c r="AF345" s="39" t="str">
        <f t="shared" si="45"/>
        <v/>
      </c>
      <c r="AG345" s="39" t="str">
        <f t="shared" si="46"/>
        <v/>
      </c>
    </row>
    <row r="346" spans="1:33" ht="38.25" x14ac:dyDescent="0.2">
      <c r="A346" s="2" t="s">
        <v>1020</v>
      </c>
      <c r="B346" s="2" t="s">
        <v>839</v>
      </c>
      <c r="C346" s="2">
        <v>1977</v>
      </c>
      <c r="D346" s="2" t="s">
        <v>347</v>
      </c>
      <c r="E346" s="2" t="s">
        <v>1021</v>
      </c>
      <c r="F346" s="5"/>
      <c r="G346" s="2" t="s">
        <v>1065</v>
      </c>
      <c r="H346" s="5" t="s">
        <v>351</v>
      </c>
      <c r="I346" s="4" t="s">
        <v>341</v>
      </c>
      <c r="J346" s="5" t="s">
        <v>352</v>
      </c>
      <c r="K346" s="4">
        <v>28188</v>
      </c>
      <c r="L346" s="682">
        <v>480</v>
      </c>
      <c r="M346" s="682"/>
      <c r="N346" s="682"/>
      <c r="O346" s="682"/>
      <c r="P346" s="682"/>
      <c r="Q346" s="682"/>
      <c r="R346" s="682"/>
      <c r="S346" s="682"/>
      <c r="T346" s="682"/>
      <c r="U346" s="682"/>
      <c r="V346" s="43">
        <v>0.2</v>
      </c>
      <c r="W346" s="76">
        <f t="shared" ref="W346:W409" si="48">IF(AND($H346="W",$I346="TWA",$J346="PBZ",$V346&lt;&gt;""),IF($AB346&lt;&gt;"ND",$V346,IF($AK$6&gt;3,$V346/2,$V346/SQRT(2))),"")</f>
        <v>0.2</v>
      </c>
      <c r="X346" s="192" t="str">
        <f t="shared" ref="X346:X382" si="49">IF(AND($H346="ONU", $I346="TWA", $J346="PBZ",$V346&lt;&gt;""), $V346, "")</f>
        <v/>
      </c>
      <c r="Y346" s="192" t="str">
        <f t="shared" ref="Y346:Y382" si="50">IF(AND($H346="W",$I346="Short-term",$J346="PBZ",$V346&lt;&gt;""),IF($AB346&lt;&gt;"ND",$V346,IF($AL$6&gt;3,$V346/2,$V346/SQRT(2))),"")</f>
        <v/>
      </c>
      <c r="Z346" s="192" t="str">
        <f t="shared" ref="Z346:Z382" si="51">IF(AND($H346="ONU",$I346="Short-term",$J346="PBZ",$V346&lt;&gt;""),IF($AB346&lt;&gt;"ND",$V346,IF($AL$6&gt;3,$V346/2,$V346/SQRT(2))),"")</f>
        <v/>
      </c>
      <c r="AA346" s="2" t="s">
        <v>1023</v>
      </c>
      <c r="AB346" s="2"/>
      <c r="AC346" s="2"/>
      <c r="AD346" s="39">
        <f t="shared" ref="AD346:AD409" si="52">IF(AND($H346="W", $I346="TWA", $J346="PBZ",$V346&lt;&gt;"", $AB346&lt;&gt;"ND"), $V346, "")</f>
        <v>0.2</v>
      </c>
      <c r="AE346" s="39">
        <f t="shared" si="47"/>
        <v>-1.6094379124341003</v>
      </c>
      <c r="AF346" s="39" t="str">
        <f t="shared" ref="AF346:AF382" si="53">IF(AND($H346="W", $I346="Short-term", $J346="PBZ",$V346&lt;&gt;"", $AB346&lt;&gt;"ND"), $V346, "")</f>
        <v/>
      </c>
      <c r="AG346" s="39" t="str">
        <f t="shared" ref="AG346:AG382" si="54">+IFERROR(LN(AF346),"")</f>
        <v/>
      </c>
    </row>
    <row r="347" spans="1:33" ht="38.25" x14ac:dyDescent="0.2">
      <c r="A347" s="2" t="s">
        <v>1020</v>
      </c>
      <c r="B347" s="2" t="s">
        <v>839</v>
      </c>
      <c r="C347" s="2">
        <v>1977</v>
      </c>
      <c r="D347" s="2" t="s">
        <v>347</v>
      </c>
      <c r="E347" s="2" t="s">
        <v>1021</v>
      </c>
      <c r="F347" s="5"/>
      <c r="G347" s="2" t="s">
        <v>1066</v>
      </c>
      <c r="H347" s="5" t="s">
        <v>351</v>
      </c>
      <c r="I347" s="4" t="s">
        <v>341</v>
      </c>
      <c r="J347" s="5" t="s">
        <v>352</v>
      </c>
      <c r="K347" s="4">
        <v>28188</v>
      </c>
      <c r="L347" s="682">
        <v>480</v>
      </c>
      <c r="M347" s="682"/>
      <c r="N347" s="682"/>
      <c r="O347" s="682"/>
      <c r="P347" s="682"/>
      <c r="Q347" s="682"/>
      <c r="R347" s="682"/>
      <c r="S347" s="682"/>
      <c r="T347" s="682"/>
      <c r="U347" s="682"/>
      <c r="V347" s="43">
        <v>0.4</v>
      </c>
      <c r="W347" s="76">
        <f t="shared" si="48"/>
        <v>0.4</v>
      </c>
      <c r="X347" s="192" t="str">
        <f t="shared" si="49"/>
        <v/>
      </c>
      <c r="Y347" s="192" t="str">
        <f t="shared" si="50"/>
        <v/>
      </c>
      <c r="Z347" s="192" t="str">
        <f t="shared" si="51"/>
        <v/>
      </c>
      <c r="AA347" s="2" t="s">
        <v>1023</v>
      </c>
      <c r="AB347" s="2"/>
      <c r="AC347" s="2"/>
      <c r="AD347" s="39">
        <f t="shared" si="52"/>
        <v>0.4</v>
      </c>
      <c r="AE347" s="39">
        <f t="shared" si="47"/>
        <v>-0.916290731874155</v>
      </c>
      <c r="AF347" s="39" t="str">
        <f t="shared" si="53"/>
        <v/>
      </c>
      <c r="AG347" s="39" t="str">
        <f t="shared" si="54"/>
        <v/>
      </c>
    </row>
    <row r="348" spans="1:33" ht="38.25" x14ac:dyDescent="0.2">
      <c r="A348" s="2" t="s">
        <v>1020</v>
      </c>
      <c r="B348" s="2" t="s">
        <v>839</v>
      </c>
      <c r="C348" s="2">
        <v>1977</v>
      </c>
      <c r="D348" s="2" t="s">
        <v>347</v>
      </c>
      <c r="E348" s="2" t="s">
        <v>1021</v>
      </c>
      <c r="F348" s="5"/>
      <c r="G348" s="2" t="s">
        <v>1067</v>
      </c>
      <c r="H348" s="5" t="s">
        <v>351</v>
      </c>
      <c r="I348" s="4" t="s">
        <v>341</v>
      </c>
      <c r="J348" s="5" t="s">
        <v>352</v>
      </c>
      <c r="K348" s="4">
        <v>28188</v>
      </c>
      <c r="L348" s="682">
        <v>480</v>
      </c>
      <c r="M348" s="682"/>
      <c r="N348" s="682"/>
      <c r="O348" s="682"/>
      <c r="P348" s="682"/>
      <c r="Q348" s="682"/>
      <c r="R348" s="682"/>
      <c r="S348" s="682"/>
      <c r="T348" s="682"/>
      <c r="U348" s="682"/>
      <c r="V348" s="43">
        <v>0.06</v>
      </c>
      <c r="W348" s="76">
        <f t="shared" si="48"/>
        <v>0.06</v>
      </c>
      <c r="X348" s="192" t="str">
        <f t="shared" si="49"/>
        <v/>
      </c>
      <c r="Y348" s="192" t="str">
        <f t="shared" si="50"/>
        <v/>
      </c>
      <c r="Z348" s="192" t="str">
        <f t="shared" si="51"/>
        <v/>
      </c>
      <c r="AA348" s="2" t="s">
        <v>1023</v>
      </c>
      <c r="AB348" s="2"/>
      <c r="AC348" s="2"/>
      <c r="AD348" s="39">
        <f t="shared" si="52"/>
        <v>0.06</v>
      </c>
      <c r="AE348" s="39">
        <f t="shared" si="47"/>
        <v>-2.8134107167600364</v>
      </c>
      <c r="AF348" s="39" t="str">
        <f t="shared" si="53"/>
        <v/>
      </c>
      <c r="AG348" s="39" t="str">
        <f t="shared" si="54"/>
        <v/>
      </c>
    </row>
    <row r="349" spans="1:33" ht="38.25" x14ac:dyDescent="0.2">
      <c r="A349" s="2" t="s">
        <v>1020</v>
      </c>
      <c r="B349" s="2" t="s">
        <v>839</v>
      </c>
      <c r="C349" s="2">
        <v>1977</v>
      </c>
      <c r="D349" s="2" t="s">
        <v>347</v>
      </c>
      <c r="E349" s="2" t="s">
        <v>1021</v>
      </c>
      <c r="F349" s="2" t="s">
        <v>349</v>
      </c>
      <c r="G349" s="2" t="s">
        <v>1068</v>
      </c>
      <c r="H349" s="5" t="s">
        <v>351</v>
      </c>
      <c r="I349" s="4" t="s">
        <v>341</v>
      </c>
      <c r="J349" s="5" t="s">
        <v>352</v>
      </c>
      <c r="K349" s="4">
        <v>28188</v>
      </c>
      <c r="L349" s="682">
        <v>480</v>
      </c>
      <c r="M349" s="682"/>
      <c r="N349" s="682"/>
      <c r="O349" s="682"/>
      <c r="P349" s="682"/>
      <c r="Q349" s="682"/>
      <c r="R349" s="682"/>
      <c r="S349" s="682"/>
      <c r="T349" s="682"/>
      <c r="U349" s="682"/>
      <c r="V349" s="21">
        <v>0.1</v>
      </c>
      <c r="W349" s="76">
        <f t="shared" si="48"/>
        <v>0.05</v>
      </c>
      <c r="X349" s="192" t="str">
        <f t="shared" si="49"/>
        <v/>
      </c>
      <c r="Y349" s="192" t="str">
        <f t="shared" si="50"/>
        <v/>
      </c>
      <c r="Z349" s="192" t="str">
        <f t="shared" si="51"/>
        <v/>
      </c>
      <c r="AA349" s="2" t="s">
        <v>1023</v>
      </c>
      <c r="AB349" s="2" t="s">
        <v>400</v>
      </c>
      <c r="AC349" s="2"/>
      <c r="AD349" s="39" t="str">
        <f t="shared" si="52"/>
        <v/>
      </c>
      <c r="AE349" s="39" t="str">
        <f t="shared" si="47"/>
        <v/>
      </c>
      <c r="AF349" s="39" t="str">
        <f t="shared" si="53"/>
        <v/>
      </c>
      <c r="AG349" s="39" t="str">
        <f t="shared" si="54"/>
        <v/>
      </c>
    </row>
    <row r="350" spans="1:33" ht="38.25" x14ac:dyDescent="0.2">
      <c r="A350" s="2" t="s">
        <v>1020</v>
      </c>
      <c r="B350" s="2" t="s">
        <v>839</v>
      </c>
      <c r="C350" s="2">
        <v>1977</v>
      </c>
      <c r="D350" s="2" t="s">
        <v>347</v>
      </c>
      <c r="E350" s="2" t="s">
        <v>1021</v>
      </c>
      <c r="F350" s="5"/>
      <c r="G350" s="2" t="s">
        <v>1069</v>
      </c>
      <c r="H350" s="5" t="s">
        <v>351</v>
      </c>
      <c r="I350" s="4" t="s">
        <v>341</v>
      </c>
      <c r="J350" s="5" t="s">
        <v>352</v>
      </c>
      <c r="K350" s="4">
        <v>28188</v>
      </c>
      <c r="L350" s="682">
        <v>480</v>
      </c>
      <c r="M350" s="682"/>
      <c r="N350" s="682"/>
      <c r="O350" s="682"/>
      <c r="P350" s="682"/>
      <c r="Q350" s="682"/>
      <c r="R350" s="682"/>
      <c r="S350" s="682"/>
      <c r="T350" s="682"/>
      <c r="U350" s="682"/>
      <c r="V350" s="43">
        <v>0.3</v>
      </c>
      <c r="W350" s="76">
        <f t="shared" si="48"/>
        <v>0.3</v>
      </c>
      <c r="X350" s="192" t="str">
        <f t="shared" si="49"/>
        <v/>
      </c>
      <c r="Y350" s="192" t="str">
        <f t="shared" si="50"/>
        <v/>
      </c>
      <c r="Z350" s="192" t="str">
        <f t="shared" si="51"/>
        <v/>
      </c>
      <c r="AA350" s="2" t="s">
        <v>1023</v>
      </c>
      <c r="AB350" s="2"/>
      <c r="AC350" s="2"/>
      <c r="AD350" s="39">
        <f t="shared" si="52"/>
        <v>0.3</v>
      </c>
      <c r="AE350" s="39">
        <f t="shared" si="47"/>
        <v>-1.2039728043259361</v>
      </c>
      <c r="AF350" s="39" t="str">
        <f t="shared" si="53"/>
        <v/>
      </c>
      <c r="AG350" s="39" t="str">
        <f t="shared" si="54"/>
        <v/>
      </c>
    </row>
    <row r="351" spans="1:33" ht="38.25" x14ac:dyDescent="0.2">
      <c r="A351" s="2" t="s">
        <v>1020</v>
      </c>
      <c r="B351" s="2" t="s">
        <v>839</v>
      </c>
      <c r="C351" s="2">
        <v>1977</v>
      </c>
      <c r="D351" s="2" t="s">
        <v>347</v>
      </c>
      <c r="E351" s="2" t="s">
        <v>1021</v>
      </c>
      <c r="F351" s="2" t="s">
        <v>349</v>
      </c>
      <c r="G351" s="2" t="s">
        <v>1068</v>
      </c>
      <c r="H351" s="5" t="s">
        <v>351</v>
      </c>
      <c r="I351" s="4" t="s">
        <v>341</v>
      </c>
      <c r="J351" s="5" t="s">
        <v>352</v>
      </c>
      <c r="K351" s="4">
        <v>28188</v>
      </c>
      <c r="L351" s="682">
        <v>480</v>
      </c>
      <c r="M351" s="682"/>
      <c r="N351" s="682"/>
      <c r="O351" s="682"/>
      <c r="P351" s="682"/>
      <c r="Q351" s="682"/>
      <c r="R351" s="682"/>
      <c r="S351" s="682"/>
      <c r="T351" s="682"/>
      <c r="U351" s="682"/>
      <c r="V351" s="21">
        <v>0.1</v>
      </c>
      <c r="W351" s="76">
        <f t="shared" si="48"/>
        <v>0.05</v>
      </c>
      <c r="X351" s="192" t="str">
        <f t="shared" si="49"/>
        <v/>
      </c>
      <c r="Y351" s="192" t="str">
        <f t="shared" si="50"/>
        <v/>
      </c>
      <c r="Z351" s="192" t="str">
        <f t="shared" si="51"/>
        <v/>
      </c>
      <c r="AA351" s="2" t="s">
        <v>1023</v>
      </c>
      <c r="AB351" s="2" t="s">
        <v>400</v>
      </c>
      <c r="AC351" s="2"/>
      <c r="AD351" s="39" t="str">
        <f t="shared" si="52"/>
        <v/>
      </c>
      <c r="AE351" s="39" t="str">
        <f t="shared" si="47"/>
        <v/>
      </c>
      <c r="AF351" s="39" t="str">
        <f t="shared" si="53"/>
        <v/>
      </c>
      <c r="AG351" s="39" t="str">
        <f t="shared" si="54"/>
        <v/>
      </c>
    </row>
    <row r="352" spans="1:33" ht="38.25" x14ac:dyDescent="0.2">
      <c r="A352" s="2" t="s">
        <v>1020</v>
      </c>
      <c r="B352" s="2" t="s">
        <v>839</v>
      </c>
      <c r="C352" s="2">
        <v>1977</v>
      </c>
      <c r="D352" s="2" t="s">
        <v>347</v>
      </c>
      <c r="E352" s="2" t="s">
        <v>1021</v>
      </c>
      <c r="F352" s="5"/>
      <c r="G352" s="2" t="s">
        <v>1064</v>
      </c>
      <c r="H352" s="5" t="s">
        <v>351</v>
      </c>
      <c r="I352" s="4" t="s">
        <v>341</v>
      </c>
      <c r="J352" s="5" t="s">
        <v>352</v>
      </c>
      <c r="K352" s="4">
        <v>28188</v>
      </c>
      <c r="L352" s="682">
        <v>480</v>
      </c>
      <c r="M352" s="682"/>
      <c r="N352" s="682"/>
      <c r="O352" s="682"/>
      <c r="P352" s="682"/>
      <c r="Q352" s="682"/>
      <c r="R352" s="682"/>
      <c r="S352" s="682"/>
      <c r="T352" s="682"/>
      <c r="U352" s="682"/>
      <c r="V352" s="43">
        <v>7.0000000000000007E-2</v>
      </c>
      <c r="W352" s="76">
        <f t="shared" si="48"/>
        <v>7.0000000000000007E-2</v>
      </c>
      <c r="X352" s="192" t="str">
        <f t="shared" si="49"/>
        <v/>
      </c>
      <c r="Y352" s="192" t="str">
        <f t="shared" si="50"/>
        <v/>
      </c>
      <c r="Z352" s="192" t="str">
        <f t="shared" si="51"/>
        <v/>
      </c>
      <c r="AA352" s="2" t="s">
        <v>1023</v>
      </c>
      <c r="AB352" s="2"/>
      <c r="AC352" s="2"/>
      <c r="AD352" s="39">
        <f t="shared" si="52"/>
        <v>7.0000000000000007E-2</v>
      </c>
      <c r="AE352" s="39">
        <f t="shared" si="47"/>
        <v>-2.6592600369327779</v>
      </c>
      <c r="AF352" s="39" t="str">
        <f t="shared" si="53"/>
        <v/>
      </c>
      <c r="AG352" s="39" t="str">
        <f t="shared" si="54"/>
        <v/>
      </c>
    </row>
    <row r="353" spans="1:33" ht="38.25" x14ac:dyDescent="0.2">
      <c r="A353" s="2" t="s">
        <v>1020</v>
      </c>
      <c r="B353" s="2" t="s">
        <v>839</v>
      </c>
      <c r="C353" s="2">
        <v>1977</v>
      </c>
      <c r="D353" s="2" t="s">
        <v>347</v>
      </c>
      <c r="E353" s="2" t="s">
        <v>1021</v>
      </c>
      <c r="F353" s="5"/>
      <c r="G353" s="2" t="s">
        <v>1070</v>
      </c>
      <c r="H353" s="5" t="s">
        <v>351</v>
      </c>
      <c r="I353" s="4" t="s">
        <v>341</v>
      </c>
      <c r="J353" s="5" t="s">
        <v>352</v>
      </c>
      <c r="K353" s="4">
        <v>28188</v>
      </c>
      <c r="L353" s="682">
        <v>480</v>
      </c>
      <c r="M353" s="682"/>
      <c r="N353" s="682"/>
      <c r="O353" s="682"/>
      <c r="P353" s="682"/>
      <c r="Q353" s="682"/>
      <c r="R353" s="682"/>
      <c r="S353" s="682"/>
      <c r="T353" s="682"/>
      <c r="U353" s="682"/>
      <c r="V353" s="43">
        <v>0.2</v>
      </c>
      <c r="W353" s="76">
        <f t="shared" si="48"/>
        <v>0.2</v>
      </c>
      <c r="X353" s="192" t="str">
        <f t="shared" si="49"/>
        <v/>
      </c>
      <c r="Y353" s="192" t="str">
        <f t="shared" si="50"/>
        <v/>
      </c>
      <c r="Z353" s="192" t="str">
        <f t="shared" si="51"/>
        <v/>
      </c>
      <c r="AA353" s="2" t="s">
        <v>1023</v>
      </c>
      <c r="AB353" s="2"/>
      <c r="AC353" s="2"/>
      <c r="AD353" s="39">
        <f t="shared" si="52"/>
        <v>0.2</v>
      </c>
      <c r="AE353" s="39">
        <f t="shared" si="47"/>
        <v>-1.6094379124341003</v>
      </c>
      <c r="AF353" s="39" t="str">
        <f t="shared" si="53"/>
        <v/>
      </c>
      <c r="AG353" s="39" t="str">
        <f t="shared" si="54"/>
        <v/>
      </c>
    </row>
    <row r="354" spans="1:33" ht="38.25" x14ac:dyDescent="0.2">
      <c r="A354" s="2" t="s">
        <v>1020</v>
      </c>
      <c r="B354" s="2" t="s">
        <v>839</v>
      </c>
      <c r="C354" s="2">
        <v>1977</v>
      </c>
      <c r="D354" s="2" t="s">
        <v>347</v>
      </c>
      <c r="E354" s="2" t="s">
        <v>1021</v>
      </c>
      <c r="F354" s="5"/>
      <c r="G354" s="2" t="s">
        <v>1071</v>
      </c>
      <c r="H354" s="5" t="s">
        <v>351</v>
      </c>
      <c r="I354" s="4" t="s">
        <v>341</v>
      </c>
      <c r="J354" s="5" t="s">
        <v>352</v>
      </c>
      <c r="K354" s="4">
        <v>28188</v>
      </c>
      <c r="L354" s="682">
        <v>480</v>
      </c>
      <c r="M354" s="682"/>
      <c r="N354" s="682"/>
      <c r="O354" s="682"/>
      <c r="P354" s="682"/>
      <c r="Q354" s="682"/>
      <c r="R354" s="682"/>
      <c r="S354" s="682"/>
      <c r="T354" s="682"/>
      <c r="U354" s="682"/>
      <c r="V354" s="43">
        <v>0.2</v>
      </c>
      <c r="W354" s="76">
        <f t="shared" si="48"/>
        <v>0.2</v>
      </c>
      <c r="X354" s="192" t="str">
        <f t="shared" si="49"/>
        <v/>
      </c>
      <c r="Y354" s="192" t="str">
        <f t="shared" si="50"/>
        <v/>
      </c>
      <c r="Z354" s="192" t="str">
        <f t="shared" si="51"/>
        <v/>
      </c>
      <c r="AA354" s="2" t="s">
        <v>1023</v>
      </c>
      <c r="AB354" s="2"/>
      <c r="AC354" s="2"/>
      <c r="AD354" s="39">
        <f t="shared" si="52"/>
        <v>0.2</v>
      </c>
      <c r="AE354" s="39">
        <f t="shared" si="47"/>
        <v>-1.6094379124341003</v>
      </c>
      <c r="AF354" s="39" t="str">
        <f t="shared" si="53"/>
        <v/>
      </c>
      <c r="AG354" s="39" t="str">
        <f t="shared" si="54"/>
        <v/>
      </c>
    </row>
    <row r="355" spans="1:33" ht="38.25" x14ac:dyDescent="0.2">
      <c r="A355" s="2" t="s">
        <v>1020</v>
      </c>
      <c r="B355" s="2" t="s">
        <v>839</v>
      </c>
      <c r="C355" s="2">
        <v>1977</v>
      </c>
      <c r="D355" s="2" t="s">
        <v>347</v>
      </c>
      <c r="E355" s="2" t="s">
        <v>1021</v>
      </c>
      <c r="F355" s="2" t="s">
        <v>349</v>
      </c>
      <c r="G355" s="2" t="s">
        <v>1072</v>
      </c>
      <c r="H355" s="5" t="s">
        <v>351</v>
      </c>
      <c r="I355" s="4" t="s">
        <v>341</v>
      </c>
      <c r="J355" s="5" t="s">
        <v>352</v>
      </c>
      <c r="K355" s="4">
        <v>28188</v>
      </c>
      <c r="L355" s="682">
        <v>480</v>
      </c>
      <c r="M355" s="682"/>
      <c r="N355" s="682"/>
      <c r="O355" s="682"/>
      <c r="P355" s="682"/>
      <c r="Q355" s="682"/>
      <c r="R355" s="682"/>
      <c r="S355" s="682"/>
      <c r="T355" s="682"/>
      <c r="U355" s="682"/>
      <c r="V355" s="21">
        <v>0.1</v>
      </c>
      <c r="W355" s="76">
        <f t="shared" si="48"/>
        <v>0.05</v>
      </c>
      <c r="X355" s="192" t="str">
        <f t="shared" si="49"/>
        <v/>
      </c>
      <c r="Y355" s="192" t="str">
        <f t="shared" si="50"/>
        <v/>
      </c>
      <c r="Z355" s="192" t="str">
        <f t="shared" si="51"/>
        <v/>
      </c>
      <c r="AA355" s="2" t="s">
        <v>1023</v>
      </c>
      <c r="AB355" s="2" t="s">
        <v>400</v>
      </c>
      <c r="AC355" s="2"/>
      <c r="AD355" s="39" t="str">
        <f t="shared" si="52"/>
        <v/>
      </c>
      <c r="AE355" s="39" t="str">
        <f t="shared" si="47"/>
        <v/>
      </c>
      <c r="AF355" s="39" t="str">
        <f t="shared" si="53"/>
        <v/>
      </c>
      <c r="AG355" s="39" t="str">
        <f t="shared" si="54"/>
        <v/>
      </c>
    </row>
    <row r="356" spans="1:33" ht="38.25" x14ac:dyDescent="0.2">
      <c r="A356" s="223">
        <v>6544135</v>
      </c>
      <c r="B356" s="109" t="s">
        <v>672</v>
      </c>
      <c r="C356" s="109">
        <v>2004</v>
      </c>
      <c r="D356" s="109" t="s">
        <v>469</v>
      </c>
      <c r="E356" s="109" t="s">
        <v>1073</v>
      </c>
      <c r="F356" s="109" t="s">
        <v>674</v>
      </c>
      <c r="G356" s="109" t="s">
        <v>981</v>
      </c>
      <c r="H356" s="109" t="s">
        <v>351</v>
      </c>
      <c r="I356" s="109" t="s">
        <v>341</v>
      </c>
      <c r="J356" s="109" t="s">
        <v>352</v>
      </c>
      <c r="K356" s="110" t="s">
        <v>1074</v>
      </c>
      <c r="L356" s="682"/>
      <c r="M356" s="110">
        <v>24</v>
      </c>
      <c r="N356" s="682"/>
      <c r="O356" s="110">
        <v>0</v>
      </c>
      <c r="P356" s="110">
        <v>0.3</v>
      </c>
      <c r="Q356" s="111">
        <v>0.09</v>
      </c>
      <c r="R356" s="111">
        <v>0.06</v>
      </c>
      <c r="S356" s="110"/>
      <c r="T356" s="110"/>
      <c r="U356" s="110">
        <v>7.0000000000000007E-2</v>
      </c>
      <c r="V356" s="192"/>
      <c r="W356" s="76" t="str">
        <f t="shared" si="48"/>
        <v/>
      </c>
      <c r="X356" s="192" t="str">
        <f t="shared" si="49"/>
        <v/>
      </c>
      <c r="Y356" s="192" t="str">
        <f t="shared" si="50"/>
        <v/>
      </c>
      <c r="Z356" s="192" t="str">
        <f t="shared" si="51"/>
        <v/>
      </c>
      <c r="AA356" s="2"/>
      <c r="AB356" s="2"/>
      <c r="AC356" s="2" t="s">
        <v>471</v>
      </c>
      <c r="AD356" s="39" t="str">
        <f t="shared" si="52"/>
        <v/>
      </c>
      <c r="AE356" s="39" t="str">
        <f t="shared" si="47"/>
        <v/>
      </c>
      <c r="AF356" s="39" t="str">
        <f t="shared" si="53"/>
        <v/>
      </c>
      <c r="AG356" s="39" t="str">
        <f t="shared" si="54"/>
        <v/>
      </c>
    </row>
    <row r="357" spans="1:33" ht="25.5" x14ac:dyDescent="0.2">
      <c r="A357" s="223">
        <v>6544135</v>
      </c>
      <c r="B357" s="109" t="s">
        <v>672</v>
      </c>
      <c r="C357" s="109">
        <v>2004</v>
      </c>
      <c r="D357" s="109" t="s">
        <v>469</v>
      </c>
      <c r="E357" s="109" t="s">
        <v>673</v>
      </c>
      <c r="F357" s="109" t="s">
        <v>674</v>
      </c>
      <c r="G357" s="109" t="s">
        <v>1075</v>
      </c>
      <c r="H357" s="109" t="s">
        <v>351</v>
      </c>
      <c r="I357" s="109" t="s">
        <v>341</v>
      </c>
      <c r="J357" s="109" t="s">
        <v>352</v>
      </c>
      <c r="K357" s="110" t="s">
        <v>1076</v>
      </c>
      <c r="L357" s="682"/>
      <c r="M357" s="110">
        <v>114</v>
      </c>
      <c r="N357" s="682"/>
      <c r="O357" s="110">
        <v>0</v>
      </c>
      <c r="P357" s="110">
        <v>1.9</v>
      </c>
      <c r="Q357" s="111">
        <v>0.19</v>
      </c>
      <c r="R357" s="111">
        <v>0.31</v>
      </c>
      <c r="S357" s="110"/>
      <c r="T357" s="110"/>
      <c r="U357" s="110">
        <v>0.1</v>
      </c>
      <c r="V357" s="192"/>
      <c r="W357" s="76" t="str">
        <f t="shared" si="48"/>
        <v/>
      </c>
      <c r="X357" s="192" t="str">
        <f t="shared" si="49"/>
        <v/>
      </c>
      <c r="Y357" s="192" t="str">
        <f t="shared" si="50"/>
        <v/>
      </c>
      <c r="Z357" s="192" t="str">
        <f t="shared" si="51"/>
        <v/>
      </c>
      <c r="AA357" s="2"/>
      <c r="AB357" s="2"/>
      <c r="AC357" s="2"/>
      <c r="AD357" s="39" t="str">
        <f t="shared" si="52"/>
        <v/>
      </c>
      <c r="AE357" s="39" t="str">
        <f t="shared" si="47"/>
        <v/>
      </c>
      <c r="AF357" s="39" t="str">
        <f t="shared" si="53"/>
        <v/>
      </c>
      <c r="AG357" s="39" t="str">
        <f t="shared" si="54"/>
        <v/>
      </c>
    </row>
    <row r="358" spans="1:33" ht="51" x14ac:dyDescent="0.2">
      <c r="A358" s="223">
        <v>6544135</v>
      </c>
      <c r="B358" s="109" t="s">
        <v>672</v>
      </c>
      <c r="C358" s="109">
        <v>2004</v>
      </c>
      <c r="D358" s="109" t="s">
        <v>469</v>
      </c>
      <c r="E358" s="109" t="s">
        <v>673</v>
      </c>
      <c r="F358" s="109" t="s">
        <v>674</v>
      </c>
      <c r="G358" s="109" t="s">
        <v>984</v>
      </c>
      <c r="H358" s="109" t="s">
        <v>351</v>
      </c>
      <c r="I358" s="109" t="s">
        <v>341</v>
      </c>
      <c r="J358" s="109" t="s">
        <v>352</v>
      </c>
      <c r="K358" s="110" t="s">
        <v>1077</v>
      </c>
      <c r="L358" s="682"/>
      <c r="M358" s="110">
        <v>231</v>
      </c>
      <c r="N358" s="682"/>
      <c r="O358" s="110">
        <v>0.06</v>
      </c>
      <c r="P358" s="110">
        <v>672</v>
      </c>
      <c r="Q358" s="111">
        <v>46.7</v>
      </c>
      <c r="R358" s="111">
        <v>69.099999999999994</v>
      </c>
      <c r="S358" s="110"/>
      <c r="T358" s="110"/>
      <c r="U358" s="110">
        <v>15</v>
      </c>
      <c r="V358" s="192"/>
      <c r="W358" s="76" t="str">
        <f t="shared" si="48"/>
        <v/>
      </c>
      <c r="X358" s="192" t="str">
        <f t="shared" si="49"/>
        <v/>
      </c>
      <c r="Y358" s="192" t="str">
        <f t="shared" si="50"/>
        <v/>
      </c>
      <c r="Z358" s="192" t="str">
        <f t="shared" si="51"/>
        <v/>
      </c>
      <c r="AA358" s="2"/>
      <c r="AB358" s="2"/>
      <c r="AC358" s="2"/>
      <c r="AD358" s="39" t="str">
        <f t="shared" si="52"/>
        <v/>
      </c>
      <c r="AE358" s="39" t="str">
        <f t="shared" si="47"/>
        <v/>
      </c>
      <c r="AF358" s="39" t="str">
        <f t="shared" si="53"/>
        <v/>
      </c>
      <c r="AG358" s="39" t="str">
        <f t="shared" si="54"/>
        <v/>
      </c>
    </row>
    <row r="359" spans="1:33" ht="63.75" x14ac:dyDescent="0.2">
      <c r="A359" s="223">
        <v>6544135</v>
      </c>
      <c r="B359" s="109" t="s">
        <v>672</v>
      </c>
      <c r="C359" s="109">
        <v>2004</v>
      </c>
      <c r="D359" s="109" t="s">
        <v>469</v>
      </c>
      <c r="E359" s="109" t="s">
        <v>673</v>
      </c>
      <c r="F359" s="109" t="s">
        <v>674</v>
      </c>
      <c r="G359" s="109" t="s">
        <v>1078</v>
      </c>
      <c r="H359" s="109" t="s">
        <v>351</v>
      </c>
      <c r="I359" s="109" t="s">
        <v>341</v>
      </c>
      <c r="J359" s="109" t="s">
        <v>352</v>
      </c>
      <c r="K359" s="110" t="s">
        <v>1079</v>
      </c>
      <c r="L359" s="682"/>
      <c r="M359" s="110">
        <v>261</v>
      </c>
      <c r="N359" s="682"/>
      <c r="O359" s="110">
        <v>0.02</v>
      </c>
      <c r="P359" s="110">
        <v>66.2</v>
      </c>
      <c r="Q359" s="111">
        <v>4.5</v>
      </c>
      <c r="R359" s="111">
        <v>8.9</v>
      </c>
      <c r="S359" s="110"/>
      <c r="T359" s="110"/>
      <c r="U359" s="110">
        <v>1</v>
      </c>
      <c r="V359" s="192"/>
      <c r="W359" s="76" t="str">
        <f t="shared" si="48"/>
        <v/>
      </c>
      <c r="X359" s="192" t="str">
        <f t="shared" si="49"/>
        <v/>
      </c>
      <c r="Y359" s="192" t="str">
        <f t="shared" si="50"/>
        <v/>
      </c>
      <c r="Z359" s="192" t="str">
        <f t="shared" si="51"/>
        <v/>
      </c>
      <c r="AA359" s="2"/>
      <c r="AB359" s="2"/>
      <c r="AC359" s="2"/>
      <c r="AD359" s="39" t="str">
        <f t="shared" si="52"/>
        <v/>
      </c>
      <c r="AE359" s="39" t="str">
        <f t="shared" si="47"/>
        <v/>
      </c>
      <c r="AF359" s="39" t="str">
        <f t="shared" si="53"/>
        <v/>
      </c>
      <c r="AG359" s="39" t="str">
        <f t="shared" si="54"/>
        <v/>
      </c>
    </row>
    <row r="360" spans="1:33" ht="63.75" x14ac:dyDescent="0.2">
      <c r="A360" s="223">
        <v>6544135</v>
      </c>
      <c r="B360" s="109" t="s">
        <v>672</v>
      </c>
      <c r="C360" s="109">
        <v>2004</v>
      </c>
      <c r="D360" s="109" t="s">
        <v>469</v>
      </c>
      <c r="E360" s="109" t="s">
        <v>673</v>
      </c>
      <c r="F360" s="109" t="s">
        <v>674</v>
      </c>
      <c r="G360" s="109" t="s">
        <v>1080</v>
      </c>
      <c r="H360" s="109" t="s">
        <v>351</v>
      </c>
      <c r="I360" s="109" t="s">
        <v>341</v>
      </c>
      <c r="J360" s="109" t="s">
        <v>352</v>
      </c>
      <c r="K360" s="110" t="s">
        <v>1081</v>
      </c>
      <c r="L360" s="682"/>
      <c r="M360" s="110">
        <v>333</v>
      </c>
      <c r="N360" s="682"/>
      <c r="O360" s="110">
        <v>0.02</v>
      </c>
      <c r="P360" s="110">
        <v>543.29999999999995</v>
      </c>
      <c r="Q360" s="111">
        <v>10.199999999999999</v>
      </c>
      <c r="R360" s="111">
        <v>33.299999999999997</v>
      </c>
      <c r="S360" s="110"/>
      <c r="T360" s="110"/>
      <c r="U360" s="110">
        <v>1.6</v>
      </c>
      <c r="V360" s="192"/>
      <c r="W360" s="76" t="str">
        <f t="shared" si="48"/>
        <v/>
      </c>
      <c r="X360" s="192" t="str">
        <f t="shared" si="49"/>
        <v/>
      </c>
      <c r="Y360" s="192" t="str">
        <f t="shared" si="50"/>
        <v/>
      </c>
      <c r="Z360" s="192" t="str">
        <f t="shared" si="51"/>
        <v/>
      </c>
      <c r="AA360" s="2"/>
      <c r="AB360" s="2"/>
      <c r="AC360" s="2"/>
      <c r="AD360" s="39" t="str">
        <f t="shared" si="52"/>
        <v/>
      </c>
      <c r="AE360" s="39" t="str">
        <f t="shared" si="47"/>
        <v/>
      </c>
      <c r="AF360" s="39" t="str">
        <f t="shared" si="53"/>
        <v/>
      </c>
      <c r="AG360" s="39" t="str">
        <f t="shared" si="54"/>
        <v/>
      </c>
    </row>
    <row r="361" spans="1:33" ht="51" x14ac:dyDescent="0.2">
      <c r="A361" s="223">
        <v>6544135</v>
      </c>
      <c r="B361" s="109" t="s">
        <v>672</v>
      </c>
      <c r="C361" s="109">
        <v>2004</v>
      </c>
      <c r="D361" s="109" t="s">
        <v>469</v>
      </c>
      <c r="E361" s="109" t="s">
        <v>673</v>
      </c>
      <c r="F361" s="109" t="s">
        <v>674</v>
      </c>
      <c r="G361" s="109" t="s">
        <v>1082</v>
      </c>
      <c r="H361" s="109" t="s">
        <v>351</v>
      </c>
      <c r="I361" s="109" t="s">
        <v>341</v>
      </c>
      <c r="J361" s="109" t="s">
        <v>352</v>
      </c>
      <c r="K361" s="110" t="s">
        <v>1079</v>
      </c>
      <c r="L361" s="682"/>
      <c r="M361" s="110">
        <v>314</v>
      </c>
      <c r="N361" s="682"/>
      <c r="O361" s="110">
        <v>0.02</v>
      </c>
      <c r="P361" s="110">
        <v>19</v>
      </c>
      <c r="Q361" s="111">
        <v>0.93</v>
      </c>
      <c r="R361" s="111">
        <v>1.8</v>
      </c>
      <c r="S361" s="110"/>
      <c r="T361" s="110"/>
      <c r="U361" s="110">
        <v>0.2</v>
      </c>
      <c r="V361" s="192"/>
      <c r="W361" s="76" t="str">
        <f t="shared" si="48"/>
        <v/>
      </c>
      <c r="X361" s="192" t="str">
        <f t="shared" si="49"/>
        <v/>
      </c>
      <c r="Y361" s="192" t="str">
        <f t="shared" si="50"/>
        <v/>
      </c>
      <c r="Z361" s="192" t="str">
        <f t="shared" si="51"/>
        <v/>
      </c>
      <c r="AA361" s="2"/>
      <c r="AB361" s="2"/>
      <c r="AC361" s="2"/>
      <c r="AD361" s="39" t="str">
        <f t="shared" si="52"/>
        <v/>
      </c>
      <c r="AE361" s="39" t="str">
        <f t="shared" si="47"/>
        <v/>
      </c>
      <c r="AF361" s="39" t="str">
        <f t="shared" si="53"/>
        <v/>
      </c>
      <c r="AG361" s="39" t="str">
        <f t="shared" si="54"/>
        <v/>
      </c>
    </row>
    <row r="362" spans="1:33" ht="51" x14ac:dyDescent="0.2">
      <c r="A362" s="223">
        <v>6544135</v>
      </c>
      <c r="B362" s="109" t="s">
        <v>672</v>
      </c>
      <c r="C362" s="109">
        <v>2004</v>
      </c>
      <c r="D362" s="109" t="s">
        <v>469</v>
      </c>
      <c r="E362" s="109" t="s">
        <v>673</v>
      </c>
      <c r="F362" s="109" t="s">
        <v>674</v>
      </c>
      <c r="G362" s="109" t="s">
        <v>1083</v>
      </c>
      <c r="H362" s="109" t="s">
        <v>351</v>
      </c>
      <c r="I362" s="109" t="s">
        <v>341</v>
      </c>
      <c r="J362" s="109" t="s">
        <v>352</v>
      </c>
      <c r="K362" s="110" t="s">
        <v>1079</v>
      </c>
      <c r="L362" s="682"/>
      <c r="M362" s="110">
        <v>111</v>
      </c>
      <c r="N362" s="682"/>
      <c r="O362" s="110">
        <v>0.03</v>
      </c>
      <c r="P362" s="110">
        <v>1.9</v>
      </c>
      <c r="Q362" s="111">
        <v>0.28999999999999998</v>
      </c>
      <c r="R362" s="111">
        <v>0.35</v>
      </c>
      <c r="S362" s="110"/>
      <c r="T362" s="110"/>
      <c r="U362" s="110">
        <v>0.15</v>
      </c>
      <c r="V362" s="192"/>
      <c r="W362" s="76" t="str">
        <f t="shared" si="48"/>
        <v/>
      </c>
      <c r="X362" s="192" t="str">
        <f t="shared" si="49"/>
        <v/>
      </c>
      <c r="Y362" s="192" t="str">
        <f t="shared" si="50"/>
        <v/>
      </c>
      <c r="Z362" s="192" t="str">
        <f t="shared" si="51"/>
        <v/>
      </c>
      <c r="AA362" s="2"/>
      <c r="AB362" s="2"/>
      <c r="AC362" s="2"/>
      <c r="AD362" s="39" t="str">
        <f t="shared" si="52"/>
        <v/>
      </c>
      <c r="AE362" s="39" t="str">
        <f t="shared" si="47"/>
        <v/>
      </c>
      <c r="AF362" s="39" t="str">
        <f t="shared" si="53"/>
        <v/>
      </c>
      <c r="AG362" s="39" t="str">
        <f t="shared" si="54"/>
        <v/>
      </c>
    </row>
    <row r="363" spans="1:33" ht="63.75" x14ac:dyDescent="0.2">
      <c r="A363" s="223">
        <v>6544135</v>
      </c>
      <c r="B363" s="109" t="s">
        <v>672</v>
      </c>
      <c r="C363" s="109">
        <v>2004</v>
      </c>
      <c r="D363" s="109" t="s">
        <v>469</v>
      </c>
      <c r="E363" s="109" t="s">
        <v>673</v>
      </c>
      <c r="F363" s="109" t="s">
        <v>674</v>
      </c>
      <c r="G363" s="109" t="s">
        <v>1084</v>
      </c>
      <c r="H363" s="109" t="s">
        <v>351</v>
      </c>
      <c r="I363" s="109" t="s">
        <v>341</v>
      </c>
      <c r="J363" s="109" t="s">
        <v>352</v>
      </c>
      <c r="K363" s="110" t="s">
        <v>1085</v>
      </c>
      <c r="L363" s="682"/>
      <c r="M363" s="110">
        <v>15</v>
      </c>
      <c r="N363" s="682"/>
      <c r="O363" s="110">
        <v>0.02</v>
      </c>
      <c r="P363" s="110">
        <v>0.7</v>
      </c>
      <c r="Q363" s="111">
        <v>0.2</v>
      </c>
      <c r="R363" s="111">
        <v>0.22</v>
      </c>
      <c r="S363" s="110"/>
      <c r="T363" s="110"/>
      <c r="U363" s="110">
        <v>0.18</v>
      </c>
      <c r="V363" s="192"/>
      <c r="W363" s="76" t="str">
        <f t="shared" si="48"/>
        <v/>
      </c>
      <c r="X363" s="192" t="str">
        <f t="shared" si="49"/>
        <v/>
      </c>
      <c r="Y363" s="192" t="str">
        <f t="shared" si="50"/>
        <v/>
      </c>
      <c r="Z363" s="192" t="str">
        <f t="shared" si="51"/>
        <v/>
      </c>
      <c r="AA363" s="2"/>
      <c r="AB363" s="2"/>
      <c r="AC363" s="2"/>
      <c r="AD363" s="39" t="str">
        <f t="shared" si="52"/>
        <v/>
      </c>
      <c r="AE363" s="39" t="str">
        <f t="shared" si="47"/>
        <v/>
      </c>
      <c r="AF363" s="39" t="str">
        <f t="shared" si="53"/>
        <v/>
      </c>
      <c r="AG363" s="39" t="str">
        <f t="shared" si="54"/>
        <v/>
      </c>
    </row>
    <row r="364" spans="1:33" ht="63.75" x14ac:dyDescent="0.2">
      <c r="A364" s="223">
        <v>6544135</v>
      </c>
      <c r="B364" s="109" t="s">
        <v>672</v>
      </c>
      <c r="C364" s="109">
        <v>2004</v>
      </c>
      <c r="D364" s="109" t="s">
        <v>469</v>
      </c>
      <c r="E364" s="109" t="s">
        <v>673</v>
      </c>
      <c r="F364" s="109" t="s">
        <v>674</v>
      </c>
      <c r="G364" s="109" t="s">
        <v>1084</v>
      </c>
      <c r="H364" s="109" t="s">
        <v>351</v>
      </c>
      <c r="I364" s="109" t="s">
        <v>341</v>
      </c>
      <c r="J364" s="109" t="s">
        <v>352</v>
      </c>
      <c r="K364" s="110" t="s">
        <v>1086</v>
      </c>
      <c r="L364" s="682"/>
      <c r="M364" s="110">
        <v>56</v>
      </c>
      <c r="N364" s="682"/>
      <c r="O364" s="110">
        <v>0.02</v>
      </c>
      <c r="P364" s="110">
        <v>48.7</v>
      </c>
      <c r="Q364" s="111">
        <v>2.2000000000000002</v>
      </c>
      <c r="R364" s="111">
        <v>8.4</v>
      </c>
      <c r="S364" s="110"/>
      <c r="T364" s="110"/>
      <c r="U364" s="110">
        <v>0.19</v>
      </c>
      <c r="V364" s="192"/>
      <c r="W364" s="76" t="str">
        <f t="shared" si="48"/>
        <v/>
      </c>
      <c r="X364" s="192" t="str">
        <f t="shared" si="49"/>
        <v/>
      </c>
      <c r="Y364" s="192" t="str">
        <f t="shared" si="50"/>
        <v/>
      </c>
      <c r="Z364" s="192" t="str">
        <f t="shared" si="51"/>
        <v/>
      </c>
      <c r="AA364" s="2"/>
      <c r="AB364" s="2"/>
      <c r="AC364" s="2"/>
      <c r="AD364" s="39" t="str">
        <f t="shared" si="52"/>
        <v/>
      </c>
      <c r="AE364" s="39" t="str">
        <f t="shared" si="47"/>
        <v/>
      </c>
      <c r="AF364" s="39" t="str">
        <f t="shared" si="53"/>
        <v/>
      </c>
      <c r="AG364" s="39" t="str">
        <f t="shared" si="54"/>
        <v/>
      </c>
    </row>
    <row r="365" spans="1:33" ht="76.5" x14ac:dyDescent="0.2">
      <c r="A365" s="223">
        <v>6544135</v>
      </c>
      <c r="B365" s="109" t="s">
        <v>672</v>
      </c>
      <c r="C365" s="109">
        <v>2004</v>
      </c>
      <c r="D365" s="109" t="s">
        <v>469</v>
      </c>
      <c r="E365" s="109" t="s">
        <v>673</v>
      </c>
      <c r="F365" s="109" t="s">
        <v>674</v>
      </c>
      <c r="G365" s="109" t="s">
        <v>1087</v>
      </c>
      <c r="H365" s="109" t="s">
        <v>351</v>
      </c>
      <c r="I365" s="109" t="s">
        <v>341</v>
      </c>
      <c r="J365" s="109" t="s">
        <v>352</v>
      </c>
      <c r="K365" s="110" t="s">
        <v>1079</v>
      </c>
      <c r="L365" s="682"/>
      <c r="M365" s="110">
        <v>250</v>
      </c>
      <c r="N365" s="682"/>
      <c r="O365" s="110">
        <v>0.02</v>
      </c>
      <c r="P365" s="110">
        <v>106</v>
      </c>
      <c r="Q365" s="111">
        <v>4.4000000000000004</v>
      </c>
      <c r="R365" s="111">
        <v>12.2</v>
      </c>
      <c r="S365" s="110"/>
      <c r="T365" s="110"/>
      <c r="U365" s="110">
        <v>0.8</v>
      </c>
      <c r="V365" s="192"/>
      <c r="W365" s="76" t="str">
        <f t="shared" si="48"/>
        <v/>
      </c>
      <c r="X365" s="192" t="str">
        <f t="shared" si="49"/>
        <v/>
      </c>
      <c r="Y365" s="192" t="str">
        <f t="shared" si="50"/>
        <v/>
      </c>
      <c r="Z365" s="192" t="str">
        <f t="shared" si="51"/>
        <v/>
      </c>
      <c r="AA365" s="2"/>
      <c r="AB365" s="2"/>
      <c r="AC365" s="2"/>
      <c r="AD365" s="39" t="str">
        <f t="shared" si="52"/>
        <v/>
      </c>
      <c r="AE365" s="39" t="str">
        <f t="shared" si="47"/>
        <v/>
      </c>
      <c r="AF365" s="39" t="str">
        <f t="shared" si="53"/>
        <v/>
      </c>
      <c r="AG365" s="39" t="str">
        <f t="shared" si="54"/>
        <v/>
      </c>
    </row>
    <row r="366" spans="1:33" ht="89.25" x14ac:dyDescent="0.2">
      <c r="A366" s="223">
        <v>6544135</v>
      </c>
      <c r="B366" s="109" t="s">
        <v>672</v>
      </c>
      <c r="C366" s="109">
        <v>2004</v>
      </c>
      <c r="D366" s="109" t="s">
        <v>469</v>
      </c>
      <c r="E366" s="109" t="s">
        <v>673</v>
      </c>
      <c r="F366" s="109" t="s">
        <v>674</v>
      </c>
      <c r="G366" s="109" t="s">
        <v>1088</v>
      </c>
      <c r="H366" s="109" t="s">
        <v>351</v>
      </c>
      <c r="I366" s="109" t="s">
        <v>341</v>
      </c>
      <c r="J366" s="109" t="s">
        <v>352</v>
      </c>
      <c r="K366" s="110" t="s">
        <v>1089</v>
      </c>
      <c r="L366" s="682"/>
      <c r="M366" s="110">
        <v>74</v>
      </c>
      <c r="N366" s="682"/>
      <c r="O366" s="110">
        <v>0.05</v>
      </c>
      <c r="P366" s="110">
        <v>18.100000000000001</v>
      </c>
      <c r="Q366" s="111">
        <v>1.4</v>
      </c>
      <c r="R366" s="111">
        <v>2.6</v>
      </c>
      <c r="S366" s="110"/>
      <c r="T366" s="110"/>
      <c r="U366" s="110">
        <v>0.5</v>
      </c>
      <c r="V366" s="192"/>
      <c r="W366" s="76" t="str">
        <f t="shared" si="48"/>
        <v/>
      </c>
      <c r="X366" s="192" t="str">
        <f t="shared" si="49"/>
        <v/>
      </c>
      <c r="Y366" s="192" t="str">
        <f t="shared" si="50"/>
        <v/>
      </c>
      <c r="Z366" s="192" t="str">
        <f t="shared" si="51"/>
        <v/>
      </c>
      <c r="AA366" s="2"/>
      <c r="AB366" s="2"/>
      <c r="AC366" s="2"/>
      <c r="AD366" s="39" t="str">
        <f t="shared" si="52"/>
        <v/>
      </c>
      <c r="AE366" s="39" t="str">
        <f t="shared" si="47"/>
        <v/>
      </c>
      <c r="AF366" s="39" t="str">
        <f t="shared" si="53"/>
        <v/>
      </c>
      <c r="AG366" s="39" t="str">
        <f t="shared" si="54"/>
        <v/>
      </c>
    </row>
    <row r="367" spans="1:33" ht="76.5" x14ac:dyDescent="0.2">
      <c r="A367" s="223">
        <v>6544135</v>
      </c>
      <c r="B367" s="109" t="s">
        <v>672</v>
      </c>
      <c r="C367" s="109">
        <v>2004</v>
      </c>
      <c r="D367" s="109" t="s">
        <v>469</v>
      </c>
      <c r="E367" s="109" t="s">
        <v>673</v>
      </c>
      <c r="F367" s="109" t="s">
        <v>674</v>
      </c>
      <c r="G367" s="109" t="s">
        <v>1090</v>
      </c>
      <c r="H367" s="109" t="s">
        <v>351</v>
      </c>
      <c r="I367" s="109" t="s">
        <v>341</v>
      </c>
      <c r="J367" s="109" t="s">
        <v>352</v>
      </c>
      <c r="K367" s="110" t="s">
        <v>1079</v>
      </c>
      <c r="L367" s="682"/>
      <c r="M367" s="110">
        <v>103</v>
      </c>
      <c r="N367" s="682"/>
      <c r="O367" s="110">
        <v>0</v>
      </c>
      <c r="P367" s="110">
        <v>7.9</v>
      </c>
      <c r="Q367" s="111">
        <v>0.59</v>
      </c>
      <c r="R367" s="111">
        <v>0.91</v>
      </c>
      <c r="S367" s="110"/>
      <c r="T367" s="110"/>
      <c r="U367" s="110">
        <v>0.4</v>
      </c>
      <c r="V367" s="192"/>
      <c r="W367" s="76" t="str">
        <f t="shared" si="48"/>
        <v/>
      </c>
      <c r="X367" s="192" t="str">
        <f t="shared" si="49"/>
        <v/>
      </c>
      <c r="Y367" s="192" t="str">
        <f t="shared" si="50"/>
        <v/>
      </c>
      <c r="Z367" s="192" t="str">
        <f t="shared" si="51"/>
        <v/>
      </c>
      <c r="AA367" s="2"/>
      <c r="AB367" s="2"/>
      <c r="AC367" s="2"/>
      <c r="AD367" s="39" t="str">
        <f t="shared" si="52"/>
        <v/>
      </c>
      <c r="AE367" s="39" t="str">
        <f t="shared" si="47"/>
        <v/>
      </c>
      <c r="AF367" s="39" t="str">
        <f t="shared" si="53"/>
        <v/>
      </c>
      <c r="AG367" s="39" t="str">
        <f t="shared" si="54"/>
        <v/>
      </c>
    </row>
    <row r="368" spans="1:33" ht="25.5" x14ac:dyDescent="0.2">
      <c r="A368" s="223">
        <v>6544135</v>
      </c>
      <c r="B368" s="109" t="s">
        <v>672</v>
      </c>
      <c r="C368" s="109">
        <v>2004</v>
      </c>
      <c r="D368" s="109" t="s">
        <v>469</v>
      </c>
      <c r="E368" s="109" t="s">
        <v>673</v>
      </c>
      <c r="F368" s="109" t="s">
        <v>674</v>
      </c>
      <c r="G368" s="109" t="s">
        <v>991</v>
      </c>
      <c r="H368" s="109" t="s">
        <v>351</v>
      </c>
      <c r="I368" s="109" t="s">
        <v>341</v>
      </c>
      <c r="J368" s="109" t="s">
        <v>352</v>
      </c>
      <c r="K368" s="110" t="s">
        <v>1086</v>
      </c>
      <c r="L368" s="682"/>
      <c r="M368" s="110">
        <v>35</v>
      </c>
      <c r="N368" s="682"/>
      <c r="O368" s="110">
        <v>0</v>
      </c>
      <c r="P368" s="110">
        <v>15.5</v>
      </c>
      <c r="Q368" s="111">
        <v>1.1000000000000001</v>
      </c>
      <c r="R368" s="111">
        <v>2.6</v>
      </c>
      <c r="S368" s="110"/>
      <c r="T368" s="110"/>
      <c r="U368" s="110">
        <v>0.41</v>
      </c>
      <c r="V368" s="192"/>
      <c r="W368" s="76" t="str">
        <f t="shared" si="48"/>
        <v/>
      </c>
      <c r="X368" s="192" t="str">
        <f t="shared" si="49"/>
        <v/>
      </c>
      <c r="Y368" s="192" t="str">
        <f t="shared" si="50"/>
        <v/>
      </c>
      <c r="Z368" s="192" t="str">
        <f t="shared" si="51"/>
        <v/>
      </c>
      <c r="AA368" s="2"/>
      <c r="AB368" s="2"/>
      <c r="AC368" s="2"/>
      <c r="AD368" s="39" t="str">
        <f t="shared" si="52"/>
        <v/>
      </c>
      <c r="AE368" s="39" t="str">
        <f t="shared" si="47"/>
        <v/>
      </c>
      <c r="AF368" s="39" t="str">
        <f t="shared" si="53"/>
        <v/>
      </c>
      <c r="AG368" s="39" t="str">
        <f t="shared" si="54"/>
        <v/>
      </c>
    </row>
    <row r="369" spans="1:33" ht="38.25" x14ac:dyDescent="0.2">
      <c r="A369" s="223">
        <v>6544135</v>
      </c>
      <c r="B369" s="109" t="s">
        <v>672</v>
      </c>
      <c r="C369" s="109">
        <v>2004</v>
      </c>
      <c r="D369" s="109" t="s">
        <v>469</v>
      </c>
      <c r="E369" s="109" t="s">
        <v>673</v>
      </c>
      <c r="F369" s="109" t="s">
        <v>674</v>
      </c>
      <c r="G369" s="109" t="s">
        <v>1091</v>
      </c>
      <c r="H369" s="109" t="s">
        <v>351</v>
      </c>
      <c r="I369" s="109" t="s">
        <v>341</v>
      </c>
      <c r="J369" s="109" t="s">
        <v>352</v>
      </c>
      <c r="K369" s="110" t="s">
        <v>676</v>
      </c>
      <c r="L369" s="682"/>
      <c r="M369" s="110">
        <v>39</v>
      </c>
      <c r="N369" s="682"/>
      <c r="O369" s="110">
        <v>0.02</v>
      </c>
      <c r="P369" s="110">
        <v>0.7</v>
      </c>
      <c r="Q369" s="111">
        <v>0.13</v>
      </c>
      <c r="R369" s="111">
        <v>0.17</v>
      </c>
      <c r="S369" s="110"/>
      <c r="T369" s="110"/>
      <c r="U369" s="110">
        <v>7.0000000000000007E-2</v>
      </c>
      <c r="V369" s="192"/>
      <c r="W369" s="76" t="str">
        <f t="shared" si="48"/>
        <v/>
      </c>
      <c r="X369" s="192" t="str">
        <f t="shared" si="49"/>
        <v/>
      </c>
      <c r="Y369" s="192" t="str">
        <f t="shared" si="50"/>
        <v/>
      </c>
      <c r="Z369" s="192" t="str">
        <f t="shared" si="51"/>
        <v/>
      </c>
      <c r="AA369" s="2"/>
      <c r="AB369" s="2"/>
      <c r="AC369" s="2"/>
      <c r="AD369" s="39" t="str">
        <f t="shared" si="52"/>
        <v/>
      </c>
      <c r="AE369" s="39" t="str">
        <f t="shared" si="47"/>
        <v/>
      </c>
      <c r="AF369" s="39" t="str">
        <f t="shared" si="53"/>
        <v/>
      </c>
      <c r="AG369" s="39" t="str">
        <f t="shared" si="54"/>
        <v/>
      </c>
    </row>
    <row r="370" spans="1:33" ht="38.25" x14ac:dyDescent="0.2">
      <c r="A370" s="223">
        <v>6544135</v>
      </c>
      <c r="B370" s="40" t="s">
        <v>672</v>
      </c>
      <c r="C370" s="40">
        <v>2004</v>
      </c>
      <c r="D370" s="40" t="s">
        <v>469</v>
      </c>
      <c r="E370" s="40" t="s">
        <v>673</v>
      </c>
      <c r="F370" s="40" t="s">
        <v>674</v>
      </c>
      <c r="G370" s="40" t="s">
        <v>994</v>
      </c>
      <c r="H370" s="40" t="s">
        <v>351</v>
      </c>
      <c r="I370" s="40" t="s">
        <v>341</v>
      </c>
      <c r="J370" s="40" t="s">
        <v>352</v>
      </c>
      <c r="K370" s="192" t="s">
        <v>1092</v>
      </c>
      <c r="L370" s="682"/>
      <c r="M370" s="192">
        <v>134</v>
      </c>
      <c r="N370" s="682"/>
      <c r="O370" s="192">
        <v>0.05</v>
      </c>
      <c r="P370" s="192">
        <v>122.6</v>
      </c>
      <c r="Q370" s="35">
        <v>1.3</v>
      </c>
      <c r="R370" s="35">
        <v>10.6</v>
      </c>
      <c r="S370" s="192"/>
      <c r="T370" s="192"/>
      <c r="U370" s="192">
        <v>0.2</v>
      </c>
      <c r="V370" s="192"/>
      <c r="W370" s="76" t="str">
        <f t="shared" si="48"/>
        <v/>
      </c>
      <c r="X370" s="192" t="str">
        <f t="shared" si="49"/>
        <v/>
      </c>
      <c r="Y370" s="192" t="str">
        <f t="shared" si="50"/>
        <v/>
      </c>
      <c r="Z370" s="192" t="str">
        <f t="shared" si="51"/>
        <v/>
      </c>
      <c r="AA370" s="2"/>
      <c r="AB370" s="2"/>
      <c r="AC370" s="2"/>
      <c r="AD370" s="39" t="str">
        <f t="shared" si="52"/>
        <v/>
      </c>
      <c r="AE370" s="39" t="str">
        <f t="shared" si="47"/>
        <v/>
      </c>
      <c r="AF370" s="39" t="str">
        <f t="shared" si="53"/>
        <v/>
      </c>
      <c r="AG370" s="39" t="str">
        <f t="shared" si="54"/>
        <v/>
      </c>
    </row>
    <row r="371" spans="1:33" ht="38.25" x14ac:dyDescent="0.2">
      <c r="A371" s="223">
        <v>6544135</v>
      </c>
      <c r="B371" s="40" t="s">
        <v>672</v>
      </c>
      <c r="C371" s="40">
        <v>2004</v>
      </c>
      <c r="D371" s="40" t="s">
        <v>469</v>
      </c>
      <c r="E371" s="40" t="s">
        <v>673</v>
      </c>
      <c r="F371" s="40" t="s">
        <v>674</v>
      </c>
      <c r="G371" s="40" t="s">
        <v>995</v>
      </c>
      <c r="H371" s="40" t="s">
        <v>351</v>
      </c>
      <c r="I371" s="40" t="s">
        <v>341</v>
      </c>
      <c r="J371" s="40" t="s">
        <v>352</v>
      </c>
      <c r="K371" s="192" t="s">
        <v>1081</v>
      </c>
      <c r="L371" s="682"/>
      <c r="M371" s="192">
        <v>210</v>
      </c>
      <c r="N371" s="682"/>
      <c r="O371" s="192">
        <v>0</v>
      </c>
      <c r="P371" s="192">
        <v>522</v>
      </c>
      <c r="Q371" s="35">
        <v>13.6</v>
      </c>
      <c r="R371" s="35">
        <v>55.4</v>
      </c>
      <c r="S371" s="192"/>
      <c r="T371" s="192"/>
      <c r="U371" s="192">
        <v>0.95</v>
      </c>
      <c r="V371" s="192"/>
      <c r="W371" s="76" t="str">
        <f t="shared" si="48"/>
        <v/>
      </c>
      <c r="X371" s="192" t="str">
        <f t="shared" si="49"/>
        <v/>
      </c>
      <c r="Y371" s="192" t="str">
        <f t="shared" si="50"/>
        <v/>
      </c>
      <c r="Z371" s="192" t="str">
        <f t="shared" si="51"/>
        <v/>
      </c>
      <c r="AA371" s="2"/>
      <c r="AB371" s="2"/>
      <c r="AC371" s="2"/>
      <c r="AD371" s="39" t="str">
        <f t="shared" si="52"/>
        <v/>
      </c>
      <c r="AE371" s="39" t="str">
        <f t="shared" si="47"/>
        <v/>
      </c>
      <c r="AF371" s="39" t="str">
        <f t="shared" si="53"/>
        <v/>
      </c>
      <c r="AG371" s="39" t="str">
        <f t="shared" si="54"/>
        <v/>
      </c>
    </row>
    <row r="372" spans="1:33" ht="51" x14ac:dyDescent="0.2">
      <c r="A372" s="223">
        <v>6544135</v>
      </c>
      <c r="B372" s="40" t="s">
        <v>672</v>
      </c>
      <c r="C372" s="40">
        <v>2004</v>
      </c>
      <c r="D372" s="40" t="s">
        <v>469</v>
      </c>
      <c r="E372" s="40" t="s">
        <v>673</v>
      </c>
      <c r="F372" s="40" t="s">
        <v>674</v>
      </c>
      <c r="G372" s="40" t="s">
        <v>996</v>
      </c>
      <c r="H372" s="40" t="s">
        <v>351</v>
      </c>
      <c r="I372" s="40" t="s">
        <v>341</v>
      </c>
      <c r="J372" s="40" t="s">
        <v>352</v>
      </c>
      <c r="K372" s="192" t="s">
        <v>1093</v>
      </c>
      <c r="L372" s="682"/>
      <c r="M372" s="192">
        <v>41</v>
      </c>
      <c r="N372" s="682"/>
      <c r="O372" s="192">
        <v>0</v>
      </c>
      <c r="P372" s="192">
        <v>30.5</v>
      </c>
      <c r="Q372" s="35">
        <v>2.2000000000000002</v>
      </c>
      <c r="R372" s="35">
        <v>7</v>
      </c>
      <c r="S372" s="192"/>
      <c r="T372" s="192"/>
      <c r="U372" s="192">
        <v>7.0000000000000007E-2</v>
      </c>
      <c r="V372" s="192"/>
      <c r="W372" s="76" t="str">
        <f t="shared" si="48"/>
        <v/>
      </c>
      <c r="X372" s="192" t="str">
        <f t="shared" si="49"/>
        <v/>
      </c>
      <c r="Y372" s="192" t="str">
        <f t="shared" si="50"/>
        <v/>
      </c>
      <c r="Z372" s="192" t="str">
        <f t="shared" si="51"/>
        <v/>
      </c>
      <c r="AA372" s="2"/>
      <c r="AB372" s="2"/>
      <c r="AC372" s="2"/>
      <c r="AD372" s="39" t="str">
        <f t="shared" si="52"/>
        <v/>
      </c>
      <c r="AE372" s="39" t="str">
        <f t="shared" si="47"/>
        <v/>
      </c>
      <c r="AF372" s="39" t="str">
        <f t="shared" si="53"/>
        <v/>
      </c>
      <c r="AG372" s="39" t="str">
        <f t="shared" si="54"/>
        <v/>
      </c>
    </row>
    <row r="373" spans="1:33" ht="38.25" x14ac:dyDescent="0.2">
      <c r="A373" s="223">
        <v>6544135</v>
      </c>
      <c r="B373" s="40" t="s">
        <v>672</v>
      </c>
      <c r="C373" s="40">
        <v>2004</v>
      </c>
      <c r="D373" s="40" t="s">
        <v>469</v>
      </c>
      <c r="E373" s="40" t="s">
        <v>673</v>
      </c>
      <c r="F373" s="40" t="s">
        <v>674</v>
      </c>
      <c r="G373" s="40" t="s">
        <v>1094</v>
      </c>
      <c r="H373" s="40" t="s">
        <v>351</v>
      </c>
      <c r="I373" s="40" t="s">
        <v>341</v>
      </c>
      <c r="J373" s="40" t="s">
        <v>352</v>
      </c>
      <c r="K373" s="192" t="s">
        <v>1086</v>
      </c>
      <c r="L373" s="682"/>
      <c r="M373" s="192">
        <v>112</v>
      </c>
      <c r="N373" s="682"/>
      <c r="O373" s="192">
        <v>0</v>
      </c>
      <c r="P373" s="192">
        <v>25.8</v>
      </c>
      <c r="Q373" s="35">
        <v>1.2</v>
      </c>
      <c r="R373" s="35">
        <v>3.8</v>
      </c>
      <c r="S373" s="192"/>
      <c r="T373" s="192"/>
      <c r="U373" s="192">
        <v>0.1</v>
      </c>
      <c r="V373" s="192"/>
      <c r="W373" s="76" t="str">
        <f t="shared" si="48"/>
        <v/>
      </c>
      <c r="X373" s="192" t="str">
        <f t="shared" si="49"/>
        <v/>
      </c>
      <c r="Y373" s="192" t="str">
        <f t="shared" si="50"/>
        <v/>
      </c>
      <c r="Z373" s="192" t="str">
        <f t="shared" si="51"/>
        <v/>
      </c>
      <c r="AA373" s="2"/>
      <c r="AB373" s="2"/>
      <c r="AC373" s="2"/>
      <c r="AD373" s="39" t="str">
        <f t="shared" si="52"/>
        <v/>
      </c>
      <c r="AE373" s="39" t="str">
        <f t="shared" si="47"/>
        <v/>
      </c>
      <c r="AF373" s="39" t="str">
        <f t="shared" si="53"/>
        <v/>
      </c>
      <c r="AG373" s="39" t="str">
        <f t="shared" si="54"/>
        <v/>
      </c>
    </row>
    <row r="374" spans="1:33" ht="38.25" x14ac:dyDescent="0.2">
      <c r="A374" s="223">
        <v>6544135</v>
      </c>
      <c r="B374" s="40" t="s">
        <v>672</v>
      </c>
      <c r="C374" s="40">
        <v>2004</v>
      </c>
      <c r="D374" s="40" t="s">
        <v>469</v>
      </c>
      <c r="E374" s="40" t="s">
        <v>673</v>
      </c>
      <c r="F374" s="40" t="s">
        <v>674</v>
      </c>
      <c r="G374" s="40" t="s">
        <v>1095</v>
      </c>
      <c r="H374" s="40" t="s">
        <v>351</v>
      </c>
      <c r="I374" s="40" t="s">
        <v>341</v>
      </c>
      <c r="J374" s="40" t="s">
        <v>352</v>
      </c>
      <c r="K374" s="192" t="s">
        <v>1096</v>
      </c>
      <c r="L374" s="682"/>
      <c r="M374" s="192">
        <v>11</v>
      </c>
      <c r="N374" s="682"/>
      <c r="O374" s="192">
        <v>0.03</v>
      </c>
      <c r="P374" s="192">
        <v>0.22</v>
      </c>
      <c r="Q374" s="35">
        <v>0.08</v>
      </c>
      <c r="R374" s="35">
        <v>0.06</v>
      </c>
      <c r="S374" s="192"/>
      <c r="T374" s="192"/>
      <c r="U374" s="192">
        <v>0.08</v>
      </c>
      <c r="V374" s="192"/>
      <c r="W374" s="76" t="str">
        <f t="shared" si="48"/>
        <v/>
      </c>
      <c r="X374" s="192" t="str">
        <f t="shared" si="49"/>
        <v/>
      </c>
      <c r="Y374" s="192" t="str">
        <f t="shared" si="50"/>
        <v/>
      </c>
      <c r="Z374" s="192" t="str">
        <f t="shared" si="51"/>
        <v/>
      </c>
      <c r="AA374" s="2"/>
      <c r="AB374" s="2"/>
      <c r="AC374" s="2"/>
      <c r="AD374" s="39" t="str">
        <f t="shared" si="52"/>
        <v/>
      </c>
      <c r="AE374" s="39" t="str">
        <f t="shared" si="47"/>
        <v/>
      </c>
      <c r="AF374" s="39" t="str">
        <f t="shared" si="53"/>
        <v/>
      </c>
      <c r="AG374" s="39" t="str">
        <f t="shared" si="54"/>
        <v/>
      </c>
    </row>
    <row r="375" spans="1:33" ht="51" x14ac:dyDescent="0.2">
      <c r="A375" s="223">
        <v>6544135</v>
      </c>
      <c r="B375" s="40" t="s">
        <v>672</v>
      </c>
      <c r="C375" s="40">
        <v>2004</v>
      </c>
      <c r="D375" s="40" t="s">
        <v>469</v>
      </c>
      <c r="E375" s="40" t="s">
        <v>673</v>
      </c>
      <c r="F375" s="40" t="s">
        <v>674</v>
      </c>
      <c r="G375" s="40" t="s">
        <v>1097</v>
      </c>
      <c r="H375" s="40" t="s">
        <v>351</v>
      </c>
      <c r="I375" s="40" t="s">
        <v>341</v>
      </c>
      <c r="J375" s="40" t="s">
        <v>352</v>
      </c>
      <c r="K375" s="192" t="s">
        <v>676</v>
      </c>
      <c r="L375" s="682"/>
      <c r="M375" s="192">
        <v>84</v>
      </c>
      <c r="N375" s="682"/>
      <c r="O375" s="192">
        <v>0.02</v>
      </c>
      <c r="P375" s="192">
        <v>39.6</v>
      </c>
      <c r="Q375" s="35">
        <v>2.5</v>
      </c>
      <c r="R375" s="35">
        <v>7</v>
      </c>
      <c r="S375" s="192"/>
      <c r="T375" s="192"/>
      <c r="U375" s="192">
        <v>0.1</v>
      </c>
      <c r="V375" s="192"/>
      <c r="W375" s="76" t="str">
        <f t="shared" si="48"/>
        <v/>
      </c>
      <c r="X375" s="192" t="str">
        <f t="shared" si="49"/>
        <v/>
      </c>
      <c r="Y375" s="192" t="str">
        <f t="shared" si="50"/>
        <v/>
      </c>
      <c r="Z375" s="192" t="str">
        <f t="shared" si="51"/>
        <v/>
      </c>
      <c r="AA375" s="2"/>
      <c r="AB375" s="2"/>
      <c r="AC375" s="2"/>
      <c r="AD375" s="39" t="str">
        <f t="shared" si="52"/>
        <v/>
      </c>
      <c r="AE375" s="39" t="str">
        <f t="shared" si="47"/>
        <v/>
      </c>
      <c r="AF375" s="39" t="str">
        <f t="shared" si="53"/>
        <v/>
      </c>
      <c r="AG375" s="39" t="str">
        <f t="shared" si="54"/>
        <v/>
      </c>
    </row>
    <row r="376" spans="1:33" ht="38.25" x14ac:dyDescent="0.2">
      <c r="A376" s="223">
        <v>6544135</v>
      </c>
      <c r="B376" s="40" t="s">
        <v>672</v>
      </c>
      <c r="C376" s="40">
        <v>2004</v>
      </c>
      <c r="D376" s="40" t="s">
        <v>469</v>
      </c>
      <c r="E376" s="40" t="s">
        <v>673</v>
      </c>
      <c r="F376" s="40" t="s">
        <v>674</v>
      </c>
      <c r="G376" s="40" t="s">
        <v>1098</v>
      </c>
      <c r="H376" s="40" t="s">
        <v>351</v>
      </c>
      <c r="I376" s="40" t="s">
        <v>341</v>
      </c>
      <c r="J376" s="40" t="s">
        <v>352</v>
      </c>
      <c r="K376" s="192" t="s">
        <v>1099</v>
      </c>
      <c r="L376" s="682"/>
      <c r="M376" s="192">
        <v>29</v>
      </c>
      <c r="N376" s="682"/>
      <c r="O376" s="192">
        <v>0.02</v>
      </c>
      <c r="P376" s="192">
        <v>36.799999999999997</v>
      </c>
      <c r="Q376" s="35">
        <v>2.5</v>
      </c>
      <c r="R376" s="35">
        <v>7</v>
      </c>
      <c r="S376" s="192"/>
      <c r="T376" s="192"/>
      <c r="U376" s="192">
        <v>0.17</v>
      </c>
      <c r="V376" s="192"/>
      <c r="W376" s="76" t="str">
        <f t="shared" si="48"/>
        <v/>
      </c>
      <c r="X376" s="192" t="str">
        <f t="shared" si="49"/>
        <v/>
      </c>
      <c r="Y376" s="192" t="str">
        <f t="shared" si="50"/>
        <v/>
      </c>
      <c r="Z376" s="192" t="str">
        <f t="shared" si="51"/>
        <v/>
      </c>
      <c r="AA376" s="2"/>
      <c r="AB376" s="2"/>
      <c r="AC376" s="2"/>
      <c r="AD376" s="39" t="str">
        <f t="shared" si="52"/>
        <v/>
      </c>
      <c r="AE376" s="39" t="str">
        <f t="shared" si="47"/>
        <v/>
      </c>
      <c r="AF376" s="39" t="str">
        <f t="shared" si="53"/>
        <v/>
      </c>
      <c r="AG376" s="39" t="str">
        <f t="shared" si="54"/>
        <v/>
      </c>
    </row>
    <row r="377" spans="1:33" ht="38.25" x14ac:dyDescent="0.2">
      <c r="A377" s="223">
        <v>6544135</v>
      </c>
      <c r="B377" s="40" t="s">
        <v>672</v>
      </c>
      <c r="C377" s="40">
        <v>2004</v>
      </c>
      <c r="D377" s="40" t="s">
        <v>469</v>
      </c>
      <c r="E377" s="40" t="s">
        <v>673</v>
      </c>
      <c r="F377" s="40" t="s">
        <v>674</v>
      </c>
      <c r="G377" s="40" t="s">
        <v>1100</v>
      </c>
      <c r="H377" s="40" t="s">
        <v>351</v>
      </c>
      <c r="I377" s="40" t="s">
        <v>341</v>
      </c>
      <c r="J377" s="40" t="s">
        <v>352</v>
      </c>
      <c r="K377" s="192" t="s">
        <v>676</v>
      </c>
      <c r="L377" s="682"/>
      <c r="M377" s="192">
        <v>71</v>
      </c>
      <c r="N377" s="682"/>
      <c r="O377" s="192">
        <v>0.02</v>
      </c>
      <c r="P377" s="192">
        <v>24</v>
      </c>
      <c r="Q377" s="35">
        <v>2.2000000000000002</v>
      </c>
      <c r="R377" s="35">
        <v>4.4000000000000004</v>
      </c>
      <c r="S377" s="192"/>
      <c r="T377" s="192"/>
      <c r="U377" s="192">
        <v>0.37</v>
      </c>
      <c r="V377" s="192"/>
      <c r="W377" s="76" t="str">
        <f t="shared" si="48"/>
        <v/>
      </c>
      <c r="X377" s="192" t="str">
        <f t="shared" si="49"/>
        <v/>
      </c>
      <c r="Y377" s="192" t="str">
        <f t="shared" si="50"/>
        <v/>
      </c>
      <c r="Z377" s="192" t="str">
        <f t="shared" si="51"/>
        <v/>
      </c>
      <c r="AA377" s="2"/>
      <c r="AB377" s="2"/>
      <c r="AC377" s="2"/>
      <c r="AD377" s="39" t="str">
        <f t="shared" si="52"/>
        <v/>
      </c>
      <c r="AE377" s="39" t="str">
        <f t="shared" ref="AE377:AE440" si="55">+IFERROR(LN(AD377),"")</f>
        <v/>
      </c>
      <c r="AF377" s="39" t="str">
        <f t="shared" si="53"/>
        <v/>
      </c>
      <c r="AG377" s="39" t="str">
        <f t="shared" si="54"/>
        <v/>
      </c>
    </row>
    <row r="378" spans="1:33" ht="38.25" x14ac:dyDescent="0.2">
      <c r="A378" s="223">
        <v>6544135</v>
      </c>
      <c r="B378" s="40" t="s">
        <v>672</v>
      </c>
      <c r="C378" s="40">
        <v>2004</v>
      </c>
      <c r="D378" s="40" t="s">
        <v>469</v>
      </c>
      <c r="E378" s="40" t="s">
        <v>673</v>
      </c>
      <c r="F378" s="40" t="s">
        <v>674</v>
      </c>
      <c r="G378" s="40" t="s">
        <v>1101</v>
      </c>
      <c r="H378" s="40" t="s">
        <v>351</v>
      </c>
      <c r="I378" s="40" t="s">
        <v>341</v>
      </c>
      <c r="J378" s="40" t="s">
        <v>352</v>
      </c>
      <c r="K378" s="192" t="s">
        <v>1102</v>
      </c>
      <c r="L378" s="682"/>
      <c r="M378" s="192">
        <v>92</v>
      </c>
      <c r="N378" s="682"/>
      <c r="O378" s="192">
        <v>0.03</v>
      </c>
      <c r="P378" s="192">
        <v>5.2</v>
      </c>
      <c r="Q378" s="35">
        <v>0.49</v>
      </c>
      <c r="R378" s="35">
        <v>0.82</v>
      </c>
      <c r="S378" s="192"/>
      <c r="T378" s="192"/>
      <c r="U378" s="192">
        <v>0.2</v>
      </c>
      <c r="V378" s="192"/>
      <c r="W378" s="76" t="str">
        <f t="shared" si="48"/>
        <v/>
      </c>
      <c r="X378" s="192" t="str">
        <f t="shared" si="49"/>
        <v/>
      </c>
      <c r="Y378" s="192" t="str">
        <f t="shared" si="50"/>
        <v/>
      </c>
      <c r="Z378" s="192" t="str">
        <f t="shared" si="51"/>
        <v/>
      </c>
      <c r="AA378" s="2"/>
      <c r="AB378" s="2"/>
      <c r="AC378" s="2"/>
      <c r="AD378" s="39" t="str">
        <f t="shared" si="52"/>
        <v/>
      </c>
      <c r="AE378" s="39" t="str">
        <f t="shared" si="55"/>
        <v/>
      </c>
      <c r="AF378" s="39" t="str">
        <f t="shared" si="53"/>
        <v/>
      </c>
      <c r="AG378" s="39" t="str">
        <f t="shared" si="54"/>
        <v/>
      </c>
    </row>
    <row r="379" spans="1:33" ht="51" x14ac:dyDescent="0.2">
      <c r="A379" s="223">
        <v>6544135</v>
      </c>
      <c r="B379" s="40" t="s">
        <v>672</v>
      </c>
      <c r="C379" s="40">
        <v>2004</v>
      </c>
      <c r="D379" s="40" t="s">
        <v>469</v>
      </c>
      <c r="E379" s="40" t="s">
        <v>673</v>
      </c>
      <c r="F379" s="40" t="s">
        <v>674</v>
      </c>
      <c r="G379" s="40" t="s">
        <v>1103</v>
      </c>
      <c r="H379" s="40" t="s">
        <v>351</v>
      </c>
      <c r="I379" s="40" t="s">
        <v>341</v>
      </c>
      <c r="J379" s="40" t="s">
        <v>352</v>
      </c>
      <c r="K379" s="192" t="s">
        <v>1104</v>
      </c>
      <c r="L379" s="682"/>
      <c r="M379" s="192">
        <v>18</v>
      </c>
      <c r="N379" s="682"/>
      <c r="O379" s="192">
        <v>0.03</v>
      </c>
      <c r="P379" s="192">
        <v>1</v>
      </c>
      <c r="Q379" s="35">
        <v>0.18</v>
      </c>
      <c r="R379" s="35">
        <v>0.24</v>
      </c>
      <c r="S379" s="192"/>
      <c r="T379" s="192"/>
      <c r="U379" s="192">
        <v>0.1</v>
      </c>
      <c r="V379" s="192"/>
      <c r="W379" s="76" t="str">
        <f t="shared" si="48"/>
        <v/>
      </c>
      <c r="X379" s="192" t="str">
        <f t="shared" si="49"/>
        <v/>
      </c>
      <c r="Y379" s="192" t="str">
        <f t="shared" si="50"/>
        <v/>
      </c>
      <c r="Z379" s="192" t="str">
        <f t="shared" si="51"/>
        <v/>
      </c>
      <c r="AA379" s="2"/>
      <c r="AB379" s="2"/>
      <c r="AC379" s="2"/>
      <c r="AD379" s="39" t="str">
        <f t="shared" si="52"/>
        <v/>
      </c>
      <c r="AE379" s="39" t="str">
        <f t="shared" si="55"/>
        <v/>
      </c>
      <c r="AF379" s="39" t="str">
        <f t="shared" si="53"/>
        <v/>
      </c>
      <c r="AG379" s="39" t="str">
        <f t="shared" si="54"/>
        <v/>
      </c>
    </row>
    <row r="380" spans="1:33" ht="89.25" x14ac:dyDescent="0.2">
      <c r="A380" s="223">
        <v>6544135</v>
      </c>
      <c r="B380" s="40" t="s">
        <v>672</v>
      </c>
      <c r="C380" s="40">
        <v>2004</v>
      </c>
      <c r="D380" s="40" t="s">
        <v>469</v>
      </c>
      <c r="E380" s="40" t="s">
        <v>673</v>
      </c>
      <c r="F380" s="40" t="s">
        <v>674</v>
      </c>
      <c r="G380" s="40" t="s">
        <v>1105</v>
      </c>
      <c r="H380" s="40" t="s">
        <v>351</v>
      </c>
      <c r="I380" s="40" t="s">
        <v>341</v>
      </c>
      <c r="J380" s="40" t="s">
        <v>352</v>
      </c>
      <c r="K380" s="192" t="s">
        <v>1093</v>
      </c>
      <c r="L380" s="682"/>
      <c r="M380" s="192">
        <v>136</v>
      </c>
      <c r="N380" s="682"/>
      <c r="O380" s="192">
        <v>0</v>
      </c>
      <c r="P380" s="192">
        <v>914</v>
      </c>
      <c r="Q380" s="35">
        <v>13.2</v>
      </c>
      <c r="R380" s="35">
        <v>79.5</v>
      </c>
      <c r="S380" s="192"/>
      <c r="T380" s="192"/>
      <c r="U380" s="192">
        <v>0.7</v>
      </c>
      <c r="V380" s="192"/>
      <c r="W380" s="76" t="str">
        <f t="shared" si="48"/>
        <v/>
      </c>
      <c r="X380" s="192" t="str">
        <f t="shared" si="49"/>
        <v/>
      </c>
      <c r="Y380" s="192" t="str">
        <f t="shared" si="50"/>
        <v/>
      </c>
      <c r="Z380" s="192" t="str">
        <f t="shared" si="51"/>
        <v/>
      </c>
      <c r="AA380" s="2"/>
      <c r="AB380" s="2"/>
      <c r="AC380" s="2"/>
      <c r="AD380" s="39" t="str">
        <f t="shared" si="52"/>
        <v/>
      </c>
      <c r="AE380" s="39" t="str">
        <f t="shared" si="55"/>
        <v/>
      </c>
      <c r="AF380" s="39" t="str">
        <f t="shared" si="53"/>
        <v/>
      </c>
      <c r="AG380" s="39" t="str">
        <f t="shared" si="54"/>
        <v/>
      </c>
    </row>
    <row r="381" spans="1:33" ht="38.25" x14ac:dyDescent="0.2">
      <c r="A381" s="223">
        <v>6544135</v>
      </c>
      <c r="B381" s="40" t="s">
        <v>672</v>
      </c>
      <c r="C381" s="40">
        <v>2004</v>
      </c>
      <c r="D381" s="40" t="s">
        <v>469</v>
      </c>
      <c r="E381" s="40" t="s">
        <v>673</v>
      </c>
      <c r="F381" s="40" t="s">
        <v>674</v>
      </c>
      <c r="G381" s="40" t="s">
        <v>1106</v>
      </c>
      <c r="H381" s="40" t="s">
        <v>351</v>
      </c>
      <c r="I381" s="40" t="s">
        <v>341</v>
      </c>
      <c r="J381" s="40" t="s">
        <v>352</v>
      </c>
      <c r="K381" s="192" t="s">
        <v>1107</v>
      </c>
      <c r="L381" s="682"/>
      <c r="M381" s="192">
        <v>63</v>
      </c>
      <c r="N381" s="682"/>
      <c r="O381" s="192">
        <v>0.05</v>
      </c>
      <c r="P381" s="192">
        <v>7.3</v>
      </c>
      <c r="Q381" s="35">
        <v>0.54</v>
      </c>
      <c r="R381" s="35">
        <v>1</v>
      </c>
      <c r="S381" s="192"/>
      <c r="T381" s="192"/>
      <c r="U381" s="192">
        <v>0.1</v>
      </c>
      <c r="V381" s="192"/>
      <c r="W381" s="76" t="str">
        <f t="shared" si="48"/>
        <v/>
      </c>
      <c r="X381" s="192" t="str">
        <f t="shared" si="49"/>
        <v/>
      </c>
      <c r="Y381" s="192" t="str">
        <f t="shared" si="50"/>
        <v/>
      </c>
      <c r="Z381" s="192" t="str">
        <f t="shared" si="51"/>
        <v/>
      </c>
      <c r="AA381" s="2"/>
      <c r="AB381" s="2"/>
      <c r="AC381" s="2"/>
      <c r="AD381" s="39" t="str">
        <f t="shared" si="52"/>
        <v/>
      </c>
      <c r="AE381" s="39" t="str">
        <f t="shared" si="55"/>
        <v/>
      </c>
      <c r="AF381" s="39" t="str">
        <f t="shared" si="53"/>
        <v/>
      </c>
      <c r="AG381" s="39" t="str">
        <f t="shared" si="54"/>
        <v/>
      </c>
    </row>
    <row r="382" spans="1:33" ht="25.5" x14ac:dyDescent="0.2">
      <c r="A382" s="223">
        <v>6544135</v>
      </c>
      <c r="B382" s="40" t="s">
        <v>672</v>
      </c>
      <c r="C382" s="40">
        <v>2004</v>
      </c>
      <c r="D382" s="40" t="s">
        <v>469</v>
      </c>
      <c r="E382" s="40" t="s">
        <v>673</v>
      </c>
      <c r="F382" s="40" t="s">
        <v>674</v>
      </c>
      <c r="G382" s="40" t="s">
        <v>1108</v>
      </c>
      <c r="H382" s="40" t="s">
        <v>351</v>
      </c>
      <c r="I382" s="40" t="s">
        <v>341</v>
      </c>
      <c r="J382" s="40" t="s">
        <v>352</v>
      </c>
      <c r="K382" s="192" t="s">
        <v>1109</v>
      </c>
      <c r="L382" s="682"/>
      <c r="M382" s="192">
        <v>15</v>
      </c>
      <c r="N382" s="682"/>
      <c r="O382" s="192">
        <v>0.05</v>
      </c>
      <c r="P382" s="192">
        <v>2.2000000000000002</v>
      </c>
      <c r="Q382" s="35">
        <v>0.33</v>
      </c>
      <c r="R382" s="35">
        <v>0.53</v>
      </c>
      <c r="S382" s="192"/>
      <c r="T382" s="192"/>
      <c r="U382" s="192">
        <v>0.3</v>
      </c>
      <c r="V382" s="192"/>
      <c r="W382" s="76" t="str">
        <f t="shared" si="48"/>
        <v/>
      </c>
      <c r="X382" s="192" t="str">
        <f t="shared" si="49"/>
        <v/>
      </c>
      <c r="Y382" s="192" t="str">
        <f t="shared" si="50"/>
        <v/>
      </c>
      <c r="Z382" s="192" t="str">
        <f t="shared" si="51"/>
        <v/>
      </c>
      <c r="AA382" s="40"/>
      <c r="AB382" s="40"/>
      <c r="AC382" s="40"/>
      <c r="AD382" s="39" t="str">
        <f t="shared" si="52"/>
        <v/>
      </c>
      <c r="AE382" s="39" t="str">
        <f t="shared" si="55"/>
        <v/>
      </c>
      <c r="AF382" s="39" t="str">
        <f t="shared" si="53"/>
        <v/>
      </c>
      <c r="AG382" s="39" t="str">
        <f t="shared" si="54"/>
        <v/>
      </c>
    </row>
    <row r="383" spans="1:33" ht="42.75" customHeight="1" x14ac:dyDescent="0.2">
      <c r="A383" s="18">
        <v>5155560</v>
      </c>
      <c r="B383" s="18" t="s">
        <v>1110</v>
      </c>
      <c r="C383" s="18">
        <v>2002</v>
      </c>
      <c r="D383" s="18" t="s">
        <v>1111</v>
      </c>
      <c r="E383" s="18" t="s">
        <v>1112</v>
      </c>
      <c r="F383" s="18" t="s">
        <v>568</v>
      </c>
      <c r="G383" s="18" t="s">
        <v>568</v>
      </c>
      <c r="H383" s="18" t="s">
        <v>351</v>
      </c>
      <c r="I383" s="18" t="s">
        <v>341</v>
      </c>
      <c r="J383" s="18" t="s">
        <v>352</v>
      </c>
      <c r="K383" s="160"/>
      <c r="L383" s="161">
        <v>480</v>
      </c>
      <c r="M383" s="161">
        <v>661</v>
      </c>
      <c r="N383" s="161"/>
      <c r="O383" s="161"/>
      <c r="P383" s="161"/>
      <c r="Q383" s="161"/>
      <c r="R383" s="161"/>
      <c r="S383" s="161"/>
      <c r="T383" s="161"/>
      <c r="U383" s="161"/>
      <c r="V383" s="161"/>
      <c r="W383" s="76" t="str">
        <f t="shared" si="48"/>
        <v/>
      </c>
      <c r="X383" s="161" t="str">
        <f>IF(AND($H383="ONU", $I383="TWA", $J383="PBZ",$V383&lt;&gt;""),IF($AB383&lt;&gt;"ND",$V383,IF('SR-Converting'!$AO$6&gt;3,$V383/2,$V383/SQRT(2))), "")</f>
        <v/>
      </c>
      <c r="Y383" s="161" t="str">
        <f>IF(AND($H383="W",$I383="Short-term",$J383="PBZ",$V383&lt;&gt;""),IF($AB383&lt;&gt;"ND",$V383,IF('SR-Converting'!$AO$6&gt;3,$V383/2,$V383/SQRT(2))),"")</f>
        <v/>
      </c>
      <c r="Z383" s="161" t="str">
        <f>IF(AND($H383="ONU",$I383="Short-term",$J383="PBZ",$V383&lt;&gt;""),IF($AB383&lt;&gt;"ND",$V383,IF('SR-Converting'!$AO$6&gt;3,$V383/2,$V383/SQRT(2))),"")</f>
        <v/>
      </c>
      <c r="AA383" s="18"/>
      <c r="AB383" s="18"/>
      <c r="AC383" s="18" t="s">
        <v>1113</v>
      </c>
      <c r="AD383" s="39" t="str">
        <f t="shared" si="52"/>
        <v/>
      </c>
      <c r="AE383" s="39" t="str">
        <f t="shared" si="55"/>
        <v/>
      </c>
      <c r="AF383" s="39" t="str">
        <f t="shared" ref="AF383:AF386" si="56">IF(AND($H383="W", $I383="Short-term", $J383="PBZ",$V383&lt;&gt;"", $AB383&lt;&gt;"ND"), $V383, "")</f>
        <v/>
      </c>
      <c r="AG383" s="39" t="str">
        <f t="shared" ref="AG383:AG386" si="57">+IFERROR(LN(AF383),"")</f>
        <v/>
      </c>
    </row>
    <row r="384" spans="1:33" ht="39.75" customHeight="1" x14ac:dyDescent="0.2">
      <c r="A384" s="18">
        <v>5155560</v>
      </c>
      <c r="B384" s="18" t="s">
        <v>1110</v>
      </c>
      <c r="C384" s="18">
        <v>2002</v>
      </c>
      <c r="D384" s="18" t="s">
        <v>1111</v>
      </c>
      <c r="E384" s="18" t="s">
        <v>1114</v>
      </c>
      <c r="F384" s="18" t="s">
        <v>568</v>
      </c>
      <c r="G384" s="18" t="s">
        <v>568</v>
      </c>
      <c r="H384" s="18" t="s">
        <v>351</v>
      </c>
      <c r="I384" s="18" t="s">
        <v>341</v>
      </c>
      <c r="J384" s="18" t="s">
        <v>352</v>
      </c>
      <c r="K384" s="160"/>
      <c r="L384" s="161">
        <v>480</v>
      </c>
      <c r="M384" s="161">
        <v>66</v>
      </c>
      <c r="N384" s="161"/>
      <c r="O384" s="161">
        <v>0</v>
      </c>
      <c r="P384" s="161">
        <v>12</v>
      </c>
      <c r="Q384" s="161">
        <v>1.9</v>
      </c>
      <c r="R384" s="161"/>
      <c r="S384" s="161"/>
      <c r="T384" s="161"/>
      <c r="U384" s="161"/>
      <c r="V384" s="161"/>
      <c r="W384" s="76" t="str">
        <f t="shared" si="48"/>
        <v/>
      </c>
      <c r="X384" s="161" t="str">
        <f>IF(AND($H384="ONU", $I384="TWA", $J384="PBZ",$V384&lt;&gt;""),IF($AB384&lt;&gt;"ND",$V384,IF('SR-Converting'!$AO$6&gt;3,$V384/2,$V384/SQRT(2))), "")</f>
        <v/>
      </c>
      <c r="Y384" s="161" t="str">
        <f>IF(AND($H384="W",$I384="Short-term",$J384="PBZ",$V384&lt;&gt;""),IF($AB384&lt;&gt;"ND",$V384,IF('SR-Converting'!$AO$6&gt;3,$V384/2,$V384/SQRT(2))),"")</f>
        <v/>
      </c>
      <c r="Z384" s="161" t="str">
        <f>IF(AND($H384="ONU",$I384="Short-term",$J384="PBZ",$V384&lt;&gt;""),IF($AB384&lt;&gt;"ND",$V384,IF('SR-Converting'!$AO$6&gt;3,$V384/2,$V384/SQRT(2))),"")</f>
        <v/>
      </c>
      <c r="AA384" s="18"/>
      <c r="AB384" s="18"/>
      <c r="AC384" s="18" t="s">
        <v>1115</v>
      </c>
      <c r="AD384" s="39" t="str">
        <f t="shared" si="52"/>
        <v/>
      </c>
      <c r="AE384" s="39" t="str">
        <f t="shared" si="55"/>
        <v/>
      </c>
      <c r="AF384" s="39" t="str">
        <f t="shared" si="56"/>
        <v/>
      </c>
      <c r="AG384" s="39" t="str">
        <f t="shared" si="57"/>
        <v/>
      </c>
    </row>
    <row r="385" spans="1:33" ht="41.25" customHeight="1" x14ac:dyDescent="0.2">
      <c r="A385" s="18">
        <v>5155560</v>
      </c>
      <c r="B385" s="18" t="s">
        <v>1110</v>
      </c>
      <c r="C385" s="18">
        <v>2002</v>
      </c>
      <c r="D385" s="18" t="s">
        <v>1111</v>
      </c>
      <c r="E385" s="18" t="s">
        <v>568</v>
      </c>
      <c r="F385" s="18" t="s">
        <v>568</v>
      </c>
      <c r="G385" s="18" t="s">
        <v>568</v>
      </c>
      <c r="H385" s="18" t="s">
        <v>351</v>
      </c>
      <c r="I385" s="18" t="s">
        <v>341</v>
      </c>
      <c r="J385" s="18" t="s">
        <v>352</v>
      </c>
      <c r="K385" s="160"/>
      <c r="L385" s="161">
        <v>438</v>
      </c>
      <c r="M385" s="161">
        <v>438</v>
      </c>
      <c r="N385" s="161"/>
      <c r="O385" s="161" t="s">
        <v>779</v>
      </c>
      <c r="P385" s="161">
        <v>42.9</v>
      </c>
      <c r="Q385" s="161">
        <v>1.1399999999999999</v>
      </c>
      <c r="R385" s="161"/>
      <c r="S385" s="161"/>
      <c r="T385" s="161"/>
      <c r="U385" s="161"/>
      <c r="V385" s="161"/>
      <c r="W385" s="76" t="str">
        <f t="shared" si="48"/>
        <v/>
      </c>
      <c r="X385" s="161" t="str">
        <f>IF(AND($H385="ONU", $I385="TWA", $J385="PBZ",$V385&lt;&gt;""),IF($AB385&lt;&gt;"ND",$V385,IF('SR-Converting'!$AO$6&gt;3,$V385/2,$V385/SQRT(2))), "")</f>
        <v/>
      </c>
      <c r="Y385" s="161" t="str">
        <f>IF(AND($H385="W",$I385="Short-term",$J385="PBZ",$V385&lt;&gt;""),IF($AB385&lt;&gt;"ND",$V385,IF('SR-Converting'!$AO$6&gt;3,$V385/2,$V385/SQRT(2))),"")</f>
        <v/>
      </c>
      <c r="Z385" s="161" t="str">
        <f>IF(AND($H385="ONU",$I385="Short-term",$J385="PBZ",$V385&lt;&gt;""),IF($AB385&lt;&gt;"ND",$V385,IF('SR-Converting'!$AO$6&gt;3,$V385/2,$V385/SQRT(2))),"")</f>
        <v/>
      </c>
      <c r="AA385" s="18"/>
      <c r="AB385" s="18"/>
      <c r="AC385" s="18" t="s">
        <v>1116</v>
      </c>
      <c r="AD385" s="39" t="str">
        <f t="shared" si="52"/>
        <v/>
      </c>
      <c r="AE385" s="39" t="str">
        <f t="shared" si="55"/>
        <v/>
      </c>
      <c r="AF385" s="39" t="str">
        <f t="shared" si="56"/>
        <v/>
      </c>
      <c r="AG385" s="39" t="str">
        <f t="shared" si="57"/>
        <v/>
      </c>
    </row>
    <row r="386" spans="1:33" ht="39.75" customHeight="1" x14ac:dyDescent="0.2">
      <c r="A386" s="18">
        <v>5155560</v>
      </c>
      <c r="B386" s="18" t="s">
        <v>1110</v>
      </c>
      <c r="C386" s="18">
        <v>2002</v>
      </c>
      <c r="D386" s="18" t="s">
        <v>1111</v>
      </c>
      <c r="E386" s="18" t="s">
        <v>568</v>
      </c>
      <c r="F386" s="18" t="s">
        <v>568</v>
      </c>
      <c r="G386" s="18" t="s">
        <v>568</v>
      </c>
      <c r="H386" s="18" t="s">
        <v>351</v>
      </c>
      <c r="I386" s="18" t="s">
        <v>1117</v>
      </c>
      <c r="J386" s="18" t="s">
        <v>352</v>
      </c>
      <c r="K386" s="160"/>
      <c r="L386" s="161"/>
      <c r="M386" s="161">
        <v>14</v>
      </c>
      <c r="N386" s="161"/>
      <c r="O386" s="161">
        <v>8.6999999999999994E-2</v>
      </c>
      <c r="P386" s="161">
        <v>280</v>
      </c>
      <c r="Q386" s="161">
        <v>36.1</v>
      </c>
      <c r="R386" s="161"/>
      <c r="S386" s="161"/>
      <c r="T386" s="161"/>
      <c r="U386" s="161"/>
      <c r="V386" s="161"/>
      <c r="W386" s="76" t="str">
        <f t="shared" si="48"/>
        <v/>
      </c>
      <c r="X386" s="161" t="str">
        <f>IF(AND($H386="ONU", $I386="TWA", $J386="PBZ",$V386&lt;&gt;""),IF($AB386&lt;&gt;"ND",$V386,IF('SR-Converting'!$AO$6&gt;3,$V386/2,$V386/SQRT(2))), "")</f>
        <v/>
      </c>
      <c r="Y386" s="161" t="str">
        <f>IF(AND($H386="W",$I386="Short-term",$J386="PBZ",$V386&lt;&gt;""),IF($AB386&lt;&gt;"ND",$V386,IF('SR-Converting'!$AO$6&gt;3,$V386/2,$V386/SQRT(2))),"")</f>
        <v/>
      </c>
      <c r="Z386" s="161" t="str">
        <f>IF(AND($H386="ONU",$I386="Short-term",$J386="PBZ",$V386&lt;&gt;""),IF($AB386&lt;&gt;"ND",$V386,IF('SR-Converting'!$AO$6&gt;3,$V386/2,$V386/SQRT(2))),"")</f>
        <v/>
      </c>
      <c r="AA386" s="18"/>
      <c r="AB386" s="18"/>
      <c r="AC386" s="18" t="s">
        <v>1118</v>
      </c>
      <c r="AD386" s="39" t="str">
        <f t="shared" si="52"/>
        <v/>
      </c>
      <c r="AE386" s="39" t="str">
        <f t="shared" si="55"/>
        <v/>
      </c>
      <c r="AF386" s="39" t="str">
        <f t="shared" si="56"/>
        <v/>
      </c>
      <c r="AG386" s="39" t="str">
        <f t="shared" si="57"/>
        <v/>
      </c>
    </row>
    <row r="387" spans="1:33" ht="51" x14ac:dyDescent="0.2">
      <c r="A387" s="60">
        <v>1161949</v>
      </c>
      <c r="B387" s="2" t="s">
        <v>926</v>
      </c>
      <c r="C387" s="2">
        <v>1986</v>
      </c>
      <c r="D387" s="2" t="s">
        <v>378</v>
      </c>
      <c r="E387" s="2" t="s">
        <v>1119</v>
      </c>
      <c r="F387" s="2" t="s">
        <v>349</v>
      </c>
      <c r="G387" s="2" t="s">
        <v>1120</v>
      </c>
      <c r="H387" s="5" t="s">
        <v>351</v>
      </c>
      <c r="I387" s="2"/>
      <c r="J387" s="2"/>
      <c r="K387" s="4"/>
      <c r="L387" s="61"/>
      <c r="M387" s="682"/>
      <c r="N387" s="682"/>
      <c r="O387" s="34"/>
      <c r="P387" s="34"/>
      <c r="Q387" s="35"/>
      <c r="R387" s="682"/>
      <c r="S387" s="682"/>
      <c r="T387" s="682"/>
      <c r="U387" s="682"/>
      <c r="V387" s="34">
        <v>9.0402206627276695E-3</v>
      </c>
      <c r="W387" s="76" t="str">
        <f t="shared" si="48"/>
        <v/>
      </c>
      <c r="X387" s="42" t="str">
        <f>IF(AND($H387="ONU", $I387="TWA", $J387="PBZ",$V387&lt;&gt;""),IF(#REF!&lt;&gt;"ND",$V387,IF($AK$6&gt;3,$V387/2,$V387/SQRT(2))), "")</f>
        <v/>
      </c>
      <c r="Y387" s="42" t="str">
        <f>IF(AND($H387="W",$I387="Short-term",$J387="PBZ",$V387&lt;&gt;""),IF(#REF!&lt;&gt;"ND",$V387,IF($AK$6&gt;3,$V387/2,$V387/SQRT(2))),"")</f>
        <v/>
      </c>
      <c r="Z387" s="42" t="str">
        <f>IF(AND($H387="ONU",$I387="Short-term",$J387="PBZ",$V387&lt;&gt;""),IF(#REF!&lt;&gt;"ND",$V387,IF($AK$6&gt;3,$V387/2,$V387/SQRT(2))),"")</f>
        <v/>
      </c>
      <c r="AA387" s="2" t="s">
        <v>374</v>
      </c>
      <c r="AB387" s="2"/>
      <c r="AC387" s="2" t="s">
        <v>1121</v>
      </c>
      <c r="AD387" s="39" t="str">
        <f t="shared" si="52"/>
        <v/>
      </c>
      <c r="AE387" s="39" t="str">
        <f t="shared" si="55"/>
        <v/>
      </c>
      <c r="AF387" s="35"/>
      <c r="AG387" s="35"/>
    </row>
    <row r="388" spans="1:33" ht="51" x14ac:dyDescent="0.2">
      <c r="A388" s="60">
        <v>1161949</v>
      </c>
      <c r="B388" s="2" t="s">
        <v>926</v>
      </c>
      <c r="C388" s="2">
        <v>1986</v>
      </c>
      <c r="D388" s="2" t="s">
        <v>378</v>
      </c>
      <c r="E388" s="2" t="s">
        <v>1119</v>
      </c>
      <c r="F388" s="2" t="s">
        <v>349</v>
      </c>
      <c r="G388" s="2" t="s">
        <v>1122</v>
      </c>
      <c r="H388" s="5" t="s">
        <v>351</v>
      </c>
      <c r="I388" s="2"/>
      <c r="J388" s="2"/>
      <c r="K388" s="4"/>
      <c r="L388" s="682"/>
      <c r="M388" s="156"/>
      <c r="N388" s="156"/>
      <c r="O388" s="156"/>
      <c r="P388" s="163"/>
      <c r="Q388" s="682"/>
      <c r="R388" s="156"/>
      <c r="S388" s="156"/>
      <c r="T388" s="156"/>
      <c r="U388" s="156"/>
      <c r="V388" s="34">
        <v>9.0402206627276695E-3</v>
      </c>
      <c r="W388" s="76" t="str">
        <f t="shared" si="48"/>
        <v/>
      </c>
      <c r="X388" s="42" t="str">
        <f>IF(AND($H388="ONU", $I388="TWA", $J388="PBZ",$V388&lt;&gt;""),IF(#REF!&lt;&gt;"ND",$V388,IF($AK$6&gt;3,$V388/2,$V388/SQRT(2))), "")</f>
        <v/>
      </c>
      <c r="Y388" s="42" t="str">
        <f>IF(AND($H388="W",$I388="Short-term",$J388="PBZ",$V388&lt;&gt;""),IF(#REF!&lt;&gt;"ND",$V388,IF($AK$6&gt;3,$V388/2,$V388/SQRT(2))),"")</f>
        <v/>
      </c>
      <c r="Z388" s="42" t="str">
        <f>IF(AND($H388="ONU",$I388="Short-term",$J388="PBZ",$V388&lt;&gt;""),IF(#REF!&lt;&gt;"ND",$V388,IF($AK$6&gt;3,$V388/2,$V388/SQRT(2))),"")</f>
        <v/>
      </c>
      <c r="AA388" s="2" t="s">
        <v>374</v>
      </c>
      <c r="AB388" s="2"/>
      <c r="AC388" s="2" t="s">
        <v>1121</v>
      </c>
      <c r="AD388" s="39" t="str">
        <f t="shared" si="52"/>
        <v/>
      </c>
      <c r="AE388" s="39" t="str">
        <f t="shared" si="55"/>
        <v/>
      </c>
      <c r="AF388" s="35"/>
      <c r="AG388" s="35"/>
    </row>
    <row r="389" spans="1:33" ht="51" x14ac:dyDescent="0.2">
      <c r="A389" s="60">
        <v>1161949</v>
      </c>
      <c r="B389" s="2" t="s">
        <v>926</v>
      </c>
      <c r="C389" s="2">
        <v>1986</v>
      </c>
      <c r="D389" s="2" t="s">
        <v>378</v>
      </c>
      <c r="E389" s="2" t="s">
        <v>1119</v>
      </c>
      <c r="F389" s="2" t="s">
        <v>349</v>
      </c>
      <c r="G389" s="2" t="s">
        <v>1123</v>
      </c>
      <c r="H389" s="5" t="s">
        <v>351</v>
      </c>
      <c r="I389" s="2"/>
      <c r="J389" s="2"/>
      <c r="K389" s="4"/>
      <c r="L389" s="682"/>
      <c r="M389" s="682"/>
      <c r="N389" s="682"/>
      <c r="O389" s="682"/>
      <c r="P389" s="682"/>
      <c r="Q389" s="156"/>
      <c r="R389" s="682"/>
      <c r="S389" s="682"/>
      <c r="T389" s="682"/>
      <c r="U389" s="682"/>
      <c r="V389" s="34">
        <v>1.3560330994091504E-2</v>
      </c>
      <c r="W389" s="76" t="str">
        <f t="shared" si="48"/>
        <v/>
      </c>
      <c r="X389" s="42" t="str">
        <f>IF(AND($H389="ONU", $I389="TWA", $J389="PBZ",$V389&lt;&gt;""),IF(#REF!&lt;&gt;"ND",$V389,IF($AK$6&gt;3,$V389/2,$V389/SQRT(2))), "")</f>
        <v/>
      </c>
      <c r="Y389" s="42" t="str">
        <f>IF(AND($H389="W",$I389="Short-term",$J389="PBZ",$V389&lt;&gt;""),IF(#REF!&lt;&gt;"ND",$V389,IF($AK$6&gt;3,$V389/2,$V389/SQRT(2))),"")</f>
        <v/>
      </c>
      <c r="Z389" s="42" t="str">
        <f>IF(AND($H389="ONU",$I389="Short-term",$J389="PBZ",$V389&lt;&gt;""),IF(#REF!&lt;&gt;"ND",$V389,IF($AK$6&gt;3,$V389/2,$V389/SQRT(2))),"")</f>
        <v/>
      </c>
      <c r="AA389" s="2" t="s">
        <v>374</v>
      </c>
      <c r="AB389" s="2"/>
      <c r="AC389" s="2"/>
      <c r="AD389" s="39" t="str">
        <f t="shared" si="52"/>
        <v/>
      </c>
      <c r="AE389" s="39" t="str">
        <f t="shared" si="55"/>
        <v/>
      </c>
      <c r="AF389" s="35"/>
      <c r="AG389" s="35"/>
    </row>
    <row r="390" spans="1:33" ht="51" x14ac:dyDescent="0.2">
      <c r="A390" s="60">
        <v>1161949</v>
      </c>
      <c r="B390" s="2" t="s">
        <v>926</v>
      </c>
      <c r="C390" s="2">
        <v>1986</v>
      </c>
      <c r="D390" s="2" t="s">
        <v>378</v>
      </c>
      <c r="E390" s="2" t="s">
        <v>1119</v>
      </c>
      <c r="F390" s="2" t="s">
        <v>349</v>
      </c>
      <c r="G390" s="18" t="s">
        <v>1123</v>
      </c>
      <c r="H390" s="18" t="s">
        <v>351</v>
      </c>
      <c r="I390" s="164"/>
      <c r="J390" s="164"/>
      <c r="K390" s="165"/>
      <c r="L390" s="166"/>
      <c r="M390" s="166"/>
      <c r="N390" s="166"/>
      <c r="O390" s="166"/>
      <c r="P390" s="166"/>
      <c r="Q390" s="166"/>
      <c r="R390" s="166"/>
      <c r="S390" s="166"/>
      <c r="T390" s="166"/>
      <c r="U390" s="166"/>
      <c r="V390" s="167">
        <v>9.0402206627276695E-3</v>
      </c>
      <c r="W390" s="76" t="str">
        <f t="shared" si="48"/>
        <v/>
      </c>
      <c r="X390" s="42" t="str">
        <f>IF(AND($H390="ONU", $I390="TWA", $J390="PBZ",$V390&lt;&gt;""),IF(#REF!&lt;&gt;"ND",$V390,IF($AK$6&gt;3,$V390/2,$V390/SQRT(2))), "")</f>
        <v/>
      </c>
      <c r="Y390" s="42" t="str">
        <f>IF(AND($H390="W",$I390="Short-term",$J390="PBZ",$V390&lt;&gt;""),IF(#REF!&lt;&gt;"ND",$V390,IF($AK$6&gt;3,$V390/2,$V390/SQRT(2))),"")</f>
        <v/>
      </c>
      <c r="Z390" s="42" t="str">
        <f>IF(AND($H390="ONU",$I390="Short-term",$J390="PBZ",$V390&lt;&gt;""),IF(#REF!&lt;&gt;"ND",$V390,IF($AK$6&gt;3,$V390/2,$V390/SQRT(2))),"")</f>
        <v/>
      </c>
      <c r="AA390" s="2" t="s">
        <v>374</v>
      </c>
      <c r="AB390" s="2"/>
      <c r="AC390" s="2"/>
      <c r="AD390" s="39" t="str">
        <f t="shared" si="52"/>
        <v/>
      </c>
      <c r="AE390" s="39" t="str">
        <f t="shared" si="55"/>
        <v/>
      </c>
      <c r="AF390" s="35"/>
      <c r="AG390" s="35"/>
    </row>
    <row r="391" spans="1:33" ht="51" x14ac:dyDescent="0.2">
      <c r="A391" s="60">
        <v>1161949</v>
      </c>
      <c r="B391" s="2" t="s">
        <v>926</v>
      </c>
      <c r="C391" s="2">
        <v>1986</v>
      </c>
      <c r="D391" s="2" t="s">
        <v>378</v>
      </c>
      <c r="E391" s="2" t="s">
        <v>1124</v>
      </c>
      <c r="F391" s="2" t="s">
        <v>349</v>
      </c>
      <c r="G391" s="18" t="s">
        <v>1125</v>
      </c>
      <c r="H391" s="18" t="s">
        <v>351</v>
      </c>
      <c r="I391" s="164"/>
      <c r="J391" s="164"/>
      <c r="K391" s="165"/>
      <c r="L391" s="166"/>
      <c r="M391" s="166"/>
      <c r="N391" s="166"/>
      <c r="O391" s="161" t="s">
        <v>400</v>
      </c>
      <c r="P391" s="166"/>
      <c r="Q391" s="166"/>
      <c r="R391" s="166"/>
      <c r="S391" s="166"/>
      <c r="T391" s="166"/>
      <c r="U391" s="166"/>
      <c r="V391" s="167">
        <v>9.0402206627276695E-3</v>
      </c>
      <c r="W391" s="76" t="str">
        <f t="shared" si="48"/>
        <v/>
      </c>
      <c r="X391" s="42" t="str">
        <f>IF(AND($H391="ONU", $I391="TWA", $J391="PBZ",$V391&lt;&gt;""),IF(#REF!&lt;&gt;"ND",$V391,IF($AK$6&gt;3,$V391/2,$V391/SQRT(2))), "")</f>
        <v/>
      </c>
      <c r="Y391" s="42" t="str">
        <f>IF(AND($H391="W",$I391="Short-term",$J391="PBZ",$V391&lt;&gt;""),IF(#REF!&lt;&gt;"ND",$V391,IF($AK$6&gt;3,$V391/2,$V391/SQRT(2))),"")</f>
        <v/>
      </c>
      <c r="Z391" s="42" t="str">
        <f>IF(AND($H391="ONU",$I391="Short-term",$J391="PBZ",$V391&lt;&gt;""),IF(#REF!&lt;&gt;"ND",$V391,IF($AK$6&gt;3,$V391/2,$V391/SQRT(2))),"")</f>
        <v/>
      </c>
      <c r="AA391" s="2" t="s">
        <v>374</v>
      </c>
      <c r="AB391" s="2"/>
      <c r="AC391" s="2"/>
      <c r="AD391" s="39" t="str">
        <f t="shared" si="52"/>
        <v/>
      </c>
      <c r="AE391" s="39" t="str">
        <f t="shared" si="55"/>
        <v/>
      </c>
      <c r="AF391" s="35"/>
      <c r="AG391" s="35"/>
    </row>
    <row r="392" spans="1:33" ht="51" x14ac:dyDescent="0.2">
      <c r="A392" s="60">
        <v>1161949</v>
      </c>
      <c r="B392" s="2" t="s">
        <v>926</v>
      </c>
      <c r="C392" s="2">
        <v>1986</v>
      </c>
      <c r="D392" s="2" t="s">
        <v>378</v>
      </c>
      <c r="E392" s="2" t="s">
        <v>1124</v>
      </c>
      <c r="F392" s="2" t="s">
        <v>349</v>
      </c>
      <c r="G392" s="18" t="s">
        <v>1126</v>
      </c>
      <c r="H392" s="18" t="s">
        <v>351</v>
      </c>
      <c r="I392" s="164"/>
      <c r="J392" s="164"/>
      <c r="K392" s="165"/>
      <c r="L392" s="166"/>
      <c r="M392" s="166"/>
      <c r="N392" s="166"/>
      <c r="O392" s="161" t="s">
        <v>400</v>
      </c>
      <c r="P392" s="166"/>
      <c r="Q392" s="166"/>
      <c r="R392" s="166"/>
      <c r="S392" s="166"/>
      <c r="T392" s="166"/>
      <c r="U392" s="166"/>
      <c r="V392" s="167">
        <v>3.1640772319546845E-2</v>
      </c>
      <c r="W392" s="76" t="str">
        <f t="shared" si="48"/>
        <v/>
      </c>
      <c r="X392" s="42" t="str">
        <f>IF(AND($H392="ONU", $I392="TWA", $J392="PBZ",$V392&lt;&gt;""),IF(#REF!&lt;&gt;"ND",$V392,IF($AK$6&gt;3,$V392/2,$V392/SQRT(2))), "")</f>
        <v/>
      </c>
      <c r="Y392" s="42" t="str">
        <f>IF(AND($H392="W",$I392="Short-term",$J392="PBZ",$V392&lt;&gt;""),IF(#REF!&lt;&gt;"ND",$V392,IF($AK$6&gt;3,$V392/2,$V392/SQRT(2))),"")</f>
        <v/>
      </c>
      <c r="Z392" s="42" t="str">
        <f>IF(AND($H392="ONU",$I392="Short-term",$J392="PBZ",$V392&lt;&gt;""),IF(#REF!&lt;&gt;"ND",$V392,IF($AK$6&gt;3,$V392/2,$V392/SQRT(2))),"")</f>
        <v/>
      </c>
      <c r="AA392" s="2" t="s">
        <v>374</v>
      </c>
      <c r="AB392" s="2"/>
      <c r="AC392" s="2"/>
      <c r="AD392" s="39" t="str">
        <f t="shared" si="52"/>
        <v/>
      </c>
      <c r="AE392" s="39" t="str">
        <f t="shared" si="55"/>
        <v/>
      </c>
      <c r="AF392" s="35"/>
      <c r="AG392" s="35"/>
    </row>
    <row r="393" spans="1:33" ht="51" x14ac:dyDescent="0.2">
      <c r="A393" s="60">
        <v>1161949</v>
      </c>
      <c r="B393" s="2" t="s">
        <v>926</v>
      </c>
      <c r="C393" s="2">
        <v>1986</v>
      </c>
      <c r="D393" s="2" t="s">
        <v>378</v>
      </c>
      <c r="E393" s="2" t="s">
        <v>1124</v>
      </c>
      <c r="F393" s="2" t="s">
        <v>349</v>
      </c>
      <c r="G393" s="18" t="s">
        <v>1127</v>
      </c>
      <c r="H393" s="18" t="s">
        <v>351</v>
      </c>
      <c r="I393" s="164"/>
      <c r="J393" s="164"/>
      <c r="K393" s="165"/>
      <c r="L393" s="166"/>
      <c r="M393" s="166"/>
      <c r="N393" s="166"/>
      <c r="O393" s="161" t="s">
        <v>400</v>
      </c>
      <c r="P393" s="166"/>
      <c r="Q393" s="166"/>
      <c r="R393" s="166"/>
      <c r="S393" s="166"/>
      <c r="T393" s="166"/>
      <c r="U393" s="166"/>
      <c r="V393" s="167">
        <v>1.8080441325455339E-2</v>
      </c>
      <c r="W393" s="76" t="str">
        <f t="shared" si="48"/>
        <v/>
      </c>
      <c r="X393" s="42" t="str">
        <f>IF(AND($H393="ONU", $I393="TWA", $J393="PBZ",$V393&lt;&gt;""),IF(#REF!&lt;&gt;"ND",$V393,IF($AK$6&gt;3,$V393/2,$V393/SQRT(2))), "")</f>
        <v/>
      </c>
      <c r="Y393" s="42" t="str">
        <f>IF(AND($H393="W",$I393="Short-term",$J393="PBZ",$V393&lt;&gt;""),IF(#REF!&lt;&gt;"ND",$V393,IF($AK$6&gt;3,$V393/2,$V393/SQRT(2))),"")</f>
        <v/>
      </c>
      <c r="Z393" s="42" t="str">
        <f>IF(AND($H393="ONU",$I393="Short-term",$J393="PBZ",$V393&lt;&gt;""),IF(#REF!&lt;&gt;"ND",$V393,IF($AK$6&gt;3,$V393/2,$V393/SQRT(2))),"")</f>
        <v/>
      </c>
      <c r="AA393" s="2" t="s">
        <v>374</v>
      </c>
      <c r="AB393" s="2"/>
      <c r="AC393" s="2"/>
      <c r="AD393" s="39" t="str">
        <f t="shared" si="52"/>
        <v/>
      </c>
      <c r="AE393" s="39" t="str">
        <f t="shared" si="55"/>
        <v/>
      </c>
      <c r="AF393" s="35"/>
      <c r="AG393" s="35"/>
    </row>
    <row r="394" spans="1:33" ht="51" x14ac:dyDescent="0.2">
      <c r="A394" s="60">
        <v>1161949</v>
      </c>
      <c r="B394" s="2" t="s">
        <v>926</v>
      </c>
      <c r="C394" s="2">
        <v>1986</v>
      </c>
      <c r="D394" s="2" t="s">
        <v>378</v>
      </c>
      <c r="E394" s="2" t="s">
        <v>1124</v>
      </c>
      <c r="F394" s="2" t="s">
        <v>349</v>
      </c>
      <c r="G394" s="18" t="s">
        <v>1128</v>
      </c>
      <c r="H394" s="18" t="s">
        <v>351</v>
      </c>
      <c r="I394" s="164"/>
      <c r="J394" s="164"/>
      <c r="K394" s="165"/>
      <c r="L394" s="166"/>
      <c r="M394" s="166"/>
      <c r="N394" s="166"/>
      <c r="O394" s="161" t="s">
        <v>400</v>
      </c>
      <c r="P394" s="166"/>
      <c r="Q394" s="166"/>
      <c r="R394" s="166"/>
      <c r="S394" s="166"/>
      <c r="T394" s="166"/>
      <c r="U394" s="166"/>
      <c r="V394" s="167">
        <v>4.9721213645002184E-2</v>
      </c>
      <c r="W394" s="76" t="str">
        <f t="shared" si="48"/>
        <v/>
      </c>
      <c r="X394" s="42" t="str">
        <f>IF(AND($H394="ONU", $I394="TWA", $J394="PBZ",$V394&lt;&gt;""),IF(#REF!&lt;&gt;"ND",$V394,IF($AK$6&gt;3,$V394/2,$V394/SQRT(2))), "")</f>
        <v/>
      </c>
      <c r="Y394" s="42" t="str">
        <f>IF(AND($H394="W",$I394="Short-term",$J394="PBZ",$V394&lt;&gt;""),IF(#REF!&lt;&gt;"ND",$V394,IF($AK$6&gt;3,$V394/2,$V394/SQRT(2))),"")</f>
        <v/>
      </c>
      <c r="Z394" s="42" t="str">
        <f>IF(AND($H394="ONU",$I394="Short-term",$J394="PBZ",$V394&lt;&gt;""),IF(#REF!&lt;&gt;"ND",$V394,IF($AK$6&gt;3,$V394/2,$V394/SQRT(2))),"")</f>
        <v/>
      </c>
      <c r="AA394" s="2" t="s">
        <v>374</v>
      </c>
      <c r="AB394" s="2"/>
      <c r="AC394" s="2"/>
      <c r="AD394" s="39" t="str">
        <f t="shared" si="52"/>
        <v/>
      </c>
      <c r="AE394" s="39" t="str">
        <f t="shared" si="55"/>
        <v/>
      </c>
      <c r="AF394" s="35"/>
      <c r="AG394" s="35"/>
    </row>
    <row r="395" spans="1:33" ht="51" x14ac:dyDescent="0.2">
      <c r="A395" s="60">
        <v>1161949</v>
      </c>
      <c r="B395" s="2" t="s">
        <v>926</v>
      </c>
      <c r="C395" s="2">
        <v>1986</v>
      </c>
      <c r="D395" s="2" t="s">
        <v>378</v>
      </c>
      <c r="E395" s="2" t="s">
        <v>1124</v>
      </c>
      <c r="F395" s="2" t="s">
        <v>349</v>
      </c>
      <c r="G395" s="18" t="s">
        <v>1129</v>
      </c>
      <c r="H395" s="18" t="s">
        <v>351</v>
      </c>
      <c r="I395" s="164"/>
      <c r="J395" s="164"/>
      <c r="K395" s="165"/>
      <c r="L395" s="166"/>
      <c r="M395" s="166"/>
      <c r="N395" s="166"/>
      <c r="O395" s="161" t="s">
        <v>400</v>
      </c>
      <c r="P395" s="166"/>
      <c r="Q395" s="166"/>
      <c r="R395" s="166"/>
      <c r="S395" s="166"/>
      <c r="T395" s="166"/>
      <c r="U395" s="166"/>
      <c r="V395" s="167">
        <v>1.8080441325455339E-2</v>
      </c>
      <c r="W395" s="76" t="str">
        <f t="shared" si="48"/>
        <v/>
      </c>
      <c r="X395" s="42" t="str">
        <f>IF(AND($H395="ONU", $I395="TWA", $J395="PBZ",$V395&lt;&gt;""),IF(#REF!&lt;&gt;"ND",$V395,IF($AK$6&gt;3,$V395/2,$V395/SQRT(2))), "")</f>
        <v/>
      </c>
      <c r="Y395" s="42" t="str">
        <f>IF(AND($H395="W",$I395="Short-term",$J395="PBZ",$V395&lt;&gt;""),IF(#REF!&lt;&gt;"ND",$V395,IF($AK$6&gt;3,$V395/2,$V395/SQRT(2))),"")</f>
        <v/>
      </c>
      <c r="Z395" s="42" t="str">
        <f>IF(AND($H395="ONU",$I395="Short-term",$J395="PBZ",$V395&lt;&gt;""),IF(#REF!&lt;&gt;"ND",$V395,IF($AK$6&gt;3,$V395/2,$V395/SQRT(2))),"")</f>
        <v/>
      </c>
      <c r="AA395" s="2" t="s">
        <v>374</v>
      </c>
      <c r="AB395" s="2"/>
      <c r="AC395" s="2"/>
      <c r="AD395" s="39" t="str">
        <f t="shared" si="52"/>
        <v/>
      </c>
      <c r="AE395" s="39" t="str">
        <f t="shared" si="55"/>
        <v/>
      </c>
      <c r="AF395" s="35"/>
      <c r="AG395" s="35"/>
    </row>
    <row r="396" spans="1:33" ht="25.5" x14ac:dyDescent="0.2">
      <c r="A396" s="124">
        <v>5663352</v>
      </c>
      <c r="B396" s="51" t="s">
        <v>656</v>
      </c>
      <c r="C396" s="2">
        <v>1990</v>
      </c>
      <c r="D396" s="2"/>
      <c r="E396" s="2" t="s">
        <v>898</v>
      </c>
      <c r="F396" s="2" t="s">
        <v>349</v>
      </c>
      <c r="G396" s="2" t="s">
        <v>907</v>
      </c>
      <c r="H396" s="5" t="s">
        <v>351</v>
      </c>
      <c r="I396" s="5" t="s">
        <v>341</v>
      </c>
      <c r="J396" s="5" t="s">
        <v>352</v>
      </c>
      <c r="K396" s="4"/>
      <c r="L396" s="682"/>
      <c r="M396" s="1"/>
      <c r="N396" s="1"/>
      <c r="O396" s="682"/>
      <c r="P396" s="682"/>
      <c r="Q396" s="682"/>
      <c r="R396" s="682"/>
      <c r="S396" s="682">
        <v>4.6900000000000004</v>
      </c>
      <c r="T396" s="682"/>
      <c r="U396" s="682"/>
      <c r="V396" s="21"/>
      <c r="W396" s="76" t="str">
        <f t="shared" si="48"/>
        <v/>
      </c>
      <c r="X396" s="682" t="str">
        <f t="shared" ref="X396:X402" si="58">IF(AND($H396="ONU", $I396="TWA", $J396="PBZ",$V396&lt;&gt;""), $V396, "")</f>
        <v/>
      </c>
      <c r="Y396" s="682" t="str">
        <f>IF(AND($H396="W",$I396="Short-term",$J396="PBZ",$V396&lt;&gt;""),IF($AB396&lt;&gt;"ND",$V396,IF('SR-Compounding'!#REF!&gt;3,$V396/2,$V396/SQRT(2))),"")</f>
        <v/>
      </c>
      <c r="Z396" s="682" t="str">
        <f>IF(AND($H396="ONU",$I396="Short-term",$J396="PBZ",$V396&lt;&gt;""),IF($AB396&lt;&gt;"ND",$V396,IF('SR-Compounding'!#REF!&gt;3,$V396/2,$V396/SQRT(2))),"")</f>
        <v/>
      </c>
      <c r="AA396" s="2" t="s">
        <v>908</v>
      </c>
      <c r="AB396" s="2"/>
      <c r="AC396" s="2"/>
      <c r="AD396" s="39" t="str">
        <f t="shared" si="52"/>
        <v/>
      </c>
      <c r="AE396" s="39" t="str">
        <f t="shared" si="55"/>
        <v/>
      </c>
      <c r="AF396" s="35"/>
      <c r="AG396" s="35"/>
    </row>
    <row r="397" spans="1:33" x14ac:dyDescent="0.2">
      <c r="A397" s="60">
        <v>5663353</v>
      </c>
      <c r="B397" s="51" t="s">
        <v>656</v>
      </c>
      <c r="C397" s="2">
        <v>1991</v>
      </c>
      <c r="D397" s="2"/>
      <c r="E397" s="2" t="s">
        <v>898</v>
      </c>
      <c r="F397" s="2" t="s">
        <v>349</v>
      </c>
      <c r="G397" s="2" t="s">
        <v>419</v>
      </c>
      <c r="H397" s="5" t="s">
        <v>351</v>
      </c>
      <c r="I397" s="5" t="s">
        <v>341</v>
      </c>
      <c r="J397" s="5" t="s">
        <v>352</v>
      </c>
      <c r="K397" s="4"/>
      <c r="L397" s="682"/>
      <c r="M397" s="682"/>
      <c r="N397" s="682"/>
      <c r="O397" s="682"/>
      <c r="P397" s="682"/>
      <c r="Q397" s="682"/>
      <c r="R397" s="682"/>
      <c r="S397" s="682">
        <v>0.27</v>
      </c>
      <c r="T397" s="682"/>
      <c r="U397" s="682"/>
      <c r="V397" s="21"/>
      <c r="W397" s="76" t="str">
        <f t="shared" si="48"/>
        <v/>
      </c>
      <c r="X397" s="682" t="str">
        <f t="shared" si="58"/>
        <v/>
      </c>
      <c r="Y397" s="682" t="str">
        <f>IF(AND($H397="W",$I397="Short-term",$J397="PBZ",$V397&lt;&gt;""),IF($AB397&lt;&gt;"ND",$V397,IF('SR-Compounding'!#REF!&gt;3,$V397/2,$V397/SQRT(2))),"")</f>
        <v/>
      </c>
      <c r="Z397" s="682" t="str">
        <f>IF(AND($H397="ONU",$I397="Short-term",$J397="PBZ",$V397&lt;&gt;""),IF($AB397&lt;&gt;"ND",$V397,IF('SR-Compounding'!#REF!&gt;3,$V397/2,$V397/SQRT(2))),"")</f>
        <v/>
      </c>
      <c r="AA397" s="2" t="s">
        <v>908</v>
      </c>
      <c r="AB397" s="2"/>
      <c r="AC397" s="2"/>
      <c r="AD397" s="39" t="str">
        <f t="shared" si="52"/>
        <v/>
      </c>
      <c r="AE397" s="39" t="str">
        <f t="shared" si="55"/>
        <v/>
      </c>
      <c r="AF397" s="35"/>
      <c r="AG397" s="35"/>
    </row>
    <row r="398" spans="1:33" x14ac:dyDescent="0.2">
      <c r="A398" s="60">
        <v>5663354</v>
      </c>
      <c r="B398" s="51" t="s">
        <v>656</v>
      </c>
      <c r="C398" s="2">
        <v>1992</v>
      </c>
      <c r="D398" s="2"/>
      <c r="E398" s="2" t="s">
        <v>898</v>
      </c>
      <c r="F398" s="2" t="s">
        <v>349</v>
      </c>
      <c r="G398" s="2" t="s">
        <v>909</v>
      </c>
      <c r="H398" s="5" t="s">
        <v>351</v>
      </c>
      <c r="I398" s="5" t="s">
        <v>341</v>
      </c>
      <c r="J398" s="5" t="s">
        <v>352</v>
      </c>
      <c r="K398" s="4"/>
      <c r="L398" s="682"/>
      <c r="M398" s="682"/>
      <c r="N398" s="682"/>
      <c r="O398" s="682"/>
      <c r="P398" s="682"/>
      <c r="Q398" s="682"/>
      <c r="R398" s="682"/>
      <c r="S398" s="682">
        <v>6.1</v>
      </c>
      <c r="T398" s="682"/>
      <c r="U398" s="682"/>
      <c r="V398" s="21"/>
      <c r="W398" s="76" t="str">
        <f t="shared" si="48"/>
        <v/>
      </c>
      <c r="X398" s="682" t="str">
        <f t="shared" si="58"/>
        <v/>
      </c>
      <c r="Y398" s="682" t="str">
        <f>IF(AND($H398="W",$I398="Short-term",$J398="PBZ",$V398&lt;&gt;""),IF($AB398&lt;&gt;"ND",$V398,IF('SR-Compounding'!#REF!&gt;3,$V398/2,$V398/SQRT(2))),"")</f>
        <v/>
      </c>
      <c r="Z398" s="682" t="str">
        <f>IF(AND($H398="ONU",$I398="Short-term",$J398="PBZ",$V398&lt;&gt;""),IF($AB398&lt;&gt;"ND",$V398,IF('SR-Compounding'!#REF!&gt;3,$V398/2,$V398/SQRT(2))),"")</f>
        <v/>
      </c>
      <c r="AA398" s="2" t="s">
        <v>908</v>
      </c>
      <c r="AB398" s="2"/>
      <c r="AC398" s="2"/>
      <c r="AD398" s="39" t="str">
        <f t="shared" si="52"/>
        <v/>
      </c>
      <c r="AE398" s="39" t="str">
        <f t="shared" si="55"/>
        <v/>
      </c>
      <c r="AF398" s="35"/>
      <c r="AG398" s="35"/>
    </row>
    <row r="399" spans="1:33" ht="25.5" x14ac:dyDescent="0.2">
      <c r="A399" s="60">
        <v>5663355</v>
      </c>
      <c r="B399" s="51" t="s">
        <v>656</v>
      </c>
      <c r="C399" s="2">
        <v>1993</v>
      </c>
      <c r="D399" s="2"/>
      <c r="E399" s="2" t="s">
        <v>898</v>
      </c>
      <c r="F399" s="2" t="s">
        <v>349</v>
      </c>
      <c r="G399" s="2" t="s">
        <v>910</v>
      </c>
      <c r="H399" s="5" t="s">
        <v>351</v>
      </c>
      <c r="I399" s="5" t="s">
        <v>341</v>
      </c>
      <c r="J399" s="5" t="s">
        <v>352</v>
      </c>
      <c r="K399" s="4"/>
      <c r="L399" s="682"/>
      <c r="M399" s="682"/>
      <c r="N399" s="682"/>
      <c r="O399" s="682"/>
      <c r="P399" s="682"/>
      <c r="Q399" s="682"/>
      <c r="R399" s="682"/>
      <c r="S399" s="682">
        <v>6.2E-2</v>
      </c>
      <c r="T399" s="682"/>
      <c r="U399" s="682"/>
      <c r="V399" s="21"/>
      <c r="W399" s="76" t="str">
        <f t="shared" si="48"/>
        <v/>
      </c>
      <c r="X399" s="682" t="str">
        <f t="shared" si="58"/>
        <v/>
      </c>
      <c r="Y399" s="682" t="str">
        <f>IF(AND($H399="W",$I399="Short-term",$J399="PBZ",$V399&lt;&gt;""),IF($AB399&lt;&gt;"ND",$V399,IF('SR-Compounding'!#REF!&gt;3,$V399/2,$V399/SQRT(2))),"")</f>
        <v/>
      </c>
      <c r="Z399" s="682" t="str">
        <f>IF(AND($H399="ONU",$I399="Short-term",$J399="PBZ",$V399&lt;&gt;""),IF($AB399&lt;&gt;"ND",$V399,IF('SR-Compounding'!#REF!&gt;3,$V399/2,$V399/SQRT(2))),"")</f>
        <v/>
      </c>
      <c r="AA399" s="2" t="s">
        <v>908</v>
      </c>
      <c r="AB399" s="2"/>
      <c r="AC399" s="2"/>
      <c r="AD399" s="39" t="str">
        <f t="shared" si="52"/>
        <v/>
      </c>
      <c r="AE399" s="39" t="str">
        <f t="shared" si="55"/>
        <v/>
      </c>
      <c r="AF399" s="35"/>
      <c r="AG399" s="35"/>
    </row>
    <row r="400" spans="1:33" ht="25.5" x14ac:dyDescent="0.2">
      <c r="A400" s="60">
        <v>5663356</v>
      </c>
      <c r="B400" s="51" t="s">
        <v>656</v>
      </c>
      <c r="C400" s="2">
        <v>1994</v>
      </c>
      <c r="D400" s="2"/>
      <c r="E400" s="2" t="s">
        <v>898</v>
      </c>
      <c r="F400" s="2" t="s">
        <v>349</v>
      </c>
      <c r="G400" s="2" t="s">
        <v>642</v>
      </c>
      <c r="H400" s="5" t="s">
        <v>351</v>
      </c>
      <c r="I400" s="5" t="s">
        <v>341</v>
      </c>
      <c r="J400" s="5" t="s">
        <v>352</v>
      </c>
      <c r="K400" s="4"/>
      <c r="L400" s="682"/>
      <c r="M400" s="682"/>
      <c r="N400" s="682"/>
      <c r="O400" s="682"/>
      <c r="P400" s="682"/>
      <c r="Q400" s="682"/>
      <c r="R400" s="682"/>
      <c r="S400" s="682">
        <v>0.21299999999999999</v>
      </c>
      <c r="T400" s="682"/>
      <c r="U400" s="682"/>
      <c r="V400" s="21"/>
      <c r="W400" s="76" t="str">
        <f t="shared" si="48"/>
        <v/>
      </c>
      <c r="X400" s="682" t="str">
        <f t="shared" si="58"/>
        <v/>
      </c>
      <c r="Y400" s="682" t="str">
        <f>IF(AND($H400="W",$I400="Short-term",$J400="PBZ",$V400&lt;&gt;""),IF($AB400&lt;&gt;"ND",$V400,IF('SR-Compounding'!#REF!&gt;3,$V400/2,$V400/SQRT(2))),"")</f>
        <v/>
      </c>
      <c r="Z400" s="682" t="str">
        <f>IF(AND($H400="ONU",$I400="Short-term",$J400="PBZ",$V400&lt;&gt;""),IF($AB400&lt;&gt;"ND",$V400,IF('SR-Compounding'!#REF!&gt;3,$V400/2,$V400/SQRT(2))),"")</f>
        <v/>
      </c>
      <c r="AA400" s="2" t="s">
        <v>908</v>
      </c>
      <c r="AB400" s="2"/>
      <c r="AC400" s="2"/>
      <c r="AD400" s="39" t="str">
        <f t="shared" si="52"/>
        <v/>
      </c>
      <c r="AE400" s="39" t="str">
        <f t="shared" si="55"/>
        <v/>
      </c>
      <c r="AF400" s="35"/>
      <c r="AG400" s="35"/>
    </row>
    <row r="401" spans="1:33" ht="25.5" x14ac:dyDescent="0.2">
      <c r="A401" s="60">
        <v>5663357</v>
      </c>
      <c r="B401" s="2" t="s">
        <v>656</v>
      </c>
      <c r="C401" s="2">
        <v>1995</v>
      </c>
      <c r="D401" s="2"/>
      <c r="E401" s="2" t="s">
        <v>898</v>
      </c>
      <c r="F401" s="2" t="s">
        <v>349</v>
      </c>
      <c r="G401" s="2" t="s">
        <v>911</v>
      </c>
      <c r="H401" s="5" t="s">
        <v>351</v>
      </c>
      <c r="I401" s="5" t="s">
        <v>341</v>
      </c>
      <c r="J401" s="5" t="s">
        <v>352</v>
      </c>
      <c r="K401" s="4"/>
      <c r="L401" s="682"/>
      <c r="M401" s="682"/>
      <c r="N401" s="682"/>
      <c r="O401" s="682"/>
      <c r="P401" s="682"/>
      <c r="Q401" s="682"/>
      <c r="R401" s="682"/>
      <c r="S401" s="682">
        <v>0.122</v>
      </c>
      <c r="T401" s="682"/>
      <c r="U401" s="682"/>
      <c r="V401" s="21"/>
      <c r="W401" s="76" t="str">
        <f t="shared" si="48"/>
        <v/>
      </c>
      <c r="X401" s="682" t="str">
        <f t="shared" si="58"/>
        <v/>
      </c>
      <c r="Y401" s="682" t="str">
        <f>IF(AND($H401="W",$I401="Short-term",$J401="PBZ",$V401&lt;&gt;""),IF($AB401&lt;&gt;"ND",$V401,IF('SR-Compounding'!#REF!&gt;3,$V401/2,$V401/SQRT(2))),"")</f>
        <v/>
      </c>
      <c r="Z401" s="682" t="str">
        <f>IF(AND($H401="ONU",$I401="Short-term",$J401="PBZ",$V401&lt;&gt;""),IF($AB401&lt;&gt;"ND",$V401,IF('SR-Compounding'!#REF!&gt;3,$V401/2,$V401/SQRT(2))),"")</f>
        <v/>
      </c>
      <c r="AA401" s="2" t="s">
        <v>908</v>
      </c>
      <c r="AB401" s="2"/>
      <c r="AC401" s="2"/>
      <c r="AD401" s="39" t="str">
        <f t="shared" si="52"/>
        <v/>
      </c>
      <c r="AE401" s="39" t="str">
        <f t="shared" si="55"/>
        <v/>
      </c>
      <c r="AF401" s="35"/>
      <c r="AG401" s="35"/>
    </row>
    <row r="402" spans="1:33" ht="114.75" x14ac:dyDescent="0.2">
      <c r="A402" s="60">
        <v>5663358</v>
      </c>
      <c r="B402" s="2" t="s">
        <v>656</v>
      </c>
      <c r="C402" s="2">
        <v>1996</v>
      </c>
      <c r="D402" s="2"/>
      <c r="E402" s="2" t="s">
        <v>898</v>
      </c>
      <c r="F402" s="2" t="s">
        <v>349</v>
      </c>
      <c r="G402" s="2" t="s">
        <v>912</v>
      </c>
      <c r="H402" s="5"/>
      <c r="I402" s="5" t="s">
        <v>341</v>
      </c>
      <c r="J402" s="5" t="s">
        <v>493</v>
      </c>
      <c r="K402" s="682"/>
      <c r="L402" s="682"/>
      <c r="M402" s="682">
        <v>132</v>
      </c>
      <c r="N402" s="682"/>
      <c r="O402" s="682">
        <v>6.0000000000000001E-3</v>
      </c>
      <c r="P402" s="682">
        <v>9.08</v>
      </c>
      <c r="Q402" s="682"/>
      <c r="R402" s="682"/>
      <c r="S402" s="682"/>
      <c r="T402" s="682"/>
      <c r="U402" s="682"/>
      <c r="V402" s="682"/>
      <c r="W402" s="76" t="str">
        <f t="shared" si="48"/>
        <v/>
      </c>
      <c r="X402" s="682" t="str">
        <f t="shared" si="58"/>
        <v/>
      </c>
      <c r="Y402" s="682" t="str">
        <f>IF(AND($H402="W",$I402="Short-term",$J402="PBZ",$V402&lt;&gt;""),IF($AB402&lt;&gt;"ND",$V402,IF('SR-Compounding'!#REF!&gt;3,$V402/2,$V402/SQRT(2))),"")</f>
        <v/>
      </c>
      <c r="Z402" s="682" t="str">
        <f>IF(AND($H402="ONU",$I402="Short-term",$J402="PBZ",$V402&lt;&gt;""),IF($AB402&lt;&gt;"ND",$V402,IF('SR-Compounding'!#REF!&gt;3,$V402/2,$V402/SQRT(2))),"")</f>
        <v/>
      </c>
      <c r="AA402" s="2" t="s">
        <v>908</v>
      </c>
      <c r="AB402" s="2"/>
      <c r="AC402" s="2"/>
      <c r="AD402" s="39" t="str">
        <f t="shared" si="52"/>
        <v/>
      </c>
      <c r="AE402" s="39" t="str">
        <f t="shared" si="55"/>
        <v/>
      </c>
      <c r="AF402" s="35"/>
      <c r="AG402" s="35"/>
    </row>
    <row r="403" spans="1:33" x14ac:dyDescent="0.2">
      <c r="A403" s="60">
        <v>1329826</v>
      </c>
      <c r="B403" s="2" t="s">
        <v>359</v>
      </c>
      <c r="C403" s="2">
        <v>2007</v>
      </c>
      <c r="D403" s="2" t="s">
        <v>360</v>
      </c>
      <c r="E403" s="2" t="s">
        <v>368</v>
      </c>
      <c r="F403" s="2" t="s">
        <v>349</v>
      </c>
      <c r="G403" s="2" t="s">
        <v>349</v>
      </c>
      <c r="H403" s="2" t="s">
        <v>351</v>
      </c>
      <c r="I403" s="2" t="s">
        <v>341</v>
      </c>
      <c r="J403" s="2" t="s">
        <v>352</v>
      </c>
      <c r="K403" s="4"/>
      <c r="L403" s="682"/>
      <c r="M403" s="682">
        <v>230</v>
      </c>
      <c r="N403" s="682"/>
      <c r="O403" s="682">
        <v>4.0000000000000001E-3</v>
      </c>
      <c r="P403" s="682">
        <v>9.3793000000000006</v>
      </c>
      <c r="Q403" s="682">
        <v>0.39700000000000002</v>
      </c>
      <c r="R403" s="682">
        <v>1.0940000000000001</v>
      </c>
      <c r="S403" s="682"/>
      <c r="T403" s="682"/>
      <c r="U403" s="682">
        <v>5.6000000000000001E-2</v>
      </c>
      <c r="V403" s="34"/>
      <c r="W403" s="76" t="str">
        <f t="shared" si="48"/>
        <v/>
      </c>
      <c r="X403" s="682" t="str">
        <f t="shared" ref="X403:X415" si="59">IF(AND($H403="ONU", $I403="TWA", $J403="PBZ",$V403&lt;&gt;""), $V403, "")</f>
        <v/>
      </c>
      <c r="Y403" s="682" t="str">
        <f>IF(AND($H403="W",$I403="Short-term",$J403="PBZ",$V403&lt;&gt;""),IF($AB403&lt;&gt;"ND",$V403,IF('SR-Compounding'!#REF!&gt;3,$V403/2,$V403/SQRT(2))),"")</f>
        <v/>
      </c>
      <c r="Z403" s="682" t="str">
        <f>IF(AND($H403="ONU",$I403="Short-term",$J403="PBZ",$V403&lt;&gt;""),IF($AB403&lt;&gt;"ND",$V403,IF('SR-Compounding'!#REF!&gt;3,$V403/2,$V403/SQRT(2))),"")</f>
        <v/>
      </c>
      <c r="AA403" s="2" t="s">
        <v>374</v>
      </c>
      <c r="AB403" s="2"/>
      <c r="AC403" s="2"/>
      <c r="AD403" s="39" t="str">
        <f t="shared" si="52"/>
        <v/>
      </c>
      <c r="AE403" s="39" t="str">
        <f t="shared" si="55"/>
        <v/>
      </c>
      <c r="AF403" s="35"/>
      <c r="AG403" s="35"/>
    </row>
    <row r="404" spans="1:33" x14ac:dyDescent="0.2">
      <c r="A404" s="60">
        <v>1329826</v>
      </c>
      <c r="B404" s="2" t="s">
        <v>359</v>
      </c>
      <c r="C404" s="2">
        <v>2007</v>
      </c>
      <c r="D404" s="2" t="s">
        <v>360</v>
      </c>
      <c r="E404" s="2" t="s">
        <v>368</v>
      </c>
      <c r="F404" s="2" t="s">
        <v>349</v>
      </c>
      <c r="G404" s="2" t="s">
        <v>349</v>
      </c>
      <c r="H404" s="2" t="s">
        <v>351</v>
      </c>
      <c r="I404" s="2" t="s">
        <v>341</v>
      </c>
      <c r="J404" s="2" t="s">
        <v>352</v>
      </c>
      <c r="K404" s="4"/>
      <c r="L404" s="682"/>
      <c r="M404" s="682">
        <v>300</v>
      </c>
      <c r="N404" s="682"/>
      <c r="O404" s="682">
        <v>4.0000000000000001E-3</v>
      </c>
      <c r="P404" s="682">
        <v>12.583</v>
      </c>
      <c r="Q404" s="682">
        <v>0.80800000000000005</v>
      </c>
      <c r="R404" s="682">
        <v>1.663</v>
      </c>
      <c r="S404" s="682"/>
      <c r="T404" s="682"/>
      <c r="U404" s="682">
        <v>0.24099999999999999</v>
      </c>
      <c r="V404" s="34"/>
      <c r="W404" s="76" t="str">
        <f t="shared" si="48"/>
        <v/>
      </c>
      <c r="X404" s="682" t="str">
        <f t="shared" si="59"/>
        <v/>
      </c>
      <c r="Y404" s="682" t="str">
        <f>IF(AND($H404="W",$I404="Short-term",$J404="PBZ",$V404&lt;&gt;""),IF($AB404&lt;&gt;"ND",$V404,IF('SR-Compounding'!#REF!&gt;3,$V404/2,$V404/SQRT(2))),"")</f>
        <v/>
      </c>
      <c r="Z404" s="682" t="str">
        <f>IF(AND($H404="ONU",$I404="Short-term",$J404="PBZ",$V404&lt;&gt;""),IF($AB404&lt;&gt;"ND",$V404,IF('SR-Compounding'!#REF!&gt;3,$V404/2,$V404/SQRT(2))),"")</f>
        <v/>
      </c>
      <c r="AA404" s="2" t="s">
        <v>371</v>
      </c>
      <c r="AB404" s="2"/>
      <c r="AC404" s="2" t="s">
        <v>1130</v>
      </c>
      <c r="AD404" s="39" t="str">
        <f t="shared" si="52"/>
        <v/>
      </c>
      <c r="AE404" s="39" t="str">
        <f t="shared" si="55"/>
        <v/>
      </c>
      <c r="AF404" s="35"/>
      <c r="AG404" s="35"/>
    </row>
    <row r="405" spans="1:33" ht="127.5" x14ac:dyDescent="0.2">
      <c r="A405" s="60">
        <v>4140910</v>
      </c>
      <c r="B405" s="40" t="s">
        <v>1131</v>
      </c>
      <c r="C405" s="40">
        <v>2016</v>
      </c>
      <c r="D405" s="40" t="s">
        <v>582</v>
      </c>
      <c r="E405" s="40" t="s">
        <v>1132</v>
      </c>
      <c r="F405" s="40" t="s">
        <v>1133</v>
      </c>
      <c r="G405" s="40" t="s">
        <v>1134</v>
      </c>
      <c r="H405" s="40" t="s">
        <v>351</v>
      </c>
      <c r="I405" s="40" t="s">
        <v>341</v>
      </c>
      <c r="J405" s="40" t="s">
        <v>352</v>
      </c>
      <c r="K405" s="192" t="s">
        <v>1135</v>
      </c>
      <c r="L405" s="192" t="s">
        <v>587</v>
      </c>
      <c r="M405" s="192">
        <v>43</v>
      </c>
      <c r="N405" s="192"/>
      <c r="O405" s="192"/>
      <c r="Q405" s="35">
        <v>6.3281544639093683E-3</v>
      </c>
      <c r="R405" s="35"/>
      <c r="S405" s="192"/>
      <c r="T405" s="192"/>
      <c r="U405" s="192"/>
      <c r="V405" s="192"/>
      <c r="W405" s="76" t="str">
        <f t="shared" si="48"/>
        <v/>
      </c>
      <c r="X405" s="682" t="str">
        <f t="shared" si="59"/>
        <v/>
      </c>
      <c r="Y405" s="682" t="str">
        <f>IF(AND($H405="W",$I405="Short-term",$J405="PBZ",$V405&lt;&gt;""),IF($AB405&lt;&gt;"ND",$V405,IF('SR-Compounding'!#REF!&gt;3,$V405/2,$V405/SQRT(2))),"")</f>
        <v/>
      </c>
      <c r="Z405" s="682" t="str">
        <f>IF(AND($H405="ONU",$I405="Short-term",$J405="PBZ",$V405&lt;&gt;""),IF($AB405&lt;&gt;"ND",$V405,IF('SR-Compounding'!#REF!&gt;3,$V405/2,$V405/SQRT(2))),"")</f>
        <v/>
      </c>
      <c r="AA405" s="40" t="s">
        <v>1136</v>
      </c>
      <c r="AB405" s="40" t="s">
        <v>400</v>
      </c>
      <c r="AC405" s="40" t="s">
        <v>1137</v>
      </c>
      <c r="AD405" s="39" t="str">
        <f t="shared" si="52"/>
        <v/>
      </c>
      <c r="AE405" s="39" t="str">
        <f t="shared" si="55"/>
        <v/>
      </c>
      <c r="AF405" s="35"/>
      <c r="AG405" s="35"/>
    </row>
    <row r="406" spans="1:33" ht="127.5" x14ac:dyDescent="0.2">
      <c r="A406" s="60">
        <v>4140910</v>
      </c>
      <c r="B406" s="40" t="s">
        <v>1131</v>
      </c>
      <c r="C406" s="40">
        <v>2016</v>
      </c>
      <c r="D406" s="40" t="s">
        <v>582</v>
      </c>
      <c r="E406" s="40" t="s">
        <v>1132</v>
      </c>
      <c r="F406" s="40" t="s">
        <v>1133</v>
      </c>
      <c r="G406" s="40" t="s">
        <v>1138</v>
      </c>
      <c r="H406" s="40" t="s">
        <v>351</v>
      </c>
      <c r="I406" s="40" t="s">
        <v>341</v>
      </c>
      <c r="J406" s="40" t="s">
        <v>352</v>
      </c>
      <c r="K406" s="192" t="s">
        <v>1135</v>
      </c>
      <c r="L406" s="192" t="s">
        <v>587</v>
      </c>
      <c r="M406" s="192">
        <v>27</v>
      </c>
      <c r="N406" s="192"/>
      <c r="O406" s="192"/>
      <c r="P406" s="192"/>
      <c r="Q406" s="35">
        <v>5.8761434307729853E-3</v>
      </c>
      <c r="R406" s="35"/>
      <c r="S406" s="192"/>
      <c r="T406" s="192"/>
      <c r="U406" s="192"/>
      <c r="V406" s="192"/>
      <c r="W406" s="76" t="str">
        <f t="shared" si="48"/>
        <v/>
      </c>
      <c r="X406" s="682" t="str">
        <f t="shared" si="59"/>
        <v/>
      </c>
      <c r="Y406" s="682" t="str">
        <f>IF(AND($H406="W",$I406="Short-term",$J406="PBZ",$V406&lt;&gt;""),IF($AB406&lt;&gt;"ND",$V406,IF('SR-Compounding'!#REF!&gt;3,$V406/2,$V406/SQRT(2))),"")</f>
        <v/>
      </c>
      <c r="Z406" s="682" t="str">
        <f>IF(AND($H406="ONU",$I406="Short-term",$J406="PBZ",$V406&lt;&gt;""),IF($AB406&lt;&gt;"ND",$V406,IF('SR-Compounding'!#REF!&gt;3,$V406/2,$V406/SQRT(2))),"")</f>
        <v/>
      </c>
      <c r="AA406" s="40" t="s">
        <v>1136</v>
      </c>
      <c r="AB406" s="40" t="s">
        <v>400</v>
      </c>
      <c r="AC406" s="40" t="s">
        <v>1139</v>
      </c>
      <c r="AD406" s="39" t="str">
        <f t="shared" si="52"/>
        <v/>
      </c>
      <c r="AE406" s="39" t="str">
        <f t="shared" si="55"/>
        <v/>
      </c>
      <c r="AF406" s="35"/>
      <c r="AG406" s="35"/>
    </row>
    <row r="407" spans="1:33" ht="127.5" x14ac:dyDescent="0.2">
      <c r="A407" s="60">
        <v>4140910</v>
      </c>
      <c r="B407" s="40" t="s">
        <v>1131</v>
      </c>
      <c r="C407" s="40">
        <v>2016</v>
      </c>
      <c r="D407" s="40" t="s">
        <v>582</v>
      </c>
      <c r="E407" s="40" t="s">
        <v>1132</v>
      </c>
      <c r="F407" s="40" t="s">
        <v>1133</v>
      </c>
      <c r="G407" s="40" t="s">
        <v>1140</v>
      </c>
      <c r="H407" s="40" t="s">
        <v>351</v>
      </c>
      <c r="I407" s="40" t="s">
        <v>341</v>
      </c>
      <c r="J407" s="40" t="s">
        <v>352</v>
      </c>
      <c r="K407" s="192" t="s">
        <v>1135</v>
      </c>
      <c r="L407" s="192" t="s">
        <v>587</v>
      </c>
      <c r="M407" s="192">
        <v>16</v>
      </c>
      <c r="N407" s="192"/>
      <c r="O407" s="192"/>
      <c r="P407" s="192"/>
      <c r="Q407" s="35">
        <v>9.0402206627276695E-3</v>
      </c>
      <c r="R407" s="35"/>
      <c r="S407" s="192"/>
      <c r="T407" s="192"/>
      <c r="U407" s="192"/>
      <c r="V407" s="192"/>
      <c r="W407" s="76" t="str">
        <f t="shared" si="48"/>
        <v/>
      </c>
      <c r="X407" s="682" t="str">
        <f t="shared" si="59"/>
        <v/>
      </c>
      <c r="Y407" s="682" t="str">
        <f>IF(AND($H407="W",$I407="Short-term",$J407="PBZ",$V407&lt;&gt;""),IF($AB407&lt;&gt;"ND",$V407,IF('SR-Compounding'!#REF!&gt;3,$V407/2,$V407/SQRT(2))),"")</f>
        <v/>
      </c>
      <c r="Z407" s="682" t="str">
        <f>IF(AND($H407="ONU",$I407="Short-term",$J407="PBZ",$V407&lt;&gt;""),IF($AB407&lt;&gt;"ND",$V407,IF('SR-Compounding'!#REF!&gt;3,$V407/2,$V407/SQRT(2))),"")</f>
        <v/>
      </c>
      <c r="AA407" s="40" t="s">
        <v>1136</v>
      </c>
      <c r="AB407" s="40" t="s">
        <v>400</v>
      </c>
      <c r="AC407" s="40" t="s">
        <v>1141</v>
      </c>
      <c r="AD407" s="39" t="str">
        <f t="shared" si="52"/>
        <v/>
      </c>
      <c r="AE407" s="39" t="str">
        <f t="shared" si="55"/>
        <v/>
      </c>
      <c r="AF407" s="35"/>
      <c r="AG407" s="35"/>
    </row>
    <row r="408" spans="1:33" ht="51" x14ac:dyDescent="0.2">
      <c r="A408" s="60">
        <v>4140910</v>
      </c>
      <c r="B408" s="40" t="s">
        <v>1131</v>
      </c>
      <c r="C408" s="40">
        <v>2016</v>
      </c>
      <c r="D408" s="40" t="s">
        <v>582</v>
      </c>
      <c r="E408" s="40" t="s">
        <v>1142</v>
      </c>
      <c r="F408" s="40" t="s">
        <v>349</v>
      </c>
      <c r="G408" s="40" t="s">
        <v>1143</v>
      </c>
      <c r="H408" s="40" t="s">
        <v>351</v>
      </c>
      <c r="I408" s="40" t="s">
        <v>341</v>
      </c>
      <c r="J408" s="40" t="s">
        <v>352</v>
      </c>
      <c r="K408" s="192">
        <v>2012</v>
      </c>
      <c r="L408" s="192"/>
      <c r="M408" s="192">
        <v>34</v>
      </c>
      <c r="N408" s="192"/>
      <c r="O408" s="192"/>
      <c r="P408" s="192"/>
      <c r="Q408" s="35">
        <v>1.310831996095512E-3</v>
      </c>
      <c r="R408" s="35"/>
      <c r="S408" s="192"/>
      <c r="T408" s="192"/>
      <c r="U408" s="192"/>
      <c r="V408" s="192"/>
      <c r="W408" s="76" t="str">
        <f t="shared" si="48"/>
        <v/>
      </c>
      <c r="X408" s="682" t="str">
        <f t="shared" si="59"/>
        <v/>
      </c>
      <c r="Y408" s="682" t="str">
        <f>IF(AND($H408="W",$I408="Short-term",$J408="PBZ",$V408&lt;&gt;""),IF($AB408&lt;&gt;"ND",$V408,IF('SR-Compounding'!#REF!&gt;3,$V408/2,$V408/SQRT(2))),"")</f>
        <v/>
      </c>
      <c r="Z408" s="682" t="str">
        <f>IF(AND($H408="ONU",$I408="Short-term",$J408="PBZ",$V408&lt;&gt;""),IF($AB408&lt;&gt;"ND",$V408,IF('SR-Compounding'!#REF!&gt;3,$V408/2,$V408/SQRT(2))),"")</f>
        <v/>
      </c>
      <c r="AA408" s="40" t="s">
        <v>1144</v>
      </c>
      <c r="AB408" s="40" t="s">
        <v>400</v>
      </c>
      <c r="AC408" s="40" t="s">
        <v>1145</v>
      </c>
      <c r="AD408" s="39" t="str">
        <f t="shared" si="52"/>
        <v/>
      </c>
      <c r="AE408" s="39" t="str">
        <f t="shared" si="55"/>
        <v/>
      </c>
      <c r="AF408" s="35"/>
      <c r="AG408" s="35"/>
    </row>
    <row r="409" spans="1:33" ht="51" x14ac:dyDescent="0.2">
      <c r="A409" s="60">
        <v>4140910</v>
      </c>
      <c r="B409" s="40" t="s">
        <v>1131</v>
      </c>
      <c r="C409" s="40">
        <v>2016</v>
      </c>
      <c r="D409" s="40" t="s">
        <v>582</v>
      </c>
      <c r="E409" s="40" t="s">
        <v>1142</v>
      </c>
      <c r="F409" s="40" t="s">
        <v>349</v>
      </c>
      <c r="G409" s="40" t="s">
        <v>1146</v>
      </c>
      <c r="H409" s="40" t="s">
        <v>351</v>
      </c>
      <c r="I409" s="40" t="s">
        <v>341</v>
      </c>
      <c r="J409" s="40" t="s">
        <v>352</v>
      </c>
      <c r="K409" s="192">
        <v>2012</v>
      </c>
      <c r="L409" s="192"/>
      <c r="M409" s="192">
        <v>20</v>
      </c>
      <c r="N409" s="192"/>
      <c r="O409" s="192"/>
      <c r="P409" s="192"/>
      <c r="Q409" s="35">
        <v>1.6724408226046188E-3</v>
      </c>
      <c r="R409" s="35"/>
      <c r="S409" s="192"/>
      <c r="T409" s="192"/>
      <c r="U409" s="192"/>
      <c r="V409" s="192"/>
      <c r="W409" s="76" t="str">
        <f t="shared" si="48"/>
        <v/>
      </c>
      <c r="X409" s="682" t="str">
        <f t="shared" si="59"/>
        <v/>
      </c>
      <c r="Y409" s="682" t="str">
        <f>IF(AND($H409="W",$I409="Short-term",$J409="PBZ",$V409&lt;&gt;""),IF($AB409&lt;&gt;"ND",$V409,IF('SR-Compounding'!#REF!&gt;3,$V409/2,$V409/SQRT(2))),"")</f>
        <v/>
      </c>
      <c r="Z409" s="682" t="str">
        <f>IF(AND($H409="ONU",$I409="Short-term",$J409="PBZ",$V409&lt;&gt;""),IF($AB409&lt;&gt;"ND",$V409,IF('SR-Compounding'!#REF!&gt;3,$V409/2,$V409/SQRT(2))),"")</f>
        <v/>
      </c>
      <c r="AA409" s="40" t="s">
        <v>1144</v>
      </c>
      <c r="AB409" s="40" t="s">
        <v>400</v>
      </c>
      <c r="AC409" s="40" t="s">
        <v>1147</v>
      </c>
      <c r="AD409" s="39" t="str">
        <f t="shared" si="52"/>
        <v/>
      </c>
      <c r="AE409" s="39" t="str">
        <f t="shared" si="55"/>
        <v/>
      </c>
      <c r="AF409" s="35"/>
      <c r="AG409" s="35"/>
    </row>
    <row r="410" spans="1:33" ht="51" x14ac:dyDescent="0.2">
      <c r="A410" s="60">
        <v>4140910</v>
      </c>
      <c r="B410" s="40" t="s">
        <v>1131</v>
      </c>
      <c r="C410" s="40">
        <v>2016</v>
      </c>
      <c r="D410" s="40" t="s">
        <v>582</v>
      </c>
      <c r="E410" s="40" t="s">
        <v>1142</v>
      </c>
      <c r="F410" s="40" t="s">
        <v>349</v>
      </c>
      <c r="G410" s="40" t="s">
        <v>1148</v>
      </c>
      <c r="H410" s="40" t="s">
        <v>351</v>
      </c>
      <c r="I410" s="40" t="s">
        <v>341</v>
      </c>
      <c r="J410" s="40" t="s">
        <v>352</v>
      </c>
      <c r="K410" s="192">
        <v>2012</v>
      </c>
      <c r="L410" s="192"/>
      <c r="M410" s="192">
        <v>14</v>
      </c>
      <c r="N410" s="192"/>
      <c r="O410" s="192"/>
      <c r="P410" s="192"/>
      <c r="Q410" s="35">
        <v>9.0402206627276699E-4</v>
      </c>
      <c r="R410" s="35"/>
      <c r="S410" s="192"/>
      <c r="T410" s="192"/>
      <c r="U410" s="192"/>
      <c r="V410" s="192"/>
      <c r="W410" s="76" t="str">
        <f t="shared" ref="W410:W441" si="60">IF(AND($H410="W",$I410="TWA",$J410="PBZ",$V410&lt;&gt;""),IF($AB410&lt;&gt;"ND",$V410,IF($AK$6&gt;3,$V410/2,$V410/SQRT(2))),"")</f>
        <v/>
      </c>
      <c r="X410" s="682" t="str">
        <f t="shared" si="59"/>
        <v/>
      </c>
      <c r="Y410" s="682" t="str">
        <f>IF(AND($H410="W",$I410="Short-term",$J410="PBZ",$V410&lt;&gt;""),IF($AB410&lt;&gt;"ND",$V410,IF('SR-Compounding'!#REF!&gt;3,$V410/2,$V410/SQRT(2))),"")</f>
        <v/>
      </c>
      <c r="Z410" s="682" t="str">
        <f>IF(AND($H410="ONU",$I410="Short-term",$J410="PBZ",$V410&lt;&gt;""),IF($AB410&lt;&gt;"ND",$V410,IF('SR-Compounding'!#REF!&gt;3,$V410/2,$V410/SQRT(2))),"")</f>
        <v/>
      </c>
      <c r="AA410" s="40" t="s">
        <v>1144</v>
      </c>
      <c r="AB410" s="40" t="s">
        <v>400</v>
      </c>
      <c r="AC410" s="40" t="s">
        <v>1149</v>
      </c>
      <c r="AD410" s="39" t="str">
        <f t="shared" ref="AD410:AD441" si="61">IF(AND($H410="W", $I410="TWA", $J410="PBZ",$V410&lt;&gt;"", $AB410&lt;&gt;"ND"), $V410, "")</f>
        <v/>
      </c>
      <c r="AE410" s="39" t="str">
        <f t="shared" si="55"/>
        <v/>
      </c>
      <c r="AF410" s="35"/>
      <c r="AG410" s="35"/>
    </row>
    <row r="411" spans="1:33" ht="25.5" x14ac:dyDescent="0.2">
      <c r="A411" s="60">
        <v>4140910</v>
      </c>
      <c r="B411" s="40" t="s">
        <v>1131</v>
      </c>
      <c r="C411" s="40">
        <v>2016</v>
      </c>
      <c r="D411" s="40" t="s">
        <v>582</v>
      </c>
      <c r="E411" s="40" t="s">
        <v>1150</v>
      </c>
      <c r="F411" s="40" t="s">
        <v>349</v>
      </c>
      <c r="G411" s="40" t="s">
        <v>1151</v>
      </c>
      <c r="H411" s="40" t="s">
        <v>351</v>
      </c>
      <c r="I411" s="40" t="s">
        <v>341</v>
      </c>
      <c r="J411" s="40" t="s">
        <v>352</v>
      </c>
      <c r="K411" s="192">
        <v>2012</v>
      </c>
      <c r="L411" s="192"/>
      <c r="M411" s="192">
        <v>16</v>
      </c>
      <c r="N411" s="192"/>
      <c r="O411" s="192"/>
      <c r="P411" s="192"/>
      <c r="Q411" s="35">
        <v>2.3504573723091941E-3</v>
      </c>
      <c r="R411" s="35"/>
      <c r="S411" s="192"/>
      <c r="T411" s="192"/>
      <c r="U411" s="192"/>
      <c r="V411" s="192"/>
      <c r="W411" s="76" t="str">
        <f t="shared" si="60"/>
        <v/>
      </c>
      <c r="X411" s="682" t="str">
        <f t="shared" si="59"/>
        <v/>
      </c>
      <c r="Y411" s="682" t="str">
        <f>IF(AND($H411="W",$I411="Short-term",$J411="PBZ",$V411&lt;&gt;""),IF($AB411&lt;&gt;"ND",$V411,IF('SR-Compounding'!#REF!&gt;3,$V411/2,$V411/SQRT(2))),"")</f>
        <v/>
      </c>
      <c r="Z411" s="682" t="str">
        <f>IF(AND($H411="ONU",$I411="Short-term",$J411="PBZ",$V411&lt;&gt;""),IF($AB411&lt;&gt;"ND",$V411,IF('SR-Compounding'!#REF!&gt;3,$V411/2,$V411/SQRT(2))),"")</f>
        <v/>
      </c>
      <c r="AA411" s="40" t="s">
        <v>1144</v>
      </c>
      <c r="AB411" s="40" t="s">
        <v>400</v>
      </c>
      <c r="AC411" s="40" t="s">
        <v>1152</v>
      </c>
      <c r="AD411" s="39" t="str">
        <f t="shared" si="61"/>
        <v/>
      </c>
      <c r="AE411" s="39" t="str">
        <f t="shared" si="55"/>
        <v/>
      </c>
      <c r="AF411" s="35"/>
      <c r="AG411" s="35"/>
    </row>
    <row r="412" spans="1:33" ht="127.5" x14ac:dyDescent="0.2">
      <c r="A412" s="60">
        <v>4140910</v>
      </c>
      <c r="B412" s="40" t="s">
        <v>1131</v>
      </c>
      <c r="C412" s="40">
        <v>2016</v>
      </c>
      <c r="D412" s="40" t="s">
        <v>582</v>
      </c>
      <c r="E412" s="40" t="s">
        <v>1132</v>
      </c>
      <c r="F412" s="40" t="s">
        <v>1133</v>
      </c>
      <c r="G412" s="40" t="s">
        <v>1153</v>
      </c>
      <c r="H412" s="40" t="s">
        <v>351</v>
      </c>
      <c r="I412" s="40" t="s">
        <v>341</v>
      </c>
      <c r="J412" s="40" t="s">
        <v>352</v>
      </c>
      <c r="K412" s="192" t="s">
        <v>1135</v>
      </c>
      <c r="L412" s="192"/>
      <c r="M412" s="192">
        <v>26</v>
      </c>
      <c r="N412" s="192"/>
      <c r="O412" s="192"/>
      <c r="P412" s="192"/>
      <c r="Q412" s="35">
        <v>4.5201103313638347E-3</v>
      </c>
      <c r="R412" s="35">
        <v>5.4241323976366015E-3</v>
      </c>
      <c r="S412" s="35">
        <v>1.9888485458000875E-3</v>
      </c>
      <c r="T412" s="35">
        <v>1.9436474424864489E-3</v>
      </c>
      <c r="U412" s="35">
        <v>2.3504573723091941E-3</v>
      </c>
      <c r="V412" s="192"/>
      <c r="W412" s="76" t="str">
        <f t="shared" si="60"/>
        <v/>
      </c>
      <c r="X412" s="682" t="str">
        <f t="shared" si="59"/>
        <v/>
      </c>
      <c r="Y412" s="682" t="str">
        <f>IF(AND($H412="W",$I412="Short-term",$J412="PBZ",$V412&lt;&gt;""),IF($AB412&lt;&gt;"ND",$V412,IF('SR-Compounding'!#REF!&gt;3,$V412/2,$V412/SQRT(2))),"")</f>
        <v/>
      </c>
      <c r="Z412" s="682" t="str">
        <f>IF(AND($H412="ONU",$I412="Short-term",$J412="PBZ",$V412&lt;&gt;""),IF($AB412&lt;&gt;"ND",$V412,IF('SR-Compounding'!#REF!&gt;3,$V412/2,$V412/SQRT(2))),"")</f>
        <v/>
      </c>
      <c r="AA412" s="40" t="s">
        <v>1154</v>
      </c>
      <c r="AB412" s="40" t="s">
        <v>400</v>
      </c>
      <c r="AC412" s="40" t="s">
        <v>1155</v>
      </c>
      <c r="AD412" s="39" t="str">
        <f t="shared" si="61"/>
        <v/>
      </c>
      <c r="AE412" s="39" t="str">
        <f t="shared" si="55"/>
        <v/>
      </c>
      <c r="AF412" s="35"/>
      <c r="AG412" s="35"/>
    </row>
    <row r="413" spans="1:33" ht="127.5" x14ac:dyDescent="0.2">
      <c r="A413" s="60">
        <v>4140910</v>
      </c>
      <c r="B413" s="40" t="s">
        <v>1131</v>
      </c>
      <c r="C413" s="40">
        <v>2016</v>
      </c>
      <c r="D413" s="40" t="s">
        <v>582</v>
      </c>
      <c r="E413" s="40" t="s">
        <v>1132</v>
      </c>
      <c r="F413" s="40" t="s">
        <v>1133</v>
      </c>
      <c r="G413" s="40" t="s">
        <v>1156</v>
      </c>
      <c r="H413" s="40" t="s">
        <v>351</v>
      </c>
      <c r="I413" s="40" t="s">
        <v>341</v>
      </c>
      <c r="J413" s="40" t="s">
        <v>352</v>
      </c>
      <c r="K413" s="192" t="s">
        <v>1135</v>
      </c>
      <c r="L413" s="192"/>
      <c r="M413" s="192">
        <v>13</v>
      </c>
      <c r="N413" s="192"/>
      <c r="O413" s="192"/>
      <c r="P413" s="192"/>
      <c r="Q413" s="35">
        <v>3.4804849551501528E-3</v>
      </c>
      <c r="R413" s="35">
        <v>5.4241323976366015E-3</v>
      </c>
      <c r="S413" s="35">
        <v>1.2204297894682354E-3</v>
      </c>
      <c r="T413" s="35">
        <v>2.0792507524273638E-3</v>
      </c>
      <c r="U413" s="35">
        <v>9.9442427290004375E-4</v>
      </c>
      <c r="V413" s="192"/>
      <c r="W413" s="76" t="str">
        <f t="shared" si="60"/>
        <v/>
      </c>
      <c r="X413" s="682" t="str">
        <f t="shared" si="59"/>
        <v/>
      </c>
      <c r="Y413" s="682" t="str">
        <f>IF(AND($H413="W",$I413="Short-term",$J413="PBZ",$V413&lt;&gt;""),IF($AB413&lt;&gt;"ND",$V413,IF('SR-Compounding'!#REF!&gt;3,$V413/2,$V413/SQRT(2))),"")</f>
        <v/>
      </c>
      <c r="Z413" s="682" t="str">
        <f>IF(AND($H413="ONU",$I413="Short-term",$J413="PBZ",$V413&lt;&gt;""),IF($AB413&lt;&gt;"ND",$V413,IF('SR-Compounding'!#REF!&gt;3,$V413/2,$V413/SQRT(2))),"")</f>
        <v/>
      </c>
      <c r="AA413" s="40" t="s">
        <v>1154</v>
      </c>
      <c r="AB413" s="40" t="s">
        <v>400</v>
      </c>
      <c r="AC413" s="40" t="s">
        <v>1157</v>
      </c>
      <c r="AD413" s="39" t="str">
        <f t="shared" si="61"/>
        <v/>
      </c>
      <c r="AE413" s="39" t="str">
        <f t="shared" si="55"/>
        <v/>
      </c>
      <c r="AF413" s="35"/>
      <c r="AG413" s="35"/>
    </row>
    <row r="414" spans="1:33" ht="127.5" x14ac:dyDescent="0.2">
      <c r="A414" s="60">
        <v>4140910</v>
      </c>
      <c r="B414" s="40" t="s">
        <v>1131</v>
      </c>
      <c r="C414" s="40">
        <v>2016</v>
      </c>
      <c r="D414" s="40" t="s">
        <v>582</v>
      </c>
      <c r="E414" s="40" t="s">
        <v>1132</v>
      </c>
      <c r="F414" s="40" t="s">
        <v>1133</v>
      </c>
      <c r="G414" s="40" t="s">
        <v>1158</v>
      </c>
      <c r="H414" s="40" t="s">
        <v>351</v>
      </c>
      <c r="I414" s="40" t="s">
        <v>341</v>
      </c>
      <c r="J414" s="40" t="s">
        <v>352</v>
      </c>
      <c r="K414" s="192" t="s">
        <v>1135</v>
      </c>
      <c r="L414" s="192"/>
      <c r="M414" s="192">
        <v>13</v>
      </c>
      <c r="N414" s="192"/>
      <c r="O414" s="192"/>
      <c r="P414" s="192"/>
      <c r="Q414" s="35">
        <v>5.8761434307729853E-3</v>
      </c>
      <c r="R414" s="35">
        <v>5.4241323976366015E-3</v>
      </c>
      <c r="S414" s="35">
        <v>3.2544794385819613E-3</v>
      </c>
      <c r="T414" s="35">
        <v>1.5820386159773421E-3</v>
      </c>
      <c r="U414" s="35">
        <v>3.0736750253274074E-3</v>
      </c>
      <c r="V414" s="192"/>
      <c r="W414" s="76" t="str">
        <f t="shared" si="60"/>
        <v/>
      </c>
      <c r="X414" s="682" t="str">
        <f t="shared" si="59"/>
        <v/>
      </c>
      <c r="Y414" s="682" t="str">
        <f>IF(AND($H414="W",$I414="Short-term",$J414="PBZ",$V414&lt;&gt;""),IF($AB414&lt;&gt;"ND",$V414,IF('SR-Compounding'!#REF!&gt;3,$V414/2,$V414/SQRT(2))),"")</f>
        <v/>
      </c>
      <c r="Z414" s="682" t="str">
        <f>IF(AND($H414="ONU",$I414="Short-term",$J414="PBZ",$V414&lt;&gt;""),IF($AB414&lt;&gt;"ND",$V414,IF('SR-Compounding'!#REF!&gt;3,$V414/2,$V414/SQRT(2))),"")</f>
        <v/>
      </c>
      <c r="AA414" s="40" t="s">
        <v>1154</v>
      </c>
      <c r="AB414" s="40" t="s">
        <v>400</v>
      </c>
      <c r="AC414" s="40" t="s">
        <v>1159</v>
      </c>
      <c r="AD414" s="39" t="str">
        <f t="shared" si="61"/>
        <v/>
      </c>
      <c r="AE414" s="39" t="str">
        <f t="shared" si="55"/>
        <v/>
      </c>
      <c r="AF414" s="35"/>
      <c r="AG414" s="35"/>
    </row>
    <row r="415" spans="1:33" ht="127.5" x14ac:dyDescent="0.2">
      <c r="A415" s="60">
        <v>4140910</v>
      </c>
      <c r="B415" s="40" t="s">
        <v>1131</v>
      </c>
      <c r="C415" s="40">
        <v>2016</v>
      </c>
      <c r="D415" s="40" t="s">
        <v>582</v>
      </c>
      <c r="E415" s="40" t="s">
        <v>1132</v>
      </c>
      <c r="F415" s="40" t="s">
        <v>1133</v>
      </c>
      <c r="G415" s="40" t="s">
        <v>1160</v>
      </c>
      <c r="H415" s="40" t="s">
        <v>351</v>
      </c>
      <c r="I415" s="40" t="s">
        <v>341</v>
      </c>
      <c r="J415" s="40" t="s">
        <v>352</v>
      </c>
      <c r="K415" s="192" t="s">
        <v>1135</v>
      </c>
      <c r="L415" s="192"/>
      <c r="M415" s="192">
        <v>22</v>
      </c>
      <c r="N415" s="192"/>
      <c r="O415" s="192"/>
      <c r="P415" s="192"/>
      <c r="Q415" s="35">
        <v>1.2656308927818736E-3</v>
      </c>
      <c r="R415" s="35">
        <v>1.6724408226046188E-3</v>
      </c>
      <c r="S415" s="35">
        <v>7.2321765301821357E-4</v>
      </c>
      <c r="T415" s="35">
        <v>1.2656308927818736E-3</v>
      </c>
      <c r="U415" s="35">
        <v>6.3281544639093681E-4</v>
      </c>
      <c r="V415" s="192"/>
      <c r="W415" s="76" t="str">
        <f t="shared" si="60"/>
        <v/>
      </c>
      <c r="X415" s="682" t="str">
        <f t="shared" si="59"/>
        <v/>
      </c>
      <c r="Y415" s="682" t="str">
        <f>IF(AND($H415="W",$I415="Short-term",$J415="PBZ",$V415&lt;&gt;""),IF($AB415&lt;&gt;"ND",$V415,IF('SR-Compounding'!#REF!&gt;3,$V415/2,$V415/SQRT(2))),"")</f>
        <v/>
      </c>
      <c r="Z415" s="682" t="str">
        <f>IF(AND($H415="ONU",$I415="Short-term",$J415="PBZ",$V415&lt;&gt;""),IF($AB415&lt;&gt;"ND",$V415,IF('SR-Compounding'!#REF!&gt;3,$V415/2,$V415/SQRT(2))),"")</f>
        <v/>
      </c>
      <c r="AA415" s="40" t="s">
        <v>1154</v>
      </c>
      <c r="AB415" s="40" t="s">
        <v>400</v>
      </c>
      <c r="AC415" s="40" t="s">
        <v>1161</v>
      </c>
      <c r="AD415" s="39" t="str">
        <f t="shared" si="61"/>
        <v/>
      </c>
      <c r="AE415" s="39" t="str">
        <f t="shared" si="55"/>
        <v/>
      </c>
      <c r="AF415" s="35"/>
      <c r="AG415" s="35"/>
    </row>
    <row r="416" spans="1:33" ht="127.5" x14ac:dyDescent="0.2">
      <c r="A416" s="60">
        <v>4140910</v>
      </c>
      <c r="B416" s="40" t="s">
        <v>1131</v>
      </c>
      <c r="C416" s="40">
        <v>2016</v>
      </c>
      <c r="D416" s="40" t="s">
        <v>582</v>
      </c>
      <c r="E416" s="40" t="s">
        <v>1132</v>
      </c>
      <c r="F416" s="40" t="s">
        <v>1133</v>
      </c>
      <c r="G416" s="40" t="s">
        <v>1162</v>
      </c>
      <c r="H416" s="40" t="s">
        <v>1163</v>
      </c>
      <c r="I416" s="40" t="s">
        <v>341</v>
      </c>
      <c r="J416" s="40" t="s">
        <v>352</v>
      </c>
      <c r="K416" s="192" t="s">
        <v>1135</v>
      </c>
      <c r="L416" s="192"/>
      <c r="M416" s="192">
        <v>8</v>
      </c>
      <c r="N416" s="192"/>
      <c r="O416" s="192"/>
      <c r="P416" s="192"/>
      <c r="Q416" s="35">
        <v>5.8761434307729853E-4</v>
      </c>
      <c r="R416" s="35">
        <v>3.164077231954684E-4</v>
      </c>
      <c r="S416" s="35">
        <v>4.9721213645002188E-4</v>
      </c>
      <c r="T416" s="35">
        <v>8.5882096295912861E-4</v>
      </c>
      <c r="U416" s="35">
        <v>6.3281544639093681E-4</v>
      </c>
      <c r="V416" s="192"/>
      <c r="W416" s="76" t="str">
        <f t="shared" si="60"/>
        <v/>
      </c>
      <c r="X416" s="192"/>
      <c r="Y416" s="192"/>
      <c r="Z416" s="192"/>
      <c r="AA416" s="40" t="s">
        <v>1154</v>
      </c>
      <c r="AB416" s="40" t="s">
        <v>400</v>
      </c>
      <c r="AC416" s="40" t="s">
        <v>1164</v>
      </c>
      <c r="AD416" s="39" t="str">
        <f t="shared" si="61"/>
        <v/>
      </c>
      <c r="AE416" s="39" t="str">
        <f t="shared" si="55"/>
        <v/>
      </c>
      <c r="AF416" s="35"/>
      <c r="AG416" s="35"/>
    </row>
    <row r="417" spans="1:33" ht="127.5" x14ac:dyDescent="0.2">
      <c r="A417" s="60">
        <v>4140910</v>
      </c>
      <c r="B417" s="40" t="s">
        <v>1131</v>
      </c>
      <c r="C417" s="40">
        <v>2016</v>
      </c>
      <c r="D417" s="40" t="s">
        <v>582</v>
      </c>
      <c r="E417" s="40" t="s">
        <v>1132</v>
      </c>
      <c r="F417" s="40" t="s">
        <v>1133</v>
      </c>
      <c r="G417" s="40" t="s">
        <v>1165</v>
      </c>
      <c r="H417" s="40" t="s">
        <v>351</v>
      </c>
      <c r="I417" s="40" t="s">
        <v>341</v>
      </c>
      <c r="J417" s="40" t="s">
        <v>352</v>
      </c>
      <c r="K417" s="192" t="s">
        <v>1135</v>
      </c>
      <c r="L417" s="192"/>
      <c r="M417" s="192">
        <v>14</v>
      </c>
      <c r="N417" s="192"/>
      <c r="O417" s="192"/>
      <c r="P417" s="192"/>
      <c r="Q417" s="35">
        <v>1.6724408226046188E-3</v>
      </c>
      <c r="R417" s="35">
        <v>2.0340496491137259E-3</v>
      </c>
      <c r="S417" s="35">
        <v>8.5882096295912861E-4</v>
      </c>
      <c r="T417" s="35">
        <v>1.4464353060364271E-3</v>
      </c>
      <c r="U417" s="35">
        <v>5.8761434307729853E-4</v>
      </c>
      <c r="V417" s="192"/>
      <c r="W417" s="76" t="str">
        <f t="shared" si="60"/>
        <v/>
      </c>
      <c r="X417" s="192"/>
      <c r="Y417" s="192"/>
      <c r="Z417" s="192"/>
      <c r="AA417" s="40" t="s">
        <v>1154</v>
      </c>
      <c r="AB417" s="40" t="s">
        <v>400</v>
      </c>
      <c r="AC417" s="40" t="s">
        <v>1161</v>
      </c>
      <c r="AD417" s="39" t="str">
        <f t="shared" si="61"/>
        <v/>
      </c>
      <c r="AE417" s="39" t="str">
        <f t="shared" si="55"/>
        <v/>
      </c>
      <c r="AF417" s="35"/>
      <c r="AG417" s="35"/>
    </row>
    <row r="418" spans="1:33" ht="63.75" x14ac:dyDescent="0.2">
      <c r="A418" s="60">
        <v>62350</v>
      </c>
      <c r="B418" s="40" t="s">
        <v>815</v>
      </c>
      <c r="C418" s="40">
        <v>1984</v>
      </c>
      <c r="D418" s="40" t="s">
        <v>469</v>
      </c>
      <c r="E418" s="40" t="s">
        <v>816</v>
      </c>
      <c r="F418" s="40" t="s">
        <v>349</v>
      </c>
      <c r="G418" s="40" t="s">
        <v>817</v>
      </c>
      <c r="H418" s="40" t="s">
        <v>351</v>
      </c>
      <c r="I418" s="40"/>
      <c r="J418" s="40"/>
      <c r="K418" s="192"/>
      <c r="L418" s="192"/>
      <c r="M418" s="784">
        <v>2756</v>
      </c>
      <c r="N418" s="192"/>
      <c r="O418" s="192"/>
      <c r="P418" s="192">
        <v>0.11</v>
      </c>
      <c r="Q418" s="192">
        <v>4.17</v>
      </c>
      <c r="R418" s="35">
        <v>1.24</v>
      </c>
      <c r="S418" s="192"/>
      <c r="T418" s="192"/>
      <c r="U418" s="192"/>
      <c r="V418" s="192"/>
      <c r="W418" s="76" t="str">
        <f t="shared" si="60"/>
        <v/>
      </c>
      <c r="X418" s="192"/>
      <c r="Y418" s="192"/>
      <c r="Z418" s="192"/>
      <c r="AA418" s="40" t="s">
        <v>818</v>
      </c>
      <c r="AB418" s="40"/>
      <c r="AC418" s="40" t="s">
        <v>819</v>
      </c>
      <c r="AD418" s="39" t="str">
        <f t="shared" si="61"/>
        <v/>
      </c>
      <c r="AE418" s="39" t="str">
        <f t="shared" si="55"/>
        <v/>
      </c>
      <c r="AF418" s="35"/>
      <c r="AG418" s="35"/>
    </row>
    <row r="419" spans="1:33" ht="38.25" x14ac:dyDescent="0.2">
      <c r="A419" s="60">
        <v>62350</v>
      </c>
      <c r="B419" s="40" t="s">
        <v>820</v>
      </c>
      <c r="C419" s="40">
        <v>1984</v>
      </c>
      <c r="D419" s="40" t="s">
        <v>469</v>
      </c>
      <c r="E419" s="40" t="s">
        <v>816</v>
      </c>
      <c r="F419" s="40" t="s">
        <v>349</v>
      </c>
      <c r="G419" s="40" t="s">
        <v>817</v>
      </c>
      <c r="H419" s="40" t="s">
        <v>351</v>
      </c>
      <c r="I419" s="40"/>
      <c r="J419" s="40"/>
      <c r="K419" s="192"/>
      <c r="L419" s="192"/>
      <c r="M419" s="785"/>
      <c r="N419" s="192"/>
      <c r="O419" s="192"/>
      <c r="P419" s="192">
        <v>0.34</v>
      </c>
      <c r="Q419" s="192">
        <v>174</v>
      </c>
      <c r="R419" s="35">
        <v>13.5</v>
      </c>
      <c r="S419" s="192"/>
      <c r="T419" s="192"/>
      <c r="U419" s="192"/>
      <c r="V419" s="192"/>
      <c r="W419" s="76" t="str">
        <f t="shared" si="60"/>
        <v/>
      </c>
      <c r="X419" s="192"/>
      <c r="Y419" s="192"/>
      <c r="Z419" s="192"/>
      <c r="AA419" s="40" t="s">
        <v>818</v>
      </c>
      <c r="AB419" s="40"/>
      <c r="AC419" s="40" t="s">
        <v>819</v>
      </c>
      <c r="AD419" s="39" t="str">
        <f t="shared" si="61"/>
        <v/>
      </c>
      <c r="AE419" s="39" t="str">
        <f t="shared" si="55"/>
        <v/>
      </c>
      <c r="AF419" s="35"/>
      <c r="AG419" s="35"/>
    </row>
    <row r="420" spans="1:33" ht="25.5" x14ac:dyDescent="0.2">
      <c r="A420" s="40">
        <v>5585303</v>
      </c>
      <c r="B420" s="40" t="s">
        <v>821</v>
      </c>
      <c r="C420" s="40">
        <v>2004</v>
      </c>
      <c r="D420" s="40" t="s">
        <v>553</v>
      </c>
      <c r="E420" s="40" t="s">
        <v>822</v>
      </c>
      <c r="F420" s="40" t="s">
        <v>349</v>
      </c>
      <c r="G420" s="40" t="s">
        <v>823</v>
      </c>
      <c r="H420" s="77" t="s">
        <v>351</v>
      </c>
      <c r="I420" s="77" t="s">
        <v>341</v>
      </c>
      <c r="J420" s="77" t="s">
        <v>352</v>
      </c>
      <c r="K420" s="192"/>
      <c r="L420" s="192">
        <v>480</v>
      </c>
      <c r="M420" s="192"/>
      <c r="N420" s="192"/>
      <c r="O420" s="192"/>
      <c r="P420" s="192"/>
      <c r="Q420" s="192"/>
      <c r="R420" s="35">
        <v>0.79600000000000004</v>
      </c>
      <c r="S420" s="192"/>
      <c r="T420" s="192"/>
      <c r="U420" s="192"/>
      <c r="V420" s="192"/>
      <c r="W420" s="76" t="str">
        <f t="shared" si="60"/>
        <v/>
      </c>
      <c r="X420" s="192"/>
      <c r="Y420" s="192"/>
      <c r="Z420" s="192"/>
      <c r="AA420" s="40"/>
      <c r="AB420" s="40"/>
      <c r="AC420" s="40" t="s">
        <v>824</v>
      </c>
      <c r="AD420" s="39" t="str">
        <f t="shared" si="61"/>
        <v/>
      </c>
      <c r="AE420" s="39" t="str">
        <f t="shared" si="55"/>
        <v/>
      </c>
      <c r="AF420" s="35"/>
      <c r="AG420" s="35"/>
    </row>
    <row r="421" spans="1:33" ht="38.25" x14ac:dyDescent="0.2">
      <c r="A421" s="223">
        <v>5697247</v>
      </c>
      <c r="B421" s="40" t="s">
        <v>827</v>
      </c>
      <c r="C421" s="40">
        <v>2010</v>
      </c>
      <c r="D421" s="40" t="s">
        <v>469</v>
      </c>
      <c r="E421" s="40" t="s">
        <v>828</v>
      </c>
      <c r="F421" s="40" t="s">
        <v>349</v>
      </c>
      <c r="G421" s="40" t="s">
        <v>829</v>
      </c>
      <c r="H421" s="40" t="s">
        <v>351</v>
      </c>
      <c r="I421" s="40" t="s">
        <v>341</v>
      </c>
      <c r="J421" s="40" t="s">
        <v>352</v>
      </c>
      <c r="K421" s="192"/>
      <c r="L421" s="192"/>
      <c r="M421" s="192">
        <v>28</v>
      </c>
      <c r="N421" s="192"/>
      <c r="O421" s="192"/>
      <c r="P421" s="192"/>
      <c r="Q421" s="35"/>
      <c r="R421" s="35"/>
      <c r="S421" s="192"/>
      <c r="T421" s="192"/>
      <c r="U421" s="192"/>
      <c r="V421" s="192"/>
      <c r="W421" s="76" t="str">
        <f t="shared" si="60"/>
        <v/>
      </c>
      <c r="X421" s="192"/>
      <c r="Y421" s="192"/>
      <c r="Z421" s="192"/>
      <c r="AA421" s="40" t="s">
        <v>830</v>
      </c>
      <c r="AB421" s="40" t="s">
        <v>400</v>
      </c>
      <c r="AC421" s="40" t="s">
        <v>831</v>
      </c>
      <c r="AD421" s="39" t="str">
        <f t="shared" si="61"/>
        <v/>
      </c>
      <c r="AE421" s="39" t="str">
        <f t="shared" si="55"/>
        <v/>
      </c>
      <c r="AF421" s="35"/>
      <c r="AG421" s="35"/>
    </row>
    <row r="422" spans="1:33" ht="38.25" x14ac:dyDescent="0.2">
      <c r="A422" s="2">
        <v>6544135</v>
      </c>
      <c r="B422" s="2" t="s">
        <v>1166</v>
      </c>
      <c r="C422" s="2">
        <v>2004</v>
      </c>
      <c r="D422" s="2" t="s">
        <v>1167</v>
      </c>
      <c r="E422" s="2" t="s">
        <v>1168</v>
      </c>
      <c r="F422" s="2" t="s">
        <v>349</v>
      </c>
      <c r="G422" s="2" t="s">
        <v>1169</v>
      </c>
      <c r="H422" s="2" t="s">
        <v>351</v>
      </c>
      <c r="I422" s="2" t="s">
        <v>341</v>
      </c>
      <c r="J422" s="2" t="s">
        <v>352</v>
      </c>
      <c r="K422" s="4"/>
      <c r="L422" s="682"/>
      <c r="M422" s="682">
        <v>111</v>
      </c>
      <c r="N422" s="682"/>
      <c r="O422" s="682">
        <v>0.03</v>
      </c>
      <c r="P422" s="682">
        <v>1.9</v>
      </c>
      <c r="Q422" s="682">
        <v>0.28999999999999998</v>
      </c>
      <c r="R422" s="682">
        <v>0.35</v>
      </c>
      <c r="S422" s="682"/>
      <c r="T422" s="682"/>
      <c r="U422" s="682">
        <v>0.15</v>
      </c>
      <c r="V422" s="192"/>
      <c r="W422" s="76" t="str">
        <f t="shared" si="60"/>
        <v/>
      </c>
      <c r="X422" s="192"/>
      <c r="Y422" s="192"/>
      <c r="Z422" s="192"/>
      <c r="AA422" s="40"/>
      <c r="AB422" s="40"/>
      <c r="AC422" s="40"/>
      <c r="AD422" s="39" t="str">
        <f t="shared" si="61"/>
        <v/>
      </c>
      <c r="AE422" s="39" t="str">
        <f t="shared" si="55"/>
        <v/>
      </c>
      <c r="AF422" s="35"/>
      <c r="AG422" s="35"/>
    </row>
    <row r="423" spans="1:33" ht="38.25" x14ac:dyDescent="0.2">
      <c r="A423" s="2">
        <v>6544135</v>
      </c>
      <c r="B423" s="2" t="s">
        <v>1166</v>
      </c>
      <c r="C423" s="2">
        <v>2004</v>
      </c>
      <c r="D423" s="2" t="s">
        <v>1167</v>
      </c>
      <c r="E423" s="2" t="s">
        <v>1170</v>
      </c>
      <c r="F423" s="2" t="s">
        <v>349</v>
      </c>
      <c r="G423" s="2" t="s">
        <v>1171</v>
      </c>
      <c r="H423" s="2" t="s">
        <v>351</v>
      </c>
      <c r="I423" s="2" t="s">
        <v>341</v>
      </c>
      <c r="J423" s="2" t="s">
        <v>352</v>
      </c>
      <c r="K423" s="4"/>
      <c r="L423" s="682"/>
      <c r="M423" s="682">
        <v>39</v>
      </c>
      <c r="N423" s="682"/>
      <c r="O423" s="682">
        <v>0.02</v>
      </c>
      <c r="P423" s="682">
        <v>0.7</v>
      </c>
      <c r="Q423" s="682">
        <v>0.13</v>
      </c>
      <c r="R423" s="682">
        <v>0.17</v>
      </c>
      <c r="S423" s="682"/>
      <c r="T423" s="682"/>
      <c r="U423" s="682">
        <v>7.0000000000000007E-2</v>
      </c>
      <c r="V423" s="192"/>
      <c r="W423" s="76" t="str">
        <f t="shared" si="60"/>
        <v/>
      </c>
      <c r="X423" s="192"/>
      <c r="Y423" s="192"/>
      <c r="Z423" s="192"/>
      <c r="AA423" s="40"/>
      <c r="AB423" s="40"/>
      <c r="AC423" s="40"/>
      <c r="AD423" s="39" t="str">
        <f t="shared" si="61"/>
        <v/>
      </c>
      <c r="AE423" s="39" t="str">
        <f t="shared" si="55"/>
        <v/>
      </c>
      <c r="AF423" s="35"/>
      <c r="AG423" s="35"/>
    </row>
    <row r="424" spans="1:33" ht="38.25" x14ac:dyDescent="0.2">
      <c r="A424" s="2">
        <v>6544135</v>
      </c>
      <c r="B424" s="2" t="s">
        <v>1166</v>
      </c>
      <c r="C424" s="2">
        <v>2004</v>
      </c>
      <c r="D424" s="2" t="s">
        <v>1167</v>
      </c>
      <c r="E424" s="2" t="s">
        <v>1170</v>
      </c>
      <c r="F424" s="2" t="s">
        <v>349</v>
      </c>
      <c r="G424" s="2" t="s">
        <v>1172</v>
      </c>
      <c r="H424" s="2" t="s">
        <v>351</v>
      </c>
      <c r="I424" s="2" t="s">
        <v>341</v>
      </c>
      <c r="J424" s="2" t="s">
        <v>352</v>
      </c>
      <c r="K424" s="4"/>
      <c r="L424" s="682"/>
      <c r="M424" s="682">
        <v>134</v>
      </c>
      <c r="N424" s="682"/>
      <c r="O424" s="682">
        <v>0.05</v>
      </c>
      <c r="P424" s="682">
        <v>122.6</v>
      </c>
      <c r="Q424" s="682">
        <v>1.3</v>
      </c>
      <c r="R424" s="682">
        <v>10.6</v>
      </c>
      <c r="S424" s="682"/>
      <c r="T424" s="682"/>
      <c r="U424" s="682">
        <v>0.2</v>
      </c>
      <c r="V424" s="192"/>
      <c r="W424" s="76" t="str">
        <f t="shared" si="60"/>
        <v/>
      </c>
      <c r="X424" s="192"/>
      <c r="Y424" s="192"/>
      <c r="Z424" s="192"/>
      <c r="AA424" s="40"/>
      <c r="AB424" s="40"/>
      <c r="AC424" s="40"/>
      <c r="AD424" s="39" t="str">
        <f t="shared" si="61"/>
        <v/>
      </c>
      <c r="AE424" s="39" t="str">
        <f t="shared" si="55"/>
        <v/>
      </c>
      <c r="AF424" s="35"/>
      <c r="AG424" s="35"/>
    </row>
    <row r="425" spans="1:33" ht="54" customHeight="1" x14ac:dyDescent="0.2">
      <c r="A425" s="40" t="s">
        <v>1173</v>
      </c>
      <c r="B425" s="40" t="s">
        <v>1174</v>
      </c>
      <c r="C425" s="40" t="s">
        <v>1175</v>
      </c>
      <c r="D425" s="40" t="s">
        <v>1167</v>
      </c>
      <c r="E425" s="40" t="s">
        <v>1176</v>
      </c>
      <c r="F425" s="77" t="s">
        <v>1177</v>
      </c>
      <c r="G425" s="40" t="s">
        <v>1178</v>
      </c>
      <c r="H425" s="77" t="s">
        <v>351</v>
      </c>
      <c r="I425" s="77" t="s">
        <v>341</v>
      </c>
      <c r="J425" s="77" t="s">
        <v>352</v>
      </c>
      <c r="K425" s="678">
        <v>43822</v>
      </c>
      <c r="L425" s="192">
        <v>600</v>
      </c>
      <c r="M425" s="192">
        <v>1</v>
      </c>
      <c r="N425" s="192"/>
      <c r="O425" s="192"/>
      <c r="P425" s="192"/>
      <c r="Q425" s="192"/>
      <c r="R425" s="192"/>
      <c r="S425" s="192"/>
      <c r="T425" s="192"/>
      <c r="U425" s="192"/>
      <c r="V425" s="192">
        <v>3.2000000000000001E-2</v>
      </c>
      <c r="W425" s="76">
        <f t="shared" si="60"/>
        <v>3.2000000000000001E-2</v>
      </c>
      <c r="X425" s="192"/>
      <c r="Y425" s="192"/>
      <c r="Z425" s="192"/>
      <c r="AA425" s="40" t="s">
        <v>1179</v>
      </c>
      <c r="AB425" s="40"/>
      <c r="AC425" s="40"/>
      <c r="AD425" s="39">
        <f t="shared" si="61"/>
        <v>3.2000000000000001E-2</v>
      </c>
      <c r="AE425" s="39">
        <f t="shared" si="55"/>
        <v>-3.4420193761824103</v>
      </c>
      <c r="AF425" s="35"/>
      <c r="AG425" s="35"/>
    </row>
    <row r="426" spans="1:33" ht="57" customHeight="1" x14ac:dyDescent="0.2">
      <c r="A426" s="40" t="s">
        <v>1173</v>
      </c>
      <c r="B426" s="40" t="s">
        <v>1174</v>
      </c>
      <c r="C426" s="40" t="s">
        <v>1175</v>
      </c>
      <c r="D426" s="40" t="s">
        <v>1167</v>
      </c>
      <c r="E426" s="40" t="s">
        <v>1176</v>
      </c>
      <c r="F426" s="77" t="s">
        <v>1177</v>
      </c>
      <c r="G426" s="40" t="s">
        <v>1178</v>
      </c>
      <c r="H426" s="77" t="s">
        <v>351</v>
      </c>
      <c r="I426" s="77" t="s">
        <v>341</v>
      </c>
      <c r="J426" s="77" t="s">
        <v>352</v>
      </c>
      <c r="K426" s="678">
        <v>43822</v>
      </c>
      <c r="L426" s="192">
        <v>600</v>
      </c>
      <c r="M426" s="192">
        <v>1</v>
      </c>
      <c r="N426" s="192"/>
      <c r="O426" s="192"/>
      <c r="P426" s="192"/>
      <c r="Q426" s="192"/>
      <c r="R426" s="192"/>
      <c r="S426" s="192"/>
      <c r="T426" s="192"/>
      <c r="U426" s="192"/>
      <c r="V426" s="192">
        <v>3.2000000000000001E-2</v>
      </c>
      <c r="W426" s="76">
        <f t="shared" si="60"/>
        <v>3.2000000000000001E-2</v>
      </c>
      <c r="X426" s="192"/>
      <c r="Y426" s="192"/>
      <c r="Z426" s="192"/>
      <c r="AA426" s="40" t="s">
        <v>1179</v>
      </c>
      <c r="AB426" s="40"/>
      <c r="AC426" s="40"/>
      <c r="AD426" s="39">
        <f t="shared" si="61"/>
        <v>3.2000000000000001E-2</v>
      </c>
      <c r="AE426" s="39">
        <f t="shared" si="55"/>
        <v>-3.4420193761824103</v>
      </c>
      <c r="AF426" s="35"/>
      <c r="AG426" s="35"/>
    </row>
    <row r="427" spans="1:33" ht="54.75" customHeight="1" x14ac:dyDescent="0.2">
      <c r="A427" s="40" t="s">
        <v>1173</v>
      </c>
      <c r="B427" s="40" t="s">
        <v>1174</v>
      </c>
      <c r="C427" s="40" t="s">
        <v>1175</v>
      </c>
      <c r="D427" s="40" t="s">
        <v>1167</v>
      </c>
      <c r="E427" s="40" t="s">
        <v>1176</v>
      </c>
      <c r="F427" s="77" t="s">
        <v>1177</v>
      </c>
      <c r="G427" s="40" t="s">
        <v>1178</v>
      </c>
      <c r="H427" s="77" t="s">
        <v>351</v>
      </c>
      <c r="I427" s="77" t="s">
        <v>341</v>
      </c>
      <c r="J427" s="77" t="s">
        <v>352</v>
      </c>
      <c r="K427" s="678">
        <v>43741</v>
      </c>
      <c r="L427" s="192">
        <v>600</v>
      </c>
      <c r="M427" s="192">
        <v>1</v>
      </c>
      <c r="N427" s="192"/>
      <c r="O427" s="192"/>
      <c r="P427" s="192"/>
      <c r="Q427" s="192"/>
      <c r="R427" s="192"/>
      <c r="S427" s="192"/>
      <c r="T427" s="192"/>
      <c r="U427" s="192"/>
      <c r="V427" s="192">
        <v>3.1E-2</v>
      </c>
      <c r="W427" s="76">
        <f t="shared" si="60"/>
        <v>3.1E-2</v>
      </c>
      <c r="X427" s="192"/>
      <c r="Y427" s="192"/>
      <c r="Z427" s="192"/>
      <c r="AA427" s="40" t="s">
        <v>1179</v>
      </c>
      <c r="AB427" s="40"/>
      <c r="AC427" s="40" t="s">
        <v>1180</v>
      </c>
      <c r="AD427" s="39">
        <f t="shared" si="61"/>
        <v>3.1E-2</v>
      </c>
      <c r="AE427" s="39">
        <f t="shared" si="55"/>
        <v>-3.473768074496991</v>
      </c>
      <c r="AF427" s="35"/>
      <c r="AG427" s="35"/>
    </row>
    <row r="428" spans="1:33" ht="38.25" x14ac:dyDescent="0.2">
      <c r="A428" s="40" t="s">
        <v>1173</v>
      </c>
      <c r="B428" s="40" t="s">
        <v>1174</v>
      </c>
      <c r="C428" s="40" t="s">
        <v>1175</v>
      </c>
      <c r="D428" s="40" t="s">
        <v>1167</v>
      </c>
      <c r="E428" s="40" t="s">
        <v>1176</v>
      </c>
      <c r="F428" s="77" t="s">
        <v>1177</v>
      </c>
      <c r="G428" s="40" t="s">
        <v>1181</v>
      </c>
      <c r="H428" s="77" t="s">
        <v>351</v>
      </c>
      <c r="I428" s="77" t="s">
        <v>1182</v>
      </c>
      <c r="J428" s="77" t="s">
        <v>352</v>
      </c>
      <c r="K428" s="678">
        <v>43844</v>
      </c>
      <c r="L428" s="192">
        <v>15</v>
      </c>
      <c r="M428" s="192">
        <v>1</v>
      </c>
      <c r="N428" s="192"/>
      <c r="O428" s="192"/>
      <c r="P428" s="192"/>
      <c r="Q428" s="192"/>
      <c r="R428" s="192"/>
      <c r="S428" s="192"/>
      <c r="T428" s="192"/>
      <c r="U428" s="192"/>
      <c r="V428" s="192">
        <v>0.49</v>
      </c>
      <c r="W428" s="76" t="str">
        <f t="shared" si="60"/>
        <v/>
      </c>
      <c r="X428" s="192"/>
      <c r="Y428" s="192"/>
      <c r="Z428" s="192"/>
      <c r="AA428" s="40" t="s">
        <v>1179</v>
      </c>
      <c r="AB428" s="40"/>
      <c r="AC428" s="40" t="s">
        <v>1183</v>
      </c>
      <c r="AD428" s="39" t="str">
        <f t="shared" si="61"/>
        <v/>
      </c>
      <c r="AE428" s="39" t="str">
        <f t="shared" si="55"/>
        <v/>
      </c>
      <c r="AF428" s="35"/>
      <c r="AG428" s="35"/>
    </row>
    <row r="429" spans="1:33" ht="25.5" x14ac:dyDescent="0.2">
      <c r="A429" s="40" t="s">
        <v>1173</v>
      </c>
      <c r="B429" s="40" t="s">
        <v>1174</v>
      </c>
      <c r="C429" s="40" t="s">
        <v>1175</v>
      </c>
      <c r="D429" s="40" t="s">
        <v>1167</v>
      </c>
      <c r="E429" s="40" t="s">
        <v>1176</v>
      </c>
      <c r="F429" s="77" t="s">
        <v>1177</v>
      </c>
      <c r="G429" s="40" t="s">
        <v>1181</v>
      </c>
      <c r="H429" s="77" t="s">
        <v>351</v>
      </c>
      <c r="I429" s="77" t="s">
        <v>1182</v>
      </c>
      <c r="J429" s="77" t="s">
        <v>352</v>
      </c>
      <c r="K429" s="678">
        <v>43844</v>
      </c>
      <c r="L429" s="192">
        <v>15</v>
      </c>
      <c r="M429" s="192">
        <v>1</v>
      </c>
      <c r="N429" s="192"/>
      <c r="O429" s="192"/>
      <c r="P429" s="192"/>
      <c r="Q429" s="192"/>
      <c r="R429" s="192"/>
      <c r="S429" s="192"/>
      <c r="T429" s="192"/>
      <c r="U429" s="192"/>
      <c r="V429" s="192">
        <v>0.52</v>
      </c>
      <c r="W429" s="76" t="str">
        <f t="shared" si="60"/>
        <v/>
      </c>
      <c r="X429" s="192"/>
      <c r="Y429" s="192"/>
      <c r="Z429" s="192"/>
      <c r="AA429" s="40" t="s">
        <v>1179</v>
      </c>
      <c r="AB429" s="40"/>
      <c r="AC429" s="40"/>
      <c r="AD429" s="39" t="str">
        <f t="shared" si="61"/>
        <v/>
      </c>
      <c r="AE429" s="39" t="str">
        <f t="shared" si="55"/>
        <v/>
      </c>
      <c r="AF429" s="35"/>
      <c r="AG429" s="35"/>
    </row>
    <row r="430" spans="1:33" ht="38.25" x14ac:dyDescent="0.2">
      <c r="A430" s="40" t="s">
        <v>1173</v>
      </c>
      <c r="B430" s="40" t="s">
        <v>1174</v>
      </c>
      <c r="C430" s="40" t="s">
        <v>1175</v>
      </c>
      <c r="D430" s="40" t="s">
        <v>1167</v>
      </c>
      <c r="E430" s="40" t="s">
        <v>1176</v>
      </c>
      <c r="F430" s="77" t="s">
        <v>1177</v>
      </c>
      <c r="G430" s="40" t="s">
        <v>1181</v>
      </c>
      <c r="H430" s="77" t="s">
        <v>351</v>
      </c>
      <c r="I430" s="77" t="s">
        <v>1182</v>
      </c>
      <c r="J430" s="77" t="s">
        <v>352</v>
      </c>
      <c r="K430" s="678">
        <v>43844</v>
      </c>
      <c r="L430" s="192">
        <v>15</v>
      </c>
      <c r="M430" s="192">
        <v>1</v>
      </c>
      <c r="N430" s="192"/>
      <c r="O430" s="192"/>
      <c r="P430" s="192"/>
      <c r="Q430" s="192"/>
      <c r="R430" s="192"/>
      <c r="S430" s="192"/>
      <c r="T430" s="192"/>
      <c r="U430" s="192"/>
      <c r="V430" s="192">
        <v>0.49</v>
      </c>
      <c r="W430" s="76" t="str">
        <f t="shared" si="60"/>
        <v/>
      </c>
      <c r="X430" s="192"/>
      <c r="Y430" s="192"/>
      <c r="Z430" s="192"/>
      <c r="AA430" s="40" t="s">
        <v>1179</v>
      </c>
      <c r="AB430" s="40"/>
      <c r="AC430" s="40" t="s">
        <v>1183</v>
      </c>
      <c r="AD430" s="39" t="str">
        <f t="shared" si="61"/>
        <v/>
      </c>
      <c r="AE430" s="39" t="str">
        <f t="shared" si="55"/>
        <v/>
      </c>
      <c r="AF430" s="35"/>
      <c r="AG430" s="35"/>
    </row>
    <row r="431" spans="1:33" ht="25.5" x14ac:dyDescent="0.2">
      <c r="A431" s="40" t="s">
        <v>1173</v>
      </c>
      <c r="B431" s="40" t="s">
        <v>1174</v>
      </c>
      <c r="C431" s="40" t="s">
        <v>1175</v>
      </c>
      <c r="D431" s="40" t="s">
        <v>1167</v>
      </c>
      <c r="E431" s="40" t="s">
        <v>1176</v>
      </c>
      <c r="F431" s="77" t="s">
        <v>1177</v>
      </c>
      <c r="G431" s="40" t="s">
        <v>1181</v>
      </c>
      <c r="H431" s="77" t="s">
        <v>351</v>
      </c>
      <c r="I431" s="77" t="s">
        <v>341</v>
      </c>
      <c r="J431" s="77" t="s">
        <v>352</v>
      </c>
      <c r="K431" s="678">
        <v>43830</v>
      </c>
      <c r="L431" s="192">
        <v>480</v>
      </c>
      <c r="M431" s="192">
        <v>1</v>
      </c>
      <c r="N431" s="192"/>
      <c r="O431" s="192"/>
      <c r="P431" s="192"/>
      <c r="Q431" s="192"/>
      <c r="R431" s="192"/>
      <c r="S431" s="192"/>
      <c r="T431" s="192"/>
      <c r="U431" s="192"/>
      <c r="V431" s="192">
        <v>3.3000000000000002E-2</v>
      </c>
      <c r="W431" s="76">
        <f t="shared" si="60"/>
        <v>3.3000000000000002E-2</v>
      </c>
      <c r="X431" s="192"/>
      <c r="Y431" s="192"/>
      <c r="Z431" s="192"/>
      <c r="AA431" s="40" t="s">
        <v>1179</v>
      </c>
      <c r="AB431" s="40"/>
      <c r="AC431" s="40"/>
      <c r="AD431" s="39">
        <f t="shared" si="61"/>
        <v>3.3000000000000002E-2</v>
      </c>
      <c r="AE431" s="39">
        <f t="shared" si="55"/>
        <v>-3.4112477175156566</v>
      </c>
      <c r="AF431" s="35"/>
      <c r="AG431" s="35"/>
    </row>
    <row r="432" spans="1:33" ht="25.5" x14ac:dyDescent="0.2">
      <c r="A432" s="40" t="s">
        <v>1173</v>
      </c>
      <c r="B432" s="40" t="s">
        <v>1174</v>
      </c>
      <c r="C432" s="40" t="s">
        <v>1175</v>
      </c>
      <c r="D432" s="40" t="s">
        <v>1167</v>
      </c>
      <c r="E432" s="40" t="s">
        <v>1176</v>
      </c>
      <c r="F432" s="77" t="s">
        <v>1177</v>
      </c>
      <c r="G432" s="40" t="s">
        <v>1181</v>
      </c>
      <c r="H432" s="77" t="s">
        <v>351</v>
      </c>
      <c r="I432" s="77" t="s">
        <v>341</v>
      </c>
      <c r="J432" s="77" t="s">
        <v>352</v>
      </c>
      <c r="K432" s="678">
        <v>43830</v>
      </c>
      <c r="L432" s="192">
        <v>480</v>
      </c>
      <c r="M432" s="192">
        <v>1</v>
      </c>
      <c r="N432" s="192"/>
      <c r="O432" s="192"/>
      <c r="P432" s="192"/>
      <c r="Q432" s="192"/>
      <c r="R432" s="192"/>
      <c r="S432" s="192"/>
      <c r="T432" s="192"/>
      <c r="U432" s="192"/>
      <c r="V432" s="192">
        <v>3.3000000000000002E-2</v>
      </c>
      <c r="W432" s="76">
        <f t="shared" si="60"/>
        <v>3.3000000000000002E-2</v>
      </c>
      <c r="X432" s="192"/>
      <c r="Y432" s="192"/>
      <c r="Z432" s="192"/>
      <c r="AA432" s="40" t="s">
        <v>1179</v>
      </c>
      <c r="AB432" s="40"/>
      <c r="AC432" s="40" t="s">
        <v>1184</v>
      </c>
      <c r="AD432" s="39">
        <f t="shared" si="61"/>
        <v>3.3000000000000002E-2</v>
      </c>
      <c r="AE432" s="39">
        <f t="shared" si="55"/>
        <v>-3.4112477175156566</v>
      </c>
      <c r="AF432" s="35"/>
      <c r="AG432" s="35"/>
    </row>
    <row r="433" spans="1:33" ht="25.5" x14ac:dyDescent="0.2">
      <c r="A433" s="40" t="s">
        <v>1173</v>
      </c>
      <c r="B433" s="40" t="s">
        <v>1174</v>
      </c>
      <c r="C433" s="40" t="s">
        <v>1175</v>
      </c>
      <c r="D433" s="40" t="s">
        <v>1167</v>
      </c>
      <c r="E433" s="40" t="s">
        <v>1176</v>
      </c>
      <c r="F433" s="77" t="s">
        <v>1177</v>
      </c>
      <c r="G433" s="40" t="s">
        <v>1181</v>
      </c>
      <c r="H433" s="77" t="s">
        <v>351</v>
      </c>
      <c r="I433" s="77" t="s">
        <v>341</v>
      </c>
      <c r="J433" s="77" t="s">
        <v>352</v>
      </c>
      <c r="K433" s="678">
        <v>43741</v>
      </c>
      <c r="L433" s="192">
        <v>600</v>
      </c>
      <c r="M433" s="192">
        <v>1</v>
      </c>
      <c r="N433" s="192"/>
      <c r="O433" s="192"/>
      <c r="P433" s="192"/>
      <c r="Q433" s="192"/>
      <c r="R433" s="192"/>
      <c r="S433" s="192"/>
      <c r="T433" s="192"/>
      <c r="U433" s="192"/>
      <c r="V433" s="192">
        <v>3.1E-2</v>
      </c>
      <c r="W433" s="76">
        <f t="shared" si="60"/>
        <v>3.1E-2</v>
      </c>
      <c r="X433" s="192"/>
      <c r="Y433" s="192"/>
      <c r="Z433" s="192"/>
      <c r="AA433" s="40" t="s">
        <v>1179</v>
      </c>
      <c r="AB433" s="40"/>
      <c r="AC433" s="40" t="s">
        <v>1180</v>
      </c>
      <c r="AD433" s="39">
        <f t="shared" si="61"/>
        <v>3.1E-2</v>
      </c>
      <c r="AE433" s="39">
        <f t="shared" si="55"/>
        <v>-3.473768074496991</v>
      </c>
      <c r="AF433" s="35"/>
      <c r="AG433" s="35"/>
    </row>
    <row r="434" spans="1:33" ht="25.5" x14ac:dyDescent="0.2">
      <c r="A434" s="40" t="s">
        <v>1173</v>
      </c>
      <c r="B434" s="40" t="s">
        <v>1174</v>
      </c>
      <c r="C434" s="40" t="s">
        <v>1175</v>
      </c>
      <c r="D434" s="40" t="s">
        <v>1167</v>
      </c>
      <c r="E434" s="40" t="s">
        <v>1176</v>
      </c>
      <c r="F434" s="77" t="s">
        <v>1177</v>
      </c>
      <c r="G434" s="40" t="s">
        <v>1185</v>
      </c>
      <c r="H434" s="77" t="s">
        <v>351</v>
      </c>
      <c r="I434" s="77" t="s">
        <v>341</v>
      </c>
      <c r="J434" s="77" t="s">
        <v>352</v>
      </c>
      <c r="K434" s="678">
        <v>44537</v>
      </c>
      <c r="L434" s="192">
        <v>720</v>
      </c>
      <c r="M434" s="192">
        <v>1</v>
      </c>
      <c r="N434" s="192"/>
      <c r="O434" s="192"/>
      <c r="P434" s="192"/>
      <c r="Q434" s="192"/>
      <c r="R434" s="192"/>
      <c r="S434" s="192"/>
      <c r="T434" s="192"/>
      <c r="U434" s="192"/>
      <c r="V434" s="192">
        <v>0.124</v>
      </c>
      <c r="W434" s="76">
        <f t="shared" si="60"/>
        <v>0.124</v>
      </c>
      <c r="X434" s="192"/>
      <c r="Y434" s="192"/>
      <c r="Z434" s="192"/>
      <c r="AA434" s="40" t="s">
        <v>1179</v>
      </c>
      <c r="AB434" s="40"/>
      <c r="AC434" s="40"/>
      <c r="AD434" s="39">
        <f t="shared" si="61"/>
        <v>0.124</v>
      </c>
      <c r="AE434" s="39">
        <f t="shared" si="55"/>
        <v>-2.0874737133771002</v>
      </c>
      <c r="AF434" s="35"/>
      <c r="AG434" s="35"/>
    </row>
    <row r="435" spans="1:33" ht="25.5" x14ac:dyDescent="0.2">
      <c r="A435" s="40" t="s">
        <v>1173</v>
      </c>
      <c r="B435" s="40" t="s">
        <v>1174</v>
      </c>
      <c r="C435" s="40" t="s">
        <v>1175</v>
      </c>
      <c r="D435" s="40" t="s">
        <v>1167</v>
      </c>
      <c r="E435" s="40" t="s">
        <v>1176</v>
      </c>
      <c r="F435" s="77" t="s">
        <v>1177</v>
      </c>
      <c r="G435" s="40" t="s">
        <v>1185</v>
      </c>
      <c r="H435" s="77" t="s">
        <v>351</v>
      </c>
      <c r="I435" s="77" t="s">
        <v>341</v>
      </c>
      <c r="J435" s="77" t="s">
        <v>352</v>
      </c>
      <c r="K435" s="678">
        <v>44537</v>
      </c>
      <c r="L435" s="192">
        <v>720</v>
      </c>
      <c r="M435" s="192">
        <v>1</v>
      </c>
      <c r="N435" s="192"/>
      <c r="O435" s="192"/>
      <c r="P435" s="192"/>
      <c r="Q435" s="192"/>
      <c r="R435" s="192"/>
      <c r="S435" s="192"/>
      <c r="T435" s="192"/>
      <c r="U435" s="192"/>
      <c r="V435" s="192">
        <v>0.124</v>
      </c>
      <c r="W435" s="76">
        <f t="shared" si="60"/>
        <v>0.124</v>
      </c>
      <c r="X435" s="192"/>
      <c r="Y435" s="192"/>
      <c r="Z435" s="192"/>
      <c r="AA435" s="40" t="s">
        <v>1179</v>
      </c>
      <c r="AB435" s="40"/>
      <c r="AC435" s="40" t="s">
        <v>1186</v>
      </c>
      <c r="AD435" s="39">
        <f t="shared" si="61"/>
        <v>0.124</v>
      </c>
      <c r="AE435" s="39">
        <f t="shared" si="55"/>
        <v>-2.0874737133771002</v>
      </c>
      <c r="AF435" s="35"/>
      <c r="AG435" s="35"/>
    </row>
    <row r="436" spans="1:33" ht="25.5" x14ac:dyDescent="0.2">
      <c r="A436" s="40" t="s">
        <v>1173</v>
      </c>
      <c r="B436" s="40" t="s">
        <v>1174</v>
      </c>
      <c r="C436" s="40" t="s">
        <v>1175</v>
      </c>
      <c r="D436" s="40" t="s">
        <v>1167</v>
      </c>
      <c r="E436" s="40" t="s">
        <v>1176</v>
      </c>
      <c r="F436" s="77" t="s">
        <v>1177</v>
      </c>
      <c r="G436" s="40" t="s">
        <v>1185</v>
      </c>
      <c r="H436" s="77" t="s">
        <v>351</v>
      </c>
      <c r="I436" s="77" t="s">
        <v>341</v>
      </c>
      <c r="J436" s="77" t="s">
        <v>352</v>
      </c>
      <c r="K436" s="678">
        <v>44203</v>
      </c>
      <c r="L436" s="192">
        <v>480</v>
      </c>
      <c r="M436" s="192">
        <v>1</v>
      </c>
      <c r="N436" s="192"/>
      <c r="O436" s="192"/>
      <c r="P436" s="192"/>
      <c r="Q436" s="192"/>
      <c r="R436" s="192"/>
      <c r="S436" s="192"/>
      <c r="T436" s="192"/>
      <c r="U436" s="192"/>
      <c r="V436" s="192">
        <v>0.08</v>
      </c>
      <c r="W436" s="76">
        <f t="shared" si="60"/>
        <v>0.08</v>
      </c>
      <c r="X436" s="192"/>
      <c r="Y436" s="192"/>
      <c r="Z436" s="192"/>
      <c r="AA436" s="40" t="s">
        <v>1179</v>
      </c>
      <c r="AB436" s="40"/>
      <c r="AC436" s="40"/>
      <c r="AD436" s="39">
        <f t="shared" si="61"/>
        <v>0.08</v>
      </c>
      <c r="AE436" s="39">
        <f t="shared" si="55"/>
        <v>-2.5257286443082556</v>
      </c>
      <c r="AF436" s="35"/>
      <c r="AG436" s="35"/>
    </row>
    <row r="437" spans="1:33" ht="25.5" x14ac:dyDescent="0.2">
      <c r="A437" s="40" t="s">
        <v>1173</v>
      </c>
      <c r="B437" s="40" t="s">
        <v>1174</v>
      </c>
      <c r="C437" s="40" t="s">
        <v>1175</v>
      </c>
      <c r="D437" s="40" t="s">
        <v>1167</v>
      </c>
      <c r="E437" s="40" t="s">
        <v>1176</v>
      </c>
      <c r="F437" s="77" t="s">
        <v>1177</v>
      </c>
      <c r="G437" s="40" t="s">
        <v>1185</v>
      </c>
      <c r="H437" s="77" t="s">
        <v>351</v>
      </c>
      <c r="I437" s="77" t="s">
        <v>341</v>
      </c>
      <c r="J437" s="77" t="s">
        <v>352</v>
      </c>
      <c r="K437" s="678">
        <v>44203</v>
      </c>
      <c r="L437" s="192">
        <v>480</v>
      </c>
      <c r="M437" s="192">
        <v>1</v>
      </c>
      <c r="N437" s="192"/>
      <c r="O437" s="192"/>
      <c r="P437" s="192"/>
      <c r="Q437" s="192"/>
      <c r="R437" s="192"/>
      <c r="S437" s="192"/>
      <c r="T437" s="192"/>
      <c r="U437" s="192"/>
      <c r="V437" s="192">
        <v>0.1</v>
      </c>
      <c r="W437" s="76">
        <f t="shared" si="60"/>
        <v>0.1</v>
      </c>
      <c r="X437" s="192"/>
      <c r="Y437" s="192"/>
      <c r="Z437" s="192"/>
      <c r="AA437" s="40" t="s">
        <v>1179</v>
      </c>
      <c r="AB437" s="40"/>
      <c r="AC437" s="40"/>
      <c r="AD437" s="39">
        <f t="shared" si="61"/>
        <v>0.1</v>
      </c>
      <c r="AE437" s="39">
        <f t="shared" si="55"/>
        <v>-2.3025850929940455</v>
      </c>
      <c r="AF437" s="35"/>
      <c r="AG437" s="35"/>
    </row>
    <row r="438" spans="1:33" ht="25.5" x14ac:dyDescent="0.2">
      <c r="A438" s="40" t="s">
        <v>1173</v>
      </c>
      <c r="B438" s="40" t="s">
        <v>1174</v>
      </c>
      <c r="C438" s="40" t="s">
        <v>1175</v>
      </c>
      <c r="D438" s="40" t="s">
        <v>1167</v>
      </c>
      <c r="E438" s="40" t="s">
        <v>1176</v>
      </c>
      <c r="F438" s="77" t="s">
        <v>1177</v>
      </c>
      <c r="G438" s="40" t="s">
        <v>1185</v>
      </c>
      <c r="H438" s="77" t="s">
        <v>351</v>
      </c>
      <c r="I438" s="77" t="s">
        <v>341</v>
      </c>
      <c r="J438" s="77" t="s">
        <v>352</v>
      </c>
      <c r="K438" s="678">
        <v>44203</v>
      </c>
      <c r="L438" s="192">
        <v>480</v>
      </c>
      <c r="M438" s="192">
        <v>1</v>
      </c>
      <c r="N438" s="192"/>
      <c r="O438" s="192"/>
      <c r="P438" s="192"/>
      <c r="Q438" s="192"/>
      <c r="R438" s="192"/>
      <c r="S438" s="192"/>
      <c r="T438" s="192"/>
      <c r="U438" s="192"/>
      <c r="V438" s="192">
        <v>8.1000000000000003E-2</v>
      </c>
      <c r="W438" s="76">
        <f t="shared" si="60"/>
        <v>8.1000000000000003E-2</v>
      </c>
      <c r="X438" s="192"/>
      <c r="Y438" s="192"/>
      <c r="Z438" s="192"/>
      <c r="AA438" s="40" t="s">
        <v>1179</v>
      </c>
      <c r="AB438" s="40"/>
      <c r="AC438" s="40"/>
      <c r="AD438" s="39">
        <f t="shared" si="61"/>
        <v>8.1000000000000003E-2</v>
      </c>
      <c r="AE438" s="39">
        <f t="shared" si="55"/>
        <v>-2.5133061243096981</v>
      </c>
      <c r="AF438" s="35"/>
      <c r="AG438" s="35"/>
    </row>
    <row r="439" spans="1:33" ht="25.5" x14ac:dyDescent="0.2">
      <c r="A439" s="40" t="s">
        <v>1173</v>
      </c>
      <c r="B439" s="40" t="s">
        <v>1174</v>
      </c>
      <c r="C439" s="40" t="s">
        <v>1175</v>
      </c>
      <c r="D439" s="40" t="s">
        <v>1167</v>
      </c>
      <c r="E439" s="40" t="s">
        <v>1176</v>
      </c>
      <c r="F439" s="77" t="s">
        <v>1177</v>
      </c>
      <c r="G439" s="40" t="s">
        <v>1185</v>
      </c>
      <c r="H439" s="77" t="s">
        <v>351</v>
      </c>
      <c r="I439" s="77" t="s">
        <v>341</v>
      </c>
      <c r="J439" s="77" t="s">
        <v>352</v>
      </c>
      <c r="K439" s="678">
        <v>43795</v>
      </c>
      <c r="L439" s="192">
        <v>720</v>
      </c>
      <c r="M439" s="192">
        <v>1</v>
      </c>
      <c r="N439" s="192"/>
      <c r="O439" s="192"/>
      <c r="P439" s="192"/>
      <c r="Q439" s="192"/>
      <c r="R439" s="192"/>
      <c r="S439" s="192"/>
      <c r="T439" s="192"/>
      <c r="U439" s="192"/>
      <c r="V439" s="192">
        <v>2.7E-2</v>
      </c>
      <c r="W439" s="76">
        <f t="shared" si="60"/>
        <v>2.7E-2</v>
      </c>
      <c r="X439" s="192"/>
      <c r="Y439" s="192"/>
      <c r="Z439" s="192"/>
      <c r="AA439" s="40" t="s">
        <v>1179</v>
      </c>
      <c r="AB439" s="40"/>
      <c r="AC439" s="40" t="s">
        <v>1187</v>
      </c>
      <c r="AD439" s="39">
        <f t="shared" si="61"/>
        <v>2.7E-2</v>
      </c>
      <c r="AE439" s="39">
        <f t="shared" si="55"/>
        <v>-3.6119184129778081</v>
      </c>
      <c r="AF439" s="35"/>
      <c r="AG439" s="35"/>
    </row>
    <row r="440" spans="1:33" ht="25.5" x14ac:dyDescent="0.2">
      <c r="A440" s="40" t="s">
        <v>1173</v>
      </c>
      <c r="B440" s="40" t="s">
        <v>1174</v>
      </c>
      <c r="C440" s="40" t="s">
        <v>1175</v>
      </c>
      <c r="D440" s="40" t="s">
        <v>1167</v>
      </c>
      <c r="E440" s="40" t="s">
        <v>1176</v>
      </c>
      <c r="F440" s="77" t="s">
        <v>1177</v>
      </c>
      <c r="G440" s="40" t="s">
        <v>1185</v>
      </c>
      <c r="H440" s="77" t="s">
        <v>351</v>
      </c>
      <c r="I440" s="77" t="s">
        <v>341</v>
      </c>
      <c r="J440" s="77" t="s">
        <v>352</v>
      </c>
      <c r="K440" s="678">
        <v>43767</v>
      </c>
      <c r="L440" s="192">
        <v>720</v>
      </c>
      <c r="M440" s="192">
        <v>1</v>
      </c>
      <c r="N440" s="192"/>
      <c r="O440" s="192"/>
      <c r="P440" s="192"/>
      <c r="Q440" s="192"/>
      <c r="R440" s="192"/>
      <c r="S440" s="192"/>
      <c r="T440" s="192"/>
      <c r="U440" s="192"/>
      <c r="V440" s="192">
        <v>3.2000000000000001E-2</v>
      </c>
      <c r="W440" s="76">
        <f t="shared" si="60"/>
        <v>3.2000000000000001E-2</v>
      </c>
      <c r="X440" s="192"/>
      <c r="Y440" s="192"/>
      <c r="Z440" s="192"/>
      <c r="AA440" s="40" t="s">
        <v>1179</v>
      </c>
      <c r="AB440" s="40"/>
      <c r="AC440" s="40"/>
      <c r="AD440" s="39">
        <f t="shared" si="61"/>
        <v>3.2000000000000001E-2</v>
      </c>
      <c r="AE440" s="39">
        <f t="shared" si="55"/>
        <v>-3.4420193761824103</v>
      </c>
      <c r="AF440" s="35"/>
      <c r="AG440" s="35"/>
    </row>
    <row r="441" spans="1:33" ht="25.5" x14ac:dyDescent="0.2">
      <c r="A441" s="40" t="s">
        <v>1173</v>
      </c>
      <c r="B441" s="40" t="s">
        <v>1174</v>
      </c>
      <c r="C441" s="40" t="s">
        <v>1175</v>
      </c>
      <c r="D441" s="40" t="s">
        <v>1167</v>
      </c>
      <c r="E441" s="40" t="s">
        <v>1176</v>
      </c>
      <c r="F441" s="77" t="s">
        <v>1177</v>
      </c>
      <c r="G441" s="40" t="s">
        <v>1185</v>
      </c>
      <c r="H441" s="77" t="s">
        <v>351</v>
      </c>
      <c r="I441" s="77" t="s">
        <v>341</v>
      </c>
      <c r="J441" s="77" t="s">
        <v>352</v>
      </c>
      <c r="K441" s="678">
        <v>43741</v>
      </c>
      <c r="L441" s="192">
        <v>720</v>
      </c>
      <c r="M441" s="192">
        <v>1</v>
      </c>
      <c r="N441" s="192"/>
      <c r="O441" s="192"/>
      <c r="P441" s="192"/>
      <c r="Q441" s="192"/>
      <c r="R441" s="192"/>
      <c r="S441" s="192"/>
      <c r="T441" s="192"/>
      <c r="U441" s="192"/>
      <c r="V441" s="192">
        <v>2.7E-2</v>
      </c>
      <c r="W441" s="76">
        <f t="shared" si="60"/>
        <v>2.7E-2</v>
      </c>
      <c r="X441" s="192"/>
      <c r="Y441" s="192"/>
      <c r="Z441" s="192"/>
      <c r="AA441" s="40" t="s">
        <v>1179</v>
      </c>
      <c r="AB441" s="40"/>
      <c r="AC441" s="40"/>
      <c r="AD441" s="39">
        <f t="shared" si="61"/>
        <v>2.7E-2</v>
      </c>
      <c r="AE441" s="39">
        <f t="shared" ref="AE441" si="62">+IFERROR(LN(AD441),"")</f>
        <v>-3.6119184129778081</v>
      </c>
      <c r="AF441" s="35"/>
      <c r="AG441" s="35"/>
    </row>
  </sheetData>
  <sheetProtection sheet="1" objects="1" scenarios="1"/>
  <autoFilter ref="A2:AL424" xr:uid="{BF4BB79A-AF09-43A4-A81B-1099FFC4B332}"/>
  <mergeCells count="13">
    <mergeCell ref="M418:M419"/>
    <mergeCell ref="AG1:AG2"/>
    <mergeCell ref="AJ1:AL1"/>
    <mergeCell ref="Y1:Z1"/>
    <mergeCell ref="AB1:AB2"/>
    <mergeCell ref="AA1:AA2"/>
    <mergeCell ref="AD1:AD2"/>
    <mergeCell ref="AE1:AE2"/>
    <mergeCell ref="M44:M45"/>
    <mergeCell ref="O1:V1"/>
    <mergeCell ref="W1:X1"/>
    <mergeCell ref="N1:N2"/>
    <mergeCell ref="AF1:AF2"/>
  </mergeCells>
  <phoneticPr fontId="13" type="noConversion"/>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BF6A-6709-4311-8D2C-D5C11388BC3C}">
  <sheetPr codeName="Sheet15"/>
  <dimension ref="A1:AI319"/>
  <sheetViews>
    <sheetView topLeftCell="E1" zoomScale="70" zoomScaleNormal="70" workbookViewId="0">
      <selection activeCell="Z23" sqref="Z23"/>
    </sheetView>
  </sheetViews>
  <sheetFormatPr defaultColWidth="9.28515625" defaultRowHeight="15" x14ac:dyDescent="0.25"/>
  <cols>
    <col min="1" max="4" width="14.28515625" style="8" customWidth="1"/>
    <col min="5" max="5" width="23.5703125" style="8" customWidth="1"/>
    <col min="6" max="6" width="25" style="9" customWidth="1"/>
    <col min="7" max="7" width="17.28515625" style="8" customWidth="1"/>
    <col min="8" max="10" width="12.7109375" style="9" customWidth="1"/>
    <col min="11" max="12" width="12.7109375" style="7" customWidth="1"/>
    <col min="13" max="13" width="11" style="7" customWidth="1"/>
    <col min="14" max="14" width="8.28515625" style="7" customWidth="1"/>
    <col min="15" max="15" width="7.42578125" style="7" customWidth="1"/>
    <col min="16" max="16" width="8.7109375" style="7" customWidth="1"/>
    <col min="17" max="17" width="9.5703125" style="7" customWidth="1"/>
    <col min="18" max="19" width="9.28515625" style="7" customWidth="1"/>
    <col min="20" max="20" width="8.42578125" style="7" customWidth="1"/>
    <col min="21" max="21" width="10" style="7" customWidth="1"/>
    <col min="22" max="23" width="17.7109375" style="7" customWidth="1"/>
    <col min="24" max="24" width="16.42578125" style="7" customWidth="1"/>
    <col min="25" max="25" width="18.28515625" style="7" customWidth="1"/>
    <col min="26" max="27" width="15.28515625" style="8" customWidth="1"/>
    <col min="28" max="28" width="32.28515625" style="8" customWidth="1"/>
    <col min="29" max="34" width="9.28515625" style="1"/>
    <col min="36" max="16384" width="9.28515625" style="1"/>
  </cols>
  <sheetData>
    <row r="1" spans="1:32" ht="22.5" customHeight="1" x14ac:dyDescent="0.25">
      <c r="A1" s="27"/>
      <c r="B1" s="27"/>
      <c r="C1" s="27"/>
      <c r="D1" s="27"/>
      <c r="E1" s="27"/>
      <c r="F1" s="26"/>
      <c r="G1" s="27"/>
      <c r="H1" s="28"/>
      <c r="I1" s="28"/>
      <c r="J1" s="28"/>
      <c r="K1" s="27"/>
      <c r="L1" s="27"/>
      <c r="M1" s="27"/>
      <c r="N1" s="774" t="s">
        <v>306</v>
      </c>
      <c r="O1" s="775"/>
      <c r="P1" s="775"/>
      <c r="Q1" s="775"/>
      <c r="R1" s="775"/>
      <c r="S1" s="775"/>
      <c r="T1" s="775"/>
      <c r="U1" s="775"/>
      <c r="V1" s="774" t="s">
        <v>440</v>
      </c>
      <c r="W1" s="776"/>
      <c r="X1" s="774" t="s">
        <v>441</v>
      </c>
      <c r="Y1" s="776"/>
      <c r="Z1" s="772" t="s">
        <v>335</v>
      </c>
      <c r="AA1" s="772" t="s">
        <v>336</v>
      </c>
      <c r="AB1" s="27"/>
      <c r="AC1" s="782" t="s">
        <v>337</v>
      </c>
      <c r="AD1" s="782" t="s">
        <v>338</v>
      </c>
      <c r="AE1" s="782" t="s">
        <v>339</v>
      </c>
      <c r="AF1" s="782" t="s">
        <v>340</v>
      </c>
    </row>
    <row r="2" spans="1:32" ht="49.5" customHeight="1" x14ac:dyDescent="0.25">
      <c r="A2" s="683" t="s">
        <v>308</v>
      </c>
      <c r="B2" s="683" t="s">
        <v>312</v>
      </c>
      <c r="C2" s="29" t="s">
        <v>313</v>
      </c>
      <c r="D2" s="29" t="s">
        <v>314</v>
      </c>
      <c r="E2" s="683" t="s">
        <v>315</v>
      </c>
      <c r="F2" s="686" t="s">
        <v>316</v>
      </c>
      <c r="G2" s="683" t="s">
        <v>317</v>
      </c>
      <c r="H2" s="686" t="s">
        <v>318</v>
      </c>
      <c r="I2" s="686" t="s">
        <v>319</v>
      </c>
      <c r="J2" s="686" t="s">
        <v>320</v>
      </c>
      <c r="K2" s="29" t="s">
        <v>321</v>
      </c>
      <c r="L2" s="29" t="s">
        <v>322</v>
      </c>
      <c r="M2" s="683" t="s">
        <v>323</v>
      </c>
      <c r="N2" s="685" t="s">
        <v>325</v>
      </c>
      <c r="O2" s="685" t="s">
        <v>326</v>
      </c>
      <c r="P2" s="685" t="s">
        <v>327</v>
      </c>
      <c r="Q2" s="685" t="s">
        <v>328</v>
      </c>
      <c r="R2" s="685" t="s">
        <v>329</v>
      </c>
      <c r="S2" s="685" t="s">
        <v>330</v>
      </c>
      <c r="T2" s="685" t="s">
        <v>331</v>
      </c>
      <c r="U2" s="685" t="s">
        <v>332</v>
      </c>
      <c r="V2" s="685" t="s">
        <v>442</v>
      </c>
      <c r="W2" s="685" t="s">
        <v>443</v>
      </c>
      <c r="X2" s="685" t="s">
        <v>442</v>
      </c>
      <c r="Y2" s="685" t="s">
        <v>443</v>
      </c>
      <c r="Z2" s="773"/>
      <c r="AA2" s="773"/>
      <c r="AB2" s="683" t="s">
        <v>311</v>
      </c>
      <c r="AC2" s="783"/>
      <c r="AD2" s="783"/>
      <c r="AE2" s="783"/>
      <c r="AF2" s="783"/>
    </row>
    <row r="3" spans="1:32" ht="26.25" x14ac:dyDescent="0.25">
      <c r="A3" s="60">
        <v>4140715</v>
      </c>
      <c r="B3" s="40" t="s">
        <v>795</v>
      </c>
      <c r="C3" s="40">
        <v>2017</v>
      </c>
      <c r="D3" s="40" t="s">
        <v>395</v>
      </c>
      <c r="E3" s="40" t="s">
        <v>349</v>
      </c>
      <c r="F3" s="40" t="s">
        <v>349</v>
      </c>
      <c r="G3" s="40" t="s">
        <v>796</v>
      </c>
      <c r="H3" s="40" t="s">
        <v>1163</v>
      </c>
      <c r="I3" s="40" t="s">
        <v>341</v>
      </c>
      <c r="J3" s="40" t="s">
        <v>797</v>
      </c>
      <c r="K3" s="192"/>
      <c r="L3" s="192">
        <v>480</v>
      </c>
      <c r="M3" s="192">
        <v>78</v>
      </c>
      <c r="N3" s="192"/>
      <c r="O3" s="192"/>
      <c r="P3" s="34">
        <v>4.5201103313638347E-3</v>
      </c>
      <c r="Q3" s="34">
        <v>4.5201103313638347E-3</v>
      </c>
      <c r="R3" s="34">
        <v>1.808044132545534E-3</v>
      </c>
      <c r="S3" s="34">
        <v>1.3831537613973335</v>
      </c>
      <c r="T3" s="34">
        <v>9.0402206627276699E-4</v>
      </c>
      <c r="U3" s="75"/>
      <c r="V3" s="21" t="str">
        <f>IF(AND($H3="W",$I3="TWA",$J3="PBZ",$U3&lt;&gt;""),IF($AA3&lt;&gt;"ND",$U3,IF(#REF!&gt;3,$U3/2,$U3/SQRT(2))),"")</f>
        <v/>
      </c>
      <c r="W3" s="682" t="str">
        <f t="shared" ref="W3:W4" si="0">IF(AND($H3="ONU", $I3="TWA", $J3="PBZ",$U3&lt;&gt;""), $U3, "")</f>
        <v/>
      </c>
      <c r="X3" s="682" t="str">
        <f>IF(AND($H3="W",$I3="Short-term",$J3="PBZ",$U3&lt;&gt;""),IF($AA3&lt;&gt;"ND",$U3,IF(#REF!&gt;3,$U3/2,$U3/SQRT(2))),"")</f>
        <v/>
      </c>
      <c r="Y3" s="682" t="str">
        <f>IF(AND($H3="ONU",$I3="Short-term",$J3="PBZ",$U3&lt;&gt;""),IF($AA3&lt;&gt;"ND",$U3,IF(#REF!&gt;3,$U3/2,$U3/SQRT(2))),"")</f>
        <v/>
      </c>
      <c r="Z3" s="40" t="s">
        <v>798</v>
      </c>
      <c r="AA3" s="40"/>
      <c r="AB3" s="40" t="s">
        <v>799</v>
      </c>
      <c r="AC3" s="39" t="str">
        <f t="shared" ref="AC3:AC5" si="1">IF(AND($H3="W", $I3="TWA", $J3="PBZ",$U3&lt;&gt;"", $AA3&lt;&gt;"ND"), $U3, "")</f>
        <v/>
      </c>
      <c r="AD3" s="39" t="str">
        <f t="shared" ref="AD3:AD5" si="2">+IFERROR(LN(AC3),"")</f>
        <v/>
      </c>
      <c r="AE3" s="39" t="str">
        <f t="shared" ref="AE3:AE5" si="3">IF(AND($H3="W", $I3="Short-term", $J3="PBZ",$U3&lt;&gt;"", $AA3&lt;&gt;"ND"), $U3, "")</f>
        <v/>
      </c>
      <c r="AF3" s="39" t="str">
        <f t="shared" ref="AF3:AF5" si="4">+IFERROR(LN(AE3),"")</f>
        <v/>
      </c>
    </row>
    <row r="4" spans="1:32" ht="39" x14ac:dyDescent="0.25">
      <c r="A4" s="60">
        <v>4140715</v>
      </c>
      <c r="B4" s="40" t="s">
        <v>795</v>
      </c>
      <c r="C4" s="40">
        <v>2017</v>
      </c>
      <c r="D4" s="40" t="s">
        <v>395</v>
      </c>
      <c r="E4" s="40" t="s">
        <v>349</v>
      </c>
      <c r="F4" s="40" t="s">
        <v>349</v>
      </c>
      <c r="G4" s="40" t="s">
        <v>800</v>
      </c>
      <c r="H4" s="40" t="s">
        <v>1163</v>
      </c>
      <c r="I4" s="40" t="s">
        <v>341</v>
      </c>
      <c r="J4" s="40" t="s">
        <v>797</v>
      </c>
      <c r="K4" s="192"/>
      <c r="L4" s="192">
        <v>480</v>
      </c>
      <c r="M4" s="192">
        <v>485</v>
      </c>
      <c r="N4" s="192"/>
      <c r="O4" s="192"/>
      <c r="P4" s="34">
        <v>1.3560330994091504E-2</v>
      </c>
      <c r="Q4" s="34">
        <v>4.9721213645002184E-2</v>
      </c>
      <c r="R4" s="34">
        <v>4.5201103313638347E-3</v>
      </c>
      <c r="S4" s="34">
        <v>2.7482270814692114</v>
      </c>
      <c r="T4" s="34">
        <v>3.1640772319546841E-3</v>
      </c>
      <c r="U4" s="75"/>
      <c r="V4" s="21" t="str">
        <f>IF(AND($H4="W",$I4="TWA",$J4="PBZ",$U4&lt;&gt;""),IF($AA4&lt;&gt;"ND",$U4,IF(#REF!&gt;3,$U4/2,$U4/SQRT(2))),"")</f>
        <v/>
      </c>
      <c r="W4" s="682" t="str">
        <f t="shared" si="0"/>
        <v/>
      </c>
      <c r="X4" s="682" t="str">
        <f>IF(AND($H4="W",$I4="Short-term",$J4="PBZ",$U4&lt;&gt;""),IF($AA4&lt;&gt;"ND",$U4,IF(#REF!&gt;3,$U4/2,$U4/SQRT(2))),"")</f>
        <v/>
      </c>
      <c r="Y4" s="682" t="str">
        <f>IF(AND($H4="ONU",$I4="Short-term",$J4="PBZ",$U4&lt;&gt;""),IF($AA4&lt;&gt;"ND",$U4,IF(#REF!&gt;3,$U4/2,$U4/SQRT(2))),"")</f>
        <v/>
      </c>
      <c r="Z4" s="40" t="s">
        <v>798</v>
      </c>
      <c r="AA4" s="40"/>
      <c r="AB4" s="40" t="s">
        <v>799</v>
      </c>
      <c r="AC4" s="39" t="str">
        <f t="shared" si="1"/>
        <v/>
      </c>
      <c r="AD4" s="39" t="str">
        <f t="shared" si="2"/>
        <v/>
      </c>
      <c r="AE4" s="39" t="str">
        <f t="shared" si="3"/>
        <v/>
      </c>
      <c r="AF4" s="39" t="str">
        <f t="shared" si="4"/>
        <v/>
      </c>
    </row>
    <row r="5" spans="1:32" x14ac:dyDescent="0.25">
      <c r="A5" s="60">
        <v>4140715</v>
      </c>
      <c r="B5" s="40" t="s">
        <v>795</v>
      </c>
      <c r="C5" s="40">
        <v>2017</v>
      </c>
      <c r="D5" s="40" t="s">
        <v>395</v>
      </c>
      <c r="E5" s="40" t="s">
        <v>349</v>
      </c>
      <c r="F5" s="40" t="s">
        <v>349</v>
      </c>
      <c r="G5" s="40" t="s">
        <v>801</v>
      </c>
      <c r="H5" s="40"/>
      <c r="I5" s="40" t="s">
        <v>341</v>
      </c>
      <c r="J5" s="40" t="s">
        <v>797</v>
      </c>
      <c r="K5" s="192"/>
      <c r="L5" s="192">
        <v>480</v>
      </c>
      <c r="M5" s="192">
        <v>1026</v>
      </c>
      <c r="N5" s="192"/>
      <c r="O5" s="192"/>
      <c r="P5" s="34">
        <v>3.6160882650910678E-2</v>
      </c>
      <c r="Q5" s="34">
        <v>6.328154463909369E-2</v>
      </c>
      <c r="R5" s="34">
        <v>1.3560330994091504E-2</v>
      </c>
      <c r="S5" s="34">
        <v>2.0430898697764532</v>
      </c>
      <c r="T5" s="34">
        <v>1.3560330994091504E-2</v>
      </c>
      <c r="U5" s="75"/>
      <c r="V5" s="21" t="str">
        <f>IF(AND($H5="W",$I5="TWA",$J5="PBZ",$U5&lt;&gt;""),IF($AA5&lt;&gt;"ND",$U5,IF(#REF!&gt;3,$U5/2,$U5/SQRT(2))),"")</f>
        <v/>
      </c>
      <c r="W5" s="682" t="str">
        <f t="shared" ref="W5:W25" si="5">IF(AND($H5="ONU", $I5="TWA", $J5="PBZ",$U5&lt;&gt;""), $U5, "")</f>
        <v/>
      </c>
      <c r="X5" s="682" t="str">
        <f>IF(AND($H5="W",$I5="Short-term",$J5="PBZ",$U5&lt;&gt;""),IF($AA5&lt;&gt;"ND",$U5,IF(#REF!&gt;3,$U5/2,$U5/SQRT(2))),"")</f>
        <v/>
      </c>
      <c r="Y5" s="682" t="str">
        <f>IF(AND($H5="ONU",$I5="Short-term",$J5="PBZ",$U5&lt;&gt;""),IF($AA5&lt;&gt;"ND",$U5,IF(#REF!&gt;3,$U5/2,$U5/SQRT(2))),"")</f>
        <v/>
      </c>
      <c r="Z5" s="40" t="s">
        <v>798</v>
      </c>
      <c r="AA5" s="40"/>
      <c r="AB5" s="40" t="s">
        <v>799</v>
      </c>
      <c r="AC5" s="39" t="str">
        <f t="shared" si="1"/>
        <v/>
      </c>
      <c r="AD5" s="39" t="str">
        <f t="shared" si="2"/>
        <v/>
      </c>
      <c r="AE5" s="39" t="str">
        <f t="shared" si="3"/>
        <v/>
      </c>
      <c r="AF5" s="39" t="str">
        <f t="shared" si="4"/>
        <v/>
      </c>
    </row>
    <row r="6" spans="1:32" x14ac:dyDescent="0.25">
      <c r="A6" s="60">
        <v>4140715</v>
      </c>
      <c r="B6" s="40" t="s">
        <v>795</v>
      </c>
      <c r="C6" s="40">
        <v>2017</v>
      </c>
      <c r="D6" s="40" t="s">
        <v>395</v>
      </c>
      <c r="E6" s="40" t="s">
        <v>349</v>
      </c>
      <c r="F6" s="40" t="s">
        <v>349</v>
      </c>
      <c r="G6" s="40" t="s">
        <v>802</v>
      </c>
      <c r="H6" s="40" t="s">
        <v>1163</v>
      </c>
      <c r="I6" s="40" t="s">
        <v>341</v>
      </c>
      <c r="J6" s="40" t="s">
        <v>797</v>
      </c>
      <c r="K6" s="192"/>
      <c r="L6" s="192">
        <v>480</v>
      </c>
      <c r="M6" s="192">
        <v>135</v>
      </c>
      <c r="N6" s="192"/>
      <c r="O6" s="192"/>
      <c r="P6" s="34">
        <v>2.2600551656819175E-2</v>
      </c>
      <c r="Q6" s="34">
        <v>4.9721213645002184E-2</v>
      </c>
      <c r="R6" s="34">
        <v>4.5201103313638347E-3</v>
      </c>
      <c r="S6" s="34">
        <v>2.4137389169482875</v>
      </c>
      <c r="T6" s="34">
        <v>4.5201103313638347E-3</v>
      </c>
      <c r="U6" s="75"/>
      <c r="V6" s="21" t="str">
        <f>IF(AND($H6="W",$I6="TWA",$J6="PBZ",$U6&lt;&gt;""),IF($AA6&lt;&gt;"ND",$U6,IF(#REF!&gt;3,$U6/2,$U6/SQRT(2))),"")</f>
        <v/>
      </c>
      <c r="W6" s="682" t="str">
        <f t="shared" si="5"/>
        <v/>
      </c>
      <c r="X6" s="682" t="str">
        <f>IF(AND($H6="W",$I6="Short-term",$J6="PBZ",$U6&lt;&gt;""),IF($AA6&lt;&gt;"ND",$U6,IF(#REF!&gt;3,$U6/2,$U6/SQRT(2))),"")</f>
        <v/>
      </c>
      <c r="Y6" s="682" t="str">
        <f>IF(AND($H6="ONU",$I6="Short-term",$J6="PBZ",$U6&lt;&gt;""),IF($AA6&lt;&gt;"ND",$U6,IF(#REF!&gt;3,$U6/2,$U6/SQRT(2))),"")</f>
        <v/>
      </c>
      <c r="Z6" s="40" t="s">
        <v>798</v>
      </c>
      <c r="AA6" s="40"/>
      <c r="AB6" s="40" t="s">
        <v>799</v>
      </c>
      <c r="AC6" s="39" t="str">
        <f t="shared" ref="AC6:AC25" si="6">IF(AND($H6="W", $I6="TWA", $J6="PBZ",$U6&lt;&gt;"", $AA6&lt;&gt;"ND"), $U6, "")</f>
        <v/>
      </c>
      <c r="AD6" s="39" t="str">
        <f t="shared" ref="AD6:AD25" si="7">+IFERROR(LN(AC6),"")</f>
        <v/>
      </c>
      <c r="AE6" s="39" t="str">
        <f t="shared" ref="AE6:AE25" si="8">IF(AND($H6="W", $I6="Short-term", $J6="PBZ",$U6&lt;&gt;"", $AA6&lt;&gt;"ND"), $U6, "")</f>
        <v/>
      </c>
      <c r="AF6" s="39" t="str">
        <f t="shared" ref="AF6:AF25" si="9">+IFERROR(LN(AE6),"")</f>
        <v/>
      </c>
    </row>
    <row r="7" spans="1:32" ht="26.25" x14ac:dyDescent="0.25">
      <c r="A7" s="60">
        <v>4140715</v>
      </c>
      <c r="B7" s="40" t="s">
        <v>795</v>
      </c>
      <c r="C7" s="40">
        <v>2017</v>
      </c>
      <c r="D7" s="40" t="s">
        <v>395</v>
      </c>
      <c r="E7" s="40" t="s">
        <v>349</v>
      </c>
      <c r="F7" s="40" t="s">
        <v>349</v>
      </c>
      <c r="G7" s="40" t="s">
        <v>796</v>
      </c>
      <c r="H7" s="40" t="s">
        <v>1163</v>
      </c>
      <c r="I7" s="40" t="s">
        <v>341</v>
      </c>
      <c r="J7" s="40" t="s">
        <v>797</v>
      </c>
      <c r="K7" s="192"/>
      <c r="L7" s="192">
        <v>480</v>
      </c>
      <c r="M7" s="192">
        <v>768</v>
      </c>
      <c r="N7" s="192"/>
      <c r="O7" s="192"/>
      <c r="P7" s="34">
        <v>3.6160882650910678E-2</v>
      </c>
      <c r="Q7" s="34">
        <v>8.1361985964549022E-2</v>
      </c>
      <c r="R7" s="34">
        <v>9.0402206627276695E-3</v>
      </c>
      <c r="S7" s="34">
        <v>2.5674226682146579</v>
      </c>
      <c r="T7" s="34">
        <v>4.5201103313638347E-3</v>
      </c>
      <c r="U7" s="75"/>
      <c r="V7" s="21" t="str">
        <f>IF(AND($H7="W",$I7="TWA",$J7="PBZ",$U7&lt;&gt;""),IF($AA7&lt;&gt;"ND",$U7,IF(#REF!&gt;3,$U7/2,$U7/SQRT(2))),"")</f>
        <v/>
      </c>
      <c r="W7" s="682" t="str">
        <f t="shared" si="5"/>
        <v/>
      </c>
      <c r="X7" s="682" t="str">
        <f>IF(AND($H7="W",$I7="Short-term",$J7="PBZ",$U7&lt;&gt;""),IF($AA7&lt;&gt;"ND",$U7,IF(#REF!&gt;3,$U7/2,$U7/SQRT(2))),"")</f>
        <v/>
      </c>
      <c r="Y7" s="682" t="str">
        <f>IF(AND($H7="ONU",$I7="Short-term",$J7="PBZ",$U7&lt;&gt;""),IF($AA7&lt;&gt;"ND",$U7,IF(#REF!&gt;3,$U7/2,$U7/SQRT(2))),"")</f>
        <v/>
      </c>
      <c r="Z7" s="40" t="s">
        <v>798</v>
      </c>
      <c r="AA7" s="40"/>
      <c r="AB7" s="40" t="s">
        <v>799</v>
      </c>
      <c r="AC7" s="39" t="str">
        <f t="shared" si="6"/>
        <v/>
      </c>
      <c r="AD7" s="39" t="str">
        <f t="shared" si="7"/>
        <v/>
      </c>
      <c r="AE7" s="39" t="str">
        <f t="shared" si="8"/>
        <v/>
      </c>
      <c r="AF7" s="39" t="str">
        <f t="shared" si="9"/>
        <v/>
      </c>
    </row>
    <row r="8" spans="1:32" x14ac:dyDescent="0.25">
      <c r="A8" s="60">
        <v>4140715</v>
      </c>
      <c r="B8" s="40" t="s">
        <v>795</v>
      </c>
      <c r="C8" s="40">
        <v>2017</v>
      </c>
      <c r="D8" s="40" t="s">
        <v>395</v>
      </c>
      <c r="E8" s="40" t="s">
        <v>349</v>
      </c>
      <c r="F8" s="40" t="s">
        <v>349</v>
      </c>
      <c r="G8" s="40" t="s">
        <v>803</v>
      </c>
      <c r="H8" s="40" t="s">
        <v>1163</v>
      </c>
      <c r="I8" s="40" t="s">
        <v>341</v>
      </c>
      <c r="J8" s="40" t="s">
        <v>797</v>
      </c>
      <c r="K8" s="192"/>
      <c r="L8" s="192">
        <v>480</v>
      </c>
      <c r="M8" s="192">
        <v>176</v>
      </c>
      <c r="N8" s="192"/>
      <c r="O8" s="192"/>
      <c r="P8" s="34">
        <v>4.5201103313638347E-3</v>
      </c>
      <c r="Q8" s="34">
        <v>4.9721213645002184E-2</v>
      </c>
      <c r="R8" s="34">
        <v>1.3560330994091504E-3</v>
      </c>
      <c r="S8" s="34">
        <v>1.342472768415059</v>
      </c>
      <c r="T8" s="34">
        <v>9.0402206627276699E-4</v>
      </c>
      <c r="U8" s="75"/>
      <c r="V8" s="21" t="str">
        <f>IF(AND($H8="W",$I8="TWA",$J8="PBZ",$U8&lt;&gt;""),IF($AA8&lt;&gt;"ND",$U8,IF(#REF!&gt;3,$U8/2,$U8/SQRT(2))),"")</f>
        <v/>
      </c>
      <c r="W8" s="682" t="str">
        <f t="shared" si="5"/>
        <v/>
      </c>
      <c r="X8" s="682" t="str">
        <f>IF(AND($H8="W",$I8="Short-term",$J8="PBZ",$U8&lt;&gt;""),IF($AA8&lt;&gt;"ND",$U8,IF(#REF!&gt;3,$U8/2,$U8/SQRT(2))),"")</f>
        <v/>
      </c>
      <c r="Y8" s="682" t="str">
        <f>IF(AND($H8="ONU",$I8="Short-term",$J8="PBZ",$U8&lt;&gt;""),IF($AA8&lt;&gt;"ND",$U8,IF(#REF!&gt;3,$U8/2,$U8/SQRT(2))),"")</f>
        <v/>
      </c>
      <c r="Z8" s="40" t="s">
        <v>798</v>
      </c>
      <c r="AA8" s="40"/>
      <c r="AB8" s="40" t="s">
        <v>799</v>
      </c>
      <c r="AC8" s="39" t="str">
        <f t="shared" si="6"/>
        <v/>
      </c>
      <c r="AD8" s="39" t="str">
        <f t="shared" si="7"/>
        <v/>
      </c>
      <c r="AE8" s="39" t="str">
        <f t="shared" si="8"/>
        <v/>
      </c>
      <c r="AF8" s="39" t="str">
        <f t="shared" si="9"/>
        <v/>
      </c>
    </row>
    <row r="9" spans="1:32" ht="39" x14ac:dyDescent="0.25">
      <c r="A9" s="60">
        <v>4140715</v>
      </c>
      <c r="B9" s="40" t="s">
        <v>795</v>
      </c>
      <c r="C9" s="40">
        <v>2017</v>
      </c>
      <c r="D9" s="40" t="s">
        <v>395</v>
      </c>
      <c r="E9" s="40" t="s">
        <v>349</v>
      </c>
      <c r="F9" s="40" t="s">
        <v>349</v>
      </c>
      <c r="G9" s="40" t="s">
        <v>804</v>
      </c>
      <c r="H9" s="40" t="s">
        <v>1163</v>
      </c>
      <c r="I9" s="40" t="s">
        <v>341</v>
      </c>
      <c r="J9" s="40" t="s">
        <v>797</v>
      </c>
      <c r="K9" s="192"/>
      <c r="L9" s="192">
        <v>480</v>
      </c>
      <c r="M9" s="192">
        <v>208</v>
      </c>
      <c r="N9" s="192"/>
      <c r="O9" s="192"/>
      <c r="P9" s="34">
        <v>2.2600551656819175E-2</v>
      </c>
      <c r="Q9" s="34">
        <v>8.1361985964549022E-2</v>
      </c>
      <c r="R9" s="34">
        <v>4.5201103313638347E-3</v>
      </c>
      <c r="S9" s="34">
        <v>2.7075460884869371</v>
      </c>
      <c r="T9" s="34">
        <v>3.616088265091068E-3</v>
      </c>
      <c r="U9" s="75"/>
      <c r="V9" s="21" t="str">
        <f>IF(AND($H9="W",$I9="TWA",$J9="PBZ",$U9&lt;&gt;""),IF($AA9&lt;&gt;"ND",$U9,IF(#REF!&gt;3,$U9/2,$U9/SQRT(2))),"")</f>
        <v/>
      </c>
      <c r="W9" s="682" t="str">
        <f t="shared" si="5"/>
        <v/>
      </c>
      <c r="X9" s="682" t="str">
        <f>IF(AND($H9="W",$I9="Short-term",$J9="PBZ",$U9&lt;&gt;""),IF($AA9&lt;&gt;"ND",$U9,IF(#REF!&gt;3,$U9/2,$U9/SQRT(2))),"")</f>
        <v/>
      </c>
      <c r="Y9" s="682" t="str">
        <f>IF(AND($H9="ONU",$I9="Short-term",$J9="PBZ",$U9&lt;&gt;""),IF($AA9&lt;&gt;"ND",$U9,IF(#REF!&gt;3,$U9/2,$U9/SQRT(2))),"")</f>
        <v/>
      </c>
      <c r="Z9" s="40" t="s">
        <v>798</v>
      </c>
      <c r="AA9" s="40"/>
      <c r="AB9" s="40" t="s">
        <v>799</v>
      </c>
      <c r="AC9" s="39" t="str">
        <f t="shared" si="6"/>
        <v/>
      </c>
      <c r="AD9" s="39" t="str">
        <f t="shared" si="7"/>
        <v/>
      </c>
      <c r="AE9" s="39" t="str">
        <f t="shared" si="8"/>
        <v/>
      </c>
      <c r="AF9" s="39" t="str">
        <f t="shared" si="9"/>
        <v/>
      </c>
    </row>
    <row r="10" spans="1:32" ht="39" x14ac:dyDescent="0.25">
      <c r="A10" s="60">
        <v>4140715</v>
      </c>
      <c r="B10" s="40" t="s">
        <v>795</v>
      </c>
      <c r="C10" s="40">
        <v>2017</v>
      </c>
      <c r="D10" s="40" t="s">
        <v>395</v>
      </c>
      <c r="E10" s="40" t="s">
        <v>349</v>
      </c>
      <c r="F10" s="40" t="s">
        <v>349</v>
      </c>
      <c r="G10" s="40" t="s">
        <v>805</v>
      </c>
      <c r="H10" s="40" t="s">
        <v>1163</v>
      </c>
      <c r="I10" s="40" t="s">
        <v>341</v>
      </c>
      <c r="J10" s="40" t="s">
        <v>797</v>
      </c>
      <c r="K10" s="192"/>
      <c r="L10" s="192">
        <v>480</v>
      </c>
      <c r="M10" s="192">
        <v>725</v>
      </c>
      <c r="N10" s="192"/>
      <c r="O10" s="192"/>
      <c r="P10" s="34">
        <v>2.2600551656819175E-2</v>
      </c>
      <c r="Q10" s="34">
        <v>4.5201103313638351E-2</v>
      </c>
      <c r="R10" s="34">
        <v>4.5201103313638347E-3</v>
      </c>
      <c r="S10" s="34">
        <v>2.3007361586641917</v>
      </c>
      <c r="T10" s="34">
        <v>4.5201103313638347E-3</v>
      </c>
      <c r="U10" s="75"/>
      <c r="V10" s="21" t="str">
        <f>IF(AND($H10="W",$I10="TWA",$J10="PBZ",$U10&lt;&gt;""),IF($AA10&lt;&gt;"ND",$U10,IF(#REF!&gt;3,$U10/2,$U10/SQRT(2))),"")</f>
        <v/>
      </c>
      <c r="W10" s="682" t="str">
        <f t="shared" si="5"/>
        <v/>
      </c>
      <c r="X10" s="682" t="str">
        <f>IF(AND($H10="W",$I10="Short-term",$J10="PBZ",$U10&lt;&gt;""),IF($AA10&lt;&gt;"ND",$U10,IF(#REF!&gt;3,$U10/2,$U10/SQRT(2))),"")</f>
        <v/>
      </c>
      <c r="Y10" s="682" t="str">
        <f>IF(AND($H10="ONU",$I10="Short-term",$J10="PBZ",$U10&lt;&gt;""),IF($AA10&lt;&gt;"ND",$U10,IF(#REF!&gt;3,$U10/2,$U10/SQRT(2))),"")</f>
        <v/>
      </c>
      <c r="Z10" s="40" t="s">
        <v>798</v>
      </c>
      <c r="AA10" s="40"/>
      <c r="AB10" s="40" t="s">
        <v>799</v>
      </c>
      <c r="AC10" s="39" t="str">
        <f t="shared" si="6"/>
        <v/>
      </c>
      <c r="AD10" s="39" t="str">
        <f t="shared" si="7"/>
        <v/>
      </c>
      <c r="AE10" s="39" t="str">
        <f t="shared" si="8"/>
        <v/>
      </c>
      <c r="AF10" s="39" t="str">
        <f t="shared" si="9"/>
        <v/>
      </c>
    </row>
    <row r="11" spans="1:32" ht="39" x14ac:dyDescent="0.25">
      <c r="A11" s="60">
        <v>4140715</v>
      </c>
      <c r="B11" s="40" t="s">
        <v>795</v>
      </c>
      <c r="C11" s="40">
        <v>2017</v>
      </c>
      <c r="D11" s="40" t="s">
        <v>395</v>
      </c>
      <c r="E11" s="40" t="s">
        <v>349</v>
      </c>
      <c r="F11" s="40" t="s">
        <v>349</v>
      </c>
      <c r="G11" s="40" t="s">
        <v>806</v>
      </c>
      <c r="H11" s="40" t="s">
        <v>1163</v>
      </c>
      <c r="I11" s="40" t="s">
        <v>341</v>
      </c>
      <c r="J11" s="40" t="s">
        <v>797</v>
      </c>
      <c r="K11" s="192"/>
      <c r="L11" s="192">
        <v>480</v>
      </c>
      <c r="M11" s="192">
        <v>1000</v>
      </c>
      <c r="N11" s="192"/>
      <c r="O11" s="192"/>
      <c r="P11" s="34">
        <v>2.7120661988183008E-2</v>
      </c>
      <c r="Q11" s="34">
        <v>6.328154463909369E-2</v>
      </c>
      <c r="R11" s="34">
        <v>9.0402206627276695E-3</v>
      </c>
      <c r="S11" s="34">
        <v>2.3911383652914684</v>
      </c>
      <c r="T11" s="34">
        <v>9.0402206627276695E-3</v>
      </c>
      <c r="U11" s="75"/>
      <c r="V11" s="21" t="str">
        <f>IF(AND($H11="W",$I11="TWA",$J11="PBZ",$U11&lt;&gt;""),IF($AA11&lt;&gt;"ND",$U11,IF(#REF!&gt;3,$U11/2,$U11/SQRT(2))),"")</f>
        <v/>
      </c>
      <c r="W11" s="682" t="str">
        <f t="shared" si="5"/>
        <v/>
      </c>
      <c r="X11" s="682" t="str">
        <f>IF(AND($H11="W",$I11="Short-term",$J11="PBZ",$U11&lt;&gt;""),IF($AA11&lt;&gt;"ND",$U11,IF(#REF!&gt;3,$U11/2,$U11/SQRT(2))),"")</f>
        <v/>
      </c>
      <c r="Y11" s="682" t="str">
        <f>IF(AND($H11="ONU",$I11="Short-term",$J11="PBZ",$U11&lt;&gt;""),IF($AA11&lt;&gt;"ND",$U11,IF(#REF!&gt;3,$U11/2,$U11/SQRT(2))),"")</f>
        <v/>
      </c>
      <c r="Z11" s="40" t="s">
        <v>798</v>
      </c>
      <c r="AA11" s="40"/>
      <c r="AB11" s="40" t="s">
        <v>799</v>
      </c>
      <c r="AC11" s="39" t="str">
        <f t="shared" si="6"/>
        <v/>
      </c>
      <c r="AD11" s="39" t="str">
        <f t="shared" si="7"/>
        <v/>
      </c>
      <c r="AE11" s="39" t="str">
        <f t="shared" si="8"/>
        <v/>
      </c>
      <c r="AF11" s="39" t="str">
        <f t="shared" si="9"/>
        <v/>
      </c>
    </row>
    <row r="12" spans="1:32" ht="39" x14ac:dyDescent="0.25">
      <c r="A12" s="60">
        <v>4140715</v>
      </c>
      <c r="B12" s="40" t="s">
        <v>795</v>
      </c>
      <c r="C12" s="40">
        <v>2017</v>
      </c>
      <c r="D12" s="40" t="s">
        <v>395</v>
      </c>
      <c r="E12" s="40" t="s">
        <v>349</v>
      </c>
      <c r="F12" s="40" t="s">
        <v>349</v>
      </c>
      <c r="G12" s="40" t="s">
        <v>807</v>
      </c>
      <c r="H12" s="40" t="s">
        <v>1163</v>
      </c>
      <c r="I12" s="40" t="s">
        <v>341</v>
      </c>
      <c r="J12" s="40" t="s">
        <v>797</v>
      </c>
      <c r="K12" s="192"/>
      <c r="L12" s="192">
        <v>480</v>
      </c>
      <c r="M12" s="192">
        <v>81</v>
      </c>
      <c r="N12" s="192"/>
      <c r="O12" s="192"/>
      <c r="P12" s="34">
        <v>3.1640772319546845E-2</v>
      </c>
      <c r="Q12" s="34">
        <v>6.328154463909369E-2</v>
      </c>
      <c r="R12" s="34">
        <v>9.0402206627276695E-3</v>
      </c>
      <c r="S12" s="34">
        <v>2.4227791376110157</v>
      </c>
      <c r="T12" s="34">
        <v>9.0402206627276695E-3</v>
      </c>
      <c r="U12" s="75"/>
      <c r="V12" s="21" t="str">
        <f>IF(AND($H12="W",$I12="TWA",$J12="PBZ",$U12&lt;&gt;""),IF($AA12&lt;&gt;"ND",$U12,IF(#REF!&gt;3,$U12/2,$U12/SQRT(2))),"")</f>
        <v/>
      </c>
      <c r="W12" s="682" t="str">
        <f t="shared" si="5"/>
        <v/>
      </c>
      <c r="X12" s="682" t="str">
        <f>IF(AND($H12="W",$I12="Short-term",$J12="PBZ",$U12&lt;&gt;""),IF($AA12&lt;&gt;"ND",$U12,IF(#REF!&gt;3,$U12/2,$U12/SQRT(2))),"")</f>
        <v/>
      </c>
      <c r="Y12" s="682" t="str">
        <f>IF(AND($H12="ONU",$I12="Short-term",$J12="PBZ",$U12&lt;&gt;""),IF($AA12&lt;&gt;"ND",$U12,IF(#REF!&gt;3,$U12/2,$U12/SQRT(2))),"")</f>
        <v/>
      </c>
      <c r="Z12" s="40" t="s">
        <v>798</v>
      </c>
      <c r="AA12" s="40"/>
      <c r="AB12" s="40" t="s">
        <v>799</v>
      </c>
      <c r="AC12" s="39" t="str">
        <f t="shared" si="6"/>
        <v/>
      </c>
      <c r="AD12" s="39" t="str">
        <f t="shared" si="7"/>
        <v/>
      </c>
      <c r="AE12" s="39" t="str">
        <f t="shared" si="8"/>
        <v/>
      </c>
      <c r="AF12" s="39" t="str">
        <f t="shared" si="9"/>
        <v/>
      </c>
    </row>
    <row r="13" spans="1:32" x14ac:dyDescent="0.25">
      <c r="A13" s="60">
        <v>4140715</v>
      </c>
      <c r="B13" s="40" t="s">
        <v>795</v>
      </c>
      <c r="C13" s="40">
        <v>2017</v>
      </c>
      <c r="D13" s="40" t="s">
        <v>395</v>
      </c>
      <c r="E13" s="40" t="s">
        <v>349</v>
      </c>
      <c r="F13" s="40" t="s">
        <v>349</v>
      </c>
      <c r="G13" s="40" t="s">
        <v>801</v>
      </c>
      <c r="H13" s="40" t="s">
        <v>1163</v>
      </c>
      <c r="I13" s="40" t="s">
        <v>341</v>
      </c>
      <c r="J13" s="40" t="s">
        <v>797</v>
      </c>
      <c r="K13" s="192"/>
      <c r="L13" s="192">
        <v>480</v>
      </c>
      <c r="M13" s="192">
        <v>99</v>
      </c>
      <c r="N13" s="192"/>
      <c r="O13" s="192"/>
      <c r="P13" s="34">
        <v>0.13560330994091505</v>
      </c>
      <c r="Q13" s="34">
        <v>0.19436474424864489</v>
      </c>
      <c r="R13" s="34">
        <v>4.0680992982274511E-2</v>
      </c>
      <c r="S13" s="34">
        <v>3.145996790629229</v>
      </c>
      <c r="T13" s="34">
        <v>9.0402206627276702E-2</v>
      </c>
      <c r="U13" s="75"/>
      <c r="V13" s="21" t="str">
        <f>IF(AND($H13="W",$I13="TWA",$J13="PBZ",$U13&lt;&gt;""),IF($AA13&lt;&gt;"ND",$U13,IF(#REF!&gt;3,$U13/2,$U13/SQRT(2))),"")</f>
        <v/>
      </c>
      <c r="W13" s="682" t="str">
        <f t="shared" si="5"/>
        <v/>
      </c>
      <c r="X13" s="682" t="str">
        <f>IF(AND($H13="W",$I13="Short-term",$J13="PBZ",$U13&lt;&gt;""),IF($AA13&lt;&gt;"ND",$U13,IF(#REF!&gt;3,$U13/2,$U13/SQRT(2))),"")</f>
        <v/>
      </c>
      <c r="Y13" s="682" t="str">
        <f>IF(AND($H13="ONU",$I13="Short-term",$J13="PBZ",$U13&lt;&gt;""),IF($AA13&lt;&gt;"ND",$U13,IF(#REF!&gt;3,$U13/2,$U13/SQRT(2))),"")</f>
        <v/>
      </c>
      <c r="Z13" s="40" t="s">
        <v>798</v>
      </c>
      <c r="AA13" s="40"/>
      <c r="AB13" s="40" t="s">
        <v>799</v>
      </c>
      <c r="AC13" s="39" t="str">
        <f t="shared" si="6"/>
        <v/>
      </c>
      <c r="AD13" s="39" t="str">
        <f t="shared" si="7"/>
        <v/>
      </c>
      <c r="AE13" s="39" t="str">
        <f t="shared" si="8"/>
        <v/>
      </c>
      <c r="AF13" s="39" t="str">
        <f t="shared" si="9"/>
        <v/>
      </c>
    </row>
    <row r="14" spans="1:32" ht="39" x14ac:dyDescent="0.25">
      <c r="A14" s="60">
        <v>4140715</v>
      </c>
      <c r="B14" s="40" t="s">
        <v>795</v>
      </c>
      <c r="C14" s="40">
        <v>2017</v>
      </c>
      <c r="D14" s="40" t="s">
        <v>395</v>
      </c>
      <c r="E14" s="40" t="s">
        <v>808</v>
      </c>
      <c r="F14" s="40" t="s">
        <v>349</v>
      </c>
      <c r="G14" s="40" t="s">
        <v>809</v>
      </c>
      <c r="H14" s="40" t="s">
        <v>351</v>
      </c>
      <c r="I14" s="40" t="s">
        <v>341</v>
      </c>
      <c r="J14" s="40" t="s">
        <v>797</v>
      </c>
      <c r="K14" s="192"/>
      <c r="L14" s="192">
        <v>480</v>
      </c>
      <c r="M14" s="192">
        <v>222</v>
      </c>
      <c r="N14" s="192"/>
      <c r="O14" s="192"/>
      <c r="P14" s="35">
        <v>1.3560330994091504E-2</v>
      </c>
      <c r="Q14" s="35">
        <v>2.2600551656819175E-2</v>
      </c>
      <c r="R14" s="35">
        <v>4.5201103313638347E-3</v>
      </c>
      <c r="S14" s="35">
        <v>3.0239538116824054</v>
      </c>
      <c r="T14" s="35">
        <v>9.0402206627276699E-4</v>
      </c>
      <c r="U14" s="75"/>
      <c r="V14" s="21" t="str">
        <f>IF(AND($H14="W",$I14="TWA",$J14="PBZ",$U14&lt;&gt;""),IF($AA14&lt;&gt;"ND",$U14,IF(#REF!&gt;3,$U14/2,$U14/SQRT(2))),"")</f>
        <v/>
      </c>
      <c r="W14" s="682" t="str">
        <f t="shared" si="5"/>
        <v/>
      </c>
      <c r="X14" s="682" t="str">
        <f>IF(AND($H14="W",$I14="Short-term",$J14="PBZ",$U14&lt;&gt;""),IF($AA14&lt;&gt;"ND",$U14,IF(#REF!&gt;3,$U14/2,$U14/SQRT(2))),"")</f>
        <v/>
      </c>
      <c r="Y14" s="682" t="str">
        <f>IF(AND($H14="ONU",$I14="Short-term",$J14="PBZ",$U14&lt;&gt;""),IF($AA14&lt;&gt;"ND",$U14,IF(#REF!&gt;3,$U14/2,$U14/SQRT(2))),"")</f>
        <v/>
      </c>
      <c r="Z14" s="40" t="s">
        <v>798</v>
      </c>
      <c r="AA14" s="40"/>
      <c r="AB14" s="40" t="s">
        <v>799</v>
      </c>
      <c r="AC14" s="39" t="str">
        <f t="shared" si="6"/>
        <v/>
      </c>
      <c r="AD14" s="39" t="str">
        <f t="shared" si="7"/>
        <v/>
      </c>
      <c r="AE14" s="39" t="str">
        <f t="shared" si="8"/>
        <v/>
      </c>
      <c r="AF14" s="39" t="str">
        <f t="shared" si="9"/>
        <v/>
      </c>
    </row>
    <row r="15" spans="1:32" ht="39" x14ac:dyDescent="0.25">
      <c r="A15" s="60">
        <v>4140715</v>
      </c>
      <c r="B15" s="40" t="s">
        <v>795</v>
      </c>
      <c r="C15" s="40">
        <v>2017</v>
      </c>
      <c r="D15" s="40" t="s">
        <v>395</v>
      </c>
      <c r="E15" s="40" t="s">
        <v>808</v>
      </c>
      <c r="F15" s="40" t="s">
        <v>349</v>
      </c>
      <c r="G15" s="40" t="s">
        <v>809</v>
      </c>
      <c r="H15" s="40" t="s">
        <v>351</v>
      </c>
      <c r="I15" s="40" t="s">
        <v>341</v>
      </c>
      <c r="J15" s="40" t="s">
        <v>797</v>
      </c>
      <c r="K15" s="192"/>
      <c r="L15" s="192">
        <v>480</v>
      </c>
      <c r="M15" s="193">
        <v>1475</v>
      </c>
      <c r="N15" s="192"/>
      <c r="O15" s="192"/>
      <c r="P15" s="35">
        <v>0.17628430292318956</v>
      </c>
      <c r="Q15" s="35">
        <v>0.46557136413047501</v>
      </c>
      <c r="R15" s="35">
        <v>3.6160882650910678E-2</v>
      </c>
      <c r="S15" s="35">
        <v>5.6410976935420658</v>
      </c>
      <c r="T15" s="35">
        <v>8.1361985964549022E-2</v>
      </c>
      <c r="U15" s="75"/>
      <c r="V15" s="21" t="str">
        <f>IF(AND($H15="W",$I15="TWA",$J15="PBZ",$U15&lt;&gt;""),IF($AA15&lt;&gt;"ND",$U15,IF(#REF!&gt;3,$U15/2,$U15/SQRT(2))),"")</f>
        <v/>
      </c>
      <c r="W15" s="682" t="str">
        <f t="shared" si="5"/>
        <v/>
      </c>
      <c r="X15" s="682" t="str">
        <f>IF(AND($H15="W",$I15="Short-term",$J15="PBZ",$U15&lt;&gt;""),IF($AA15&lt;&gt;"ND",$U15,IF(#REF!&gt;3,$U15/2,$U15/SQRT(2))),"")</f>
        <v/>
      </c>
      <c r="Y15" s="682" t="str">
        <f>IF(AND($H15="ONU",$I15="Short-term",$J15="PBZ",$U15&lt;&gt;""),IF($AA15&lt;&gt;"ND",$U15,IF(#REF!&gt;3,$U15/2,$U15/SQRT(2))),"")</f>
        <v/>
      </c>
      <c r="Z15" s="40" t="s">
        <v>798</v>
      </c>
      <c r="AA15" s="40"/>
      <c r="AB15" s="40" t="s">
        <v>799</v>
      </c>
      <c r="AC15" s="39" t="str">
        <f t="shared" si="6"/>
        <v/>
      </c>
      <c r="AD15" s="39" t="str">
        <f t="shared" si="7"/>
        <v/>
      </c>
      <c r="AE15" s="39" t="str">
        <f t="shared" si="8"/>
        <v/>
      </c>
      <c r="AF15" s="39" t="str">
        <f t="shared" si="9"/>
        <v/>
      </c>
    </row>
    <row r="16" spans="1:32" ht="39" x14ac:dyDescent="0.25">
      <c r="A16" s="60">
        <v>4140715</v>
      </c>
      <c r="B16" s="40" t="s">
        <v>795</v>
      </c>
      <c r="C16" s="40">
        <v>2017</v>
      </c>
      <c r="D16" s="40" t="s">
        <v>395</v>
      </c>
      <c r="E16" s="40" t="s">
        <v>808</v>
      </c>
      <c r="F16" s="40" t="s">
        <v>349</v>
      </c>
      <c r="G16" s="40" t="s">
        <v>809</v>
      </c>
      <c r="H16" s="40" t="s">
        <v>351</v>
      </c>
      <c r="I16" s="40" t="s">
        <v>341</v>
      </c>
      <c r="J16" s="40" t="s">
        <v>797</v>
      </c>
      <c r="K16" s="192"/>
      <c r="L16" s="192">
        <v>480</v>
      </c>
      <c r="M16" s="193">
        <v>4914</v>
      </c>
      <c r="N16" s="192"/>
      <c r="O16" s="192"/>
      <c r="P16" s="35">
        <v>4.0680992982274511E-2</v>
      </c>
      <c r="Q16" s="35">
        <v>9.4922316958640521E-2</v>
      </c>
      <c r="R16" s="35">
        <v>1.3560330994091504E-2</v>
      </c>
      <c r="S16" s="35">
        <v>2.2058138417055511</v>
      </c>
      <c r="T16" s="35">
        <v>1.3560330994091504E-2</v>
      </c>
      <c r="U16" s="75"/>
      <c r="V16" s="21" t="str">
        <f>IF(AND($H16="W",$I16="TWA",$J16="PBZ",$U16&lt;&gt;""),IF($AA16&lt;&gt;"ND",$U16,IF(#REF!&gt;3,$U16/2,$U16/SQRT(2))),"")</f>
        <v/>
      </c>
      <c r="W16" s="682" t="str">
        <f t="shared" si="5"/>
        <v/>
      </c>
      <c r="X16" s="682" t="str">
        <f>IF(AND($H16="W",$I16="Short-term",$J16="PBZ",$U16&lt;&gt;""),IF($AA16&lt;&gt;"ND",$U16,IF(#REF!&gt;3,$U16/2,$U16/SQRT(2))),"")</f>
        <v/>
      </c>
      <c r="Y16" s="682" t="str">
        <f>IF(AND($H16="ONU",$I16="Short-term",$J16="PBZ",$U16&lt;&gt;""),IF($AA16&lt;&gt;"ND",$U16,IF(#REF!&gt;3,$U16/2,$U16/SQRT(2))),"")</f>
        <v/>
      </c>
      <c r="Z16" s="40" t="s">
        <v>798</v>
      </c>
      <c r="AA16" s="40"/>
      <c r="AB16" s="40" t="s">
        <v>799</v>
      </c>
      <c r="AC16" s="39" t="str">
        <f t="shared" si="6"/>
        <v/>
      </c>
      <c r="AD16" s="39" t="str">
        <f t="shared" si="7"/>
        <v/>
      </c>
      <c r="AE16" s="39" t="str">
        <f t="shared" si="8"/>
        <v/>
      </c>
      <c r="AF16" s="39" t="str">
        <f t="shared" si="9"/>
        <v/>
      </c>
    </row>
    <row r="17" spans="1:32" ht="39" x14ac:dyDescent="0.25">
      <c r="A17" s="60">
        <v>4140715</v>
      </c>
      <c r="B17" s="40" t="s">
        <v>795</v>
      </c>
      <c r="C17" s="40">
        <v>2017</v>
      </c>
      <c r="D17" s="40" t="s">
        <v>395</v>
      </c>
      <c r="E17" s="40" t="s">
        <v>808</v>
      </c>
      <c r="F17" s="40" t="s">
        <v>349</v>
      </c>
      <c r="G17" s="40" t="s">
        <v>809</v>
      </c>
      <c r="H17" s="40" t="s">
        <v>351</v>
      </c>
      <c r="I17" s="40" t="s">
        <v>341</v>
      </c>
      <c r="J17" s="40" t="s">
        <v>797</v>
      </c>
      <c r="K17" s="192"/>
      <c r="L17" s="192">
        <v>480</v>
      </c>
      <c r="M17" s="193">
        <v>190</v>
      </c>
      <c r="N17" s="192"/>
      <c r="O17" s="192"/>
      <c r="P17" s="35">
        <v>0.11300275828409587</v>
      </c>
      <c r="Q17" s="35">
        <v>9.0402206627276695E-3</v>
      </c>
      <c r="R17" s="35">
        <v>0.11300275828409587</v>
      </c>
      <c r="S17" s="35">
        <v>0.47913169512456649</v>
      </c>
      <c r="T17" s="35">
        <v>0.11300275828409587</v>
      </c>
      <c r="U17" s="75"/>
      <c r="V17" s="21" t="str">
        <f>IF(AND($H17="W",$I17="TWA",$J17="PBZ",$U17&lt;&gt;""),IF($AA17&lt;&gt;"ND",$U17,IF(#REF!&gt;3,$U17/2,$U17/SQRT(2))),"")</f>
        <v/>
      </c>
      <c r="W17" s="682" t="str">
        <f t="shared" si="5"/>
        <v/>
      </c>
      <c r="X17" s="682" t="str">
        <f>IF(AND($H17="W",$I17="Short-term",$J17="PBZ",$U17&lt;&gt;""),IF($AA17&lt;&gt;"ND",$U17,IF(#REF!&gt;3,$U17/2,$U17/SQRT(2))),"")</f>
        <v/>
      </c>
      <c r="Y17" s="682" t="str">
        <f>IF(AND($H17="ONU",$I17="Short-term",$J17="PBZ",$U17&lt;&gt;""),IF($AA17&lt;&gt;"ND",$U17,IF(#REF!&gt;3,$U17/2,$U17/SQRT(2))),"")</f>
        <v/>
      </c>
      <c r="Z17" s="40" t="s">
        <v>798</v>
      </c>
      <c r="AA17" s="40"/>
      <c r="AB17" s="40" t="s">
        <v>799</v>
      </c>
      <c r="AC17" s="39" t="str">
        <f t="shared" si="6"/>
        <v/>
      </c>
      <c r="AD17" s="39" t="str">
        <f t="shared" si="7"/>
        <v/>
      </c>
      <c r="AE17" s="39" t="str">
        <f t="shared" si="8"/>
        <v/>
      </c>
      <c r="AF17" s="39" t="str">
        <f t="shared" si="9"/>
        <v/>
      </c>
    </row>
    <row r="18" spans="1:32" ht="26.25" x14ac:dyDescent="0.25">
      <c r="A18" s="60">
        <v>4140715</v>
      </c>
      <c r="B18" s="40" t="s">
        <v>795</v>
      </c>
      <c r="C18" s="40">
        <v>2017</v>
      </c>
      <c r="D18" s="40" t="s">
        <v>395</v>
      </c>
      <c r="E18" s="40" t="s">
        <v>810</v>
      </c>
      <c r="F18" s="40" t="s">
        <v>349</v>
      </c>
      <c r="G18" s="40" t="s">
        <v>811</v>
      </c>
      <c r="H18" s="40" t="s">
        <v>351</v>
      </c>
      <c r="I18" s="40" t="s">
        <v>341</v>
      </c>
      <c r="J18" s="40" t="s">
        <v>797</v>
      </c>
      <c r="K18" s="192"/>
      <c r="L18" s="192">
        <v>480</v>
      </c>
      <c r="M18" s="193">
        <v>1698</v>
      </c>
      <c r="N18" s="192"/>
      <c r="O18" s="192"/>
      <c r="P18" s="35">
        <v>0.15368375126637038</v>
      </c>
      <c r="Q18" s="35">
        <v>0.43393059181092813</v>
      </c>
      <c r="R18" s="35">
        <v>2.7120661988183008E-2</v>
      </c>
      <c r="S18" s="35">
        <v>6.1518701609861788</v>
      </c>
      <c r="T18" s="35">
        <v>8.1361985964549022E-2</v>
      </c>
      <c r="U18" s="75"/>
      <c r="V18" s="21" t="str">
        <f>IF(AND($H18="W",$I18="TWA",$J18="PBZ",$U18&lt;&gt;""),IF($AA18&lt;&gt;"ND",$U18,IF(#REF!&gt;3,$U18/2,$U18/SQRT(2))),"")</f>
        <v/>
      </c>
      <c r="W18" s="682" t="str">
        <f t="shared" si="5"/>
        <v/>
      </c>
      <c r="X18" s="682" t="str">
        <f>IF(AND($H18="W",$I18="Short-term",$J18="PBZ",$U18&lt;&gt;""),IF($AA18&lt;&gt;"ND",$U18,IF(#REF!&gt;3,$U18/2,$U18/SQRT(2))),"")</f>
        <v/>
      </c>
      <c r="Y18" s="682" t="str">
        <f>IF(AND($H18="ONU",$I18="Short-term",$J18="PBZ",$U18&lt;&gt;""),IF($AA18&lt;&gt;"ND",$U18,IF(#REF!&gt;3,$U18/2,$U18/SQRT(2))),"")</f>
        <v/>
      </c>
      <c r="Z18" s="40" t="s">
        <v>798</v>
      </c>
      <c r="AA18" s="40"/>
      <c r="AB18" s="40" t="s">
        <v>799</v>
      </c>
      <c r="AC18" s="39" t="str">
        <f t="shared" si="6"/>
        <v/>
      </c>
      <c r="AD18" s="39" t="str">
        <f t="shared" si="7"/>
        <v/>
      </c>
      <c r="AE18" s="39" t="str">
        <f t="shared" si="8"/>
        <v/>
      </c>
      <c r="AF18" s="39" t="str">
        <f t="shared" si="9"/>
        <v/>
      </c>
    </row>
    <row r="19" spans="1:32" ht="39" x14ac:dyDescent="0.25">
      <c r="A19" s="60">
        <v>4140715</v>
      </c>
      <c r="B19" s="40" t="s">
        <v>795</v>
      </c>
      <c r="C19" s="40">
        <v>2017</v>
      </c>
      <c r="D19" s="40" t="s">
        <v>395</v>
      </c>
      <c r="E19" s="40" t="s">
        <v>812</v>
      </c>
      <c r="F19" s="40" t="s">
        <v>349</v>
      </c>
      <c r="G19" s="40" t="s">
        <v>813</v>
      </c>
      <c r="H19" s="40" t="s">
        <v>351</v>
      </c>
      <c r="I19" s="40" t="s">
        <v>341</v>
      </c>
      <c r="J19" s="40" t="s">
        <v>797</v>
      </c>
      <c r="K19" s="192"/>
      <c r="L19" s="192">
        <v>480</v>
      </c>
      <c r="M19" s="193">
        <v>179</v>
      </c>
      <c r="N19" s="192"/>
      <c r="O19" s="192"/>
      <c r="P19" s="35">
        <v>4.5201103313638347E-3</v>
      </c>
      <c r="Q19" s="35">
        <v>2.2600551656819175E-2</v>
      </c>
      <c r="R19" s="35">
        <v>1.3560330994091504E-3</v>
      </c>
      <c r="S19" s="35">
        <v>1.2475504514564182</v>
      </c>
      <c r="T19" s="35">
        <v>1.3560330994091504E-3</v>
      </c>
      <c r="U19" s="75"/>
      <c r="V19" s="21" t="str">
        <f>IF(AND($H19="W",$I19="TWA",$J19="PBZ",$U19&lt;&gt;""),IF($AA19&lt;&gt;"ND",$U19,IF(#REF!&gt;3,$U19/2,$U19/SQRT(2))),"")</f>
        <v/>
      </c>
      <c r="W19" s="682" t="str">
        <f t="shared" si="5"/>
        <v/>
      </c>
      <c r="X19" s="682" t="str">
        <f>IF(AND($H19="W",$I19="Short-term",$J19="PBZ",$U19&lt;&gt;""),IF($AA19&lt;&gt;"ND",$U19,IF(#REF!&gt;3,$U19/2,$U19/SQRT(2))),"")</f>
        <v/>
      </c>
      <c r="Y19" s="682" t="str">
        <f>IF(AND($H19="ONU",$I19="Short-term",$J19="PBZ",$U19&lt;&gt;""),IF($AA19&lt;&gt;"ND",$U19,IF(#REF!&gt;3,$U19/2,$U19/SQRT(2))),"")</f>
        <v/>
      </c>
      <c r="Z19" s="40" t="s">
        <v>798</v>
      </c>
      <c r="AA19" s="40"/>
      <c r="AB19" s="40" t="s">
        <v>799</v>
      </c>
      <c r="AC19" s="39" t="str">
        <f t="shared" si="6"/>
        <v/>
      </c>
      <c r="AD19" s="39" t="str">
        <f t="shared" si="7"/>
        <v/>
      </c>
      <c r="AE19" s="39" t="str">
        <f t="shared" si="8"/>
        <v/>
      </c>
      <c r="AF19" s="39" t="str">
        <f t="shared" si="9"/>
        <v/>
      </c>
    </row>
    <row r="20" spans="1:32" ht="39" x14ac:dyDescent="0.25">
      <c r="A20" s="60">
        <v>4140715</v>
      </c>
      <c r="B20" s="40" t="s">
        <v>795</v>
      </c>
      <c r="C20" s="40">
        <v>2017</v>
      </c>
      <c r="D20" s="40" t="s">
        <v>395</v>
      </c>
      <c r="E20" s="40" t="s">
        <v>812</v>
      </c>
      <c r="F20" s="40" t="s">
        <v>349</v>
      </c>
      <c r="G20" s="40" t="s">
        <v>813</v>
      </c>
      <c r="H20" s="40" t="s">
        <v>351</v>
      </c>
      <c r="I20" s="40" t="s">
        <v>341</v>
      </c>
      <c r="J20" s="40" t="s">
        <v>797</v>
      </c>
      <c r="K20" s="192"/>
      <c r="L20" s="192">
        <v>480</v>
      </c>
      <c r="M20" s="193">
        <v>5410</v>
      </c>
      <c r="N20" s="192"/>
      <c r="O20" s="192"/>
      <c r="P20" s="35">
        <v>6.7801654970457523E-2</v>
      </c>
      <c r="Q20" s="35">
        <v>0.17176419259182571</v>
      </c>
      <c r="R20" s="35">
        <v>1.3560330994091504E-2</v>
      </c>
      <c r="S20" s="35">
        <v>2.8928706120728545</v>
      </c>
      <c r="T20" s="35">
        <v>1.8080441325455339E-2</v>
      </c>
      <c r="U20" s="75"/>
      <c r="V20" s="21" t="str">
        <f>IF(AND($H20="W",$I20="TWA",$J20="PBZ",$U20&lt;&gt;""),IF($AA20&lt;&gt;"ND",$U20,IF(#REF!&gt;3,$U20/2,$U20/SQRT(2))),"")</f>
        <v/>
      </c>
      <c r="W20" s="682" t="str">
        <f t="shared" si="5"/>
        <v/>
      </c>
      <c r="X20" s="682" t="str">
        <f>IF(AND($H20="W",$I20="Short-term",$J20="PBZ",$U20&lt;&gt;""),IF($AA20&lt;&gt;"ND",$U20,IF(#REF!&gt;3,$U20/2,$U20/SQRT(2))),"")</f>
        <v/>
      </c>
      <c r="Y20" s="682" t="str">
        <f>IF(AND($H20="ONU",$I20="Short-term",$J20="PBZ",$U20&lt;&gt;""),IF($AA20&lt;&gt;"ND",$U20,IF(#REF!&gt;3,$U20/2,$U20/SQRT(2))),"")</f>
        <v/>
      </c>
      <c r="Z20" s="40" t="s">
        <v>798</v>
      </c>
      <c r="AA20" s="40"/>
      <c r="AB20" s="40" t="s">
        <v>799</v>
      </c>
      <c r="AC20" s="39" t="str">
        <f t="shared" si="6"/>
        <v/>
      </c>
      <c r="AD20" s="39" t="str">
        <f t="shared" si="7"/>
        <v/>
      </c>
      <c r="AE20" s="39" t="str">
        <f t="shared" si="8"/>
        <v/>
      </c>
      <c r="AF20" s="39" t="str">
        <f t="shared" si="9"/>
        <v/>
      </c>
    </row>
    <row r="21" spans="1:32" ht="39" x14ac:dyDescent="0.25">
      <c r="A21" s="60">
        <v>4140715</v>
      </c>
      <c r="B21" s="40" t="s">
        <v>795</v>
      </c>
      <c r="C21" s="40">
        <v>2017</v>
      </c>
      <c r="D21" s="40" t="s">
        <v>395</v>
      </c>
      <c r="E21" s="40" t="s">
        <v>812</v>
      </c>
      <c r="F21" s="40" t="s">
        <v>349</v>
      </c>
      <c r="G21" s="40" t="s">
        <v>813</v>
      </c>
      <c r="H21" s="40" t="s">
        <v>351</v>
      </c>
      <c r="I21" s="40" t="s">
        <v>341</v>
      </c>
      <c r="J21" s="40" t="s">
        <v>797</v>
      </c>
      <c r="K21" s="192"/>
      <c r="L21" s="192">
        <v>480</v>
      </c>
      <c r="M21" s="193">
        <v>104</v>
      </c>
      <c r="N21" s="192"/>
      <c r="O21" s="192"/>
      <c r="P21" s="35">
        <v>6.7801654970457523E-2</v>
      </c>
      <c r="Q21" s="35">
        <v>0.14464353060364271</v>
      </c>
      <c r="R21" s="35">
        <v>4.5201103313638347E-3</v>
      </c>
      <c r="S21" s="35">
        <v>3.3403615348778737</v>
      </c>
      <c r="T21" s="35">
        <v>1.808044132545534E-3</v>
      </c>
      <c r="U21" s="75"/>
      <c r="V21" s="21" t="str">
        <f>IF(AND($H21="W",$I21="TWA",$J21="PBZ",$U21&lt;&gt;""),IF($AA21&lt;&gt;"ND",$U21,IF(#REF!&gt;3,$U21/2,$U21/SQRT(2))),"")</f>
        <v/>
      </c>
      <c r="W21" s="682" t="str">
        <f t="shared" si="5"/>
        <v/>
      </c>
      <c r="X21" s="682" t="str">
        <f>IF(AND($H21="W",$I21="Short-term",$J21="PBZ",$U21&lt;&gt;""),IF($AA21&lt;&gt;"ND",$U21,IF(#REF!&gt;3,$U21/2,$U21/SQRT(2))),"")</f>
        <v/>
      </c>
      <c r="Y21" s="682" t="str">
        <f>IF(AND($H21="ONU",$I21="Short-term",$J21="PBZ",$U21&lt;&gt;""),IF($AA21&lt;&gt;"ND",$U21,IF(#REF!&gt;3,$U21/2,$U21/SQRT(2))),"")</f>
        <v/>
      </c>
      <c r="Z21" s="40" t="s">
        <v>798</v>
      </c>
      <c r="AA21" s="40"/>
      <c r="AB21" s="40" t="s">
        <v>799</v>
      </c>
      <c r="AC21" s="39" t="str">
        <f t="shared" si="6"/>
        <v/>
      </c>
      <c r="AD21" s="39" t="str">
        <f t="shared" si="7"/>
        <v/>
      </c>
      <c r="AE21" s="39" t="str">
        <f t="shared" si="8"/>
        <v/>
      </c>
      <c r="AF21" s="39" t="str">
        <f t="shared" si="9"/>
        <v/>
      </c>
    </row>
    <row r="22" spans="1:32" ht="39" x14ac:dyDescent="0.25">
      <c r="A22" s="60">
        <v>4140715</v>
      </c>
      <c r="B22" s="40" t="s">
        <v>795</v>
      </c>
      <c r="C22" s="40">
        <v>2017</v>
      </c>
      <c r="D22" s="40" t="s">
        <v>395</v>
      </c>
      <c r="E22" s="40" t="s">
        <v>812</v>
      </c>
      <c r="F22" s="40" t="s">
        <v>349</v>
      </c>
      <c r="G22" s="40" t="s">
        <v>813</v>
      </c>
      <c r="H22" s="40" t="s">
        <v>351</v>
      </c>
      <c r="I22" s="40" t="s">
        <v>341</v>
      </c>
      <c r="J22" s="40" t="s">
        <v>797</v>
      </c>
      <c r="K22" s="192"/>
      <c r="L22" s="192">
        <v>480</v>
      </c>
      <c r="M22" s="193">
        <v>509</v>
      </c>
      <c r="N22" s="192"/>
      <c r="O22" s="192"/>
      <c r="P22" s="35">
        <v>0.10848264795273203</v>
      </c>
      <c r="Q22" s="35">
        <v>0.25764628888773855</v>
      </c>
      <c r="R22" s="35">
        <v>2.2600551656819175E-2</v>
      </c>
      <c r="S22" s="35">
        <v>2.6081036611969326</v>
      </c>
      <c r="T22" s="35">
        <v>1.3560330994091504E-2</v>
      </c>
      <c r="U22" s="75"/>
      <c r="V22" s="21" t="str">
        <f>IF(AND($H22="W",$I22="TWA",$J22="PBZ",$U22&lt;&gt;""),IF($AA22&lt;&gt;"ND",$U22,IF(#REF!&gt;3,$U22/2,$U22/SQRT(2))),"")</f>
        <v/>
      </c>
      <c r="W22" s="682" t="str">
        <f t="shared" si="5"/>
        <v/>
      </c>
      <c r="X22" s="682" t="str">
        <f>IF(AND($H22="W",$I22="Short-term",$J22="PBZ",$U22&lt;&gt;""),IF($AA22&lt;&gt;"ND",$U22,IF(#REF!&gt;3,$U22/2,$U22/SQRT(2))),"")</f>
        <v/>
      </c>
      <c r="Y22" s="682" t="str">
        <f>IF(AND($H22="ONU",$I22="Short-term",$J22="PBZ",$U22&lt;&gt;""),IF($AA22&lt;&gt;"ND",$U22,IF(#REF!&gt;3,$U22/2,$U22/SQRT(2))),"")</f>
        <v/>
      </c>
      <c r="Z22" s="40" t="s">
        <v>798</v>
      </c>
      <c r="AA22" s="40"/>
      <c r="AB22" s="40" t="s">
        <v>799</v>
      </c>
      <c r="AC22" s="39" t="str">
        <f t="shared" si="6"/>
        <v/>
      </c>
      <c r="AD22" s="39" t="str">
        <f t="shared" si="7"/>
        <v/>
      </c>
      <c r="AE22" s="39" t="str">
        <f t="shared" si="8"/>
        <v/>
      </c>
      <c r="AF22" s="39" t="str">
        <f t="shared" si="9"/>
        <v/>
      </c>
    </row>
    <row r="23" spans="1:32" ht="26.25" x14ac:dyDescent="0.25">
      <c r="A23" s="60">
        <v>4140715</v>
      </c>
      <c r="B23" s="40" t="s">
        <v>795</v>
      </c>
      <c r="C23" s="40">
        <v>2017</v>
      </c>
      <c r="D23" s="40" t="s">
        <v>395</v>
      </c>
      <c r="E23" s="40" t="s">
        <v>814</v>
      </c>
      <c r="F23" s="40" t="s">
        <v>349</v>
      </c>
      <c r="G23" s="40" t="s">
        <v>349</v>
      </c>
      <c r="H23" s="40" t="s">
        <v>351</v>
      </c>
      <c r="I23" s="40" t="s">
        <v>341</v>
      </c>
      <c r="J23" s="40" t="s">
        <v>797</v>
      </c>
      <c r="K23" s="192"/>
      <c r="L23" s="192">
        <v>480</v>
      </c>
      <c r="M23" s="193">
        <v>18744</v>
      </c>
      <c r="N23" s="192"/>
      <c r="O23" s="192"/>
      <c r="P23" s="35">
        <v>4.0680992982274511E-2</v>
      </c>
      <c r="Q23" s="35">
        <v>0.11300275828409587</v>
      </c>
      <c r="R23" s="35">
        <v>9.0402206627276695E-3</v>
      </c>
      <c r="S23" s="35">
        <v>2.6216639921910239</v>
      </c>
      <c r="T23" s="35">
        <v>1.3560330994091504E-2</v>
      </c>
      <c r="U23" s="75"/>
      <c r="V23" s="21" t="str">
        <f>IF(AND($H23="W",$I23="TWA",$J23="PBZ",$U23&lt;&gt;""),IF($AA23&lt;&gt;"ND",$U23,IF(#REF!&gt;3,$U23/2,$U23/SQRT(2))),"")</f>
        <v/>
      </c>
      <c r="W23" s="682" t="str">
        <f t="shared" si="5"/>
        <v/>
      </c>
      <c r="X23" s="682" t="str">
        <f>IF(AND($H23="W",$I23="Short-term",$J23="PBZ",$U23&lt;&gt;""),IF($AA23&lt;&gt;"ND",$U23,IF(#REF!&gt;3,$U23/2,$U23/SQRT(2))),"")</f>
        <v/>
      </c>
      <c r="Y23" s="682" t="str">
        <f>IF(AND($H23="ONU",$I23="Short-term",$J23="PBZ",$U23&lt;&gt;""),IF($AA23&lt;&gt;"ND",$U23,IF(#REF!&gt;3,$U23/2,$U23/SQRT(2))),"")</f>
        <v/>
      </c>
      <c r="Z23" s="40" t="s">
        <v>798</v>
      </c>
      <c r="AA23" s="40"/>
      <c r="AB23" s="40" t="s">
        <v>799</v>
      </c>
      <c r="AC23" s="39" t="str">
        <f t="shared" si="6"/>
        <v/>
      </c>
      <c r="AD23" s="39" t="str">
        <f t="shared" si="7"/>
        <v/>
      </c>
      <c r="AE23" s="39" t="str">
        <f t="shared" si="8"/>
        <v/>
      </c>
      <c r="AF23" s="39" t="str">
        <f t="shared" si="9"/>
        <v/>
      </c>
    </row>
    <row r="24" spans="1:32" ht="26.25" x14ac:dyDescent="0.25">
      <c r="A24" s="60">
        <v>4140715</v>
      </c>
      <c r="B24" s="40" t="s">
        <v>795</v>
      </c>
      <c r="C24" s="40">
        <v>2017</v>
      </c>
      <c r="D24" s="40" t="s">
        <v>395</v>
      </c>
      <c r="E24" s="40" t="s">
        <v>814</v>
      </c>
      <c r="F24" s="40" t="s">
        <v>349</v>
      </c>
      <c r="G24" s="40" t="s">
        <v>349</v>
      </c>
      <c r="H24" s="40" t="s">
        <v>351</v>
      </c>
      <c r="I24" s="40" t="s">
        <v>341</v>
      </c>
      <c r="J24" s="40" t="s">
        <v>797</v>
      </c>
      <c r="K24" s="192"/>
      <c r="L24" s="192">
        <v>480</v>
      </c>
      <c r="M24" s="193">
        <v>23885</v>
      </c>
      <c r="N24" s="192"/>
      <c r="O24" s="192"/>
      <c r="P24" s="35">
        <v>5.4241323976366017E-2</v>
      </c>
      <c r="Q24" s="35"/>
      <c r="R24" s="35"/>
      <c r="S24" s="35"/>
      <c r="T24" s="35"/>
      <c r="U24" s="75"/>
      <c r="V24" s="21" t="str">
        <f>IF(AND($H24="W",$I24="TWA",$J24="PBZ",$U24&lt;&gt;""),IF($AA24&lt;&gt;"ND",$U24,IF(#REF!&gt;3,$U24/2,$U24/SQRT(2))),"")</f>
        <v/>
      </c>
      <c r="W24" s="682" t="str">
        <f t="shared" si="5"/>
        <v/>
      </c>
      <c r="X24" s="682" t="str">
        <f>IF(AND($H24="W",$I24="Short-term",$J24="PBZ",$U24&lt;&gt;""),IF($AA24&lt;&gt;"ND",$U24,IF(#REF!&gt;3,$U24/2,$U24/SQRT(2))),"")</f>
        <v/>
      </c>
      <c r="Y24" s="682" t="str">
        <f>IF(AND($H24="ONU",$I24="Short-term",$J24="PBZ",$U24&lt;&gt;""),IF($AA24&lt;&gt;"ND",$U24,IF(#REF!&gt;3,$U24/2,$U24/SQRT(2))),"")</f>
        <v/>
      </c>
      <c r="Z24" s="40" t="s">
        <v>798</v>
      </c>
      <c r="AA24" s="40"/>
      <c r="AB24" s="40" t="s">
        <v>799</v>
      </c>
      <c r="AC24" s="39" t="str">
        <f t="shared" si="6"/>
        <v/>
      </c>
      <c r="AD24" s="39" t="str">
        <f t="shared" si="7"/>
        <v/>
      </c>
      <c r="AE24" s="39" t="str">
        <f t="shared" si="8"/>
        <v/>
      </c>
      <c r="AF24" s="39" t="str">
        <f t="shared" si="9"/>
        <v/>
      </c>
    </row>
    <row r="25" spans="1:32" ht="77.25" x14ac:dyDescent="0.25">
      <c r="A25" s="60">
        <v>4140715</v>
      </c>
      <c r="B25" s="40" t="s">
        <v>795</v>
      </c>
      <c r="C25" s="40">
        <v>2017</v>
      </c>
      <c r="D25" s="40" t="s">
        <v>395</v>
      </c>
      <c r="E25" s="40" t="s">
        <v>349</v>
      </c>
      <c r="F25" s="40" t="s">
        <v>349</v>
      </c>
      <c r="G25" s="40" t="s">
        <v>1188</v>
      </c>
      <c r="H25" s="40" t="s">
        <v>351</v>
      </c>
      <c r="I25" s="40"/>
      <c r="J25" s="40"/>
      <c r="K25" s="192"/>
      <c r="L25" s="192"/>
      <c r="M25" s="193"/>
      <c r="N25" s="192">
        <v>0.06</v>
      </c>
      <c r="O25" s="192">
        <v>39</v>
      </c>
      <c r="P25" s="35"/>
      <c r="Q25" s="35"/>
      <c r="R25" s="192"/>
      <c r="S25" s="192"/>
      <c r="T25" s="192"/>
      <c r="U25" s="75"/>
      <c r="V25" s="21" t="str">
        <f>IF(AND($H25="W",$I25="TWA",$J25="PBZ",$U25&lt;&gt;""),IF($AA25&lt;&gt;"ND",$U25,IF(#REF!&gt;3,$U25/2,$U25/SQRT(2))),"")</f>
        <v/>
      </c>
      <c r="W25" s="682" t="str">
        <f t="shared" si="5"/>
        <v/>
      </c>
      <c r="X25" s="682" t="str">
        <f>IF(AND($H25="W",$I25="Short-term",$J25="PBZ",$U25&lt;&gt;""),IF($AA25&lt;&gt;"ND",$U25,IF(#REF!&gt;3,$U25/2,$U25/SQRT(2))),"")</f>
        <v/>
      </c>
      <c r="Y25" s="682" t="str">
        <f>IF(AND($H25="ONU",$I25="Short-term",$J25="PBZ",$U25&lt;&gt;""),IF($AA25&lt;&gt;"ND",$U25,IF(#REF!&gt;3,$U25/2,$U25/SQRT(2))),"")</f>
        <v/>
      </c>
      <c r="Z25" s="40" t="s">
        <v>798</v>
      </c>
      <c r="AA25" s="40"/>
      <c r="AB25" s="40" t="s">
        <v>1189</v>
      </c>
      <c r="AC25" s="39" t="str">
        <f t="shared" si="6"/>
        <v/>
      </c>
      <c r="AD25" s="39" t="str">
        <f t="shared" si="7"/>
        <v/>
      </c>
      <c r="AE25" s="39" t="str">
        <f t="shared" si="8"/>
        <v/>
      </c>
      <c r="AF25" s="39" t="str">
        <f t="shared" si="9"/>
        <v/>
      </c>
    </row>
    <row r="26" spans="1:32" x14ac:dyDescent="0.25">
      <c r="A26" s="2"/>
      <c r="B26" s="2"/>
      <c r="C26" s="2"/>
      <c r="D26" s="2"/>
      <c r="E26" s="2"/>
      <c r="F26" s="2"/>
      <c r="G26" s="2"/>
      <c r="H26" s="2"/>
      <c r="I26" s="2"/>
      <c r="J26" s="2"/>
      <c r="K26" s="682"/>
      <c r="L26" s="682"/>
      <c r="M26" s="682"/>
      <c r="N26" s="682"/>
      <c r="O26" s="682"/>
      <c r="P26" s="682"/>
      <c r="Q26" s="682"/>
      <c r="R26" s="682"/>
      <c r="S26" s="682"/>
      <c r="T26" s="682"/>
      <c r="U26" s="21"/>
      <c r="V26" s="21" t="str">
        <f>IF(AND($H26="W",$I26="TWA",$J26="PBZ",$U26&lt;&gt;""),IF($AA26&lt;&gt;"ND",$U26,IF(#REF!&gt;3,$U26/2,$U26/SQRT(2))),"")</f>
        <v/>
      </c>
      <c r="W26" s="682" t="str">
        <f t="shared" ref="W26:W85" si="10">IF(AND($H26="ONU", $I26="TWA", $J26="PBZ",$U26&lt;&gt;""), $U26, "")</f>
        <v/>
      </c>
      <c r="X26" s="682" t="str">
        <f>IF(AND($H26="W",$I26="Short-term",$J26="PBZ",$U26&lt;&gt;""),IF($AA26&lt;&gt;"ND",$U26,IF(#REF!&gt;3,$U26/2,$U26/SQRT(2))),"")</f>
        <v/>
      </c>
      <c r="Y26" s="682" t="str">
        <f>IF(AND($H26="ONU",$I26="Short-term",$J26="PBZ",$U26&lt;&gt;""),IF($AA26&lt;&gt;"ND",$U26,IF(#REF!&gt;3,$U26/2,$U26/SQRT(2))),"")</f>
        <v/>
      </c>
      <c r="Z26" s="2"/>
      <c r="AA26" s="2"/>
      <c r="AB26" s="2"/>
      <c r="AC26" s="39" t="str">
        <f t="shared" ref="AC26:AC86" si="11">IF(AND($H26="W", $I26="TWA", $J26="PBZ",$U26&lt;&gt;"", $AA26&lt;&gt;"ND"), $U26, "")</f>
        <v/>
      </c>
      <c r="AD26" s="39" t="str">
        <f t="shared" ref="AD26:AD86" si="12">+IFERROR(LN(AC26),"")</f>
        <v/>
      </c>
      <c r="AE26" s="39" t="str">
        <f t="shared" ref="AE26:AE86" si="13">IF(AND($H26="W", $I26="Short-term", $J26="PBZ",$U26&lt;&gt;"", $AA26&lt;&gt;"ND"), $U26, "")</f>
        <v/>
      </c>
      <c r="AF26" s="39" t="str">
        <f t="shared" ref="AF26:AF86" si="14">+IFERROR(LN(AE26),"")</f>
        <v/>
      </c>
    </row>
    <row r="27" spans="1:32" x14ac:dyDescent="0.25">
      <c r="A27" s="2"/>
      <c r="B27" s="2"/>
      <c r="C27" s="2"/>
      <c r="D27" s="2"/>
      <c r="E27" s="2"/>
      <c r="F27" s="2"/>
      <c r="G27" s="2"/>
      <c r="H27" s="2"/>
      <c r="I27" s="2"/>
      <c r="J27" s="2"/>
      <c r="K27" s="682"/>
      <c r="L27" s="682"/>
      <c r="M27" s="682"/>
      <c r="N27" s="682"/>
      <c r="O27" s="682"/>
      <c r="P27" s="682"/>
      <c r="Q27" s="682"/>
      <c r="R27" s="682"/>
      <c r="S27" s="682"/>
      <c r="T27" s="682"/>
      <c r="U27" s="21"/>
      <c r="V27" s="21" t="str">
        <f>IF(AND($H27="W",$I27="TWA",$J27="PBZ",$U27&lt;&gt;""),IF($AA27&lt;&gt;"ND",$U27,IF(#REF!&gt;3,$U27/2,$U27/SQRT(2))),"")</f>
        <v/>
      </c>
      <c r="W27" s="682" t="str">
        <f t="shared" si="10"/>
        <v/>
      </c>
      <c r="X27" s="682" t="str">
        <f>IF(AND($H27="W",$I27="Short-term",$J27="PBZ",$U27&lt;&gt;""),IF($AA27&lt;&gt;"ND",$U27,IF(#REF!&gt;3,$U27/2,$U27/SQRT(2))),"")</f>
        <v/>
      </c>
      <c r="Y27" s="682" t="str">
        <f>IF(AND($H27="ONU",$I27="Short-term",$J27="PBZ",$U27&lt;&gt;""),IF($AA27&lt;&gt;"ND",$U27,IF(#REF!&gt;3,$U27/2,$U27/SQRT(2))),"")</f>
        <v/>
      </c>
      <c r="Z27" s="2"/>
      <c r="AA27" s="2"/>
      <c r="AB27" s="2"/>
      <c r="AC27" s="39" t="str">
        <f t="shared" si="11"/>
        <v/>
      </c>
      <c r="AD27" s="39" t="str">
        <f t="shared" si="12"/>
        <v/>
      </c>
      <c r="AE27" s="39" t="str">
        <f t="shared" si="13"/>
        <v/>
      </c>
      <c r="AF27" s="39" t="str">
        <f t="shared" si="14"/>
        <v/>
      </c>
    </row>
    <row r="28" spans="1:32" x14ac:dyDescent="0.25">
      <c r="A28" s="2"/>
      <c r="B28" s="2"/>
      <c r="C28" s="2"/>
      <c r="D28" s="2"/>
      <c r="E28" s="2"/>
      <c r="F28" s="2"/>
      <c r="G28" s="2"/>
      <c r="H28" s="2"/>
      <c r="I28" s="2"/>
      <c r="J28" s="2"/>
      <c r="K28" s="682"/>
      <c r="L28" s="682"/>
      <c r="M28" s="682"/>
      <c r="N28" s="682"/>
      <c r="O28" s="682"/>
      <c r="P28" s="682"/>
      <c r="Q28" s="682"/>
      <c r="R28" s="682"/>
      <c r="S28" s="682"/>
      <c r="T28" s="682"/>
      <c r="U28" s="21"/>
      <c r="V28" s="21" t="str">
        <f>IF(AND($H28="W",$I28="TWA",$J28="PBZ",$U28&lt;&gt;""),IF($AA28&lt;&gt;"ND",$U28,IF(#REF!&gt;3,$U28/2,$U28/SQRT(2))),"")</f>
        <v/>
      </c>
      <c r="W28" s="682" t="str">
        <f t="shared" si="10"/>
        <v/>
      </c>
      <c r="X28" s="682" t="str">
        <f>IF(AND($H28="W",$I28="Short-term",$J28="PBZ",$U28&lt;&gt;""),IF($AA28&lt;&gt;"ND",$U28,IF(#REF!&gt;3,$U28/2,$U28/SQRT(2))),"")</f>
        <v/>
      </c>
      <c r="Y28" s="682" t="str">
        <f>IF(AND($H28="ONU",$I28="Short-term",$J28="PBZ",$U28&lt;&gt;""),IF($AA28&lt;&gt;"ND",$U28,IF(#REF!&gt;3,$U28/2,$U28/SQRT(2))),"")</f>
        <v/>
      </c>
      <c r="Z28" s="2"/>
      <c r="AA28" s="2"/>
      <c r="AB28" s="2"/>
      <c r="AC28" s="39" t="str">
        <f t="shared" si="11"/>
        <v/>
      </c>
      <c r="AD28" s="39" t="str">
        <f t="shared" si="12"/>
        <v/>
      </c>
      <c r="AE28" s="39" t="str">
        <f t="shared" si="13"/>
        <v/>
      </c>
      <c r="AF28" s="39" t="str">
        <f t="shared" si="14"/>
        <v/>
      </c>
    </row>
    <row r="29" spans="1:32" x14ac:dyDescent="0.25">
      <c r="A29" s="2"/>
      <c r="B29" s="2"/>
      <c r="C29" s="2"/>
      <c r="D29" s="2"/>
      <c r="E29" s="2"/>
      <c r="F29" s="2"/>
      <c r="G29" s="2"/>
      <c r="H29" s="2"/>
      <c r="I29" s="2"/>
      <c r="J29" s="2"/>
      <c r="K29" s="682"/>
      <c r="L29" s="682"/>
      <c r="M29" s="682"/>
      <c r="N29" s="682"/>
      <c r="O29" s="682"/>
      <c r="P29" s="682"/>
      <c r="Q29" s="682"/>
      <c r="R29" s="682"/>
      <c r="S29" s="682"/>
      <c r="T29" s="682"/>
      <c r="U29" s="21"/>
      <c r="V29" s="21" t="str">
        <f>IF(AND($H29="W",$I29="TWA",$J29="PBZ",$U29&lt;&gt;""),IF($AA29&lt;&gt;"ND",$U29,IF(#REF!&gt;3,$U29/2,$U29/SQRT(2))),"")</f>
        <v/>
      </c>
      <c r="W29" s="682" t="str">
        <f t="shared" si="10"/>
        <v/>
      </c>
      <c r="X29" s="682" t="str">
        <f>IF(AND($H29="W",$I29="Short-term",$J29="PBZ",$U29&lt;&gt;""),IF($AA29&lt;&gt;"ND",$U29,IF(#REF!&gt;3,$U29/2,$U29/SQRT(2))),"")</f>
        <v/>
      </c>
      <c r="Y29" s="682" t="str">
        <f>IF(AND($H29="ONU",$I29="Short-term",$J29="PBZ",$U29&lt;&gt;""),IF($AA29&lt;&gt;"ND",$U29,IF(#REF!&gt;3,$U29/2,$U29/SQRT(2))),"")</f>
        <v/>
      </c>
      <c r="Z29" s="2"/>
      <c r="AA29" s="2"/>
      <c r="AB29" s="2"/>
      <c r="AC29" s="39" t="str">
        <f t="shared" si="11"/>
        <v/>
      </c>
      <c r="AD29" s="39" t="str">
        <f t="shared" si="12"/>
        <v/>
      </c>
      <c r="AE29" s="39" t="str">
        <f t="shared" si="13"/>
        <v/>
      </c>
      <c r="AF29" s="39" t="str">
        <f t="shared" si="14"/>
        <v/>
      </c>
    </row>
    <row r="30" spans="1:32" x14ac:dyDescent="0.25">
      <c r="A30" s="2"/>
      <c r="B30" s="2"/>
      <c r="C30" s="2"/>
      <c r="D30" s="2"/>
      <c r="E30" s="2"/>
      <c r="F30" s="2"/>
      <c r="G30" s="2"/>
      <c r="H30" s="2"/>
      <c r="I30" s="2"/>
      <c r="J30" s="2"/>
      <c r="K30" s="682"/>
      <c r="L30" s="682"/>
      <c r="M30" s="682"/>
      <c r="N30" s="682"/>
      <c r="O30" s="682"/>
      <c r="P30" s="682"/>
      <c r="Q30" s="682"/>
      <c r="R30" s="682"/>
      <c r="S30" s="682"/>
      <c r="T30" s="682"/>
      <c r="U30" s="21"/>
      <c r="V30" s="21" t="str">
        <f>IF(AND($H30="W",$I30="TWA",$J30="PBZ",$U30&lt;&gt;""),IF($AA30&lt;&gt;"ND",$U30,IF(#REF!&gt;3,$U30/2,$U30/SQRT(2))),"")</f>
        <v/>
      </c>
      <c r="W30" s="682" t="str">
        <f t="shared" si="10"/>
        <v/>
      </c>
      <c r="X30" s="682" t="str">
        <f>IF(AND($H30="W",$I30="Short-term",$J30="PBZ",$U30&lt;&gt;""),IF($AA30&lt;&gt;"ND",$U30,IF(#REF!&gt;3,$U30/2,$U30/SQRT(2))),"")</f>
        <v/>
      </c>
      <c r="Y30" s="682" t="str">
        <f>IF(AND($H30="ONU",$I30="Short-term",$J30="PBZ",$U30&lt;&gt;""),IF($AA30&lt;&gt;"ND",$U30,IF(#REF!&gt;3,$U30/2,$U30/SQRT(2))),"")</f>
        <v/>
      </c>
      <c r="Z30" s="2"/>
      <c r="AA30" s="2"/>
      <c r="AB30" s="2"/>
      <c r="AC30" s="39" t="str">
        <f t="shared" si="11"/>
        <v/>
      </c>
      <c r="AD30" s="39" t="str">
        <f t="shared" si="12"/>
        <v/>
      </c>
      <c r="AE30" s="39" t="str">
        <f t="shared" si="13"/>
        <v/>
      </c>
      <c r="AF30" s="39" t="str">
        <f t="shared" si="14"/>
        <v/>
      </c>
    </row>
    <row r="31" spans="1:32" x14ac:dyDescent="0.25">
      <c r="A31" s="2"/>
      <c r="B31" s="2"/>
      <c r="C31" s="2"/>
      <c r="D31" s="2"/>
      <c r="E31" s="2"/>
      <c r="F31" s="2"/>
      <c r="G31" s="2"/>
      <c r="H31" s="2"/>
      <c r="I31" s="2"/>
      <c r="J31" s="2"/>
      <c r="K31" s="682"/>
      <c r="L31" s="682"/>
      <c r="M31" s="682"/>
      <c r="N31" s="682"/>
      <c r="O31" s="682"/>
      <c r="P31" s="682"/>
      <c r="Q31" s="682"/>
      <c r="R31" s="682"/>
      <c r="S31" s="682"/>
      <c r="T31" s="682"/>
      <c r="U31" s="21"/>
      <c r="V31" s="21" t="str">
        <f>IF(AND($H31="W",$I31="TWA",$J31="PBZ",$U31&lt;&gt;""),IF($AA31&lt;&gt;"ND",$U31,IF(#REF!&gt;3,$U31/2,$U31/SQRT(2))),"")</f>
        <v/>
      </c>
      <c r="W31" s="682" t="str">
        <f t="shared" si="10"/>
        <v/>
      </c>
      <c r="X31" s="682" t="str">
        <f>IF(AND($H31="W",$I31="Short-term",$J31="PBZ",$U31&lt;&gt;""),IF($AA31&lt;&gt;"ND",$U31,IF(#REF!&gt;3,$U31/2,$U31/SQRT(2))),"")</f>
        <v/>
      </c>
      <c r="Y31" s="682" t="str">
        <f>IF(AND($H31="ONU",$I31="Short-term",$J31="PBZ",$U31&lt;&gt;""),IF($AA31&lt;&gt;"ND",$U31,IF(#REF!&gt;3,$U31/2,$U31/SQRT(2))),"")</f>
        <v/>
      </c>
      <c r="Z31" s="2"/>
      <c r="AA31" s="2"/>
      <c r="AB31" s="2"/>
      <c r="AC31" s="39" t="str">
        <f t="shared" si="11"/>
        <v/>
      </c>
      <c r="AD31" s="39" t="str">
        <f t="shared" si="12"/>
        <v/>
      </c>
      <c r="AE31" s="39" t="str">
        <f t="shared" si="13"/>
        <v/>
      </c>
      <c r="AF31" s="39" t="str">
        <f t="shared" si="14"/>
        <v/>
      </c>
    </row>
    <row r="32" spans="1:32" x14ac:dyDescent="0.25">
      <c r="A32" s="2"/>
      <c r="B32" s="2"/>
      <c r="C32" s="2"/>
      <c r="D32" s="2"/>
      <c r="E32" s="2"/>
      <c r="F32" s="2"/>
      <c r="G32" s="2"/>
      <c r="H32" s="2"/>
      <c r="I32" s="2"/>
      <c r="J32" s="2"/>
      <c r="K32" s="682"/>
      <c r="L32" s="682"/>
      <c r="M32" s="682"/>
      <c r="N32" s="682"/>
      <c r="O32" s="682"/>
      <c r="P32" s="682"/>
      <c r="Q32" s="682"/>
      <c r="R32" s="682"/>
      <c r="S32" s="682"/>
      <c r="T32" s="682"/>
      <c r="U32" s="21"/>
      <c r="V32" s="21" t="str">
        <f>IF(AND($H32="W",$I32="TWA",$J32="PBZ",$U32&lt;&gt;""),IF($AA32&lt;&gt;"ND",$U32,IF(#REF!&gt;3,$U32/2,$U32/SQRT(2))),"")</f>
        <v/>
      </c>
      <c r="W32" s="682" t="str">
        <f t="shared" si="10"/>
        <v/>
      </c>
      <c r="X32" s="682" t="str">
        <f>IF(AND($H32="W",$I32="Short-term",$J32="PBZ",$U32&lt;&gt;""),IF($AA32&lt;&gt;"ND",$U32,IF(#REF!&gt;3,$U32/2,$U32/SQRT(2))),"")</f>
        <v/>
      </c>
      <c r="Y32" s="682" t="str">
        <f>IF(AND($H32="ONU",$I32="Short-term",$J32="PBZ",$U32&lt;&gt;""),IF($AA32&lt;&gt;"ND",$U32,IF(#REF!&gt;3,$U32/2,$U32/SQRT(2))),"")</f>
        <v/>
      </c>
      <c r="Z32" s="2"/>
      <c r="AA32" s="2"/>
      <c r="AB32" s="2"/>
      <c r="AC32" s="39" t="str">
        <f t="shared" si="11"/>
        <v/>
      </c>
      <c r="AD32" s="39" t="str">
        <f t="shared" si="12"/>
        <v/>
      </c>
      <c r="AE32" s="39" t="str">
        <f t="shared" si="13"/>
        <v/>
      </c>
      <c r="AF32" s="39" t="str">
        <f t="shared" si="14"/>
        <v/>
      </c>
    </row>
    <row r="33" spans="1:32" x14ac:dyDescent="0.25">
      <c r="A33" s="2"/>
      <c r="B33" s="2"/>
      <c r="C33" s="2"/>
      <c r="D33" s="2"/>
      <c r="E33" s="2"/>
      <c r="F33" s="2"/>
      <c r="G33" s="2"/>
      <c r="H33" s="2"/>
      <c r="I33" s="2"/>
      <c r="J33" s="2"/>
      <c r="K33" s="682"/>
      <c r="L33" s="682"/>
      <c r="M33" s="682"/>
      <c r="N33" s="682"/>
      <c r="O33" s="682"/>
      <c r="P33" s="682"/>
      <c r="Q33" s="682"/>
      <c r="R33" s="682"/>
      <c r="S33" s="682"/>
      <c r="T33" s="682"/>
      <c r="U33" s="21"/>
      <c r="V33" s="21" t="str">
        <f>IF(AND($H33="W",$I33="TWA",$J33="PBZ",$U33&lt;&gt;""),IF($AA33&lt;&gt;"ND",$U33,IF(#REF!&gt;3,$U33/2,$U33/SQRT(2))),"")</f>
        <v/>
      </c>
      <c r="W33" s="682" t="str">
        <f t="shared" si="10"/>
        <v/>
      </c>
      <c r="X33" s="682" t="str">
        <f>IF(AND($H33="W",$I33="Short-term",$J33="PBZ",$U33&lt;&gt;""),IF($AA33&lt;&gt;"ND",$U33,IF(#REF!&gt;3,$U33/2,$U33/SQRT(2))),"")</f>
        <v/>
      </c>
      <c r="Y33" s="682" t="str">
        <f>IF(AND($H33="ONU",$I33="Short-term",$J33="PBZ",$U33&lt;&gt;""),IF($AA33&lt;&gt;"ND",$U33,IF(#REF!&gt;3,$U33/2,$U33/SQRT(2))),"")</f>
        <v/>
      </c>
      <c r="Z33" s="2"/>
      <c r="AA33" s="2"/>
      <c r="AB33" s="2"/>
      <c r="AC33" s="39" t="str">
        <f t="shared" si="11"/>
        <v/>
      </c>
      <c r="AD33" s="39" t="str">
        <f t="shared" si="12"/>
        <v/>
      </c>
      <c r="AE33" s="39" t="str">
        <f t="shared" si="13"/>
        <v/>
      </c>
      <c r="AF33" s="39" t="str">
        <f t="shared" si="14"/>
        <v/>
      </c>
    </row>
    <row r="34" spans="1:32" x14ac:dyDescent="0.25">
      <c r="A34" s="2"/>
      <c r="B34" s="2"/>
      <c r="C34" s="2"/>
      <c r="D34" s="2"/>
      <c r="E34" s="2"/>
      <c r="F34" s="2"/>
      <c r="G34" s="2"/>
      <c r="H34" s="2"/>
      <c r="I34" s="2"/>
      <c r="J34" s="2"/>
      <c r="K34" s="682"/>
      <c r="L34" s="682"/>
      <c r="M34" s="682"/>
      <c r="N34" s="682"/>
      <c r="O34" s="682"/>
      <c r="P34" s="682"/>
      <c r="Q34" s="682"/>
      <c r="R34" s="682"/>
      <c r="S34" s="682"/>
      <c r="T34" s="682"/>
      <c r="U34" s="21"/>
      <c r="V34" s="21" t="str">
        <f>IF(AND($H34="W",$I34="TWA",$J34="PBZ",$U34&lt;&gt;""),IF($AA34&lt;&gt;"ND",$U34,IF(#REF!&gt;3,$U34/2,$U34/SQRT(2))),"")</f>
        <v/>
      </c>
      <c r="W34" s="682" t="str">
        <f t="shared" si="10"/>
        <v/>
      </c>
      <c r="X34" s="682" t="str">
        <f>IF(AND($H34="W",$I34="Short-term",$J34="PBZ",$U34&lt;&gt;""),IF($AA34&lt;&gt;"ND",$U34,IF(#REF!&gt;3,$U34/2,$U34/SQRT(2))),"")</f>
        <v/>
      </c>
      <c r="Y34" s="682" t="str">
        <f>IF(AND($H34="ONU",$I34="Short-term",$J34="PBZ",$U34&lt;&gt;""),IF($AA34&lt;&gt;"ND",$U34,IF(#REF!&gt;3,$U34/2,$U34/SQRT(2))),"")</f>
        <v/>
      </c>
      <c r="Z34" s="2"/>
      <c r="AA34" s="2"/>
      <c r="AB34" s="2"/>
      <c r="AC34" s="39" t="str">
        <f t="shared" si="11"/>
        <v/>
      </c>
      <c r="AD34" s="39" t="str">
        <f t="shared" si="12"/>
        <v/>
      </c>
      <c r="AE34" s="39" t="str">
        <f t="shared" si="13"/>
        <v/>
      </c>
      <c r="AF34" s="39" t="str">
        <f t="shared" si="14"/>
        <v/>
      </c>
    </row>
    <row r="35" spans="1:32" x14ac:dyDescent="0.25">
      <c r="A35" s="2"/>
      <c r="B35" s="2"/>
      <c r="C35" s="2"/>
      <c r="D35" s="2"/>
      <c r="E35" s="2"/>
      <c r="F35" s="2"/>
      <c r="G35" s="2"/>
      <c r="H35" s="2"/>
      <c r="I35" s="2"/>
      <c r="J35" s="2"/>
      <c r="K35" s="682"/>
      <c r="L35" s="682"/>
      <c r="M35" s="682"/>
      <c r="N35" s="682"/>
      <c r="O35" s="682"/>
      <c r="P35" s="682"/>
      <c r="Q35" s="682"/>
      <c r="R35" s="682"/>
      <c r="S35" s="682"/>
      <c r="T35" s="682"/>
      <c r="U35" s="21"/>
      <c r="V35" s="21" t="str">
        <f>IF(AND($H35="W",$I35="TWA",$J35="PBZ",$U35&lt;&gt;""),IF($AA35&lt;&gt;"ND",$U35,IF(#REF!&gt;3,$U35/2,$U35/SQRT(2))),"")</f>
        <v/>
      </c>
      <c r="W35" s="682" t="str">
        <f t="shared" si="10"/>
        <v/>
      </c>
      <c r="X35" s="682" t="str">
        <f>IF(AND($H35="W",$I35="Short-term",$J35="PBZ",$U35&lt;&gt;""),IF($AA35&lt;&gt;"ND",$U35,IF(#REF!&gt;3,$U35/2,$U35/SQRT(2))),"")</f>
        <v/>
      </c>
      <c r="Y35" s="682" t="str">
        <f>IF(AND($H35="ONU",$I35="Short-term",$J35="PBZ",$U35&lt;&gt;""),IF($AA35&lt;&gt;"ND",$U35,IF(#REF!&gt;3,$U35/2,$U35/SQRT(2))),"")</f>
        <v/>
      </c>
      <c r="Z35" s="2"/>
      <c r="AA35" s="2"/>
      <c r="AB35" s="2"/>
      <c r="AC35" s="39" t="str">
        <f t="shared" si="11"/>
        <v/>
      </c>
      <c r="AD35" s="39" t="str">
        <f t="shared" si="12"/>
        <v/>
      </c>
      <c r="AE35" s="39" t="str">
        <f t="shared" si="13"/>
        <v/>
      </c>
      <c r="AF35" s="39" t="str">
        <f t="shared" si="14"/>
        <v/>
      </c>
    </row>
    <row r="36" spans="1:32" x14ac:dyDescent="0.25">
      <c r="A36" s="2"/>
      <c r="B36" s="2"/>
      <c r="C36" s="2"/>
      <c r="D36" s="2"/>
      <c r="E36" s="2"/>
      <c r="F36" s="2"/>
      <c r="G36" s="2"/>
      <c r="H36" s="2"/>
      <c r="I36" s="2"/>
      <c r="J36" s="2"/>
      <c r="K36" s="682"/>
      <c r="L36" s="682"/>
      <c r="M36" s="682"/>
      <c r="N36" s="682"/>
      <c r="O36" s="682"/>
      <c r="P36" s="682"/>
      <c r="Q36" s="682"/>
      <c r="R36" s="682"/>
      <c r="S36" s="682"/>
      <c r="T36" s="682"/>
      <c r="U36" s="21"/>
      <c r="V36" s="21" t="str">
        <f>IF(AND($H36="W",$I36="TWA",$J36="PBZ",$U36&lt;&gt;""),IF($AA36&lt;&gt;"ND",$U36,IF(#REF!&gt;3,$U36/2,$U36/SQRT(2))),"")</f>
        <v/>
      </c>
      <c r="W36" s="682" t="str">
        <f t="shared" si="10"/>
        <v/>
      </c>
      <c r="X36" s="682" t="str">
        <f>IF(AND($H36="W",$I36="Short-term",$J36="PBZ",$U36&lt;&gt;""),IF($AA36&lt;&gt;"ND",$U36,IF(#REF!&gt;3,$U36/2,$U36/SQRT(2))),"")</f>
        <v/>
      </c>
      <c r="Y36" s="682" t="str">
        <f>IF(AND($H36="ONU",$I36="Short-term",$J36="PBZ",$U36&lt;&gt;""),IF($AA36&lt;&gt;"ND",$U36,IF(#REF!&gt;3,$U36/2,$U36/SQRT(2))),"")</f>
        <v/>
      </c>
      <c r="Z36" s="2"/>
      <c r="AA36" s="2"/>
      <c r="AB36" s="2"/>
      <c r="AC36" s="39" t="str">
        <f t="shared" si="11"/>
        <v/>
      </c>
      <c r="AD36" s="39" t="str">
        <f t="shared" si="12"/>
        <v/>
      </c>
      <c r="AE36" s="39" t="str">
        <f t="shared" si="13"/>
        <v/>
      </c>
      <c r="AF36" s="39" t="str">
        <f t="shared" si="14"/>
        <v/>
      </c>
    </row>
    <row r="37" spans="1:32" x14ac:dyDescent="0.25">
      <c r="A37" s="2"/>
      <c r="B37" s="2"/>
      <c r="C37" s="2"/>
      <c r="D37" s="2"/>
      <c r="E37" s="2"/>
      <c r="F37" s="2"/>
      <c r="G37" s="2"/>
      <c r="H37" s="2"/>
      <c r="I37" s="2"/>
      <c r="J37" s="2"/>
      <c r="K37" s="682"/>
      <c r="L37" s="682"/>
      <c r="M37" s="682"/>
      <c r="N37" s="682"/>
      <c r="O37" s="682"/>
      <c r="P37" s="682"/>
      <c r="Q37" s="682"/>
      <c r="R37" s="682"/>
      <c r="S37" s="682"/>
      <c r="T37" s="682"/>
      <c r="U37" s="21"/>
      <c r="V37" s="21" t="str">
        <f>IF(AND($H37="W",$I37="TWA",$J37="PBZ",$U37&lt;&gt;""),IF($AA37&lt;&gt;"ND",$U37,IF(#REF!&gt;3,$U37/2,$U37/SQRT(2))),"")</f>
        <v/>
      </c>
      <c r="W37" s="682" t="str">
        <f t="shared" si="10"/>
        <v/>
      </c>
      <c r="X37" s="682" t="str">
        <f>IF(AND($H37="W",$I37="Short-term",$J37="PBZ",$U37&lt;&gt;""),IF($AA37&lt;&gt;"ND",$U37,IF(#REF!&gt;3,$U37/2,$U37/SQRT(2))),"")</f>
        <v/>
      </c>
      <c r="Y37" s="682" t="str">
        <f>IF(AND($H37="ONU",$I37="Short-term",$J37="PBZ",$U37&lt;&gt;""),IF($AA37&lt;&gt;"ND",$U37,IF(#REF!&gt;3,$U37/2,$U37/SQRT(2))),"")</f>
        <v/>
      </c>
      <c r="Z37" s="2"/>
      <c r="AA37" s="2"/>
      <c r="AB37" s="2"/>
      <c r="AC37" s="39" t="str">
        <f t="shared" si="11"/>
        <v/>
      </c>
      <c r="AD37" s="39" t="str">
        <f t="shared" si="12"/>
        <v/>
      </c>
      <c r="AE37" s="39" t="str">
        <f t="shared" si="13"/>
        <v/>
      </c>
      <c r="AF37" s="39" t="str">
        <f t="shared" si="14"/>
        <v/>
      </c>
    </row>
    <row r="38" spans="1:32" x14ac:dyDescent="0.25">
      <c r="A38" s="2"/>
      <c r="B38" s="2"/>
      <c r="C38" s="2"/>
      <c r="D38" s="2"/>
      <c r="E38" s="2"/>
      <c r="F38" s="2"/>
      <c r="G38" s="2"/>
      <c r="H38" s="2"/>
      <c r="I38" s="2"/>
      <c r="J38" s="2"/>
      <c r="K38" s="682"/>
      <c r="L38" s="682"/>
      <c r="M38" s="682"/>
      <c r="N38" s="682"/>
      <c r="O38" s="682"/>
      <c r="P38" s="682"/>
      <c r="Q38" s="682"/>
      <c r="R38" s="682"/>
      <c r="S38" s="682"/>
      <c r="T38" s="682"/>
      <c r="U38" s="21"/>
      <c r="V38" s="21" t="str">
        <f>IF(AND($H38="W",$I38="TWA",$J38="PBZ",$U38&lt;&gt;""),IF($AA38&lt;&gt;"ND",$U38,IF(#REF!&gt;3,$U38/2,$U38/SQRT(2))),"")</f>
        <v/>
      </c>
      <c r="W38" s="682" t="str">
        <f t="shared" si="10"/>
        <v/>
      </c>
      <c r="X38" s="682" t="str">
        <f>IF(AND($H38="W",$I38="Short-term",$J38="PBZ",$U38&lt;&gt;""),IF($AA38&lt;&gt;"ND",$U38,IF(#REF!&gt;3,$U38/2,$U38/SQRT(2))),"")</f>
        <v/>
      </c>
      <c r="Y38" s="682" t="str">
        <f>IF(AND($H38="ONU",$I38="Short-term",$J38="PBZ",$U38&lt;&gt;""),IF($AA38&lt;&gt;"ND",$U38,IF(#REF!&gt;3,$U38/2,$U38/SQRT(2))),"")</f>
        <v/>
      </c>
      <c r="Z38" s="2"/>
      <c r="AA38" s="2"/>
      <c r="AB38" s="2"/>
      <c r="AC38" s="39" t="str">
        <f t="shared" si="11"/>
        <v/>
      </c>
      <c r="AD38" s="39" t="str">
        <f t="shared" si="12"/>
        <v/>
      </c>
      <c r="AE38" s="39" t="str">
        <f t="shared" si="13"/>
        <v/>
      </c>
      <c r="AF38" s="39" t="str">
        <f t="shared" si="14"/>
        <v/>
      </c>
    </row>
    <row r="39" spans="1:32" x14ac:dyDescent="0.25">
      <c r="A39" s="2"/>
      <c r="B39" s="2"/>
      <c r="C39" s="2"/>
      <c r="D39" s="2"/>
      <c r="E39" s="2"/>
      <c r="F39" s="2"/>
      <c r="G39" s="2"/>
      <c r="H39" s="2"/>
      <c r="I39" s="2"/>
      <c r="J39" s="2"/>
      <c r="K39" s="682"/>
      <c r="L39" s="682"/>
      <c r="M39" s="682"/>
      <c r="N39" s="682"/>
      <c r="O39" s="682"/>
      <c r="P39" s="682"/>
      <c r="Q39" s="682"/>
      <c r="R39" s="682"/>
      <c r="S39" s="682"/>
      <c r="T39" s="682"/>
      <c r="U39" s="21"/>
      <c r="V39" s="21" t="str">
        <f>IF(AND($H39="W",$I39="TWA",$J39="PBZ",$U39&lt;&gt;""),IF($AA39&lt;&gt;"ND",$U39,IF(#REF!&gt;3,$U39/2,$U39/SQRT(2))),"")</f>
        <v/>
      </c>
      <c r="W39" s="682" t="str">
        <f t="shared" si="10"/>
        <v/>
      </c>
      <c r="X39" s="682" t="str">
        <f>IF(AND($H39="W",$I39="Short-term",$J39="PBZ",$U39&lt;&gt;""),IF($AA39&lt;&gt;"ND",$U39,IF(#REF!&gt;3,$U39/2,$U39/SQRT(2))),"")</f>
        <v/>
      </c>
      <c r="Y39" s="682" t="str">
        <f>IF(AND($H39="ONU",$I39="Short-term",$J39="PBZ",$U39&lt;&gt;""),IF($AA39&lt;&gt;"ND",$U39,IF(#REF!&gt;3,$U39/2,$U39/SQRT(2))),"")</f>
        <v/>
      </c>
      <c r="Z39" s="2"/>
      <c r="AA39" s="2"/>
      <c r="AB39" s="2"/>
      <c r="AC39" s="39" t="str">
        <f t="shared" si="11"/>
        <v/>
      </c>
      <c r="AD39" s="39" t="str">
        <f t="shared" si="12"/>
        <v/>
      </c>
      <c r="AE39" s="39" t="str">
        <f t="shared" si="13"/>
        <v/>
      </c>
      <c r="AF39" s="39" t="str">
        <f t="shared" si="14"/>
        <v/>
      </c>
    </row>
    <row r="40" spans="1:32" x14ac:dyDescent="0.25">
      <c r="A40" s="2"/>
      <c r="B40" s="2"/>
      <c r="C40" s="2"/>
      <c r="D40" s="2"/>
      <c r="E40" s="2"/>
      <c r="F40" s="2"/>
      <c r="G40" s="2"/>
      <c r="H40" s="2"/>
      <c r="I40" s="2"/>
      <c r="J40" s="2"/>
      <c r="K40" s="682"/>
      <c r="L40" s="682"/>
      <c r="M40" s="682"/>
      <c r="N40" s="682"/>
      <c r="O40" s="682"/>
      <c r="P40" s="682"/>
      <c r="Q40" s="682"/>
      <c r="R40" s="682"/>
      <c r="S40" s="682"/>
      <c r="T40" s="682"/>
      <c r="U40" s="21"/>
      <c r="V40" s="21" t="str">
        <f>IF(AND($H40="W",$I40="TWA",$J40="PBZ",$U40&lt;&gt;""),IF($AA40&lt;&gt;"ND",$U40,IF(#REF!&gt;3,$U40/2,$U40/SQRT(2))),"")</f>
        <v/>
      </c>
      <c r="W40" s="682" t="str">
        <f t="shared" si="10"/>
        <v/>
      </c>
      <c r="X40" s="682" t="str">
        <f>IF(AND($H40="W",$I40="Short-term",$J40="PBZ",$U40&lt;&gt;""),IF($AA40&lt;&gt;"ND",$U40,IF(#REF!&gt;3,$U40/2,$U40/SQRT(2))),"")</f>
        <v/>
      </c>
      <c r="Y40" s="682" t="str">
        <f>IF(AND($H40="ONU",$I40="Short-term",$J40="PBZ",$U40&lt;&gt;""),IF($AA40&lt;&gt;"ND",$U40,IF(#REF!&gt;3,$U40/2,$U40/SQRT(2))),"")</f>
        <v/>
      </c>
      <c r="Z40" s="2"/>
      <c r="AA40" s="2"/>
      <c r="AB40" s="2"/>
      <c r="AC40" s="39" t="str">
        <f t="shared" si="11"/>
        <v/>
      </c>
      <c r="AD40" s="39" t="str">
        <f t="shared" si="12"/>
        <v/>
      </c>
      <c r="AE40" s="39" t="str">
        <f t="shared" si="13"/>
        <v/>
      </c>
      <c r="AF40" s="39" t="str">
        <f t="shared" si="14"/>
        <v/>
      </c>
    </row>
    <row r="41" spans="1:32" x14ac:dyDescent="0.25">
      <c r="A41" s="2"/>
      <c r="B41" s="2"/>
      <c r="C41" s="2"/>
      <c r="D41" s="2"/>
      <c r="E41" s="2"/>
      <c r="F41" s="2"/>
      <c r="G41" s="2"/>
      <c r="H41" s="2"/>
      <c r="I41" s="2"/>
      <c r="J41" s="2"/>
      <c r="K41" s="682"/>
      <c r="L41" s="682"/>
      <c r="M41" s="682"/>
      <c r="N41" s="682"/>
      <c r="O41" s="682"/>
      <c r="P41" s="682"/>
      <c r="Q41" s="682"/>
      <c r="R41" s="682"/>
      <c r="S41" s="682"/>
      <c r="T41" s="682"/>
      <c r="U41" s="21"/>
      <c r="V41" s="21" t="str">
        <f>IF(AND($H41="W",$I41="TWA",$J41="PBZ",$U41&lt;&gt;""),IF($AA41&lt;&gt;"ND",$U41,IF(#REF!&gt;3,$U41/2,$U41/SQRT(2))),"")</f>
        <v/>
      </c>
      <c r="W41" s="682" t="str">
        <f t="shared" si="10"/>
        <v/>
      </c>
      <c r="X41" s="682" t="str">
        <f>IF(AND($H41="W",$I41="Short-term",$J41="PBZ",$U41&lt;&gt;""),IF($AA41&lt;&gt;"ND",$U41,IF(#REF!&gt;3,$U41/2,$U41/SQRT(2))),"")</f>
        <v/>
      </c>
      <c r="Y41" s="682" t="str">
        <f>IF(AND($H41="ONU",$I41="Short-term",$J41="PBZ",$U41&lt;&gt;""),IF($AA41&lt;&gt;"ND",$U41,IF(#REF!&gt;3,$U41/2,$U41/SQRT(2))),"")</f>
        <v/>
      </c>
      <c r="Z41" s="2"/>
      <c r="AA41" s="2"/>
      <c r="AB41" s="2"/>
      <c r="AC41" s="39" t="str">
        <f t="shared" si="11"/>
        <v/>
      </c>
      <c r="AD41" s="39" t="str">
        <f t="shared" si="12"/>
        <v/>
      </c>
      <c r="AE41" s="39" t="str">
        <f t="shared" si="13"/>
        <v/>
      </c>
      <c r="AF41" s="39" t="str">
        <f t="shared" si="14"/>
        <v/>
      </c>
    </row>
    <row r="42" spans="1:32" x14ac:dyDescent="0.25">
      <c r="A42" s="2"/>
      <c r="B42" s="2"/>
      <c r="C42" s="2"/>
      <c r="D42" s="2"/>
      <c r="E42" s="2"/>
      <c r="F42" s="2"/>
      <c r="G42" s="2"/>
      <c r="H42" s="2"/>
      <c r="I42" s="2"/>
      <c r="J42" s="2"/>
      <c r="K42" s="682"/>
      <c r="L42" s="682"/>
      <c r="M42" s="682"/>
      <c r="N42" s="682"/>
      <c r="O42" s="682"/>
      <c r="P42" s="682"/>
      <c r="Q42" s="682"/>
      <c r="R42" s="682"/>
      <c r="S42" s="682"/>
      <c r="T42" s="682"/>
      <c r="U42" s="21"/>
      <c r="V42" s="21" t="str">
        <f>IF(AND($H42="W",$I42="TWA",$J42="PBZ",$U42&lt;&gt;""),IF($AA42&lt;&gt;"ND",$U42,IF(#REF!&gt;3,$U42/2,$U42/SQRT(2))),"")</f>
        <v/>
      </c>
      <c r="W42" s="682" t="str">
        <f t="shared" si="10"/>
        <v/>
      </c>
      <c r="X42" s="682" t="str">
        <f>IF(AND($H42="W",$I42="Short-term",$J42="PBZ",$U42&lt;&gt;""),IF($AA42&lt;&gt;"ND",$U42,IF(#REF!&gt;3,$U42/2,$U42/SQRT(2))),"")</f>
        <v/>
      </c>
      <c r="Y42" s="682" t="str">
        <f>IF(AND($H42="ONU",$I42="Short-term",$J42="PBZ",$U42&lt;&gt;""),IF($AA42&lt;&gt;"ND",$U42,IF(#REF!&gt;3,$U42/2,$U42/SQRT(2))),"")</f>
        <v/>
      </c>
      <c r="Z42" s="2"/>
      <c r="AA42" s="2"/>
      <c r="AB42" s="2"/>
      <c r="AC42" s="39" t="str">
        <f t="shared" si="11"/>
        <v/>
      </c>
      <c r="AD42" s="39" t="str">
        <f t="shared" si="12"/>
        <v/>
      </c>
      <c r="AE42" s="39" t="str">
        <f t="shared" si="13"/>
        <v/>
      </c>
      <c r="AF42" s="39" t="str">
        <f t="shared" si="14"/>
        <v/>
      </c>
    </row>
    <row r="43" spans="1:32" x14ac:dyDescent="0.25">
      <c r="A43" s="2"/>
      <c r="B43" s="2"/>
      <c r="C43" s="2"/>
      <c r="D43" s="2"/>
      <c r="E43" s="2"/>
      <c r="F43" s="2"/>
      <c r="G43" s="2"/>
      <c r="H43" s="2"/>
      <c r="I43" s="2"/>
      <c r="J43" s="2"/>
      <c r="K43" s="682"/>
      <c r="L43" s="682"/>
      <c r="M43" s="682"/>
      <c r="N43" s="682"/>
      <c r="O43" s="682"/>
      <c r="P43" s="682"/>
      <c r="Q43" s="682"/>
      <c r="R43" s="682"/>
      <c r="S43" s="682"/>
      <c r="T43" s="682"/>
      <c r="U43" s="682"/>
      <c r="V43" s="21" t="str">
        <f>IF(AND($H43="W",$I43="TWA",$J43="PBZ",$U43&lt;&gt;""),IF($AA43&lt;&gt;"ND",$U43,IF(#REF!&gt;3,$U43/2,$U43/SQRT(2))),"")</f>
        <v/>
      </c>
      <c r="W43" s="682" t="str">
        <f t="shared" si="10"/>
        <v/>
      </c>
      <c r="X43" s="682" t="str">
        <f>IF(AND($H43="W",$I43="Short-term",$J43="PBZ",$U43&lt;&gt;""),IF($AA43&lt;&gt;"ND",$U43,IF(#REF!&gt;3,$U43/2,$U43/SQRT(2))),"")</f>
        <v/>
      </c>
      <c r="Y43" s="682" t="str">
        <f>IF(AND($H43="ONU",$I43="Short-term",$J43="PBZ",$U43&lt;&gt;""),IF($AA43&lt;&gt;"ND",$U43,IF(#REF!&gt;3,$U43/2,$U43/SQRT(2))),"")</f>
        <v/>
      </c>
      <c r="Z43" s="2"/>
      <c r="AA43" s="2"/>
      <c r="AB43" s="2"/>
      <c r="AC43" s="39" t="str">
        <f t="shared" si="11"/>
        <v/>
      </c>
      <c r="AD43" s="39" t="str">
        <f t="shared" si="12"/>
        <v/>
      </c>
      <c r="AE43" s="39" t="str">
        <f t="shared" si="13"/>
        <v/>
      </c>
      <c r="AF43" s="39" t="str">
        <f t="shared" si="14"/>
        <v/>
      </c>
    </row>
    <row r="44" spans="1:32" x14ac:dyDescent="0.25">
      <c r="A44" s="2"/>
      <c r="B44" s="2"/>
      <c r="C44" s="2"/>
      <c r="D44" s="2"/>
      <c r="E44" s="2"/>
      <c r="F44" s="2"/>
      <c r="G44" s="2"/>
      <c r="H44" s="2"/>
      <c r="I44" s="2"/>
      <c r="J44" s="2"/>
      <c r="K44" s="682"/>
      <c r="L44" s="682"/>
      <c r="M44" s="682"/>
      <c r="N44" s="682"/>
      <c r="O44" s="682"/>
      <c r="P44" s="682"/>
      <c r="Q44" s="682"/>
      <c r="R44" s="682"/>
      <c r="S44" s="682"/>
      <c r="T44" s="682"/>
      <c r="U44" s="682"/>
      <c r="V44" s="21" t="str">
        <f>IF(AND($H44="W",$I44="TWA",$J44="PBZ",$U44&lt;&gt;""),IF($AA44&lt;&gt;"ND",$U44,IF(#REF!&gt;3,$U44/2,$U44/SQRT(2))),"")</f>
        <v/>
      </c>
      <c r="W44" s="682" t="str">
        <f t="shared" si="10"/>
        <v/>
      </c>
      <c r="X44" s="682" t="str">
        <f>IF(AND($H44="W",$I44="Short-term",$J44="PBZ",$U44&lt;&gt;""),IF($AA44&lt;&gt;"ND",$U44,IF(#REF!&gt;3,$U44/2,$U44/SQRT(2))),"")</f>
        <v/>
      </c>
      <c r="Y44" s="682" t="str">
        <f>IF(AND($H44="ONU",$I44="Short-term",$J44="PBZ",$U44&lt;&gt;""),IF($AA44&lt;&gt;"ND",$U44,IF(#REF!&gt;3,$U44/2,$U44/SQRT(2))),"")</f>
        <v/>
      </c>
      <c r="Z44" s="2"/>
      <c r="AA44" s="2"/>
      <c r="AB44" s="2"/>
      <c r="AC44" s="39" t="str">
        <f t="shared" si="11"/>
        <v/>
      </c>
      <c r="AD44" s="39" t="str">
        <f t="shared" si="12"/>
        <v/>
      </c>
      <c r="AE44" s="39" t="str">
        <f t="shared" si="13"/>
        <v/>
      </c>
      <c r="AF44" s="39" t="str">
        <f t="shared" si="14"/>
        <v/>
      </c>
    </row>
    <row r="45" spans="1:32" x14ac:dyDescent="0.25">
      <c r="A45" s="2"/>
      <c r="B45" s="2"/>
      <c r="C45" s="2"/>
      <c r="D45" s="2"/>
      <c r="E45" s="2"/>
      <c r="F45" s="2"/>
      <c r="G45" s="2"/>
      <c r="H45" s="2"/>
      <c r="I45" s="2"/>
      <c r="J45" s="2"/>
      <c r="K45" s="682"/>
      <c r="L45" s="682"/>
      <c r="M45" s="682"/>
      <c r="N45" s="682"/>
      <c r="O45" s="682"/>
      <c r="P45" s="682"/>
      <c r="Q45" s="682"/>
      <c r="R45" s="682"/>
      <c r="S45" s="682"/>
      <c r="T45" s="682"/>
      <c r="U45" s="682"/>
      <c r="V45" s="21" t="str">
        <f>IF(AND($H45="W",$I45="TWA",$J45="PBZ",$U45&lt;&gt;""),IF($AA45&lt;&gt;"ND",$U45,IF(#REF!&gt;3,$U45/2,$U45/SQRT(2))),"")</f>
        <v/>
      </c>
      <c r="W45" s="682" t="str">
        <f t="shared" si="10"/>
        <v/>
      </c>
      <c r="X45" s="682" t="str">
        <f>IF(AND($H45="W",$I45="Short-term",$J45="PBZ",$U45&lt;&gt;""),IF($AA45&lt;&gt;"ND",$U45,IF(#REF!&gt;3,$U45/2,$U45/SQRT(2))),"")</f>
        <v/>
      </c>
      <c r="Y45" s="682" t="str">
        <f>IF(AND($H45="ONU",$I45="Short-term",$J45="PBZ",$U45&lt;&gt;""),IF($AA45&lt;&gt;"ND",$U45,IF(#REF!&gt;3,$U45/2,$U45/SQRT(2))),"")</f>
        <v/>
      </c>
      <c r="Z45" s="2"/>
      <c r="AA45" s="2"/>
      <c r="AB45" s="2"/>
      <c r="AC45" s="39" t="str">
        <f t="shared" si="11"/>
        <v/>
      </c>
      <c r="AD45" s="39" t="str">
        <f t="shared" si="12"/>
        <v/>
      </c>
      <c r="AE45" s="39" t="str">
        <f t="shared" si="13"/>
        <v/>
      </c>
      <c r="AF45" s="39" t="str">
        <f t="shared" si="14"/>
        <v/>
      </c>
    </row>
    <row r="46" spans="1:32" x14ac:dyDescent="0.25">
      <c r="A46" s="2"/>
      <c r="B46" s="2"/>
      <c r="C46" s="2"/>
      <c r="D46" s="2"/>
      <c r="E46" s="2"/>
      <c r="F46" s="2"/>
      <c r="G46" s="2"/>
      <c r="H46" s="2"/>
      <c r="I46" s="2"/>
      <c r="J46" s="2"/>
      <c r="K46" s="682"/>
      <c r="L46" s="682"/>
      <c r="M46" s="682"/>
      <c r="N46" s="682"/>
      <c r="O46" s="682"/>
      <c r="P46" s="682"/>
      <c r="Q46" s="682"/>
      <c r="R46" s="682"/>
      <c r="S46" s="682"/>
      <c r="T46" s="682"/>
      <c r="U46" s="682"/>
      <c r="V46" s="21" t="str">
        <f>IF(AND($H46="W",$I46="TWA",$J46="PBZ",$U46&lt;&gt;""),IF($AA46&lt;&gt;"ND",$U46,IF(#REF!&gt;3,$U46/2,$U46/SQRT(2))),"")</f>
        <v/>
      </c>
      <c r="W46" s="682" t="str">
        <f t="shared" si="10"/>
        <v/>
      </c>
      <c r="X46" s="682" t="str">
        <f>IF(AND($H46="W",$I46="Short-term",$J46="PBZ",$U46&lt;&gt;""),IF($AA46&lt;&gt;"ND",$U46,IF(#REF!&gt;3,$U46/2,$U46/SQRT(2))),"")</f>
        <v/>
      </c>
      <c r="Y46" s="682" t="str">
        <f>IF(AND($H46="ONU",$I46="Short-term",$J46="PBZ",$U46&lt;&gt;""),IF($AA46&lt;&gt;"ND",$U46,IF(#REF!&gt;3,$U46/2,$U46/SQRT(2))),"")</f>
        <v/>
      </c>
      <c r="Z46" s="2"/>
      <c r="AA46" s="2"/>
      <c r="AB46" s="2"/>
      <c r="AC46" s="39" t="str">
        <f t="shared" si="11"/>
        <v/>
      </c>
      <c r="AD46" s="39" t="str">
        <f t="shared" si="12"/>
        <v/>
      </c>
      <c r="AE46" s="39" t="str">
        <f t="shared" si="13"/>
        <v/>
      </c>
      <c r="AF46" s="39" t="str">
        <f t="shared" si="14"/>
        <v/>
      </c>
    </row>
    <row r="47" spans="1:32" x14ac:dyDescent="0.25">
      <c r="A47" s="2"/>
      <c r="B47" s="2"/>
      <c r="C47" s="2"/>
      <c r="D47" s="2"/>
      <c r="E47" s="2"/>
      <c r="F47" s="2"/>
      <c r="G47" s="2"/>
      <c r="H47" s="2"/>
      <c r="I47" s="2"/>
      <c r="J47" s="2"/>
      <c r="K47" s="682"/>
      <c r="L47" s="682"/>
      <c r="M47" s="682"/>
      <c r="N47" s="21"/>
      <c r="O47" s="21"/>
      <c r="P47" s="21"/>
      <c r="Q47" s="21"/>
      <c r="R47" s="682"/>
      <c r="S47" s="682"/>
      <c r="T47" s="682"/>
      <c r="U47" s="682"/>
      <c r="V47" s="21" t="str">
        <f>IF(AND($H47="W",$I47="TWA",$J47="PBZ",$U47&lt;&gt;""),IF($AA47&lt;&gt;"ND",$U47,IF(#REF!&gt;3,$U47/2,$U47/SQRT(2))),"")</f>
        <v/>
      </c>
      <c r="W47" s="682" t="str">
        <f t="shared" si="10"/>
        <v/>
      </c>
      <c r="X47" s="682" t="str">
        <f>IF(AND($H47="W",$I47="Short-term",$J47="PBZ",$U47&lt;&gt;""),IF($AA47&lt;&gt;"ND",$U47,IF(#REF!&gt;3,$U47/2,$U47/SQRT(2))),"")</f>
        <v/>
      </c>
      <c r="Y47" s="682" t="str">
        <f>IF(AND($H47="ONU",$I47="Short-term",$J47="PBZ",$U47&lt;&gt;""),IF($AA47&lt;&gt;"ND",$U47,IF(#REF!&gt;3,$U47/2,$U47/SQRT(2))),"")</f>
        <v/>
      </c>
      <c r="Z47" s="2"/>
      <c r="AA47" s="2"/>
      <c r="AB47" s="2"/>
      <c r="AC47" s="39" t="str">
        <f t="shared" si="11"/>
        <v/>
      </c>
      <c r="AD47" s="39" t="str">
        <f t="shared" si="12"/>
        <v/>
      </c>
      <c r="AE47" s="39" t="str">
        <f t="shared" si="13"/>
        <v/>
      </c>
      <c r="AF47" s="39" t="str">
        <f t="shared" si="14"/>
        <v/>
      </c>
    </row>
    <row r="48" spans="1:32" x14ac:dyDescent="0.25">
      <c r="A48" s="2"/>
      <c r="B48" s="2"/>
      <c r="C48" s="2"/>
      <c r="D48" s="2"/>
      <c r="E48" s="2"/>
      <c r="F48" s="2"/>
      <c r="G48" s="2"/>
      <c r="H48" s="2"/>
      <c r="I48" s="2"/>
      <c r="J48" s="2"/>
      <c r="K48" s="682"/>
      <c r="L48" s="682"/>
      <c r="M48" s="682"/>
      <c r="N48" s="682"/>
      <c r="O48" s="682"/>
      <c r="P48" s="682"/>
      <c r="Q48" s="682"/>
      <c r="R48" s="682"/>
      <c r="S48" s="682"/>
      <c r="T48" s="682"/>
      <c r="U48" s="682"/>
      <c r="V48" s="21" t="str">
        <f>IF(AND($H48="W",$I48="TWA",$J48="PBZ",$U48&lt;&gt;""),IF($AA48&lt;&gt;"ND",$U48,IF(#REF!&gt;3,$U48/2,$U48/SQRT(2))),"")</f>
        <v/>
      </c>
      <c r="W48" s="682" t="str">
        <f t="shared" si="10"/>
        <v/>
      </c>
      <c r="X48" s="682" t="str">
        <f>IF(AND($H48="W",$I48="Short-term",$J48="PBZ",$U48&lt;&gt;""),IF($AA48&lt;&gt;"ND",$U48,IF(#REF!&gt;3,$U48/2,$U48/SQRT(2))),"")</f>
        <v/>
      </c>
      <c r="Y48" s="682" t="str">
        <f>IF(AND($H48="ONU",$I48="Short-term",$J48="PBZ",$U48&lt;&gt;""),IF($AA48&lt;&gt;"ND",$U48,IF(#REF!&gt;3,$U48/2,$U48/SQRT(2))),"")</f>
        <v/>
      </c>
      <c r="Z48" s="2"/>
      <c r="AA48" s="2"/>
      <c r="AB48" s="2"/>
      <c r="AC48" s="39" t="str">
        <f t="shared" si="11"/>
        <v/>
      </c>
      <c r="AD48" s="39" t="str">
        <f t="shared" si="12"/>
        <v/>
      </c>
      <c r="AE48" s="39" t="str">
        <f t="shared" si="13"/>
        <v/>
      </c>
      <c r="AF48" s="39" t="str">
        <f t="shared" si="14"/>
        <v/>
      </c>
    </row>
    <row r="49" spans="1:32" x14ac:dyDescent="0.25">
      <c r="A49" s="2"/>
      <c r="B49" s="2"/>
      <c r="C49" s="2"/>
      <c r="D49" s="2"/>
      <c r="E49" s="2"/>
      <c r="F49" s="2"/>
      <c r="G49" s="2"/>
      <c r="H49" s="2"/>
      <c r="I49" s="2"/>
      <c r="J49" s="2"/>
      <c r="K49" s="682"/>
      <c r="L49" s="682"/>
      <c r="M49" s="682"/>
      <c r="N49" s="682"/>
      <c r="O49" s="682"/>
      <c r="P49" s="682"/>
      <c r="Q49" s="682"/>
      <c r="R49" s="682"/>
      <c r="S49" s="682"/>
      <c r="T49" s="682"/>
      <c r="U49" s="682"/>
      <c r="V49" s="21" t="str">
        <f>IF(AND($H49="W",$I49="TWA",$J49="PBZ",$U49&lt;&gt;""),IF($AA49&lt;&gt;"ND",$U49,IF(#REF!&gt;3,$U49/2,$U49/SQRT(2))),"")</f>
        <v/>
      </c>
      <c r="W49" s="682" t="str">
        <f t="shared" si="10"/>
        <v/>
      </c>
      <c r="X49" s="682" t="str">
        <f>IF(AND($H49="W",$I49="Short-term",$J49="PBZ",$U49&lt;&gt;""),IF($AA49&lt;&gt;"ND",$U49,IF(#REF!&gt;3,$U49/2,$U49/SQRT(2))),"")</f>
        <v/>
      </c>
      <c r="Y49" s="682" t="str">
        <f>IF(AND($H49="ONU",$I49="Short-term",$J49="PBZ",$U49&lt;&gt;""),IF($AA49&lt;&gt;"ND",$U49,IF(#REF!&gt;3,$U49/2,$U49/SQRT(2))),"")</f>
        <v/>
      </c>
      <c r="Z49" s="2"/>
      <c r="AA49" s="2"/>
      <c r="AB49" s="2"/>
      <c r="AC49" s="39" t="str">
        <f t="shared" si="11"/>
        <v/>
      </c>
      <c r="AD49" s="39" t="str">
        <f t="shared" si="12"/>
        <v/>
      </c>
      <c r="AE49" s="39" t="str">
        <f t="shared" si="13"/>
        <v/>
      </c>
      <c r="AF49" s="39" t="str">
        <f t="shared" si="14"/>
        <v/>
      </c>
    </row>
    <row r="50" spans="1:32" x14ac:dyDescent="0.25">
      <c r="A50" s="2"/>
      <c r="B50" s="2"/>
      <c r="C50" s="2"/>
      <c r="D50" s="2"/>
      <c r="E50" s="2"/>
      <c r="F50" s="2"/>
      <c r="G50" s="2"/>
      <c r="H50" s="2"/>
      <c r="I50" s="2"/>
      <c r="J50" s="2"/>
      <c r="K50" s="682"/>
      <c r="L50" s="682"/>
      <c r="M50" s="682"/>
      <c r="N50" s="682"/>
      <c r="O50" s="682"/>
      <c r="P50" s="682"/>
      <c r="Q50" s="682"/>
      <c r="R50" s="682"/>
      <c r="S50" s="682"/>
      <c r="T50" s="682"/>
      <c r="U50" s="682"/>
      <c r="V50" s="21" t="str">
        <f>IF(AND($H50="W",$I50="TWA",$J50="PBZ",$U50&lt;&gt;""),IF($AA50&lt;&gt;"ND",$U50,IF(#REF!&gt;3,$U50/2,$U50/SQRT(2))),"")</f>
        <v/>
      </c>
      <c r="W50" s="682" t="str">
        <f t="shared" si="10"/>
        <v/>
      </c>
      <c r="X50" s="682" t="str">
        <f>IF(AND($H50="W",$I50="Short-term",$J50="PBZ",$U50&lt;&gt;""),IF($AA50&lt;&gt;"ND",$U50,IF(#REF!&gt;3,$U50/2,$U50/SQRT(2))),"")</f>
        <v/>
      </c>
      <c r="Y50" s="682" t="str">
        <f>IF(AND($H50="ONU",$I50="Short-term",$J50="PBZ",$U50&lt;&gt;""),IF($AA50&lt;&gt;"ND",$U50,IF(#REF!&gt;3,$U50/2,$U50/SQRT(2))),"")</f>
        <v/>
      </c>
      <c r="Z50" s="2"/>
      <c r="AA50" s="2"/>
      <c r="AB50" s="2"/>
      <c r="AC50" s="39" t="str">
        <f t="shared" si="11"/>
        <v/>
      </c>
      <c r="AD50" s="39" t="str">
        <f t="shared" si="12"/>
        <v/>
      </c>
      <c r="AE50" s="39" t="str">
        <f t="shared" si="13"/>
        <v/>
      </c>
      <c r="AF50" s="39" t="str">
        <f t="shared" si="14"/>
        <v/>
      </c>
    </row>
    <row r="51" spans="1:32" x14ac:dyDescent="0.25">
      <c r="A51" s="2"/>
      <c r="B51" s="2"/>
      <c r="C51" s="2"/>
      <c r="D51" s="2"/>
      <c r="E51" s="2"/>
      <c r="F51" s="2"/>
      <c r="G51" s="2"/>
      <c r="H51" s="2"/>
      <c r="I51" s="2"/>
      <c r="J51" s="2"/>
      <c r="K51" s="682"/>
      <c r="L51" s="682"/>
      <c r="M51" s="682"/>
      <c r="N51" s="682"/>
      <c r="O51" s="682"/>
      <c r="P51" s="682"/>
      <c r="Q51" s="682"/>
      <c r="R51" s="682"/>
      <c r="S51" s="682"/>
      <c r="T51" s="682"/>
      <c r="U51" s="682"/>
      <c r="V51" s="21" t="str">
        <f>IF(AND($H51="W",$I51="TWA",$J51="PBZ",$U51&lt;&gt;""),IF($AA51&lt;&gt;"ND",$U51,IF(#REF!&gt;3,$U51/2,$U51/SQRT(2))),"")</f>
        <v/>
      </c>
      <c r="W51" s="682" t="str">
        <f t="shared" si="10"/>
        <v/>
      </c>
      <c r="X51" s="682" t="str">
        <f>IF(AND($H51="W",$I51="Short-term",$J51="PBZ",$U51&lt;&gt;""),IF($AA51&lt;&gt;"ND",$U51,IF(#REF!&gt;3,$U51/2,$U51/SQRT(2))),"")</f>
        <v/>
      </c>
      <c r="Y51" s="682" t="str">
        <f>IF(AND($H51="ONU",$I51="Short-term",$J51="PBZ",$U51&lt;&gt;""),IF($AA51&lt;&gt;"ND",$U51,IF(#REF!&gt;3,$U51/2,$U51/SQRT(2))),"")</f>
        <v/>
      </c>
      <c r="Z51" s="2"/>
      <c r="AA51" s="2"/>
      <c r="AB51" s="2"/>
      <c r="AC51" s="39" t="str">
        <f t="shared" si="11"/>
        <v/>
      </c>
      <c r="AD51" s="39" t="str">
        <f t="shared" si="12"/>
        <v/>
      </c>
      <c r="AE51" s="39" t="str">
        <f t="shared" si="13"/>
        <v/>
      </c>
      <c r="AF51" s="39" t="str">
        <f t="shared" si="14"/>
        <v/>
      </c>
    </row>
    <row r="52" spans="1:32" x14ac:dyDescent="0.25">
      <c r="A52" s="2"/>
      <c r="B52" s="2"/>
      <c r="C52" s="2"/>
      <c r="D52" s="2"/>
      <c r="E52" s="2"/>
      <c r="F52" s="2"/>
      <c r="G52" s="2"/>
      <c r="H52" s="2"/>
      <c r="I52" s="2"/>
      <c r="J52" s="2"/>
      <c r="K52" s="682"/>
      <c r="L52" s="682"/>
      <c r="M52" s="682"/>
      <c r="N52" s="682"/>
      <c r="O52" s="682"/>
      <c r="P52" s="682"/>
      <c r="Q52" s="682"/>
      <c r="R52" s="682"/>
      <c r="S52" s="682"/>
      <c r="T52" s="682"/>
      <c r="U52" s="682"/>
      <c r="V52" s="21" t="str">
        <f>IF(AND($H52="W",$I52="TWA",$J52="PBZ",$U52&lt;&gt;""),IF($AA52&lt;&gt;"ND",$U52,IF(#REF!&gt;3,$U52/2,$U52/SQRT(2))),"")</f>
        <v/>
      </c>
      <c r="W52" s="682" t="str">
        <f t="shared" si="10"/>
        <v/>
      </c>
      <c r="X52" s="682" t="str">
        <f>IF(AND($H52="W",$I52="Short-term",$J52="PBZ",$U52&lt;&gt;""),IF($AA52&lt;&gt;"ND",$U52,IF(#REF!&gt;3,$U52/2,$U52/SQRT(2))),"")</f>
        <v/>
      </c>
      <c r="Y52" s="682" t="str">
        <f>IF(AND($H52="ONU",$I52="Short-term",$J52="PBZ",$U52&lt;&gt;""),IF($AA52&lt;&gt;"ND",$U52,IF(#REF!&gt;3,$U52/2,$U52/SQRT(2))),"")</f>
        <v/>
      </c>
      <c r="Z52" s="2"/>
      <c r="AA52" s="2"/>
      <c r="AB52" s="2"/>
      <c r="AC52" s="39" t="str">
        <f t="shared" si="11"/>
        <v/>
      </c>
      <c r="AD52" s="39" t="str">
        <f t="shared" si="12"/>
        <v/>
      </c>
      <c r="AE52" s="39" t="str">
        <f t="shared" si="13"/>
        <v/>
      </c>
      <c r="AF52" s="39" t="str">
        <f t="shared" si="14"/>
        <v/>
      </c>
    </row>
    <row r="53" spans="1:32" x14ac:dyDescent="0.25">
      <c r="A53" s="2"/>
      <c r="B53" s="2"/>
      <c r="C53" s="2"/>
      <c r="D53" s="2"/>
      <c r="E53" s="2"/>
      <c r="F53" s="2"/>
      <c r="G53" s="2"/>
      <c r="H53" s="2"/>
      <c r="I53" s="2"/>
      <c r="J53" s="2"/>
      <c r="K53" s="682"/>
      <c r="L53" s="682"/>
      <c r="M53" s="682"/>
      <c r="N53" s="682"/>
      <c r="O53" s="682"/>
      <c r="P53" s="682"/>
      <c r="Q53" s="682"/>
      <c r="R53" s="682"/>
      <c r="S53" s="682"/>
      <c r="T53" s="682"/>
      <c r="U53" s="682"/>
      <c r="V53" s="21" t="str">
        <f>IF(AND($H53="W",$I53="TWA",$J53="PBZ",$U53&lt;&gt;""),IF($AA53&lt;&gt;"ND",$U53,IF(#REF!&gt;3,$U53/2,$U53/SQRT(2))),"")</f>
        <v/>
      </c>
      <c r="W53" s="682" t="str">
        <f t="shared" si="10"/>
        <v/>
      </c>
      <c r="X53" s="682" t="str">
        <f>IF(AND($H53="W",$I53="Short-term",$J53="PBZ",$U53&lt;&gt;""),IF($AA53&lt;&gt;"ND",$U53,IF(#REF!&gt;3,$U53/2,$U53/SQRT(2))),"")</f>
        <v/>
      </c>
      <c r="Y53" s="682" t="str">
        <f>IF(AND($H53="ONU",$I53="Short-term",$J53="PBZ",$U53&lt;&gt;""),IF($AA53&lt;&gt;"ND",$U53,IF(#REF!&gt;3,$U53/2,$U53/SQRT(2))),"")</f>
        <v/>
      </c>
      <c r="Z53" s="2"/>
      <c r="AA53" s="2"/>
      <c r="AB53" s="2"/>
      <c r="AC53" s="39" t="str">
        <f t="shared" si="11"/>
        <v/>
      </c>
      <c r="AD53" s="39" t="str">
        <f t="shared" si="12"/>
        <v/>
      </c>
      <c r="AE53" s="39" t="str">
        <f t="shared" si="13"/>
        <v/>
      </c>
      <c r="AF53" s="39" t="str">
        <f t="shared" si="14"/>
        <v/>
      </c>
    </row>
    <row r="54" spans="1:32" x14ac:dyDescent="0.25">
      <c r="A54" s="2"/>
      <c r="B54" s="2"/>
      <c r="C54" s="2"/>
      <c r="D54" s="2"/>
      <c r="E54" s="2"/>
      <c r="F54" s="2"/>
      <c r="G54" s="2"/>
      <c r="H54" s="2"/>
      <c r="I54" s="2"/>
      <c r="J54" s="2"/>
      <c r="K54" s="682"/>
      <c r="L54" s="682"/>
      <c r="M54" s="682"/>
      <c r="N54" s="682"/>
      <c r="O54" s="682"/>
      <c r="P54" s="682"/>
      <c r="Q54" s="682"/>
      <c r="R54" s="682"/>
      <c r="S54" s="682"/>
      <c r="T54" s="682"/>
      <c r="U54" s="21"/>
      <c r="V54" s="21" t="str">
        <f>IF(AND($H54="W",$I54="TWA",$J54="PBZ",$U54&lt;&gt;""),IF($AA54&lt;&gt;"ND",$U54,IF(#REF!&gt;3,$U54/2,$U54/SQRT(2))),"")</f>
        <v/>
      </c>
      <c r="W54" s="682" t="str">
        <f t="shared" si="10"/>
        <v/>
      </c>
      <c r="X54" s="682" t="str">
        <f>IF(AND($H54="W",$I54="Short-term",$J54="PBZ",$U54&lt;&gt;""),IF($AA54&lt;&gt;"ND",$U54,IF(#REF!&gt;3,$U54/2,$U54/SQRT(2))),"")</f>
        <v/>
      </c>
      <c r="Y54" s="682" t="str">
        <f>IF(AND($H54="ONU",$I54="Short-term",$J54="PBZ",$U54&lt;&gt;""),IF($AA54&lt;&gt;"ND",$U54,IF(#REF!&gt;3,$U54/2,$U54/SQRT(2))),"")</f>
        <v/>
      </c>
      <c r="Z54" s="2"/>
      <c r="AA54" s="2"/>
      <c r="AB54" s="2"/>
      <c r="AC54" s="39" t="str">
        <f t="shared" si="11"/>
        <v/>
      </c>
      <c r="AD54" s="39" t="str">
        <f t="shared" si="12"/>
        <v/>
      </c>
      <c r="AE54" s="39" t="str">
        <f t="shared" si="13"/>
        <v/>
      </c>
      <c r="AF54" s="39" t="str">
        <f t="shared" si="14"/>
        <v/>
      </c>
    </row>
    <row r="55" spans="1:32" x14ac:dyDescent="0.25">
      <c r="A55" s="2"/>
      <c r="B55" s="2"/>
      <c r="C55" s="2"/>
      <c r="D55" s="2"/>
      <c r="E55" s="2"/>
      <c r="F55" s="2"/>
      <c r="G55" s="2"/>
      <c r="H55" s="2"/>
      <c r="I55" s="2"/>
      <c r="J55" s="2"/>
      <c r="K55" s="682"/>
      <c r="L55" s="682"/>
      <c r="M55" s="682"/>
      <c r="N55" s="682"/>
      <c r="O55" s="682"/>
      <c r="P55" s="682"/>
      <c r="Q55" s="682"/>
      <c r="R55" s="682"/>
      <c r="S55" s="682"/>
      <c r="T55" s="682"/>
      <c r="U55" s="21"/>
      <c r="V55" s="21" t="str">
        <f>IF(AND($H55="W",$I55="TWA",$J55="PBZ",$U55&lt;&gt;""),IF($AA55&lt;&gt;"ND",$U55,IF(#REF!&gt;3,$U55/2,$U55/SQRT(2))),"")</f>
        <v/>
      </c>
      <c r="W55" s="682" t="str">
        <f t="shared" si="10"/>
        <v/>
      </c>
      <c r="X55" s="682" t="str">
        <f>IF(AND($H55="W",$I55="Short-term",$J55="PBZ",$U55&lt;&gt;""),IF($AA55&lt;&gt;"ND",$U55,IF(#REF!&gt;3,$U55/2,$U55/SQRT(2))),"")</f>
        <v/>
      </c>
      <c r="Y55" s="682" t="str">
        <f>IF(AND($H55="ONU",$I55="Short-term",$J55="PBZ",$U55&lt;&gt;""),IF($AA55&lt;&gt;"ND",$U55,IF(#REF!&gt;3,$U55/2,$U55/SQRT(2))),"")</f>
        <v/>
      </c>
      <c r="Z55" s="2"/>
      <c r="AA55" s="2"/>
      <c r="AB55" s="2"/>
      <c r="AC55" s="39" t="str">
        <f t="shared" si="11"/>
        <v/>
      </c>
      <c r="AD55" s="39" t="str">
        <f t="shared" si="12"/>
        <v/>
      </c>
      <c r="AE55" s="39" t="str">
        <f t="shared" si="13"/>
        <v/>
      </c>
      <c r="AF55" s="39" t="str">
        <f t="shared" si="14"/>
        <v/>
      </c>
    </row>
    <row r="56" spans="1:32" x14ac:dyDescent="0.25">
      <c r="A56" s="2"/>
      <c r="B56" s="2"/>
      <c r="C56" s="2"/>
      <c r="D56" s="2"/>
      <c r="E56" s="2"/>
      <c r="F56" s="2"/>
      <c r="G56" s="2"/>
      <c r="H56" s="2"/>
      <c r="I56" s="2"/>
      <c r="J56" s="2"/>
      <c r="K56" s="682"/>
      <c r="L56" s="682"/>
      <c r="M56" s="682"/>
      <c r="N56" s="682"/>
      <c r="O56" s="682"/>
      <c r="P56" s="682"/>
      <c r="Q56" s="682"/>
      <c r="R56" s="682"/>
      <c r="S56" s="682"/>
      <c r="T56" s="682"/>
      <c r="U56" s="21"/>
      <c r="V56" s="21" t="str">
        <f>IF(AND($H56="W",$I56="TWA",$J56="PBZ",$U56&lt;&gt;""),IF($AA56&lt;&gt;"ND",$U56,IF(#REF!&gt;3,$U56/2,$U56/SQRT(2))),"")</f>
        <v/>
      </c>
      <c r="W56" s="682" t="str">
        <f t="shared" si="10"/>
        <v/>
      </c>
      <c r="X56" s="682" t="str">
        <f>IF(AND($H56="W",$I56="Short-term",$J56="PBZ",$U56&lt;&gt;""),IF($AA56&lt;&gt;"ND",$U56,IF(#REF!&gt;3,$U56/2,$U56/SQRT(2))),"")</f>
        <v/>
      </c>
      <c r="Y56" s="682" t="str">
        <f>IF(AND($H56="ONU",$I56="Short-term",$J56="PBZ",$U56&lt;&gt;""),IF($AA56&lt;&gt;"ND",$U56,IF(#REF!&gt;3,$U56/2,$U56/SQRT(2))),"")</f>
        <v/>
      </c>
      <c r="Z56" s="2"/>
      <c r="AA56" s="2"/>
      <c r="AB56" s="2"/>
      <c r="AC56" s="39" t="str">
        <f t="shared" si="11"/>
        <v/>
      </c>
      <c r="AD56" s="39" t="str">
        <f t="shared" si="12"/>
        <v/>
      </c>
      <c r="AE56" s="39" t="str">
        <f t="shared" si="13"/>
        <v/>
      </c>
      <c r="AF56" s="39" t="str">
        <f t="shared" si="14"/>
        <v/>
      </c>
    </row>
    <row r="57" spans="1:32" x14ac:dyDescent="0.25">
      <c r="A57" s="2"/>
      <c r="B57" s="2"/>
      <c r="C57" s="2"/>
      <c r="D57" s="2"/>
      <c r="E57" s="2"/>
      <c r="F57" s="2"/>
      <c r="G57" s="2"/>
      <c r="H57" s="2"/>
      <c r="I57" s="2"/>
      <c r="J57" s="2"/>
      <c r="K57" s="682"/>
      <c r="L57" s="682"/>
      <c r="M57" s="682"/>
      <c r="N57" s="682"/>
      <c r="O57" s="682"/>
      <c r="P57" s="682"/>
      <c r="Q57" s="682"/>
      <c r="R57" s="682"/>
      <c r="S57" s="682"/>
      <c r="T57" s="682"/>
      <c r="U57" s="682"/>
      <c r="V57" s="21" t="str">
        <f>IF(AND($H57="W",$I57="TWA",$J57="PBZ",$U57&lt;&gt;""),IF($AA57&lt;&gt;"ND",$U57,IF(#REF!&gt;3,$U57/2,$U57/SQRT(2))),"")</f>
        <v/>
      </c>
      <c r="W57" s="682" t="str">
        <f t="shared" si="10"/>
        <v/>
      </c>
      <c r="X57" s="682" t="str">
        <f>IF(AND($H57="W",$I57="Short-term",$J57="PBZ",$U57&lt;&gt;""),IF($AA57&lt;&gt;"ND",$U57,IF(#REF!&gt;3,$U57/2,$U57/SQRT(2))),"")</f>
        <v/>
      </c>
      <c r="Y57" s="682" t="str">
        <f>IF(AND($H57="ONU",$I57="Short-term",$J57="PBZ",$U57&lt;&gt;""),IF($AA57&lt;&gt;"ND",$U57,IF(#REF!&gt;3,$U57/2,$U57/SQRT(2))),"")</f>
        <v/>
      </c>
      <c r="Z57" s="2"/>
      <c r="AA57" s="2"/>
      <c r="AB57" s="2"/>
      <c r="AC57" s="39" t="str">
        <f t="shared" si="11"/>
        <v/>
      </c>
      <c r="AD57" s="39" t="str">
        <f t="shared" si="12"/>
        <v/>
      </c>
      <c r="AE57" s="39" t="str">
        <f t="shared" si="13"/>
        <v/>
      </c>
      <c r="AF57" s="39" t="str">
        <f t="shared" si="14"/>
        <v/>
      </c>
    </row>
    <row r="58" spans="1:32" x14ac:dyDescent="0.25">
      <c r="A58" s="2"/>
      <c r="B58" s="2"/>
      <c r="C58" s="2"/>
      <c r="D58" s="2"/>
      <c r="E58" s="2"/>
      <c r="F58" s="2"/>
      <c r="G58" s="2"/>
      <c r="H58" s="2"/>
      <c r="I58" s="2"/>
      <c r="J58" s="2"/>
      <c r="K58" s="682"/>
      <c r="L58" s="682"/>
      <c r="M58" s="682"/>
      <c r="N58" s="682"/>
      <c r="O58" s="682"/>
      <c r="P58" s="682"/>
      <c r="Q58" s="682"/>
      <c r="R58" s="682"/>
      <c r="S58" s="682"/>
      <c r="T58" s="682"/>
      <c r="U58" s="682"/>
      <c r="V58" s="21" t="str">
        <f>IF(AND($H58="W",$I58="TWA",$J58="PBZ",$U58&lt;&gt;""),IF($AA58&lt;&gt;"ND",$U58,IF(#REF!&gt;3,$U58/2,$U58/SQRT(2))),"")</f>
        <v/>
      </c>
      <c r="W58" s="682" t="str">
        <f t="shared" si="10"/>
        <v/>
      </c>
      <c r="X58" s="682" t="str">
        <f>IF(AND($H58="W",$I58="Short-term",$J58="PBZ",$U58&lt;&gt;""),IF($AA58&lt;&gt;"ND",$U58,IF(#REF!&gt;3,$U58/2,$U58/SQRT(2))),"")</f>
        <v/>
      </c>
      <c r="Y58" s="682" t="str">
        <f>IF(AND($H58="ONU",$I58="Short-term",$J58="PBZ",$U58&lt;&gt;""),IF($AA58&lt;&gt;"ND",$U58,IF(#REF!&gt;3,$U58/2,$U58/SQRT(2))),"")</f>
        <v/>
      </c>
      <c r="Z58" s="2"/>
      <c r="AA58" s="2"/>
      <c r="AB58" s="2"/>
      <c r="AC58" s="39" t="str">
        <f t="shared" si="11"/>
        <v/>
      </c>
      <c r="AD58" s="39" t="str">
        <f t="shared" si="12"/>
        <v/>
      </c>
      <c r="AE58" s="39" t="str">
        <f t="shared" si="13"/>
        <v/>
      </c>
      <c r="AF58" s="39" t="str">
        <f t="shared" si="14"/>
        <v/>
      </c>
    </row>
    <row r="59" spans="1:32" x14ac:dyDescent="0.25">
      <c r="A59" s="2"/>
      <c r="B59" s="2"/>
      <c r="C59" s="2"/>
      <c r="D59" s="2"/>
      <c r="E59" s="2"/>
      <c r="F59" s="2"/>
      <c r="G59" s="2"/>
      <c r="H59" s="2"/>
      <c r="I59" s="2"/>
      <c r="J59" s="2"/>
      <c r="K59" s="682"/>
      <c r="L59" s="682"/>
      <c r="M59" s="682"/>
      <c r="N59" s="682"/>
      <c r="O59" s="682"/>
      <c r="P59" s="682"/>
      <c r="Q59" s="682"/>
      <c r="R59" s="682"/>
      <c r="S59" s="682"/>
      <c r="T59" s="682"/>
      <c r="U59" s="682"/>
      <c r="V59" s="21" t="str">
        <f>IF(AND($H59="W",$I59="TWA",$J59="PBZ",$U59&lt;&gt;""),IF($AA59&lt;&gt;"ND",$U59,IF(#REF!&gt;3,$U59/2,$U59/SQRT(2))),"")</f>
        <v/>
      </c>
      <c r="W59" s="682" t="str">
        <f t="shared" si="10"/>
        <v/>
      </c>
      <c r="X59" s="682" t="str">
        <f>IF(AND($H59="W",$I59="Short-term",$J59="PBZ",$U59&lt;&gt;""),IF($AA59&lt;&gt;"ND",$U59,IF(#REF!&gt;3,$U59/2,$U59/SQRT(2))),"")</f>
        <v/>
      </c>
      <c r="Y59" s="682" t="str">
        <f>IF(AND($H59="ONU",$I59="Short-term",$J59="PBZ",$U59&lt;&gt;""),IF($AA59&lt;&gt;"ND",$U59,IF(#REF!&gt;3,$U59/2,$U59/SQRT(2))),"")</f>
        <v/>
      </c>
      <c r="Z59" s="2"/>
      <c r="AA59" s="2"/>
      <c r="AB59" s="2"/>
      <c r="AC59" s="39" t="str">
        <f t="shared" si="11"/>
        <v/>
      </c>
      <c r="AD59" s="39" t="str">
        <f t="shared" si="12"/>
        <v/>
      </c>
      <c r="AE59" s="39" t="str">
        <f t="shared" si="13"/>
        <v/>
      </c>
      <c r="AF59" s="39" t="str">
        <f t="shared" si="14"/>
        <v/>
      </c>
    </row>
    <row r="60" spans="1:32" x14ac:dyDescent="0.25">
      <c r="A60" s="2"/>
      <c r="B60" s="2"/>
      <c r="C60" s="2"/>
      <c r="D60" s="2"/>
      <c r="E60" s="2"/>
      <c r="F60" s="2"/>
      <c r="G60" s="2"/>
      <c r="H60" s="2"/>
      <c r="I60" s="2"/>
      <c r="J60" s="2"/>
      <c r="K60" s="682"/>
      <c r="L60" s="682"/>
      <c r="M60" s="682"/>
      <c r="N60" s="682"/>
      <c r="O60" s="682"/>
      <c r="P60" s="682"/>
      <c r="Q60" s="682"/>
      <c r="R60" s="682"/>
      <c r="S60" s="682"/>
      <c r="T60" s="682"/>
      <c r="U60" s="682"/>
      <c r="V60" s="21" t="str">
        <f>IF(AND($H60="W",$I60="TWA",$J60="PBZ",$U60&lt;&gt;""),IF($AA60&lt;&gt;"ND",$U60,IF(#REF!&gt;3,$U60/2,$U60/SQRT(2))),"")</f>
        <v/>
      </c>
      <c r="W60" s="682" t="str">
        <f t="shared" si="10"/>
        <v/>
      </c>
      <c r="X60" s="682" t="str">
        <f>IF(AND($H60="W",$I60="Short-term",$J60="PBZ",$U60&lt;&gt;""),IF($AA60&lt;&gt;"ND",$U60,IF(#REF!&gt;3,$U60/2,$U60/SQRT(2))),"")</f>
        <v/>
      </c>
      <c r="Y60" s="682" t="str">
        <f>IF(AND($H60="ONU",$I60="Short-term",$J60="PBZ",$U60&lt;&gt;""),IF($AA60&lt;&gt;"ND",$U60,IF(#REF!&gt;3,$U60/2,$U60/SQRT(2))),"")</f>
        <v/>
      </c>
      <c r="Z60" s="2"/>
      <c r="AA60" s="2"/>
      <c r="AB60" s="2"/>
      <c r="AC60" s="39" t="str">
        <f t="shared" si="11"/>
        <v/>
      </c>
      <c r="AD60" s="39" t="str">
        <f t="shared" si="12"/>
        <v/>
      </c>
      <c r="AE60" s="39" t="str">
        <f t="shared" si="13"/>
        <v/>
      </c>
      <c r="AF60" s="39" t="str">
        <f t="shared" si="14"/>
        <v/>
      </c>
    </row>
    <row r="61" spans="1:32" x14ac:dyDescent="0.25">
      <c r="A61" s="2"/>
      <c r="B61" s="2"/>
      <c r="C61" s="2"/>
      <c r="D61" s="2"/>
      <c r="E61" s="2"/>
      <c r="F61" s="2"/>
      <c r="G61" s="2"/>
      <c r="H61" s="2"/>
      <c r="I61" s="2"/>
      <c r="J61" s="2"/>
      <c r="K61" s="682"/>
      <c r="L61" s="682"/>
      <c r="M61" s="682"/>
      <c r="N61" s="682"/>
      <c r="O61" s="682"/>
      <c r="P61" s="682"/>
      <c r="Q61" s="682"/>
      <c r="R61" s="682"/>
      <c r="S61" s="682"/>
      <c r="T61" s="682"/>
      <c r="U61" s="682"/>
      <c r="V61" s="21" t="str">
        <f>IF(AND($H61="W",$I61="TWA",$J61="PBZ",$U61&lt;&gt;""),IF($AA61&lt;&gt;"ND",$U61,IF(#REF!&gt;3,$U61/2,$U61/SQRT(2))),"")</f>
        <v/>
      </c>
      <c r="W61" s="682" t="str">
        <f t="shared" si="10"/>
        <v/>
      </c>
      <c r="X61" s="682" t="str">
        <f>IF(AND($H61="W",$I61="Short-term",$J61="PBZ",$U61&lt;&gt;""),IF($AA61&lt;&gt;"ND",$U61,IF(#REF!&gt;3,$U61/2,$U61/SQRT(2))),"")</f>
        <v/>
      </c>
      <c r="Y61" s="682" t="str">
        <f>IF(AND($H61="ONU",$I61="Short-term",$J61="PBZ",$U61&lt;&gt;""),IF($AA61&lt;&gt;"ND",$U61,IF(#REF!&gt;3,$U61/2,$U61/SQRT(2))),"")</f>
        <v/>
      </c>
      <c r="Z61" s="2"/>
      <c r="AA61" s="2"/>
      <c r="AB61" s="2"/>
      <c r="AC61" s="39" t="str">
        <f t="shared" si="11"/>
        <v/>
      </c>
      <c r="AD61" s="39" t="str">
        <f t="shared" si="12"/>
        <v/>
      </c>
      <c r="AE61" s="39" t="str">
        <f t="shared" si="13"/>
        <v/>
      </c>
      <c r="AF61" s="39" t="str">
        <f t="shared" si="14"/>
        <v/>
      </c>
    </row>
    <row r="62" spans="1:32" x14ac:dyDescent="0.25">
      <c r="A62" s="2"/>
      <c r="B62" s="2"/>
      <c r="C62" s="2"/>
      <c r="D62" s="2"/>
      <c r="E62" s="2"/>
      <c r="F62" s="2"/>
      <c r="G62" s="2"/>
      <c r="H62" s="2"/>
      <c r="I62" s="2"/>
      <c r="J62" s="2"/>
      <c r="K62" s="682"/>
      <c r="L62" s="682"/>
      <c r="M62" s="682"/>
      <c r="N62" s="682"/>
      <c r="O62" s="682"/>
      <c r="P62" s="682"/>
      <c r="Q62" s="682"/>
      <c r="R62" s="682"/>
      <c r="S62" s="682"/>
      <c r="T62" s="682"/>
      <c r="U62" s="682"/>
      <c r="V62" s="21" t="str">
        <f>IF(AND($H62="W",$I62="TWA",$J62="PBZ",$U62&lt;&gt;""),IF($AA62&lt;&gt;"ND",$U62,IF(#REF!&gt;3,$U62/2,$U62/SQRT(2))),"")</f>
        <v/>
      </c>
      <c r="W62" s="682" t="str">
        <f t="shared" si="10"/>
        <v/>
      </c>
      <c r="X62" s="682" t="str">
        <f>IF(AND($H62="W",$I62="Short-term",$J62="PBZ",$U62&lt;&gt;""),IF($AA62&lt;&gt;"ND",$U62,IF(#REF!&gt;3,$U62/2,$U62/SQRT(2))),"")</f>
        <v/>
      </c>
      <c r="Y62" s="682" t="str">
        <f>IF(AND($H62="ONU",$I62="Short-term",$J62="PBZ",$U62&lt;&gt;""),IF($AA62&lt;&gt;"ND",$U62,IF(#REF!&gt;3,$U62/2,$U62/SQRT(2))),"")</f>
        <v/>
      </c>
      <c r="Z62" s="2"/>
      <c r="AA62" s="2"/>
      <c r="AB62" s="2"/>
      <c r="AC62" s="39" t="str">
        <f t="shared" si="11"/>
        <v/>
      </c>
      <c r="AD62" s="39" t="str">
        <f t="shared" si="12"/>
        <v/>
      </c>
      <c r="AE62" s="39" t="str">
        <f t="shared" si="13"/>
        <v/>
      </c>
      <c r="AF62" s="39" t="str">
        <f t="shared" si="14"/>
        <v/>
      </c>
    </row>
    <row r="63" spans="1:32" x14ac:dyDescent="0.25">
      <c r="A63" s="2"/>
      <c r="B63" s="2"/>
      <c r="C63" s="2"/>
      <c r="D63" s="2"/>
      <c r="E63" s="2"/>
      <c r="F63" s="2"/>
      <c r="G63" s="2"/>
      <c r="H63" s="2"/>
      <c r="I63" s="2"/>
      <c r="J63" s="2"/>
      <c r="K63" s="682"/>
      <c r="L63" s="682"/>
      <c r="M63" s="682"/>
      <c r="N63" s="682"/>
      <c r="O63" s="682"/>
      <c r="P63" s="682"/>
      <c r="Q63" s="682"/>
      <c r="R63" s="682"/>
      <c r="S63" s="682"/>
      <c r="T63" s="682"/>
      <c r="U63" s="682"/>
      <c r="V63" s="21" t="str">
        <f>IF(AND($H63="W",$I63="TWA",$J63="PBZ",$U63&lt;&gt;""),IF($AA63&lt;&gt;"ND",$U63,IF(#REF!&gt;3,$U63/2,$U63/SQRT(2))),"")</f>
        <v/>
      </c>
      <c r="W63" s="682" t="str">
        <f t="shared" si="10"/>
        <v/>
      </c>
      <c r="X63" s="682" t="str">
        <f>IF(AND($H63="W",$I63="Short-term",$J63="PBZ",$U63&lt;&gt;""),IF($AA63&lt;&gt;"ND",$U63,IF(#REF!&gt;3,$U63/2,$U63/SQRT(2))),"")</f>
        <v/>
      </c>
      <c r="Y63" s="682" t="str">
        <f>IF(AND($H63="ONU",$I63="Short-term",$J63="PBZ",$U63&lt;&gt;""),IF($AA63&lt;&gt;"ND",$U63,IF(#REF!&gt;3,$U63/2,$U63/SQRT(2))),"")</f>
        <v/>
      </c>
      <c r="Z63" s="2"/>
      <c r="AA63" s="2"/>
      <c r="AB63" s="2"/>
      <c r="AC63" s="39" t="str">
        <f t="shared" si="11"/>
        <v/>
      </c>
      <c r="AD63" s="39" t="str">
        <f t="shared" si="12"/>
        <v/>
      </c>
      <c r="AE63" s="39" t="str">
        <f t="shared" si="13"/>
        <v/>
      </c>
      <c r="AF63" s="39" t="str">
        <f t="shared" si="14"/>
        <v/>
      </c>
    </row>
    <row r="64" spans="1:32" x14ac:dyDescent="0.25">
      <c r="A64" s="2"/>
      <c r="B64" s="2"/>
      <c r="C64" s="2"/>
      <c r="D64" s="2"/>
      <c r="E64" s="2"/>
      <c r="F64" s="2"/>
      <c r="G64" s="2"/>
      <c r="H64" s="2"/>
      <c r="I64" s="2"/>
      <c r="J64" s="2"/>
      <c r="K64" s="682"/>
      <c r="L64" s="682"/>
      <c r="M64" s="682"/>
      <c r="N64" s="682"/>
      <c r="O64" s="682"/>
      <c r="P64" s="682"/>
      <c r="Q64" s="682"/>
      <c r="R64" s="682"/>
      <c r="S64" s="682"/>
      <c r="T64" s="682"/>
      <c r="U64" s="682"/>
      <c r="V64" s="21" t="str">
        <f>IF(AND($H64="W",$I64="TWA",$J64="PBZ",$U64&lt;&gt;""),IF($AA64&lt;&gt;"ND",$U64,IF(#REF!&gt;3,$U64/2,$U64/SQRT(2))),"")</f>
        <v/>
      </c>
      <c r="W64" s="682" t="str">
        <f t="shared" si="10"/>
        <v/>
      </c>
      <c r="X64" s="682" t="str">
        <f>IF(AND($H64="W",$I64="Short-term",$J64="PBZ",$U64&lt;&gt;""),IF($AA64&lt;&gt;"ND",$U64,IF(#REF!&gt;3,$U64/2,$U64/SQRT(2))),"")</f>
        <v/>
      </c>
      <c r="Y64" s="682" t="str">
        <f>IF(AND($H64="ONU",$I64="Short-term",$J64="PBZ",$U64&lt;&gt;""),IF($AA64&lt;&gt;"ND",$U64,IF(#REF!&gt;3,$U64/2,$U64/SQRT(2))),"")</f>
        <v/>
      </c>
      <c r="Z64" s="2"/>
      <c r="AA64" s="2"/>
      <c r="AB64" s="2"/>
      <c r="AC64" s="39" t="str">
        <f t="shared" si="11"/>
        <v/>
      </c>
      <c r="AD64" s="39" t="str">
        <f t="shared" si="12"/>
        <v/>
      </c>
      <c r="AE64" s="39" t="str">
        <f t="shared" si="13"/>
        <v/>
      </c>
      <c r="AF64" s="39" t="str">
        <f t="shared" si="14"/>
        <v/>
      </c>
    </row>
    <row r="65" spans="1:32" x14ac:dyDescent="0.25">
      <c r="A65" s="2"/>
      <c r="B65" s="2"/>
      <c r="C65" s="2"/>
      <c r="D65" s="2"/>
      <c r="E65" s="2"/>
      <c r="F65" s="2"/>
      <c r="G65" s="2"/>
      <c r="H65" s="2"/>
      <c r="I65" s="2"/>
      <c r="J65" s="2"/>
      <c r="K65" s="682"/>
      <c r="L65" s="682"/>
      <c r="M65" s="682"/>
      <c r="N65" s="682"/>
      <c r="O65" s="682"/>
      <c r="P65" s="682"/>
      <c r="Q65" s="682"/>
      <c r="R65" s="682"/>
      <c r="S65" s="682"/>
      <c r="T65" s="682"/>
      <c r="U65" s="682"/>
      <c r="V65" s="21" t="str">
        <f>IF(AND($H65="W",$I65="TWA",$J65="PBZ",$U65&lt;&gt;""),IF($AA65&lt;&gt;"ND",$U65,IF(#REF!&gt;3,$U65/2,$U65/SQRT(2))),"")</f>
        <v/>
      </c>
      <c r="W65" s="682" t="str">
        <f t="shared" si="10"/>
        <v/>
      </c>
      <c r="X65" s="682" t="str">
        <f>IF(AND($H65="W",$I65="Short-term",$J65="PBZ",$U65&lt;&gt;""),IF($AA65&lt;&gt;"ND",$U65,IF(#REF!&gt;3,$U65/2,$U65/SQRT(2))),"")</f>
        <v/>
      </c>
      <c r="Y65" s="682" t="str">
        <f>IF(AND($H65="ONU",$I65="Short-term",$J65="PBZ",$U65&lt;&gt;""),IF($AA65&lt;&gt;"ND",$U65,IF(#REF!&gt;3,$U65/2,$U65/SQRT(2))),"")</f>
        <v/>
      </c>
      <c r="Z65" s="2"/>
      <c r="AA65" s="2"/>
      <c r="AB65" s="2"/>
      <c r="AC65" s="39" t="str">
        <f t="shared" si="11"/>
        <v/>
      </c>
      <c r="AD65" s="39" t="str">
        <f t="shared" si="12"/>
        <v/>
      </c>
      <c r="AE65" s="39" t="str">
        <f t="shared" si="13"/>
        <v/>
      </c>
      <c r="AF65" s="39" t="str">
        <f t="shared" si="14"/>
        <v/>
      </c>
    </row>
    <row r="66" spans="1:32" x14ac:dyDescent="0.25">
      <c r="A66" s="2"/>
      <c r="B66" s="2"/>
      <c r="C66" s="2"/>
      <c r="D66" s="2"/>
      <c r="E66" s="2"/>
      <c r="F66" s="2"/>
      <c r="G66" s="2"/>
      <c r="H66" s="2"/>
      <c r="I66" s="2"/>
      <c r="J66" s="2"/>
      <c r="K66" s="682"/>
      <c r="L66" s="682"/>
      <c r="M66" s="682"/>
      <c r="N66" s="682"/>
      <c r="O66" s="682"/>
      <c r="P66" s="682"/>
      <c r="Q66" s="682"/>
      <c r="R66" s="682"/>
      <c r="S66" s="682"/>
      <c r="T66" s="682"/>
      <c r="U66" s="682"/>
      <c r="V66" s="21" t="str">
        <f>IF(AND($H66="W",$I66="TWA",$J66="PBZ",$U66&lt;&gt;""),IF($AA66&lt;&gt;"ND",$U66,IF(#REF!&gt;3,$U66/2,$U66/SQRT(2))),"")</f>
        <v/>
      </c>
      <c r="W66" s="682" t="str">
        <f t="shared" si="10"/>
        <v/>
      </c>
      <c r="X66" s="682" t="str">
        <f>IF(AND($H66="W",$I66="Short-term",$J66="PBZ",$U66&lt;&gt;""),IF($AA66&lt;&gt;"ND",$U66,IF(#REF!&gt;3,$U66/2,$U66/SQRT(2))),"")</f>
        <v/>
      </c>
      <c r="Y66" s="682" t="str">
        <f>IF(AND($H66="ONU",$I66="Short-term",$J66="PBZ",$U66&lt;&gt;""),IF($AA66&lt;&gt;"ND",$U66,IF(#REF!&gt;3,$U66/2,$U66/SQRT(2))),"")</f>
        <v/>
      </c>
      <c r="Z66" s="2"/>
      <c r="AA66" s="2"/>
      <c r="AB66" s="2"/>
      <c r="AC66" s="39" t="str">
        <f t="shared" si="11"/>
        <v/>
      </c>
      <c r="AD66" s="39" t="str">
        <f t="shared" si="12"/>
        <v/>
      </c>
      <c r="AE66" s="39" t="str">
        <f t="shared" si="13"/>
        <v/>
      </c>
      <c r="AF66" s="39" t="str">
        <f t="shared" si="14"/>
        <v/>
      </c>
    </row>
    <row r="67" spans="1:32" x14ac:dyDescent="0.25">
      <c r="A67" s="2"/>
      <c r="B67" s="2"/>
      <c r="C67" s="2"/>
      <c r="D67" s="2"/>
      <c r="E67" s="2"/>
      <c r="F67" s="2"/>
      <c r="G67" s="2"/>
      <c r="H67" s="2"/>
      <c r="I67" s="2"/>
      <c r="J67" s="2"/>
      <c r="K67" s="682"/>
      <c r="L67" s="682"/>
      <c r="M67" s="682"/>
      <c r="N67" s="682"/>
      <c r="O67" s="682"/>
      <c r="P67" s="682"/>
      <c r="Q67" s="682"/>
      <c r="R67" s="682"/>
      <c r="S67" s="682"/>
      <c r="T67" s="682"/>
      <c r="U67" s="682"/>
      <c r="V67" s="21" t="str">
        <f>IF(AND($H67="W",$I67="TWA",$J67="PBZ",$U67&lt;&gt;""),IF($AA67&lt;&gt;"ND",$U67,IF(#REF!&gt;3,$U67/2,$U67/SQRT(2))),"")</f>
        <v/>
      </c>
      <c r="W67" s="682" t="str">
        <f t="shared" si="10"/>
        <v/>
      </c>
      <c r="X67" s="682" t="str">
        <f>IF(AND($H67="W",$I67="Short-term",$J67="PBZ",$U67&lt;&gt;""),IF($AA67&lt;&gt;"ND",$U67,IF(#REF!&gt;3,$U67/2,$U67/SQRT(2))),"")</f>
        <v/>
      </c>
      <c r="Y67" s="682" t="str">
        <f>IF(AND($H67="ONU",$I67="Short-term",$J67="PBZ",$U67&lt;&gt;""),IF($AA67&lt;&gt;"ND",$U67,IF(#REF!&gt;3,$U67/2,$U67/SQRT(2))),"")</f>
        <v/>
      </c>
      <c r="Z67" s="2"/>
      <c r="AA67" s="2"/>
      <c r="AB67" s="2"/>
      <c r="AC67" s="39" t="str">
        <f t="shared" si="11"/>
        <v/>
      </c>
      <c r="AD67" s="39" t="str">
        <f t="shared" si="12"/>
        <v/>
      </c>
      <c r="AE67" s="39" t="str">
        <f t="shared" si="13"/>
        <v/>
      </c>
      <c r="AF67" s="39" t="str">
        <f t="shared" si="14"/>
        <v/>
      </c>
    </row>
    <row r="68" spans="1:32" x14ac:dyDescent="0.25">
      <c r="A68" s="2"/>
      <c r="B68" s="2"/>
      <c r="C68" s="2"/>
      <c r="D68" s="2"/>
      <c r="E68" s="2"/>
      <c r="F68" s="2"/>
      <c r="G68" s="2"/>
      <c r="H68" s="2"/>
      <c r="I68" s="2"/>
      <c r="J68" s="2"/>
      <c r="K68" s="682"/>
      <c r="L68" s="682"/>
      <c r="M68" s="682"/>
      <c r="N68" s="682"/>
      <c r="O68" s="682"/>
      <c r="P68" s="682"/>
      <c r="Q68" s="682"/>
      <c r="R68" s="682"/>
      <c r="S68" s="682"/>
      <c r="T68" s="682"/>
      <c r="U68" s="682"/>
      <c r="V68" s="21" t="str">
        <f>IF(AND($H68="W",$I68="TWA",$J68="PBZ",$U68&lt;&gt;""),IF($AA68&lt;&gt;"ND",$U68,IF(#REF!&gt;3,$U68/2,$U68/SQRT(2))),"")</f>
        <v/>
      </c>
      <c r="W68" s="682" t="str">
        <f t="shared" si="10"/>
        <v/>
      </c>
      <c r="X68" s="682" t="str">
        <f>IF(AND($H68="W",$I68="Short-term",$J68="PBZ",$U68&lt;&gt;""),IF($AA68&lt;&gt;"ND",$U68,IF(#REF!&gt;3,$U68/2,$U68/SQRT(2))),"")</f>
        <v/>
      </c>
      <c r="Y68" s="682" t="str">
        <f>IF(AND($H68="ONU",$I68="Short-term",$J68="PBZ",$U68&lt;&gt;""),IF($AA68&lt;&gt;"ND",$U68,IF(#REF!&gt;3,$U68/2,$U68/SQRT(2))),"")</f>
        <v/>
      </c>
      <c r="Z68" s="2"/>
      <c r="AA68" s="2"/>
      <c r="AB68" s="2"/>
      <c r="AC68" s="39" t="str">
        <f t="shared" si="11"/>
        <v/>
      </c>
      <c r="AD68" s="39" t="str">
        <f t="shared" si="12"/>
        <v/>
      </c>
      <c r="AE68" s="39" t="str">
        <f t="shared" si="13"/>
        <v/>
      </c>
      <c r="AF68" s="39" t="str">
        <f t="shared" si="14"/>
        <v/>
      </c>
    </row>
    <row r="69" spans="1:32" x14ac:dyDescent="0.25">
      <c r="A69" s="2"/>
      <c r="B69" s="2"/>
      <c r="C69" s="2"/>
      <c r="D69" s="2"/>
      <c r="E69" s="2"/>
      <c r="F69" s="2"/>
      <c r="G69" s="2"/>
      <c r="H69" s="2"/>
      <c r="I69" s="2"/>
      <c r="J69" s="2"/>
      <c r="K69" s="682"/>
      <c r="L69" s="682"/>
      <c r="M69" s="682"/>
      <c r="N69" s="682"/>
      <c r="O69" s="682"/>
      <c r="P69" s="682"/>
      <c r="Q69" s="682"/>
      <c r="R69" s="682"/>
      <c r="S69" s="682"/>
      <c r="T69" s="682"/>
      <c r="U69" s="682"/>
      <c r="V69" s="21" t="str">
        <f>IF(AND($H69="W",$I69="TWA",$J69="PBZ",$U69&lt;&gt;""),IF($AA69&lt;&gt;"ND",$U69,IF(#REF!&gt;3,$U69/2,$U69/SQRT(2))),"")</f>
        <v/>
      </c>
      <c r="W69" s="682" t="str">
        <f t="shared" si="10"/>
        <v/>
      </c>
      <c r="X69" s="682" t="str">
        <f>IF(AND($H69="W",$I69="Short-term",$J69="PBZ",$U69&lt;&gt;""),IF($AA69&lt;&gt;"ND",$U69,IF(#REF!&gt;3,$U69/2,$U69/SQRT(2))),"")</f>
        <v/>
      </c>
      <c r="Y69" s="682" t="str">
        <f>IF(AND($H69="ONU",$I69="Short-term",$J69="PBZ",$U69&lt;&gt;""),IF($AA69&lt;&gt;"ND",$U69,IF(#REF!&gt;3,$U69/2,$U69/SQRT(2))),"")</f>
        <v/>
      </c>
      <c r="Z69" s="2"/>
      <c r="AA69" s="2"/>
      <c r="AB69" s="2"/>
      <c r="AC69" s="39" t="str">
        <f t="shared" si="11"/>
        <v/>
      </c>
      <c r="AD69" s="39" t="str">
        <f t="shared" si="12"/>
        <v/>
      </c>
      <c r="AE69" s="39" t="str">
        <f t="shared" si="13"/>
        <v/>
      </c>
      <c r="AF69" s="39" t="str">
        <f t="shared" si="14"/>
        <v/>
      </c>
    </row>
    <row r="70" spans="1:32" x14ac:dyDescent="0.25">
      <c r="A70" s="2"/>
      <c r="B70" s="2"/>
      <c r="C70" s="2"/>
      <c r="D70" s="2"/>
      <c r="E70" s="2"/>
      <c r="F70" s="2"/>
      <c r="G70" s="2"/>
      <c r="H70" s="2"/>
      <c r="I70" s="2"/>
      <c r="J70" s="2"/>
      <c r="K70" s="682"/>
      <c r="L70" s="682"/>
      <c r="M70" s="682"/>
      <c r="N70" s="682"/>
      <c r="O70" s="682"/>
      <c r="P70" s="682"/>
      <c r="Q70" s="682"/>
      <c r="R70" s="682"/>
      <c r="S70" s="682"/>
      <c r="T70" s="682"/>
      <c r="U70" s="682"/>
      <c r="V70" s="21" t="str">
        <f>IF(AND($H70="W",$I70="TWA",$J70="PBZ",$U70&lt;&gt;""),IF($AA70&lt;&gt;"ND",$U70,IF(#REF!&gt;3,$U70/2,$U70/SQRT(2))),"")</f>
        <v/>
      </c>
      <c r="W70" s="682" t="str">
        <f t="shared" si="10"/>
        <v/>
      </c>
      <c r="X70" s="682" t="str">
        <f>IF(AND($H70="W",$I70="Short-term",$J70="PBZ",$U70&lt;&gt;""),IF($AA70&lt;&gt;"ND",$U70,IF(#REF!&gt;3,$U70/2,$U70/SQRT(2))),"")</f>
        <v/>
      </c>
      <c r="Y70" s="682" t="str">
        <f>IF(AND($H70="ONU",$I70="Short-term",$J70="PBZ",$U70&lt;&gt;""),IF($AA70&lt;&gt;"ND",$U70,IF(#REF!&gt;3,$U70/2,$U70/SQRT(2))),"")</f>
        <v/>
      </c>
      <c r="Z70" s="2"/>
      <c r="AA70" s="2"/>
      <c r="AB70" s="2"/>
      <c r="AC70" s="39" t="str">
        <f t="shared" si="11"/>
        <v/>
      </c>
      <c r="AD70" s="39" t="str">
        <f t="shared" si="12"/>
        <v/>
      </c>
      <c r="AE70" s="39" t="str">
        <f t="shared" si="13"/>
        <v/>
      </c>
      <c r="AF70" s="39" t="str">
        <f t="shared" si="14"/>
        <v/>
      </c>
    </row>
    <row r="71" spans="1:32" x14ac:dyDescent="0.25">
      <c r="A71" s="2"/>
      <c r="B71" s="2"/>
      <c r="C71" s="2"/>
      <c r="D71" s="2"/>
      <c r="E71" s="2"/>
      <c r="F71" s="2"/>
      <c r="G71" s="2"/>
      <c r="H71" s="2"/>
      <c r="I71" s="2"/>
      <c r="J71" s="2"/>
      <c r="K71" s="682"/>
      <c r="L71" s="682"/>
      <c r="M71" s="682"/>
      <c r="N71" s="682"/>
      <c r="O71" s="682"/>
      <c r="P71" s="682"/>
      <c r="Q71" s="682"/>
      <c r="R71" s="682"/>
      <c r="S71" s="682"/>
      <c r="T71" s="682"/>
      <c r="U71" s="682"/>
      <c r="V71" s="21" t="str">
        <f>IF(AND($H71="W",$I71="TWA",$J71="PBZ",$U71&lt;&gt;""),IF($AA71&lt;&gt;"ND",$U71,IF(#REF!&gt;3,$U71/2,$U71/SQRT(2))),"")</f>
        <v/>
      </c>
      <c r="W71" s="682" t="str">
        <f t="shared" si="10"/>
        <v/>
      </c>
      <c r="X71" s="682" t="str">
        <f>IF(AND($H71="W",$I71="Short-term",$J71="PBZ",$U71&lt;&gt;""),IF($AA71&lt;&gt;"ND",$U71,IF(#REF!&gt;3,$U71/2,$U71/SQRT(2))),"")</f>
        <v/>
      </c>
      <c r="Y71" s="682" t="str">
        <f>IF(AND($H71="ONU",$I71="Short-term",$J71="PBZ",$U71&lt;&gt;""),IF($AA71&lt;&gt;"ND",$U71,IF(#REF!&gt;3,$U71/2,$U71/SQRT(2))),"")</f>
        <v/>
      </c>
      <c r="Z71" s="2"/>
      <c r="AA71" s="2"/>
      <c r="AB71" s="2"/>
      <c r="AC71" s="39" t="str">
        <f t="shared" si="11"/>
        <v/>
      </c>
      <c r="AD71" s="39" t="str">
        <f t="shared" si="12"/>
        <v/>
      </c>
      <c r="AE71" s="39" t="str">
        <f t="shared" si="13"/>
        <v/>
      </c>
      <c r="AF71" s="39" t="str">
        <f t="shared" si="14"/>
        <v/>
      </c>
    </row>
    <row r="72" spans="1:32" x14ac:dyDescent="0.25">
      <c r="A72" s="2"/>
      <c r="B72" s="2"/>
      <c r="C72" s="2"/>
      <c r="D72" s="2"/>
      <c r="E72" s="2"/>
      <c r="F72" s="2"/>
      <c r="G72" s="2"/>
      <c r="H72" s="2"/>
      <c r="I72" s="2"/>
      <c r="J72" s="2"/>
      <c r="K72" s="682"/>
      <c r="L72" s="682"/>
      <c r="M72" s="682"/>
      <c r="N72" s="682"/>
      <c r="O72" s="682"/>
      <c r="P72" s="682"/>
      <c r="Q72" s="682"/>
      <c r="R72" s="682"/>
      <c r="S72" s="682"/>
      <c r="T72" s="682"/>
      <c r="U72" s="682"/>
      <c r="V72" s="21" t="str">
        <f>IF(AND($H72="W",$I72="TWA",$J72="PBZ",$U72&lt;&gt;""),IF($AA72&lt;&gt;"ND",$U72,IF(#REF!&gt;3,$U72/2,$U72/SQRT(2))),"")</f>
        <v/>
      </c>
      <c r="W72" s="682" t="str">
        <f t="shared" si="10"/>
        <v/>
      </c>
      <c r="X72" s="682" t="str">
        <f>IF(AND($H72="W",$I72="Short-term",$J72="PBZ",$U72&lt;&gt;""),IF($AA72&lt;&gt;"ND",$U72,IF(#REF!&gt;3,$U72/2,$U72/SQRT(2))),"")</f>
        <v/>
      </c>
      <c r="Y72" s="682" t="str">
        <f>IF(AND($H72="ONU",$I72="Short-term",$J72="PBZ",$U72&lt;&gt;""),IF($AA72&lt;&gt;"ND",$U72,IF(#REF!&gt;3,$U72/2,$U72/SQRT(2))),"")</f>
        <v/>
      </c>
      <c r="Z72" s="2"/>
      <c r="AA72" s="2"/>
      <c r="AB72" s="2"/>
      <c r="AC72" s="39" t="str">
        <f t="shared" si="11"/>
        <v/>
      </c>
      <c r="AD72" s="39" t="str">
        <f t="shared" si="12"/>
        <v/>
      </c>
      <c r="AE72" s="39" t="str">
        <f t="shared" si="13"/>
        <v/>
      </c>
      <c r="AF72" s="39" t="str">
        <f t="shared" si="14"/>
        <v/>
      </c>
    </row>
    <row r="73" spans="1:32" x14ac:dyDescent="0.25">
      <c r="A73" s="2"/>
      <c r="B73" s="2"/>
      <c r="C73" s="2"/>
      <c r="D73" s="2"/>
      <c r="E73" s="2"/>
      <c r="F73" s="2"/>
      <c r="G73" s="2"/>
      <c r="H73" s="2"/>
      <c r="I73" s="2"/>
      <c r="J73" s="2"/>
      <c r="K73" s="682"/>
      <c r="L73" s="682"/>
      <c r="M73" s="682"/>
      <c r="N73" s="682"/>
      <c r="O73" s="682"/>
      <c r="P73" s="682"/>
      <c r="Q73" s="682"/>
      <c r="R73" s="682"/>
      <c r="S73" s="682"/>
      <c r="T73" s="682"/>
      <c r="U73" s="682"/>
      <c r="V73" s="21" t="str">
        <f>IF(AND($H73="W",$I73="TWA",$J73="PBZ",$U73&lt;&gt;""),IF($AA73&lt;&gt;"ND",$U73,IF(#REF!&gt;3,$U73/2,$U73/SQRT(2))),"")</f>
        <v/>
      </c>
      <c r="W73" s="682" t="str">
        <f t="shared" si="10"/>
        <v/>
      </c>
      <c r="X73" s="682" t="str">
        <f>IF(AND($H73="W",$I73="Short-term",$J73="PBZ",$U73&lt;&gt;""),IF($AA73&lt;&gt;"ND",$U73,IF(#REF!&gt;3,$U73/2,$U73/SQRT(2))),"")</f>
        <v/>
      </c>
      <c r="Y73" s="682" t="str">
        <f>IF(AND($H73="ONU",$I73="Short-term",$J73="PBZ",$U73&lt;&gt;""),IF($AA73&lt;&gt;"ND",$U73,IF(#REF!&gt;3,$U73/2,$U73/SQRT(2))),"")</f>
        <v/>
      </c>
      <c r="Z73" s="2"/>
      <c r="AA73" s="2"/>
      <c r="AB73" s="2"/>
      <c r="AC73" s="39" t="str">
        <f t="shared" si="11"/>
        <v/>
      </c>
      <c r="AD73" s="39" t="str">
        <f t="shared" si="12"/>
        <v/>
      </c>
      <c r="AE73" s="39" t="str">
        <f t="shared" si="13"/>
        <v/>
      </c>
      <c r="AF73" s="39" t="str">
        <f t="shared" si="14"/>
        <v/>
      </c>
    </row>
    <row r="74" spans="1:32" x14ac:dyDescent="0.25">
      <c r="A74" s="2"/>
      <c r="B74" s="2"/>
      <c r="C74" s="2"/>
      <c r="D74" s="2"/>
      <c r="E74" s="2"/>
      <c r="F74" s="2"/>
      <c r="G74" s="2"/>
      <c r="H74" s="2"/>
      <c r="I74" s="2"/>
      <c r="J74" s="2"/>
      <c r="K74" s="682"/>
      <c r="L74" s="682"/>
      <c r="M74" s="682"/>
      <c r="N74" s="682"/>
      <c r="O74" s="682"/>
      <c r="P74" s="682"/>
      <c r="Q74" s="682"/>
      <c r="R74" s="682"/>
      <c r="S74" s="682"/>
      <c r="T74" s="682"/>
      <c r="U74" s="682"/>
      <c r="V74" s="21" t="str">
        <f>IF(AND($H74="W",$I74="TWA",$J74="PBZ",$U74&lt;&gt;""),IF($AA74&lt;&gt;"ND",$U74,IF(#REF!&gt;3,$U74/2,$U74/SQRT(2))),"")</f>
        <v/>
      </c>
      <c r="W74" s="682" t="str">
        <f t="shared" si="10"/>
        <v/>
      </c>
      <c r="X74" s="682" t="str">
        <f>IF(AND($H74="W",$I74="Short-term",$J74="PBZ",$U74&lt;&gt;""),IF($AA74&lt;&gt;"ND",$U74,IF(#REF!&gt;3,$U74/2,$U74/SQRT(2))),"")</f>
        <v/>
      </c>
      <c r="Y74" s="682" t="str">
        <f>IF(AND($H74="ONU",$I74="Short-term",$J74="PBZ",$U74&lt;&gt;""),IF($AA74&lt;&gt;"ND",$U74,IF(#REF!&gt;3,$U74/2,$U74/SQRT(2))),"")</f>
        <v/>
      </c>
      <c r="Z74" s="2"/>
      <c r="AA74" s="2"/>
      <c r="AB74" s="2"/>
      <c r="AC74" s="39" t="str">
        <f t="shared" si="11"/>
        <v/>
      </c>
      <c r="AD74" s="39" t="str">
        <f t="shared" si="12"/>
        <v/>
      </c>
      <c r="AE74" s="39" t="str">
        <f t="shared" si="13"/>
        <v/>
      </c>
      <c r="AF74" s="39" t="str">
        <f t="shared" si="14"/>
        <v/>
      </c>
    </row>
    <row r="75" spans="1:32" x14ac:dyDescent="0.25">
      <c r="A75" s="2"/>
      <c r="B75" s="2"/>
      <c r="C75" s="2"/>
      <c r="D75" s="2"/>
      <c r="E75" s="2"/>
      <c r="F75" s="2"/>
      <c r="G75" s="2"/>
      <c r="H75" s="2"/>
      <c r="I75" s="2"/>
      <c r="J75" s="2"/>
      <c r="K75" s="682"/>
      <c r="L75" s="682"/>
      <c r="M75" s="682"/>
      <c r="N75" s="682"/>
      <c r="O75" s="682"/>
      <c r="P75" s="682"/>
      <c r="Q75" s="682"/>
      <c r="R75" s="682"/>
      <c r="S75" s="682"/>
      <c r="T75" s="682"/>
      <c r="U75" s="682"/>
      <c r="V75" s="21" t="str">
        <f>IF(AND($H75="W",$I75="TWA",$J75="PBZ",$U75&lt;&gt;""),IF($AA75&lt;&gt;"ND",$U75,IF(#REF!&gt;3,$U75/2,$U75/SQRT(2))),"")</f>
        <v/>
      </c>
      <c r="W75" s="682" t="str">
        <f t="shared" si="10"/>
        <v/>
      </c>
      <c r="X75" s="682" t="str">
        <f>IF(AND($H75="W",$I75="Short-term",$J75="PBZ",$U75&lt;&gt;""),IF($AA75&lt;&gt;"ND",$U75,IF(#REF!&gt;3,$U75/2,$U75/SQRT(2))),"")</f>
        <v/>
      </c>
      <c r="Y75" s="682" t="str">
        <f>IF(AND($H75="ONU",$I75="Short-term",$J75="PBZ",$U75&lt;&gt;""),IF($AA75&lt;&gt;"ND",$U75,IF(#REF!&gt;3,$U75/2,$U75/SQRT(2))),"")</f>
        <v/>
      </c>
      <c r="Z75" s="2"/>
      <c r="AA75" s="2"/>
      <c r="AB75" s="2"/>
      <c r="AC75" s="39" t="str">
        <f t="shared" si="11"/>
        <v/>
      </c>
      <c r="AD75" s="39" t="str">
        <f t="shared" si="12"/>
        <v/>
      </c>
      <c r="AE75" s="39" t="str">
        <f t="shared" si="13"/>
        <v/>
      </c>
      <c r="AF75" s="39" t="str">
        <f t="shared" si="14"/>
        <v/>
      </c>
    </row>
    <row r="76" spans="1:32" x14ac:dyDescent="0.25">
      <c r="A76" s="2"/>
      <c r="B76" s="2"/>
      <c r="C76" s="2"/>
      <c r="D76" s="2"/>
      <c r="E76" s="2"/>
      <c r="F76" s="2"/>
      <c r="G76" s="2"/>
      <c r="H76" s="2"/>
      <c r="I76" s="2"/>
      <c r="J76" s="2"/>
      <c r="K76" s="682"/>
      <c r="L76" s="682"/>
      <c r="M76" s="682"/>
      <c r="N76" s="682"/>
      <c r="O76" s="682"/>
      <c r="P76" s="682"/>
      <c r="Q76" s="682"/>
      <c r="R76" s="682"/>
      <c r="S76" s="682"/>
      <c r="T76" s="682"/>
      <c r="U76" s="682"/>
      <c r="V76" s="21" t="str">
        <f>IF(AND($H76="W",$I76="TWA",$J76="PBZ",$U76&lt;&gt;""),IF($AA76&lt;&gt;"ND",$U76,IF(#REF!&gt;3,$U76/2,$U76/SQRT(2))),"")</f>
        <v/>
      </c>
      <c r="W76" s="682" t="str">
        <f t="shared" si="10"/>
        <v/>
      </c>
      <c r="X76" s="682" t="str">
        <f>IF(AND($H76="W",$I76="Short-term",$J76="PBZ",$U76&lt;&gt;""),IF($AA76&lt;&gt;"ND",$U76,IF(#REF!&gt;3,$U76/2,$U76/SQRT(2))),"")</f>
        <v/>
      </c>
      <c r="Y76" s="682" t="str">
        <f>IF(AND($H76="ONU",$I76="Short-term",$J76="PBZ",$U76&lt;&gt;""),IF($AA76&lt;&gt;"ND",$U76,IF(#REF!&gt;3,$U76/2,$U76/SQRT(2))),"")</f>
        <v/>
      </c>
      <c r="Z76" s="2"/>
      <c r="AA76" s="2"/>
      <c r="AB76" s="2"/>
      <c r="AC76" s="39" t="str">
        <f t="shared" si="11"/>
        <v/>
      </c>
      <c r="AD76" s="39" t="str">
        <f t="shared" si="12"/>
        <v/>
      </c>
      <c r="AE76" s="39" t="str">
        <f t="shared" si="13"/>
        <v/>
      </c>
      <c r="AF76" s="39" t="str">
        <f t="shared" si="14"/>
        <v/>
      </c>
    </row>
    <row r="77" spans="1:32" x14ac:dyDescent="0.25">
      <c r="A77" s="2"/>
      <c r="B77" s="2"/>
      <c r="C77" s="2"/>
      <c r="D77" s="2"/>
      <c r="E77" s="2"/>
      <c r="F77" s="2"/>
      <c r="G77" s="2"/>
      <c r="H77" s="2"/>
      <c r="I77" s="2"/>
      <c r="J77" s="2"/>
      <c r="K77" s="682"/>
      <c r="L77" s="682"/>
      <c r="M77" s="682"/>
      <c r="N77" s="682"/>
      <c r="O77" s="682"/>
      <c r="P77" s="682"/>
      <c r="Q77" s="682"/>
      <c r="R77" s="682"/>
      <c r="S77" s="682"/>
      <c r="T77" s="682"/>
      <c r="U77" s="682"/>
      <c r="V77" s="21" t="str">
        <f>IF(AND($H77="W",$I77="TWA",$J77="PBZ",$U77&lt;&gt;""),IF($AA77&lt;&gt;"ND",$U77,IF(#REF!&gt;3,$U77/2,$U77/SQRT(2))),"")</f>
        <v/>
      </c>
      <c r="W77" s="682" t="str">
        <f t="shared" si="10"/>
        <v/>
      </c>
      <c r="X77" s="682" t="str">
        <f>IF(AND($H77="W",$I77="Short-term",$J77="PBZ",$U77&lt;&gt;""),IF($AA77&lt;&gt;"ND",$U77,IF(#REF!&gt;3,$U77/2,$U77/SQRT(2))),"")</f>
        <v/>
      </c>
      <c r="Y77" s="682" t="str">
        <f>IF(AND($H77="ONU",$I77="Short-term",$J77="PBZ",$U77&lt;&gt;""),IF($AA77&lt;&gt;"ND",$U77,IF(#REF!&gt;3,$U77/2,$U77/SQRT(2))),"")</f>
        <v/>
      </c>
      <c r="Z77" s="2"/>
      <c r="AA77" s="2"/>
      <c r="AB77" s="2"/>
      <c r="AC77" s="39" t="str">
        <f t="shared" si="11"/>
        <v/>
      </c>
      <c r="AD77" s="39" t="str">
        <f t="shared" si="12"/>
        <v/>
      </c>
      <c r="AE77" s="39" t="str">
        <f t="shared" si="13"/>
        <v/>
      </c>
      <c r="AF77" s="39" t="str">
        <f t="shared" si="14"/>
        <v/>
      </c>
    </row>
    <row r="78" spans="1:32" x14ac:dyDescent="0.25">
      <c r="A78" s="2"/>
      <c r="B78" s="2"/>
      <c r="C78" s="2"/>
      <c r="D78" s="2"/>
      <c r="E78" s="2"/>
      <c r="F78" s="2"/>
      <c r="G78" s="2"/>
      <c r="H78" s="2"/>
      <c r="I78" s="2"/>
      <c r="J78" s="5"/>
      <c r="K78" s="682"/>
      <c r="L78" s="682"/>
      <c r="M78" s="682"/>
      <c r="N78" s="682"/>
      <c r="O78" s="682"/>
      <c r="P78" s="682"/>
      <c r="Q78" s="682"/>
      <c r="R78" s="682"/>
      <c r="S78" s="682"/>
      <c r="T78" s="682"/>
      <c r="U78" s="682"/>
      <c r="V78" s="21" t="str">
        <f>IF(AND($H78="W",$I78="TWA",$J78="PBZ",$U78&lt;&gt;""),IF($AA78&lt;&gt;"ND",$U78,IF(#REF!&gt;3,$U78/2,$U78/SQRT(2))),"")</f>
        <v/>
      </c>
      <c r="W78" s="682" t="str">
        <f t="shared" si="10"/>
        <v/>
      </c>
      <c r="X78" s="682" t="str">
        <f>IF(AND($H78="W",$I78="Short-term",$J78="PBZ",$U78&lt;&gt;""),IF($AA78&lt;&gt;"ND",$U78,IF(#REF!&gt;3,$U78/2,$U78/SQRT(2))),"")</f>
        <v/>
      </c>
      <c r="Y78" s="682" t="str">
        <f>IF(AND($H78="ONU",$I78="Short-term",$J78="PBZ",$U78&lt;&gt;""),IF($AA78&lt;&gt;"ND",$U78,IF(#REF!&gt;3,$U78/2,$U78/SQRT(2))),"")</f>
        <v/>
      </c>
      <c r="Z78" s="2"/>
      <c r="AA78" s="2"/>
      <c r="AB78" s="2"/>
      <c r="AC78" s="39" t="str">
        <f t="shared" si="11"/>
        <v/>
      </c>
      <c r="AD78" s="39" t="str">
        <f t="shared" si="12"/>
        <v/>
      </c>
      <c r="AE78" s="39" t="str">
        <f t="shared" si="13"/>
        <v/>
      </c>
      <c r="AF78" s="39" t="str">
        <f t="shared" si="14"/>
        <v/>
      </c>
    </row>
    <row r="79" spans="1:32" x14ac:dyDescent="0.25">
      <c r="A79" s="2"/>
      <c r="B79" s="2"/>
      <c r="C79" s="2"/>
      <c r="D79" s="2"/>
      <c r="E79" s="2"/>
      <c r="F79" s="2"/>
      <c r="G79" s="2"/>
      <c r="H79" s="2"/>
      <c r="I79" s="2"/>
      <c r="J79" s="5"/>
      <c r="K79" s="682"/>
      <c r="L79" s="682"/>
      <c r="M79" s="682"/>
      <c r="N79" s="682"/>
      <c r="O79" s="682"/>
      <c r="P79" s="682"/>
      <c r="Q79" s="682"/>
      <c r="R79" s="682"/>
      <c r="S79" s="682"/>
      <c r="T79" s="682"/>
      <c r="U79" s="682"/>
      <c r="V79" s="21" t="str">
        <f>IF(AND($H79="W",$I79="TWA",$J79="PBZ",$U79&lt;&gt;""),IF($AA79&lt;&gt;"ND",$U79,IF(#REF!&gt;3,$U79/2,$U79/SQRT(2))),"")</f>
        <v/>
      </c>
      <c r="W79" s="682" t="str">
        <f t="shared" si="10"/>
        <v/>
      </c>
      <c r="X79" s="682" t="str">
        <f>IF(AND($H79="W",$I79="Short-term",$J79="PBZ",$U79&lt;&gt;""),IF($AA79&lt;&gt;"ND",$U79,IF(#REF!&gt;3,$U79/2,$U79/SQRT(2))),"")</f>
        <v/>
      </c>
      <c r="Y79" s="682" t="str">
        <f>IF(AND($H79="ONU",$I79="Short-term",$J79="PBZ",$U79&lt;&gt;""),IF($AA79&lt;&gt;"ND",$U79,IF(#REF!&gt;3,$U79/2,$U79/SQRT(2))),"")</f>
        <v/>
      </c>
      <c r="Z79" s="2"/>
      <c r="AA79" s="2"/>
      <c r="AB79" s="2"/>
      <c r="AC79" s="39" t="str">
        <f t="shared" si="11"/>
        <v/>
      </c>
      <c r="AD79" s="39" t="str">
        <f t="shared" si="12"/>
        <v/>
      </c>
      <c r="AE79" s="39" t="str">
        <f t="shared" si="13"/>
        <v/>
      </c>
      <c r="AF79" s="39" t="str">
        <f t="shared" si="14"/>
        <v/>
      </c>
    </row>
    <row r="80" spans="1:32" x14ac:dyDescent="0.25">
      <c r="A80" s="2"/>
      <c r="B80" s="2"/>
      <c r="C80" s="2"/>
      <c r="D80" s="2"/>
      <c r="E80" s="2"/>
      <c r="F80" s="2"/>
      <c r="G80" s="2"/>
      <c r="H80" s="2"/>
      <c r="I80" s="2"/>
      <c r="J80" s="2"/>
      <c r="K80" s="682"/>
      <c r="L80" s="682"/>
      <c r="M80" s="682"/>
      <c r="N80" s="682"/>
      <c r="O80" s="682"/>
      <c r="P80" s="682"/>
      <c r="Q80" s="682"/>
      <c r="R80" s="682"/>
      <c r="S80" s="682"/>
      <c r="T80" s="682"/>
      <c r="U80" s="682"/>
      <c r="V80" s="21" t="str">
        <f>IF(AND($H80="W",$I80="TWA",$J80="PBZ",$U80&lt;&gt;""),IF($AA80&lt;&gt;"ND",$U80,IF(#REF!&gt;3,$U80/2,$U80/SQRT(2))),"")</f>
        <v/>
      </c>
      <c r="W80" s="682" t="str">
        <f t="shared" si="10"/>
        <v/>
      </c>
      <c r="X80" s="682" t="str">
        <f>IF(AND($H80="W",$I80="Short-term",$J80="PBZ",$U80&lt;&gt;""),IF($AA80&lt;&gt;"ND",$U80,IF(#REF!&gt;3,$U80/2,$U80/SQRT(2))),"")</f>
        <v/>
      </c>
      <c r="Y80" s="682" t="str">
        <f>IF(AND($H80="ONU",$I80="Short-term",$J80="PBZ",$U80&lt;&gt;""),IF($AA80&lt;&gt;"ND",$U80,IF(#REF!&gt;3,$U80/2,$U80/SQRT(2))),"")</f>
        <v/>
      </c>
      <c r="Z80" s="2"/>
      <c r="AA80" s="2"/>
      <c r="AB80" s="2"/>
      <c r="AC80" s="39" t="str">
        <f t="shared" si="11"/>
        <v/>
      </c>
      <c r="AD80" s="39" t="str">
        <f t="shared" si="12"/>
        <v/>
      </c>
      <c r="AE80" s="39" t="str">
        <f t="shared" si="13"/>
        <v/>
      </c>
      <c r="AF80" s="39" t="str">
        <f t="shared" si="14"/>
        <v/>
      </c>
    </row>
    <row r="81" spans="1:32" x14ac:dyDescent="0.25">
      <c r="A81" s="2"/>
      <c r="B81" s="2"/>
      <c r="C81" s="2"/>
      <c r="D81" s="2"/>
      <c r="E81" s="2"/>
      <c r="F81" s="2"/>
      <c r="G81" s="2"/>
      <c r="H81" s="2"/>
      <c r="I81" s="2"/>
      <c r="J81" s="5"/>
      <c r="K81" s="682"/>
      <c r="L81" s="682"/>
      <c r="M81" s="682"/>
      <c r="N81" s="682"/>
      <c r="O81" s="682"/>
      <c r="P81" s="682"/>
      <c r="Q81" s="682"/>
      <c r="R81" s="682"/>
      <c r="S81" s="682"/>
      <c r="T81" s="682"/>
      <c r="U81" s="682"/>
      <c r="V81" s="21" t="str">
        <f>IF(AND($H81="W",$I81="TWA",$J81="PBZ",$U81&lt;&gt;""),IF($AA81&lt;&gt;"ND",$U81,IF(#REF!&gt;3,$U81/2,$U81/SQRT(2))),"")</f>
        <v/>
      </c>
      <c r="W81" s="682" t="str">
        <f t="shared" si="10"/>
        <v/>
      </c>
      <c r="X81" s="682" t="str">
        <f>IF(AND($H81="W",$I81="Short-term",$J81="PBZ",$U81&lt;&gt;""),IF($AA81&lt;&gt;"ND",$U81,IF(#REF!&gt;3,$U81/2,$U81/SQRT(2))),"")</f>
        <v/>
      </c>
      <c r="Y81" s="682" t="str">
        <f>IF(AND($H81="ONU",$I81="Short-term",$J81="PBZ",$U81&lt;&gt;""),IF($AA81&lt;&gt;"ND",$U81,IF(#REF!&gt;3,$U81/2,$U81/SQRT(2))),"")</f>
        <v/>
      </c>
      <c r="Z81" s="2"/>
      <c r="AA81" s="2"/>
      <c r="AB81" s="2"/>
      <c r="AC81" s="39" t="str">
        <f t="shared" si="11"/>
        <v/>
      </c>
      <c r="AD81" s="39" t="str">
        <f t="shared" si="12"/>
        <v/>
      </c>
      <c r="AE81" s="39" t="str">
        <f t="shared" si="13"/>
        <v/>
      </c>
      <c r="AF81" s="39" t="str">
        <f t="shared" si="14"/>
        <v/>
      </c>
    </row>
    <row r="82" spans="1:32" x14ac:dyDescent="0.25">
      <c r="A82" s="2"/>
      <c r="B82" s="2"/>
      <c r="C82" s="2"/>
      <c r="D82" s="2"/>
      <c r="E82" s="2"/>
      <c r="F82" s="2"/>
      <c r="G82" s="2"/>
      <c r="H82" s="2"/>
      <c r="I82" s="2"/>
      <c r="J82" s="2"/>
      <c r="K82" s="682"/>
      <c r="L82" s="682"/>
      <c r="M82" s="682"/>
      <c r="N82" s="682"/>
      <c r="O82" s="682"/>
      <c r="P82" s="682"/>
      <c r="Q82" s="682"/>
      <c r="R82" s="682"/>
      <c r="S82" s="682"/>
      <c r="T82" s="682"/>
      <c r="U82" s="682"/>
      <c r="V82" s="21" t="str">
        <f>IF(AND($H82="W",$I82="TWA",$J82="PBZ",$U82&lt;&gt;""),IF($AA82&lt;&gt;"ND",$U82,IF(#REF!&gt;3,$U82/2,$U82/SQRT(2))),"")</f>
        <v/>
      </c>
      <c r="W82" s="682" t="str">
        <f t="shared" si="10"/>
        <v/>
      </c>
      <c r="X82" s="682" t="str">
        <f>IF(AND($H82="W",$I82="Short-term",$J82="PBZ",$U82&lt;&gt;""),IF($AA82&lt;&gt;"ND",$U82,IF(#REF!&gt;3,$U82/2,$U82/SQRT(2))),"")</f>
        <v/>
      </c>
      <c r="Y82" s="682" t="str">
        <f>IF(AND($H82="ONU",$I82="Short-term",$J82="PBZ",$U82&lt;&gt;""),IF($AA82&lt;&gt;"ND",$U82,IF(#REF!&gt;3,$U82/2,$U82/SQRT(2))),"")</f>
        <v/>
      </c>
      <c r="Z82" s="2"/>
      <c r="AA82" s="2"/>
      <c r="AB82" s="2"/>
      <c r="AC82" s="39" t="str">
        <f t="shared" si="11"/>
        <v/>
      </c>
      <c r="AD82" s="39" t="str">
        <f t="shared" si="12"/>
        <v/>
      </c>
      <c r="AE82" s="39" t="str">
        <f t="shared" si="13"/>
        <v/>
      </c>
      <c r="AF82" s="39" t="str">
        <f t="shared" si="14"/>
        <v/>
      </c>
    </row>
    <row r="83" spans="1:32" x14ac:dyDescent="0.25">
      <c r="A83" s="2"/>
      <c r="B83" s="2"/>
      <c r="C83" s="2"/>
      <c r="D83" s="2"/>
      <c r="E83" s="2"/>
      <c r="F83" s="2"/>
      <c r="G83" s="2"/>
      <c r="H83" s="2"/>
      <c r="I83" s="2"/>
      <c r="J83" s="2"/>
      <c r="K83" s="682"/>
      <c r="L83" s="682"/>
      <c r="M83" s="682"/>
      <c r="N83" s="682"/>
      <c r="O83" s="682"/>
      <c r="P83" s="682"/>
      <c r="Q83" s="682"/>
      <c r="R83" s="682"/>
      <c r="S83" s="682"/>
      <c r="T83" s="682"/>
      <c r="U83" s="682"/>
      <c r="V83" s="21" t="str">
        <f>IF(AND($H83="W",$I83="TWA",$J83="PBZ",$U83&lt;&gt;""),IF($AA83&lt;&gt;"ND",$U83,IF(#REF!&gt;3,$U83/2,$U83/SQRT(2))),"")</f>
        <v/>
      </c>
      <c r="W83" s="682" t="str">
        <f t="shared" si="10"/>
        <v/>
      </c>
      <c r="X83" s="682" t="str">
        <f>IF(AND($H83="W",$I83="Short-term",$J83="PBZ",$U83&lt;&gt;""),IF($AA83&lt;&gt;"ND",$U83,IF(#REF!&gt;3,$U83/2,$U83/SQRT(2))),"")</f>
        <v/>
      </c>
      <c r="Y83" s="682" t="str">
        <f>IF(AND($H83="ONU",$I83="Short-term",$J83="PBZ",$U83&lt;&gt;""),IF($AA83&lt;&gt;"ND",$U83,IF(#REF!&gt;3,$U83/2,$U83/SQRT(2))),"")</f>
        <v/>
      </c>
      <c r="Z83" s="2"/>
      <c r="AA83" s="2"/>
      <c r="AB83" s="2"/>
      <c r="AC83" s="39" t="str">
        <f t="shared" si="11"/>
        <v/>
      </c>
      <c r="AD83" s="39" t="str">
        <f t="shared" si="12"/>
        <v/>
      </c>
      <c r="AE83" s="39" t="str">
        <f t="shared" si="13"/>
        <v/>
      </c>
      <c r="AF83" s="39" t="str">
        <f t="shared" si="14"/>
        <v/>
      </c>
    </row>
    <row r="84" spans="1:32" x14ac:dyDescent="0.25">
      <c r="A84" s="2"/>
      <c r="B84" s="2"/>
      <c r="C84" s="2"/>
      <c r="D84" s="2"/>
      <c r="E84" s="2"/>
      <c r="F84" s="2"/>
      <c r="G84" s="2"/>
      <c r="H84" s="2"/>
      <c r="I84" s="2"/>
      <c r="J84" s="2"/>
      <c r="K84" s="682"/>
      <c r="L84" s="682"/>
      <c r="M84" s="682"/>
      <c r="N84" s="682"/>
      <c r="O84" s="682"/>
      <c r="P84" s="682"/>
      <c r="Q84" s="682"/>
      <c r="R84" s="682"/>
      <c r="S84" s="682"/>
      <c r="T84" s="682"/>
      <c r="U84" s="682"/>
      <c r="V84" s="21" t="str">
        <f>IF(AND($H84="W",$I84="TWA",$J84="PBZ",$U84&lt;&gt;""),IF($AA84&lt;&gt;"ND",$U84,IF(#REF!&gt;3,$U84/2,$U84/SQRT(2))),"")</f>
        <v/>
      </c>
      <c r="W84" s="682" t="str">
        <f t="shared" si="10"/>
        <v/>
      </c>
      <c r="X84" s="682" t="str">
        <f>IF(AND($H84="W",$I84="Short-term",$J84="PBZ",$U84&lt;&gt;""),IF($AA84&lt;&gt;"ND",$U84,IF(#REF!&gt;3,$U84/2,$U84/SQRT(2))),"")</f>
        <v/>
      </c>
      <c r="Y84" s="682" t="str">
        <f>IF(AND($H84="ONU",$I84="Short-term",$J84="PBZ",$U84&lt;&gt;""),IF($AA84&lt;&gt;"ND",$U84,IF(#REF!&gt;3,$U84/2,$U84/SQRT(2))),"")</f>
        <v/>
      </c>
      <c r="Z84" s="2"/>
      <c r="AA84" s="2"/>
      <c r="AB84" s="2"/>
      <c r="AC84" s="39" t="str">
        <f t="shared" si="11"/>
        <v/>
      </c>
      <c r="AD84" s="39" t="str">
        <f t="shared" si="12"/>
        <v/>
      </c>
      <c r="AE84" s="39" t="str">
        <f t="shared" si="13"/>
        <v/>
      </c>
      <c r="AF84" s="39" t="str">
        <f t="shared" si="14"/>
        <v/>
      </c>
    </row>
    <row r="85" spans="1:32" x14ac:dyDescent="0.25">
      <c r="A85" s="2"/>
      <c r="B85" s="2"/>
      <c r="C85" s="2"/>
      <c r="D85" s="2"/>
      <c r="E85" s="2"/>
      <c r="F85" s="2"/>
      <c r="G85" s="2"/>
      <c r="H85" s="2"/>
      <c r="I85" s="2"/>
      <c r="J85" s="2"/>
      <c r="K85" s="682"/>
      <c r="L85" s="682"/>
      <c r="M85" s="682"/>
      <c r="N85" s="682"/>
      <c r="O85" s="682"/>
      <c r="P85" s="682"/>
      <c r="Q85" s="682"/>
      <c r="R85" s="682"/>
      <c r="S85" s="682"/>
      <c r="T85" s="682"/>
      <c r="U85" s="682"/>
      <c r="V85" s="21" t="str">
        <f>IF(AND($H85="W",$I85="TWA",$J85="PBZ",$U85&lt;&gt;""),IF($AA85&lt;&gt;"ND",$U85,IF(#REF!&gt;3,$U85/2,$U85/SQRT(2))),"")</f>
        <v/>
      </c>
      <c r="W85" s="682" t="str">
        <f t="shared" si="10"/>
        <v/>
      </c>
      <c r="X85" s="682" t="str">
        <f>IF(AND($H85="W",$I85="Short-term",$J85="PBZ",$U85&lt;&gt;""),IF($AA85&lt;&gt;"ND",$U85,IF(#REF!&gt;3,$U85/2,$U85/SQRT(2))),"")</f>
        <v/>
      </c>
      <c r="Y85" s="682" t="str">
        <f>IF(AND($H85="ONU",$I85="Short-term",$J85="PBZ",$U85&lt;&gt;""),IF($AA85&lt;&gt;"ND",$U85,IF(#REF!&gt;3,$U85/2,$U85/SQRT(2))),"")</f>
        <v/>
      </c>
      <c r="Z85" s="2"/>
      <c r="AA85" s="2"/>
      <c r="AB85" s="2"/>
      <c r="AC85" s="39" t="str">
        <f t="shared" si="11"/>
        <v/>
      </c>
      <c r="AD85" s="39" t="str">
        <f t="shared" si="12"/>
        <v/>
      </c>
      <c r="AE85" s="39" t="str">
        <f t="shared" si="13"/>
        <v/>
      </c>
      <c r="AF85" s="39" t="str">
        <f t="shared" si="14"/>
        <v/>
      </c>
    </row>
    <row r="86" spans="1:32" x14ac:dyDescent="0.25">
      <c r="A86" s="2"/>
      <c r="B86" s="2"/>
      <c r="C86" s="2"/>
      <c r="D86" s="2"/>
      <c r="E86" s="2"/>
      <c r="F86" s="2"/>
      <c r="G86" s="2"/>
      <c r="H86" s="2"/>
      <c r="I86" s="2"/>
      <c r="J86" s="2"/>
      <c r="K86" s="682"/>
      <c r="L86" s="682"/>
      <c r="M86" s="682"/>
      <c r="N86" s="682"/>
      <c r="O86" s="682"/>
      <c r="P86" s="682"/>
      <c r="Q86" s="682"/>
      <c r="R86" s="682"/>
      <c r="S86" s="682"/>
      <c r="T86" s="682"/>
      <c r="U86" s="682"/>
      <c r="V86" s="21" t="str">
        <f>IF(AND($H86="W",$I86="TWA",$J86="PBZ",$U86&lt;&gt;""),IF($AA86&lt;&gt;"ND",$U86,IF(#REF!&gt;3,$U86/2,$U86/SQRT(2))),"")</f>
        <v/>
      </c>
      <c r="W86" s="682" t="str">
        <f t="shared" ref="W86:W149" si="15">IF(AND($H86="ONU", $I86="TWA", $J86="PBZ",$U86&lt;&gt;""), $U86, "")</f>
        <v/>
      </c>
      <c r="X86" s="682" t="str">
        <f>IF(AND($H86="W",$I86="Short-term",$J86="PBZ",$U86&lt;&gt;""),IF($AA86&lt;&gt;"ND",$U86,IF(#REF!&gt;3,$U86/2,$U86/SQRT(2))),"")</f>
        <v/>
      </c>
      <c r="Y86" s="682" t="str">
        <f>IF(AND($H86="ONU",$I86="Short-term",$J86="PBZ",$U86&lt;&gt;""),IF($AA86&lt;&gt;"ND",$U86,IF(#REF!&gt;3,$U86/2,$U86/SQRT(2))),"")</f>
        <v/>
      </c>
      <c r="Z86" s="2"/>
      <c r="AA86" s="2"/>
      <c r="AB86" s="2"/>
      <c r="AC86" s="39" t="str">
        <f t="shared" si="11"/>
        <v/>
      </c>
      <c r="AD86" s="39" t="str">
        <f t="shared" si="12"/>
        <v/>
      </c>
      <c r="AE86" s="39" t="str">
        <f t="shared" si="13"/>
        <v/>
      </c>
      <c r="AF86" s="39" t="str">
        <f t="shared" si="14"/>
        <v/>
      </c>
    </row>
    <row r="87" spans="1:32" x14ac:dyDescent="0.25">
      <c r="A87" s="2"/>
      <c r="B87" s="2"/>
      <c r="C87" s="2"/>
      <c r="D87" s="2"/>
      <c r="E87" s="2"/>
      <c r="F87" s="2"/>
      <c r="G87" s="2"/>
      <c r="H87" s="2"/>
      <c r="I87" s="2"/>
      <c r="J87" s="2"/>
      <c r="K87" s="682"/>
      <c r="L87" s="682"/>
      <c r="M87" s="682"/>
      <c r="N87" s="682"/>
      <c r="O87" s="682"/>
      <c r="P87" s="682"/>
      <c r="Q87" s="682"/>
      <c r="R87" s="682"/>
      <c r="S87" s="682"/>
      <c r="T87" s="682"/>
      <c r="U87" s="682"/>
      <c r="V87" s="21" t="str">
        <f>IF(AND($H87="W",$I87="TWA",$J87="PBZ",$U87&lt;&gt;""),IF($AA87&lt;&gt;"ND",$U87,IF(#REF!&gt;3,$U87/2,$U87/SQRT(2))),"")</f>
        <v/>
      </c>
      <c r="W87" s="682" t="str">
        <f t="shared" si="15"/>
        <v/>
      </c>
      <c r="X87" s="682" t="str">
        <f>IF(AND($H87="W",$I87="Short-term",$J87="PBZ",$U87&lt;&gt;""),IF($AA87&lt;&gt;"ND",$U87,IF(#REF!&gt;3,$U87/2,$U87/SQRT(2))),"")</f>
        <v/>
      </c>
      <c r="Y87" s="682" t="str">
        <f>IF(AND($H87="ONU",$I87="Short-term",$J87="PBZ",$U87&lt;&gt;""),IF($AA87&lt;&gt;"ND",$U87,IF(#REF!&gt;3,$U87/2,$U87/SQRT(2))),"")</f>
        <v/>
      </c>
      <c r="Z87" s="2"/>
      <c r="AA87" s="2"/>
      <c r="AB87" s="2"/>
      <c r="AC87" s="39" t="str">
        <f t="shared" ref="AC87:AC150" si="16">IF(AND($H87="W", $I87="TWA", $J87="PBZ",$U87&lt;&gt;"", $AA87&lt;&gt;"ND"), $U87, "")</f>
        <v/>
      </c>
      <c r="AD87" s="39" t="str">
        <f t="shared" ref="AD87:AD150" si="17">+IFERROR(LN(AC87),"")</f>
        <v/>
      </c>
      <c r="AE87" s="39" t="str">
        <f t="shared" ref="AE87:AE150" si="18">IF(AND($H87="W", $I87="Short-term", $J87="PBZ",$U87&lt;&gt;"", $AA87&lt;&gt;"ND"), $U87, "")</f>
        <v/>
      </c>
      <c r="AF87" s="39" t="str">
        <f t="shared" ref="AF87:AF150" si="19">+IFERROR(LN(AE87),"")</f>
        <v/>
      </c>
    </row>
    <row r="88" spans="1:32" x14ac:dyDescent="0.25">
      <c r="A88" s="2"/>
      <c r="B88" s="2"/>
      <c r="C88" s="2"/>
      <c r="D88" s="2"/>
      <c r="E88" s="2"/>
      <c r="F88" s="2"/>
      <c r="G88" s="2"/>
      <c r="H88" s="2"/>
      <c r="I88" s="2"/>
      <c r="J88" s="2"/>
      <c r="K88" s="682"/>
      <c r="L88" s="682"/>
      <c r="M88" s="682"/>
      <c r="N88" s="682"/>
      <c r="O88" s="682"/>
      <c r="P88" s="682"/>
      <c r="Q88" s="682"/>
      <c r="R88" s="682"/>
      <c r="S88" s="682"/>
      <c r="T88" s="682"/>
      <c r="U88" s="682"/>
      <c r="V88" s="21" t="str">
        <f>IF(AND($H88="W",$I88="TWA",$J88="PBZ",$U88&lt;&gt;""),IF($AA88&lt;&gt;"ND",$U88,IF(#REF!&gt;3,$U88/2,$U88/SQRT(2))),"")</f>
        <v/>
      </c>
      <c r="W88" s="682" t="str">
        <f t="shared" si="15"/>
        <v/>
      </c>
      <c r="X88" s="682" t="str">
        <f>IF(AND($H88="W",$I88="Short-term",$J88="PBZ",$U88&lt;&gt;""),IF($AA88&lt;&gt;"ND",$U88,IF(#REF!&gt;3,$U88/2,$U88/SQRT(2))),"")</f>
        <v/>
      </c>
      <c r="Y88" s="682" t="str">
        <f>IF(AND($H88="ONU",$I88="Short-term",$J88="PBZ",$U88&lt;&gt;""),IF($AA88&lt;&gt;"ND",$U88,IF(#REF!&gt;3,$U88/2,$U88/SQRT(2))),"")</f>
        <v/>
      </c>
      <c r="Z88" s="2"/>
      <c r="AA88" s="2"/>
      <c r="AB88" s="2"/>
      <c r="AC88" s="39" t="str">
        <f t="shared" si="16"/>
        <v/>
      </c>
      <c r="AD88" s="39" t="str">
        <f t="shared" si="17"/>
        <v/>
      </c>
      <c r="AE88" s="39" t="str">
        <f t="shared" si="18"/>
        <v/>
      </c>
      <c r="AF88" s="39" t="str">
        <f t="shared" si="19"/>
        <v/>
      </c>
    </row>
    <row r="89" spans="1:32" x14ac:dyDescent="0.25">
      <c r="A89" s="2"/>
      <c r="B89" s="2"/>
      <c r="C89" s="2"/>
      <c r="D89" s="2"/>
      <c r="E89" s="2"/>
      <c r="F89" s="2"/>
      <c r="G89" s="2"/>
      <c r="H89" s="2"/>
      <c r="I89" s="2"/>
      <c r="J89" s="2"/>
      <c r="K89" s="682"/>
      <c r="L89" s="682"/>
      <c r="M89" s="682"/>
      <c r="N89" s="682"/>
      <c r="O89" s="682"/>
      <c r="P89" s="682"/>
      <c r="Q89" s="682"/>
      <c r="R89" s="682"/>
      <c r="S89" s="682"/>
      <c r="T89" s="682"/>
      <c r="U89" s="682"/>
      <c r="V89" s="21" t="str">
        <f>IF(AND($H89="W",$I89="TWA",$J89="PBZ",$U89&lt;&gt;""),IF($AA89&lt;&gt;"ND",$U89,IF(#REF!&gt;3,$U89/2,$U89/SQRT(2))),"")</f>
        <v/>
      </c>
      <c r="W89" s="682" t="str">
        <f t="shared" si="15"/>
        <v/>
      </c>
      <c r="X89" s="682" t="str">
        <f>IF(AND($H89="W",$I89="Short-term",$J89="PBZ",$U89&lt;&gt;""),IF($AA89&lt;&gt;"ND",$U89,IF(#REF!&gt;3,$U89/2,$U89/SQRT(2))),"")</f>
        <v/>
      </c>
      <c r="Y89" s="682" t="str">
        <f>IF(AND($H89="ONU",$I89="Short-term",$J89="PBZ",$U89&lt;&gt;""),IF($AA89&lt;&gt;"ND",$U89,IF(#REF!&gt;3,$U89/2,$U89/SQRT(2))),"")</f>
        <v/>
      </c>
      <c r="Z89" s="2"/>
      <c r="AA89" s="2"/>
      <c r="AB89" s="2"/>
      <c r="AC89" s="39" t="str">
        <f t="shared" si="16"/>
        <v/>
      </c>
      <c r="AD89" s="39" t="str">
        <f t="shared" si="17"/>
        <v/>
      </c>
      <c r="AE89" s="39" t="str">
        <f t="shared" si="18"/>
        <v/>
      </c>
      <c r="AF89" s="39" t="str">
        <f t="shared" si="19"/>
        <v/>
      </c>
    </row>
    <row r="90" spans="1:32" x14ac:dyDescent="0.25">
      <c r="A90" s="2"/>
      <c r="B90" s="2"/>
      <c r="C90" s="2"/>
      <c r="D90" s="2"/>
      <c r="E90" s="2"/>
      <c r="F90" s="2"/>
      <c r="G90" s="2"/>
      <c r="H90" s="2"/>
      <c r="I90" s="2"/>
      <c r="J90" s="2"/>
      <c r="K90" s="682"/>
      <c r="L90" s="682"/>
      <c r="M90" s="682"/>
      <c r="N90" s="682"/>
      <c r="O90" s="682"/>
      <c r="P90" s="682"/>
      <c r="Q90" s="682"/>
      <c r="R90" s="682"/>
      <c r="S90" s="682"/>
      <c r="T90" s="682"/>
      <c r="U90" s="682"/>
      <c r="V90" s="21" t="str">
        <f>IF(AND($H90="W",$I90="TWA",$J90="PBZ",$U90&lt;&gt;""),IF($AA90&lt;&gt;"ND",$U90,IF(#REF!&gt;3,$U90/2,$U90/SQRT(2))),"")</f>
        <v/>
      </c>
      <c r="W90" s="682" t="str">
        <f t="shared" si="15"/>
        <v/>
      </c>
      <c r="X90" s="682" t="str">
        <f>IF(AND($H90="W",$I90="Short-term",$J90="PBZ",$U90&lt;&gt;""),IF($AA90&lt;&gt;"ND",$U90,IF(#REF!&gt;3,$U90/2,$U90/SQRT(2))),"")</f>
        <v/>
      </c>
      <c r="Y90" s="682" t="str">
        <f>IF(AND($H90="ONU",$I90="Short-term",$J90="PBZ",$U90&lt;&gt;""),IF($AA90&lt;&gt;"ND",$U90,IF(#REF!&gt;3,$U90/2,$U90/SQRT(2))),"")</f>
        <v/>
      </c>
      <c r="Z90" s="2"/>
      <c r="AA90" s="2"/>
      <c r="AB90" s="2"/>
      <c r="AC90" s="39" t="str">
        <f t="shared" si="16"/>
        <v/>
      </c>
      <c r="AD90" s="39" t="str">
        <f t="shared" si="17"/>
        <v/>
      </c>
      <c r="AE90" s="39" t="str">
        <f t="shared" si="18"/>
        <v/>
      </c>
      <c r="AF90" s="39" t="str">
        <f t="shared" si="19"/>
        <v/>
      </c>
    </row>
    <row r="91" spans="1:32" x14ac:dyDescent="0.25">
      <c r="A91" s="2"/>
      <c r="B91" s="2"/>
      <c r="C91" s="2"/>
      <c r="D91" s="2"/>
      <c r="E91" s="2"/>
      <c r="F91" s="2"/>
      <c r="G91" s="2"/>
      <c r="H91" s="2"/>
      <c r="I91" s="2"/>
      <c r="J91" s="2"/>
      <c r="K91" s="682"/>
      <c r="L91" s="682"/>
      <c r="M91" s="682"/>
      <c r="N91" s="682"/>
      <c r="O91" s="682"/>
      <c r="P91" s="682"/>
      <c r="Q91" s="682"/>
      <c r="R91" s="682"/>
      <c r="S91" s="682"/>
      <c r="T91" s="682"/>
      <c r="U91" s="682"/>
      <c r="V91" s="21" t="str">
        <f>IF(AND($H91="W",$I91="TWA",$J91="PBZ",$U91&lt;&gt;""),IF($AA91&lt;&gt;"ND",$U91,IF(#REF!&gt;3,$U91/2,$U91/SQRT(2))),"")</f>
        <v/>
      </c>
      <c r="W91" s="682" t="str">
        <f t="shared" si="15"/>
        <v/>
      </c>
      <c r="X91" s="682" t="str">
        <f>IF(AND($H91="W",$I91="Short-term",$J91="PBZ",$U91&lt;&gt;""),IF($AA91&lt;&gt;"ND",$U91,IF(#REF!&gt;3,$U91/2,$U91/SQRT(2))),"")</f>
        <v/>
      </c>
      <c r="Y91" s="682" t="str">
        <f>IF(AND($H91="ONU",$I91="Short-term",$J91="PBZ",$U91&lt;&gt;""),IF($AA91&lt;&gt;"ND",$U91,IF(#REF!&gt;3,$U91/2,$U91/SQRT(2))),"")</f>
        <v/>
      </c>
      <c r="Z91" s="2"/>
      <c r="AA91" s="2"/>
      <c r="AB91" s="2"/>
      <c r="AC91" s="39" t="str">
        <f t="shared" si="16"/>
        <v/>
      </c>
      <c r="AD91" s="39" t="str">
        <f t="shared" si="17"/>
        <v/>
      </c>
      <c r="AE91" s="39" t="str">
        <f t="shared" si="18"/>
        <v/>
      </c>
      <c r="AF91" s="39" t="str">
        <f t="shared" si="19"/>
        <v/>
      </c>
    </row>
    <row r="92" spans="1:32" x14ac:dyDescent="0.25">
      <c r="A92" s="2"/>
      <c r="B92" s="2"/>
      <c r="C92" s="2"/>
      <c r="D92" s="2"/>
      <c r="E92" s="2"/>
      <c r="F92" s="2"/>
      <c r="G92" s="2"/>
      <c r="H92" s="2"/>
      <c r="I92" s="2"/>
      <c r="J92" s="2"/>
      <c r="K92" s="682"/>
      <c r="L92" s="682"/>
      <c r="M92" s="682"/>
      <c r="N92" s="682"/>
      <c r="O92" s="682"/>
      <c r="P92" s="682"/>
      <c r="Q92" s="682"/>
      <c r="R92" s="682"/>
      <c r="S92" s="682"/>
      <c r="T92" s="682"/>
      <c r="U92" s="682"/>
      <c r="V92" s="21" t="str">
        <f>IF(AND($H92="W",$I92="TWA",$J92="PBZ",$U92&lt;&gt;""),IF($AA92&lt;&gt;"ND",$U92,IF(#REF!&gt;3,$U92/2,$U92/SQRT(2))),"")</f>
        <v/>
      </c>
      <c r="W92" s="682" t="str">
        <f t="shared" si="15"/>
        <v/>
      </c>
      <c r="X92" s="682" t="str">
        <f>IF(AND($H92="W",$I92="Short-term",$J92="PBZ",$U92&lt;&gt;""),IF($AA92&lt;&gt;"ND",$U92,IF(#REF!&gt;3,$U92/2,$U92/SQRT(2))),"")</f>
        <v/>
      </c>
      <c r="Y92" s="682" t="str">
        <f>IF(AND($H92="ONU",$I92="Short-term",$J92="PBZ",$U92&lt;&gt;""),IF($AA92&lt;&gt;"ND",$U92,IF(#REF!&gt;3,$U92/2,$U92/SQRT(2))),"")</f>
        <v/>
      </c>
      <c r="Z92" s="2"/>
      <c r="AA92" s="2"/>
      <c r="AB92" s="2"/>
      <c r="AC92" s="39" t="str">
        <f t="shared" si="16"/>
        <v/>
      </c>
      <c r="AD92" s="39" t="str">
        <f t="shared" si="17"/>
        <v/>
      </c>
      <c r="AE92" s="39" t="str">
        <f t="shared" si="18"/>
        <v/>
      </c>
      <c r="AF92" s="39" t="str">
        <f t="shared" si="19"/>
        <v/>
      </c>
    </row>
    <row r="93" spans="1:32" x14ac:dyDescent="0.25">
      <c r="A93" s="2"/>
      <c r="B93" s="2"/>
      <c r="C93" s="2"/>
      <c r="D93" s="2"/>
      <c r="E93" s="2"/>
      <c r="F93" s="2"/>
      <c r="G93" s="2"/>
      <c r="H93" s="2"/>
      <c r="I93" s="2"/>
      <c r="J93" s="2"/>
      <c r="K93" s="682"/>
      <c r="L93" s="682"/>
      <c r="M93" s="682"/>
      <c r="N93" s="682"/>
      <c r="O93" s="682"/>
      <c r="P93" s="682"/>
      <c r="Q93" s="682"/>
      <c r="R93" s="682"/>
      <c r="S93" s="682"/>
      <c r="T93" s="682"/>
      <c r="U93" s="682"/>
      <c r="V93" s="21" t="str">
        <f>IF(AND($H93="W",$I93="TWA",$J93="PBZ",$U93&lt;&gt;""),IF($AA93&lt;&gt;"ND",$U93,IF(#REF!&gt;3,$U93/2,$U93/SQRT(2))),"")</f>
        <v/>
      </c>
      <c r="W93" s="682" t="str">
        <f t="shared" si="15"/>
        <v/>
      </c>
      <c r="X93" s="682" t="str">
        <f>IF(AND($H93="W",$I93="Short-term",$J93="PBZ",$U93&lt;&gt;""),IF($AA93&lt;&gt;"ND",$U93,IF(#REF!&gt;3,$U93/2,$U93/SQRT(2))),"")</f>
        <v/>
      </c>
      <c r="Y93" s="682" t="str">
        <f>IF(AND($H93="ONU",$I93="Short-term",$J93="PBZ",$U93&lt;&gt;""),IF($AA93&lt;&gt;"ND",$U93,IF(#REF!&gt;3,$U93/2,$U93/SQRT(2))),"")</f>
        <v/>
      </c>
      <c r="Z93" s="2"/>
      <c r="AA93" s="2"/>
      <c r="AB93" s="2"/>
      <c r="AC93" s="39" t="str">
        <f t="shared" si="16"/>
        <v/>
      </c>
      <c r="AD93" s="39" t="str">
        <f t="shared" si="17"/>
        <v/>
      </c>
      <c r="AE93" s="39" t="str">
        <f t="shared" si="18"/>
        <v/>
      </c>
      <c r="AF93" s="39" t="str">
        <f t="shared" si="19"/>
        <v/>
      </c>
    </row>
    <row r="94" spans="1:32" x14ac:dyDescent="0.25">
      <c r="A94" s="2"/>
      <c r="B94" s="2"/>
      <c r="C94" s="2"/>
      <c r="D94" s="2"/>
      <c r="E94" s="2"/>
      <c r="F94" s="2"/>
      <c r="G94" s="2"/>
      <c r="H94" s="2"/>
      <c r="I94" s="2"/>
      <c r="J94" s="2"/>
      <c r="K94" s="682"/>
      <c r="L94" s="682"/>
      <c r="M94" s="682"/>
      <c r="N94" s="682"/>
      <c r="O94" s="682"/>
      <c r="P94" s="682"/>
      <c r="Q94" s="682"/>
      <c r="R94" s="682"/>
      <c r="S94" s="682"/>
      <c r="T94" s="682"/>
      <c r="U94" s="682"/>
      <c r="V94" s="21" t="str">
        <f>IF(AND($H94="W",$I94="TWA",$J94="PBZ",$U94&lt;&gt;""),IF($AA94&lt;&gt;"ND",$U94,IF(#REF!&gt;3,$U94/2,$U94/SQRT(2))),"")</f>
        <v/>
      </c>
      <c r="W94" s="682" t="str">
        <f t="shared" si="15"/>
        <v/>
      </c>
      <c r="X94" s="682" t="str">
        <f>IF(AND($H94="W",$I94="Short-term",$J94="PBZ",$U94&lt;&gt;""),IF($AA94&lt;&gt;"ND",$U94,IF(#REF!&gt;3,$U94/2,$U94/SQRT(2))),"")</f>
        <v/>
      </c>
      <c r="Y94" s="682" t="str">
        <f>IF(AND($H94="ONU",$I94="Short-term",$J94="PBZ",$U94&lt;&gt;""),IF($AA94&lt;&gt;"ND",$U94,IF(#REF!&gt;3,$U94/2,$U94/SQRT(2))),"")</f>
        <v/>
      </c>
      <c r="Z94" s="2"/>
      <c r="AA94" s="2"/>
      <c r="AB94" s="2"/>
      <c r="AC94" s="39" t="str">
        <f t="shared" si="16"/>
        <v/>
      </c>
      <c r="AD94" s="39" t="str">
        <f t="shared" si="17"/>
        <v/>
      </c>
      <c r="AE94" s="39" t="str">
        <f t="shared" si="18"/>
        <v/>
      </c>
      <c r="AF94" s="39" t="str">
        <f t="shared" si="19"/>
        <v/>
      </c>
    </row>
    <row r="95" spans="1:32" x14ac:dyDescent="0.25">
      <c r="A95" s="2"/>
      <c r="B95" s="2"/>
      <c r="C95" s="2"/>
      <c r="D95" s="2"/>
      <c r="E95" s="2"/>
      <c r="F95" s="2"/>
      <c r="G95" s="2"/>
      <c r="H95" s="2"/>
      <c r="I95" s="2"/>
      <c r="J95" s="2"/>
      <c r="K95" s="682"/>
      <c r="L95" s="682"/>
      <c r="M95" s="682"/>
      <c r="N95" s="682"/>
      <c r="O95" s="682"/>
      <c r="P95" s="682"/>
      <c r="Q95" s="682"/>
      <c r="R95" s="682"/>
      <c r="S95" s="682"/>
      <c r="T95" s="682"/>
      <c r="U95" s="682"/>
      <c r="V95" s="21" t="str">
        <f>IF(AND($H95="W",$I95="TWA",$J95="PBZ",$U95&lt;&gt;""),IF($AA95&lt;&gt;"ND",$U95,IF(#REF!&gt;3,$U95/2,$U95/SQRT(2))),"")</f>
        <v/>
      </c>
      <c r="W95" s="682" t="str">
        <f t="shared" si="15"/>
        <v/>
      </c>
      <c r="X95" s="682" t="str">
        <f>IF(AND($H95="W",$I95="Short-term",$J95="PBZ",$U95&lt;&gt;""),IF($AA95&lt;&gt;"ND",$U95,IF(#REF!&gt;3,$U95/2,$U95/SQRT(2))),"")</f>
        <v/>
      </c>
      <c r="Y95" s="682" t="str">
        <f>IF(AND($H95="ONU",$I95="Short-term",$J95="PBZ",$U95&lt;&gt;""),IF($AA95&lt;&gt;"ND",$U95,IF(#REF!&gt;3,$U95/2,$U95/SQRT(2))),"")</f>
        <v/>
      </c>
      <c r="Z95" s="2"/>
      <c r="AA95" s="2"/>
      <c r="AB95" s="2"/>
      <c r="AC95" s="39" t="str">
        <f t="shared" si="16"/>
        <v/>
      </c>
      <c r="AD95" s="39" t="str">
        <f t="shared" si="17"/>
        <v/>
      </c>
      <c r="AE95" s="39" t="str">
        <f t="shared" si="18"/>
        <v/>
      </c>
      <c r="AF95" s="39" t="str">
        <f t="shared" si="19"/>
        <v/>
      </c>
    </row>
    <row r="96" spans="1:32" x14ac:dyDescent="0.25">
      <c r="A96" s="2"/>
      <c r="B96" s="2"/>
      <c r="C96" s="2"/>
      <c r="D96" s="2"/>
      <c r="E96" s="2"/>
      <c r="F96" s="2"/>
      <c r="G96" s="2"/>
      <c r="H96" s="2"/>
      <c r="I96" s="2"/>
      <c r="J96" s="2"/>
      <c r="K96" s="682"/>
      <c r="L96" s="682"/>
      <c r="M96" s="682"/>
      <c r="N96" s="682"/>
      <c r="O96" s="682"/>
      <c r="P96" s="682"/>
      <c r="Q96" s="682"/>
      <c r="R96" s="682"/>
      <c r="S96" s="682"/>
      <c r="T96" s="682"/>
      <c r="U96" s="682"/>
      <c r="V96" s="21" t="str">
        <f>IF(AND($H96="W",$I96="TWA",$J96="PBZ",$U96&lt;&gt;""),IF($AA96&lt;&gt;"ND",$U96,IF(#REF!&gt;3,$U96/2,$U96/SQRT(2))),"")</f>
        <v/>
      </c>
      <c r="W96" s="682" t="str">
        <f t="shared" si="15"/>
        <v/>
      </c>
      <c r="X96" s="682" t="str">
        <f>IF(AND($H96="W",$I96="Short-term",$J96="PBZ",$U96&lt;&gt;""),IF($AA96&lt;&gt;"ND",$U96,IF(#REF!&gt;3,$U96/2,$U96/SQRT(2))),"")</f>
        <v/>
      </c>
      <c r="Y96" s="682" t="str">
        <f>IF(AND($H96="ONU",$I96="Short-term",$J96="PBZ",$U96&lt;&gt;""),IF($AA96&lt;&gt;"ND",$U96,IF(#REF!&gt;3,$U96/2,$U96/SQRT(2))),"")</f>
        <v/>
      </c>
      <c r="Z96" s="2"/>
      <c r="AA96" s="2"/>
      <c r="AB96" s="2"/>
      <c r="AC96" s="39" t="str">
        <f t="shared" si="16"/>
        <v/>
      </c>
      <c r="AD96" s="39" t="str">
        <f t="shared" si="17"/>
        <v/>
      </c>
      <c r="AE96" s="39" t="str">
        <f t="shared" si="18"/>
        <v/>
      </c>
      <c r="AF96" s="39" t="str">
        <f t="shared" si="19"/>
        <v/>
      </c>
    </row>
    <row r="97" spans="1:32" x14ac:dyDescent="0.25">
      <c r="A97" s="2"/>
      <c r="B97" s="2"/>
      <c r="C97" s="2"/>
      <c r="D97" s="2"/>
      <c r="E97" s="2"/>
      <c r="F97" s="2"/>
      <c r="G97" s="2"/>
      <c r="H97" s="2"/>
      <c r="I97" s="2"/>
      <c r="J97" s="2"/>
      <c r="K97" s="682"/>
      <c r="L97" s="682"/>
      <c r="M97" s="682"/>
      <c r="N97" s="682"/>
      <c r="O97" s="682"/>
      <c r="P97" s="682"/>
      <c r="Q97" s="682"/>
      <c r="R97" s="682"/>
      <c r="S97" s="682"/>
      <c r="T97" s="682"/>
      <c r="U97" s="682"/>
      <c r="V97" s="21" t="str">
        <f>IF(AND($H97="W",$I97="TWA",$J97="PBZ",$U97&lt;&gt;""),IF($AA97&lt;&gt;"ND",$U97,IF(#REF!&gt;3,$U97/2,$U97/SQRT(2))),"")</f>
        <v/>
      </c>
      <c r="W97" s="682" t="str">
        <f t="shared" si="15"/>
        <v/>
      </c>
      <c r="X97" s="682" t="str">
        <f>IF(AND($H97="W",$I97="Short-term",$J97="PBZ",$U97&lt;&gt;""),IF($AA97&lt;&gt;"ND",$U97,IF(#REF!&gt;3,$U97/2,$U97/SQRT(2))),"")</f>
        <v/>
      </c>
      <c r="Y97" s="682" t="str">
        <f>IF(AND($H97="ONU",$I97="Short-term",$J97="PBZ",$U97&lt;&gt;""),IF($AA97&lt;&gt;"ND",$U97,IF(#REF!&gt;3,$U97/2,$U97/SQRT(2))),"")</f>
        <v/>
      </c>
      <c r="Z97" s="2"/>
      <c r="AA97" s="2"/>
      <c r="AB97" s="2"/>
      <c r="AC97" s="39" t="str">
        <f t="shared" si="16"/>
        <v/>
      </c>
      <c r="AD97" s="39" t="str">
        <f t="shared" si="17"/>
        <v/>
      </c>
      <c r="AE97" s="39" t="str">
        <f t="shared" si="18"/>
        <v/>
      </c>
      <c r="AF97" s="39" t="str">
        <f t="shared" si="19"/>
        <v/>
      </c>
    </row>
    <row r="98" spans="1:32" x14ac:dyDescent="0.25">
      <c r="A98" s="2"/>
      <c r="B98" s="2"/>
      <c r="C98" s="2"/>
      <c r="D98" s="2"/>
      <c r="E98" s="2"/>
      <c r="F98" s="2"/>
      <c r="G98" s="2"/>
      <c r="H98" s="2"/>
      <c r="I98" s="2"/>
      <c r="J98" s="2"/>
      <c r="K98" s="682"/>
      <c r="L98" s="682"/>
      <c r="M98" s="682"/>
      <c r="N98" s="682"/>
      <c r="O98" s="682"/>
      <c r="P98" s="682"/>
      <c r="Q98" s="682"/>
      <c r="R98" s="682"/>
      <c r="S98" s="682"/>
      <c r="T98" s="682"/>
      <c r="U98" s="682"/>
      <c r="V98" s="21" t="str">
        <f>IF(AND($H98="W",$I98="TWA",$J98="PBZ",$U98&lt;&gt;""),IF($AA98&lt;&gt;"ND",$U98,IF(#REF!&gt;3,$U98/2,$U98/SQRT(2))),"")</f>
        <v/>
      </c>
      <c r="W98" s="682" t="str">
        <f t="shared" si="15"/>
        <v/>
      </c>
      <c r="X98" s="682" t="str">
        <f>IF(AND($H98="W",$I98="Short-term",$J98="PBZ",$U98&lt;&gt;""),IF($AA98&lt;&gt;"ND",$U98,IF(#REF!&gt;3,$U98/2,$U98/SQRT(2))),"")</f>
        <v/>
      </c>
      <c r="Y98" s="682" t="str">
        <f>IF(AND($H98="ONU",$I98="Short-term",$J98="PBZ",$U98&lt;&gt;""),IF($AA98&lt;&gt;"ND",$U98,IF(#REF!&gt;3,$U98/2,$U98/SQRT(2))),"")</f>
        <v/>
      </c>
      <c r="Z98" s="2"/>
      <c r="AA98" s="2"/>
      <c r="AB98" s="2"/>
      <c r="AC98" s="39" t="str">
        <f t="shared" si="16"/>
        <v/>
      </c>
      <c r="AD98" s="39" t="str">
        <f t="shared" si="17"/>
        <v/>
      </c>
      <c r="AE98" s="39" t="str">
        <f t="shared" si="18"/>
        <v/>
      </c>
      <c r="AF98" s="39" t="str">
        <f t="shared" si="19"/>
        <v/>
      </c>
    </row>
    <row r="99" spans="1:32" x14ac:dyDescent="0.25">
      <c r="A99" s="2"/>
      <c r="B99" s="2"/>
      <c r="C99" s="2"/>
      <c r="D99" s="2"/>
      <c r="E99" s="2"/>
      <c r="F99" s="2"/>
      <c r="G99" s="2"/>
      <c r="H99" s="2"/>
      <c r="I99" s="2"/>
      <c r="J99" s="2"/>
      <c r="K99" s="682"/>
      <c r="L99" s="682"/>
      <c r="M99" s="682"/>
      <c r="N99" s="682"/>
      <c r="O99" s="682"/>
      <c r="P99" s="682"/>
      <c r="Q99" s="682"/>
      <c r="R99" s="682"/>
      <c r="S99" s="682"/>
      <c r="T99" s="682"/>
      <c r="U99" s="682"/>
      <c r="V99" s="21" t="str">
        <f>IF(AND($H99="W",$I99="TWA",$J99="PBZ",$U99&lt;&gt;""),IF($AA99&lt;&gt;"ND",$U99,IF(#REF!&gt;3,$U99/2,$U99/SQRT(2))),"")</f>
        <v/>
      </c>
      <c r="W99" s="682" t="str">
        <f t="shared" si="15"/>
        <v/>
      </c>
      <c r="X99" s="682" t="str">
        <f>IF(AND($H99="W",$I99="Short-term",$J99="PBZ",$U99&lt;&gt;""),IF($AA99&lt;&gt;"ND",$U99,IF(#REF!&gt;3,$U99/2,$U99/SQRT(2))),"")</f>
        <v/>
      </c>
      <c r="Y99" s="682" t="str">
        <f>IF(AND($H99="ONU",$I99="Short-term",$J99="PBZ",$U99&lt;&gt;""),IF($AA99&lt;&gt;"ND",$U99,IF(#REF!&gt;3,$U99/2,$U99/SQRT(2))),"")</f>
        <v/>
      </c>
      <c r="Z99" s="2"/>
      <c r="AA99" s="2"/>
      <c r="AB99" s="2"/>
      <c r="AC99" s="39" t="str">
        <f t="shared" si="16"/>
        <v/>
      </c>
      <c r="AD99" s="39" t="str">
        <f t="shared" si="17"/>
        <v/>
      </c>
      <c r="AE99" s="39" t="str">
        <f t="shared" si="18"/>
        <v/>
      </c>
      <c r="AF99" s="39" t="str">
        <f t="shared" si="19"/>
        <v/>
      </c>
    </row>
    <row r="100" spans="1:32" x14ac:dyDescent="0.25">
      <c r="A100" s="2"/>
      <c r="B100" s="2"/>
      <c r="C100" s="2"/>
      <c r="D100" s="2"/>
      <c r="E100" s="2"/>
      <c r="F100" s="2"/>
      <c r="G100" s="2"/>
      <c r="H100" s="2"/>
      <c r="I100" s="2"/>
      <c r="J100" s="2"/>
      <c r="K100" s="682"/>
      <c r="L100" s="682"/>
      <c r="M100" s="682"/>
      <c r="N100" s="682"/>
      <c r="O100" s="682"/>
      <c r="P100" s="682"/>
      <c r="Q100" s="682"/>
      <c r="R100" s="682"/>
      <c r="S100" s="682"/>
      <c r="T100" s="682"/>
      <c r="U100" s="682"/>
      <c r="V100" s="21" t="str">
        <f>IF(AND($H100="W",$I100="TWA",$J100="PBZ",$U100&lt;&gt;""),IF($AA100&lt;&gt;"ND",$U100,IF(#REF!&gt;3,$U100/2,$U100/SQRT(2))),"")</f>
        <v/>
      </c>
      <c r="W100" s="682" t="str">
        <f t="shared" si="15"/>
        <v/>
      </c>
      <c r="X100" s="682" t="str">
        <f>IF(AND($H100="W",$I100="Short-term",$J100="PBZ",$U100&lt;&gt;""),IF($AA100&lt;&gt;"ND",$U100,IF(#REF!&gt;3,$U100/2,$U100/SQRT(2))),"")</f>
        <v/>
      </c>
      <c r="Y100" s="682" t="str">
        <f>IF(AND($H100="ONU",$I100="Short-term",$J100="PBZ",$U100&lt;&gt;""),IF($AA100&lt;&gt;"ND",$U100,IF(#REF!&gt;3,$U100/2,$U100/SQRT(2))),"")</f>
        <v/>
      </c>
      <c r="Z100" s="2"/>
      <c r="AA100" s="2"/>
      <c r="AB100" s="2"/>
      <c r="AC100" s="39" t="str">
        <f t="shared" si="16"/>
        <v/>
      </c>
      <c r="AD100" s="39" t="str">
        <f t="shared" si="17"/>
        <v/>
      </c>
      <c r="AE100" s="39" t="str">
        <f t="shared" si="18"/>
        <v/>
      </c>
      <c r="AF100" s="39" t="str">
        <f t="shared" si="19"/>
        <v/>
      </c>
    </row>
    <row r="101" spans="1:32" x14ac:dyDescent="0.25">
      <c r="A101" s="2"/>
      <c r="B101" s="2"/>
      <c r="C101" s="2"/>
      <c r="D101" s="2"/>
      <c r="E101" s="2"/>
      <c r="F101" s="2"/>
      <c r="G101" s="2"/>
      <c r="H101" s="2"/>
      <c r="I101" s="2"/>
      <c r="J101" s="2"/>
      <c r="K101" s="682"/>
      <c r="L101" s="682"/>
      <c r="M101" s="682"/>
      <c r="N101" s="682"/>
      <c r="O101" s="682"/>
      <c r="P101" s="682"/>
      <c r="Q101" s="682"/>
      <c r="R101" s="682"/>
      <c r="S101" s="682"/>
      <c r="T101" s="682"/>
      <c r="U101" s="682"/>
      <c r="V101" s="21" t="str">
        <f>IF(AND($H101="W",$I101="TWA",$J101="PBZ",$U101&lt;&gt;""),IF($AA101&lt;&gt;"ND",$U101,IF(#REF!&gt;3,$U101/2,$U101/SQRT(2))),"")</f>
        <v/>
      </c>
      <c r="W101" s="682" t="str">
        <f t="shared" si="15"/>
        <v/>
      </c>
      <c r="X101" s="682" t="str">
        <f>IF(AND($H101="W",$I101="Short-term",$J101="PBZ",$U101&lt;&gt;""),IF($AA101&lt;&gt;"ND",$U101,IF(#REF!&gt;3,$U101/2,$U101/SQRT(2))),"")</f>
        <v/>
      </c>
      <c r="Y101" s="682" t="str">
        <f>IF(AND($H101="ONU",$I101="Short-term",$J101="PBZ",$U101&lt;&gt;""),IF($AA101&lt;&gt;"ND",$U101,IF(#REF!&gt;3,$U101/2,$U101/SQRT(2))),"")</f>
        <v/>
      </c>
      <c r="Z101" s="2"/>
      <c r="AA101" s="2"/>
      <c r="AB101" s="2"/>
      <c r="AC101" s="39" t="str">
        <f t="shared" si="16"/>
        <v/>
      </c>
      <c r="AD101" s="39" t="str">
        <f t="shared" si="17"/>
        <v/>
      </c>
      <c r="AE101" s="39" t="str">
        <f t="shared" si="18"/>
        <v/>
      </c>
      <c r="AF101" s="39" t="str">
        <f t="shared" si="19"/>
        <v/>
      </c>
    </row>
    <row r="102" spans="1:32" x14ac:dyDescent="0.25">
      <c r="A102" s="2"/>
      <c r="B102" s="2"/>
      <c r="C102" s="2"/>
      <c r="D102" s="2"/>
      <c r="E102" s="2"/>
      <c r="F102" s="2"/>
      <c r="G102" s="2"/>
      <c r="H102" s="2"/>
      <c r="I102" s="2"/>
      <c r="J102" s="2"/>
      <c r="K102" s="682"/>
      <c r="L102" s="682"/>
      <c r="M102" s="682"/>
      <c r="N102" s="682"/>
      <c r="O102" s="682"/>
      <c r="P102" s="682"/>
      <c r="Q102" s="682"/>
      <c r="R102" s="682"/>
      <c r="S102" s="682"/>
      <c r="T102" s="682"/>
      <c r="U102" s="682"/>
      <c r="V102" s="21" t="str">
        <f>IF(AND($H102="W",$I102="TWA",$J102="PBZ",$U102&lt;&gt;""),IF($AA102&lt;&gt;"ND",$U102,IF(#REF!&gt;3,$U102/2,$U102/SQRT(2))),"")</f>
        <v/>
      </c>
      <c r="W102" s="682" t="str">
        <f t="shared" si="15"/>
        <v/>
      </c>
      <c r="X102" s="682" t="str">
        <f>IF(AND($H102="W",$I102="Short-term",$J102="PBZ",$U102&lt;&gt;""),IF($AA102&lt;&gt;"ND",$U102,IF(#REF!&gt;3,$U102/2,$U102/SQRT(2))),"")</f>
        <v/>
      </c>
      <c r="Y102" s="682" t="str">
        <f>IF(AND($H102="ONU",$I102="Short-term",$J102="PBZ",$U102&lt;&gt;""),IF($AA102&lt;&gt;"ND",$U102,IF(#REF!&gt;3,$U102/2,$U102/SQRT(2))),"")</f>
        <v/>
      </c>
      <c r="Z102" s="2"/>
      <c r="AA102" s="2"/>
      <c r="AB102" s="2"/>
      <c r="AC102" s="39" t="str">
        <f t="shared" si="16"/>
        <v/>
      </c>
      <c r="AD102" s="39" t="str">
        <f t="shared" si="17"/>
        <v/>
      </c>
      <c r="AE102" s="39" t="str">
        <f t="shared" si="18"/>
        <v/>
      </c>
      <c r="AF102" s="39" t="str">
        <f t="shared" si="19"/>
        <v/>
      </c>
    </row>
    <row r="103" spans="1:32" x14ac:dyDescent="0.25">
      <c r="A103" s="2"/>
      <c r="B103" s="2"/>
      <c r="C103" s="2"/>
      <c r="D103" s="2"/>
      <c r="E103" s="2"/>
      <c r="F103" s="2"/>
      <c r="G103" s="2"/>
      <c r="H103" s="2"/>
      <c r="I103" s="2"/>
      <c r="J103" s="2"/>
      <c r="K103" s="682"/>
      <c r="L103" s="682"/>
      <c r="M103" s="682"/>
      <c r="N103" s="682"/>
      <c r="O103" s="682"/>
      <c r="P103" s="682"/>
      <c r="Q103" s="682"/>
      <c r="R103" s="682"/>
      <c r="S103" s="682"/>
      <c r="T103" s="682"/>
      <c r="U103" s="682"/>
      <c r="V103" s="21" t="str">
        <f>IF(AND($H103="W",$I103="TWA",$J103="PBZ",$U103&lt;&gt;""),IF($AA103&lt;&gt;"ND",$U103,IF(#REF!&gt;3,$U103/2,$U103/SQRT(2))),"")</f>
        <v/>
      </c>
      <c r="W103" s="682" t="str">
        <f t="shared" si="15"/>
        <v/>
      </c>
      <c r="X103" s="682" t="str">
        <f>IF(AND($H103="W",$I103="Short-term",$J103="PBZ",$U103&lt;&gt;""),IF($AA103&lt;&gt;"ND",$U103,IF(#REF!&gt;3,$U103/2,$U103/SQRT(2))),"")</f>
        <v/>
      </c>
      <c r="Y103" s="682" t="str">
        <f>IF(AND($H103="ONU",$I103="Short-term",$J103="PBZ",$U103&lt;&gt;""),IF($AA103&lt;&gt;"ND",$U103,IF(#REF!&gt;3,$U103/2,$U103/SQRT(2))),"")</f>
        <v/>
      </c>
      <c r="Z103" s="2"/>
      <c r="AA103" s="2"/>
      <c r="AB103" s="2"/>
      <c r="AC103" s="39" t="str">
        <f t="shared" si="16"/>
        <v/>
      </c>
      <c r="AD103" s="39" t="str">
        <f t="shared" si="17"/>
        <v/>
      </c>
      <c r="AE103" s="39" t="str">
        <f t="shared" si="18"/>
        <v/>
      </c>
      <c r="AF103" s="39" t="str">
        <f t="shared" si="19"/>
        <v/>
      </c>
    </row>
    <row r="104" spans="1:32" x14ac:dyDescent="0.25">
      <c r="A104" s="2"/>
      <c r="B104" s="2"/>
      <c r="C104" s="2"/>
      <c r="D104" s="2"/>
      <c r="E104" s="2"/>
      <c r="F104" s="2"/>
      <c r="G104" s="2"/>
      <c r="H104" s="2"/>
      <c r="I104" s="2"/>
      <c r="J104" s="2"/>
      <c r="K104" s="682"/>
      <c r="L104" s="682"/>
      <c r="M104" s="682"/>
      <c r="N104" s="682"/>
      <c r="O104" s="682"/>
      <c r="P104" s="682"/>
      <c r="Q104" s="682"/>
      <c r="R104" s="682"/>
      <c r="S104" s="682"/>
      <c r="T104" s="682"/>
      <c r="U104" s="682"/>
      <c r="V104" s="21" t="str">
        <f>IF(AND($H104="W",$I104="TWA",$J104="PBZ",$U104&lt;&gt;""),IF($AA104&lt;&gt;"ND",$U104,IF(#REF!&gt;3,$U104/2,$U104/SQRT(2))),"")</f>
        <v/>
      </c>
      <c r="W104" s="682" t="str">
        <f t="shared" si="15"/>
        <v/>
      </c>
      <c r="X104" s="682" t="str">
        <f>IF(AND($H104="W",$I104="Short-term",$J104="PBZ",$U104&lt;&gt;""),IF($AA104&lt;&gt;"ND",$U104,IF(#REF!&gt;3,$U104/2,$U104/SQRT(2))),"")</f>
        <v/>
      </c>
      <c r="Y104" s="682" t="str">
        <f>IF(AND($H104="ONU",$I104="Short-term",$J104="PBZ",$U104&lt;&gt;""),IF($AA104&lt;&gt;"ND",$U104,IF(#REF!&gt;3,$U104/2,$U104/SQRT(2))),"")</f>
        <v/>
      </c>
      <c r="Z104" s="2"/>
      <c r="AA104" s="2"/>
      <c r="AB104" s="2"/>
      <c r="AC104" s="39" t="str">
        <f t="shared" si="16"/>
        <v/>
      </c>
      <c r="AD104" s="39" t="str">
        <f t="shared" si="17"/>
        <v/>
      </c>
      <c r="AE104" s="39" t="str">
        <f t="shared" si="18"/>
        <v/>
      </c>
      <c r="AF104" s="39" t="str">
        <f t="shared" si="19"/>
        <v/>
      </c>
    </row>
    <row r="105" spans="1:32" x14ac:dyDescent="0.25">
      <c r="A105" s="2"/>
      <c r="B105" s="2"/>
      <c r="C105" s="2"/>
      <c r="D105" s="2"/>
      <c r="E105" s="2"/>
      <c r="F105" s="2"/>
      <c r="G105" s="2"/>
      <c r="H105" s="2"/>
      <c r="I105" s="2"/>
      <c r="J105" s="2"/>
      <c r="K105" s="682"/>
      <c r="L105" s="682"/>
      <c r="M105" s="682"/>
      <c r="N105" s="682"/>
      <c r="O105" s="682"/>
      <c r="P105" s="682"/>
      <c r="Q105" s="682"/>
      <c r="R105" s="682"/>
      <c r="S105" s="682"/>
      <c r="T105" s="682"/>
      <c r="U105" s="682"/>
      <c r="V105" s="21" t="str">
        <f>IF(AND($H105="W",$I105="TWA",$J105="PBZ",$U105&lt;&gt;""),IF($AA105&lt;&gt;"ND",$U105,IF(#REF!&gt;3,$U105/2,$U105/SQRT(2))),"")</f>
        <v/>
      </c>
      <c r="W105" s="682" t="str">
        <f t="shared" si="15"/>
        <v/>
      </c>
      <c r="X105" s="682" t="str">
        <f>IF(AND($H105="W",$I105="Short-term",$J105="PBZ",$U105&lt;&gt;""),IF($AA105&lt;&gt;"ND",$U105,IF(#REF!&gt;3,$U105/2,$U105/SQRT(2))),"")</f>
        <v/>
      </c>
      <c r="Y105" s="682" t="str">
        <f>IF(AND($H105="ONU",$I105="Short-term",$J105="PBZ",$U105&lt;&gt;""),IF($AA105&lt;&gt;"ND",$U105,IF(#REF!&gt;3,$U105/2,$U105/SQRT(2))),"")</f>
        <v/>
      </c>
      <c r="Z105" s="2"/>
      <c r="AA105" s="2"/>
      <c r="AB105" s="2"/>
      <c r="AC105" s="39" t="str">
        <f t="shared" si="16"/>
        <v/>
      </c>
      <c r="AD105" s="39" t="str">
        <f t="shared" si="17"/>
        <v/>
      </c>
      <c r="AE105" s="39" t="str">
        <f t="shared" si="18"/>
        <v/>
      </c>
      <c r="AF105" s="39" t="str">
        <f t="shared" si="19"/>
        <v/>
      </c>
    </row>
    <row r="106" spans="1:32" x14ac:dyDescent="0.25">
      <c r="A106" s="2"/>
      <c r="B106" s="2"/>
      <c r="C106" s="2"/>
      <c r="D106" s="2"/>
      <c r="E106" s="2"/>
      <c r="F106" s="2"/>
      <c r="G106" s="2"/>
      <c r="H106" s="2"/>
      <c r="I106" s="2"/>
      <c r="J106" s="5"/>
      <c r="K106" s="682"/>
      <c r="L106" s="682"/>
      <c r="M106" s="682"/>
      <c r="N106" s="682"/>
      <c r="O106" s="682"/>
      <c r="P106" s="682"/>
      <c r="Q106" s="682"/>
      <c r="R106" s="682"/>
      <c r="S106" s="682"/>
      <c r="T106" s="682"/>
      <c r="U106" s="682"/>
      <c r="V106" s="21" t="str">
        <f>IF(AND($H106="W",$I106="TWA",$J106="PBZ",$U106&lt;&gt;""),IF($AA106&lt;&gt;"ND",$U106,IF(#REF!&gt;3,$U106/2,$U106/SQRT(2))),"")</f>
        <v/>
      </c>
      <c r="W106" s="682" t="str">
        <f t="shared" si="15"/>
        <v/>
      </c>
      <c r="X106" s="682" t="str">
        <f>IF(AND($H106="W",$I106="Short-term",$J106="PBZ",$U106&lt;&gt;""),IF($AA106&lt;&gt;"ND",$U106,IF(#REF!&gt;3,$U106/2,$U106/SQRT(2))),"")</f>
        <v/>
      </c>
      <c r="Y106" s="682" t="str">
        <f>IF(AND($H106="ONU",$I106="Short-term",$J106="PBZ",$U106&lt;&gt;""),IF($AA106&lt;&gt;"ND",$U106,IF(#REF!&gt;3,$U106/2,$U106/SQRT(2))),"")</f>
        <v/>
      </c>
      <c r="Z106" s="2"/>
      <c r="AA106" s="2"/>
      <c r="AB106" s="2"/>
      <c r="AC106" s="39" t="str">
        <f t="shared" si="16"/>
        <v/>
      </c>
      <c r="AD106" s="39" t="str">
        <f t="shared" si="17"/>
        <v/>
      </c>
      <c r="AE106" s="39" t="str">
        <f t="shared" si="18"/>
        <v/>
      </c>
      <c r="AF106" s="39" t="str">
        <f t="shared" si="19"/>
        <v/>
      </c>
    </row>
    <row r="107" spans="1:32" x14ac:dyDescent="0.25">
      <c r="A107" s="2"/>
      <c r="B107" s="2"/>
      <c r="C107" s="2"/>
      <c r="D107" s="2"/>
      <c r="E107" s="2"/>
      <c r="F107" s="2"/>
      <c r="G107" s="2"/>
      <c r="H107" s="2"/>
      <c r="I107" s="2"/>
      <c r="J107" s="2"/>
      <c r="K107" s="682"/>
      <c r="L107" s="682"/>
      <c r="M107" s="682"/>
      <c r="N107" s="682"/>
      <c r="O107" s="682"/>
      <c r="P107" s="682"/>
      <c r="Q107" s="682"/>
      <c r="R107" s="682"/>
      <c r="S107" s="682"/>
      <c r="T107" s="682"/>
      <c r="U107" s="682"/>
      <c r="V107" s="21" t="str">
        <f>IF(AND($H107="W",$I107="TWA",$J107="PBZ",$U107&lt;&gt;""),IF($AA107&lt;&gt;"ND",$U107,IF(#REF!&gt;3,$U107/2,$U107/SQRT(2))),"")</f>
        <v/>
      </c>
      <c r="W107" s="682" t="str">
        <f t="shared" si="15"/>
        <v/>
      </c>
      <c r="X107" s="682" t="str">
        <f>IF(AND($H107="W",$I107="Short-term",$J107="PBZ",$U107&lt;&gt;""),IF($AA107&lt;&gt;"ND",$U107,IF(#REF!&gt;3,$U107/2,$U107/SQRT(2))),"")</f>
        <v/>
      </c>
      <c r="Y107" s="682" t="str">
        <f>IF(AND($H107="ONU",$I107="Short-term",$J107="PBZ",$U107&lt;&gt;""),IF($AA107&lt;&gt;"ND",$U107,IF(#REF!&gt;3,$U107/2,$U107/SQRT(2))),"")</f>
        <v/>
      </c>
      <c r="Z107" s="2"/>
      <c r="AA107" s="2"/>
      <c r="AB107" s="2"/>
      <c r="AC107" s="39" t="str">
        <f t="shared" si="16"/>
        <v/>
      </c>
      <c r="AD107" s="39" t="str">
        <f t="shared" si="17"/>
        <v/>
      </c>
      <c r="AE107" s="39" t="str">
        <f t="shared" si="18"/>
        <v/>
      </c>
      <c r="AF107" s="39" t="str">
        <f t="shared" si="19"/>
        <v/>
      </c>
    </row>
    <row r="108" spans="1:32" x14ac:dyDescent="0.25">
      <c r="A108" s="2"/>
      <c r="B108" s="2"/>
      <c r="C108" s="2"/>
      <c r="D108" s="2"/>
      <c r="E108" s="2"/>
      <c r="F108" s="2"/>
      <c r="G108" s="2"/>
      <c r="H108" s="2"/>
      <c r="I108" s="2"/>
      <c r="J108" s="2"/>
      <c r="K108" s="682"/>
      <c r="L108" s="682"/>
      <c r="M108" s="682"/>
      <c r="N108" s="682"/>
      <c r="O108" s="682"/>
      <c r="P108" s="682"/>
      <c r="Q108" s="682"/>
      <c r="R108" s="682"/>
      <c r="S108" s="682"/>
      <c r="T108" s="682"/>
      <c r="U108" s="682"/>
      <c r="V108" s="21" t="str">
        <f>IF(AND($H108="W",$I108="TWA",$J108="PBZ",$U108&lt;&gt;""),IF($AA108&lt;&gt;"ND",$U108,IF(#REF!&gt;3,$U108/2,$U108/SQRT(2))),"")</f>
        <v/>
      </c>
      <c r="W108" s="682" t="str">
        <f t="shared" si="15"/>
        <v/>
      </c>
      <c r="X108" s="682" t="str">
        <f>IF(AND($H108="W",$I108="Short-term",$J108="PBZ",$U108&lt;&gt;""),IF($AA108&lt;&gt;"ND",$U108,IF(#REF!&gt;3,$U108/2,$U108/SQRT(2))),"")</f>
        <v/>
      </c>
      <c r="Y108" s="682" t="str">
        <f>IF(AND($H108="ONU",$I108="Short-term",$J108="PBZ",$U108&lt;&gt;""),IF($AA108&lt;&gt;"ND",$U108,IF(#REF!&gt;3,$U108/2,$U108/SQRT(2))),"")</f>
        <v/>
      </c>
      <c r="Z108" s="2"/>
      <c r="AA108" s="2"/>
      <c r="AB108" s="2"/>
      <c r="AC108" s="39" t="str">
        <f t="shared" si="16"/>
        <v/>
      </c>
      <c r="AD108" s="39" t="str">
        <f t="shared" si="17"/>
        <v/>
      </c>
      <c r="AE108" s="39" t="str">
        <f t="shared" si="18"/>
        <v/>
      </c>
      <c r="AF108" s="39" t="str">
        <f t="shared" si="19"/>
        <v/>
      </c>
    </row>
    <row r="109" spans="1:32" x14ac:dyDescent="0.25">
      <c r="A109" s="2"/>
      <c r="B109" s="2"/>
      <c r="C109" s="2"/>
      <c r="D109" s="2"/>
      <c r="E109" s="2"/>
      <c r="F109" s="2"/>
      <c r="G109" s="2"/>
      <c r="H109" s="2"/>
      <c r="I109" s="2"/>
      <c r="J109" s="2"/>
      <c r="K109" s="682"/>
      <c r="L109" s="682"/>
      <c r="M109" s="682"/>
      <c r="N109" s="682"/>
      <c r="O109" s="682"/>
      <c r="P109" s="682"/>
      <c r="Q109" s="682"/>
      <c r="R109" s="682"/>
      <c r="S109" s="682"/>
      <c r="T109" s="682"/>
      <c r="U109" s="682"/>
      <c r="V109" s="21" t="str">
        <f>IF(AND($H109="W",$I109="TWA",$J109="PBZ",$U109&lt;&gt;""),IF($AA109&lt;&gt;"ND",$U109,IF(#REF!&gt;3,$U109/2,$U109/SQRT(2))),"")</f>
        <v/>
      </c>
      <c r="W109" s="682" t="str">
        <f t="shared" si="15"/>
        <v/>
      </c>
      <c r="X109" s="682" t="str">
        <f>IF(AND($H109="W",$I109="Short-term",$J109="PBZ",$U109&lt;&gt;""),IF($AA109&lt;&gt;"ND",$U109,IF(#REF!&gt;3,$U109/2,$U109/SQRT(2))),"")</f>
        <v/>
      </c>
      <c r="Y109" s="682" t="str">
        <f>IF(AND($H109="ONU",$I109="Short-term",$J109="PBZ",$U109&lt;&gt;""),IF($AA109&lt;&gt;"ND",$U109,IF(#REF!&gt;3,$U109/2,$U109/SQRT(2))),"")</f>
        <v/>
      </c>
      <c r="Z109" s="2"/>
      <c r="AA109" s="2"/>
      <c r="AB109" s="2"/>
      <c r="AC109" s="39" t="str">
        <f t="shared" si="16"/>
        <v/>
      </c>
      <c r="AD109" s="39" t="str">
        <f t="shared" si="17"/>
        <v/>
      </c>
      <c r="AE109" s="39" t="str">
        <f t="shared" si="18"/>
        <v/>
      </c>
      <c r="AF109" s="39" t="str">
        <f t="shared" si="19"/>
        <v/>
      </c>
    </row>
    <row r="110" spans="1:32" x14ac:dyDescent="0.25">
      <c r="A110" s="2"/>
      <c r="B110" s="2"/>
      <c r="C110" s="2"/>
      <c r="D110" s="2"/>
      <c r="E110" s="2"/>
      <c r="F110" s="2"/>
      <c r="G110" s="2"/>
      <c r="H110" s="2"/>
      <c r="I110" s="2"/>
      <c r="J110" s="2"/>
      <c r="K110" s="682"/>
      <c r="L110" s="682"/>
      <c r="M110" s="682"/>
      <c r="N110" s="682"/>
      <c r="O110" s="682"/>
      <c r="P110" s="682"/>
      <c r="Q110" s="682"/>
      <c r="R110" s="682"/>
      <c r="S110" s="682"/>
      <c r="T110" s="682"/>
      <c r="U110" s="682"/>
      <c r="V110" s="21" t="str">
        <f>IF(AND($H110="W",$I110="TWA",$J110="PBZ",$U110&lt;&gt;""),IF($AA110&lt;&gt;"ND",$U110,IF(#REF!&gt;3,$U110/2,$U110/SQRT(2))),"")</f>
        <v/>
      </c>
      <c r="W110" s="682" t="str">
        <f t="shared" si="15"/>
        <v/>
      </c>
      <c r="X110" s="682" t="str">
        <f>IF(AND($H110="W",$I110="Short-term",$J110="PBZ",$U110&lt;&gt;""),IF($AA110&lt;&gt;"ND",$U110,IF(#REF!&gt;3,$U110/2,$U110/SQRT(2))),"")</f>
        <v/>
      </c>
      <c r="Y110" s="682" t="str">
        <f>IF(AND($H110="ONU",$I110="Short-term",$J110="PBZ",$U110&lt;&gt;""),IF($AA110&lt;&gt;"ND",$U110,IF(#REF!&gt;3,$U110/2,$U110/SQRT(2))),"")</f>
        <v/>
      </c>
      <c r="Z110" s="2"/>
      <c r="AA110" s="2"/>
      <c r="AB110" s="2"/>
      <c r="AC110" s="39" t="str">
        <f t="shared" si="16"/>
        <v/>
      </c>
      <c r="AD110" s="39" t="str">
        <f t="shared" si="17"/>
        <v/>
      </c>
      <c r="AE110" s="39" t="str">
        <f t="shared" si="18"/>
        <v/>
      </c>
      <c r="AF110" s="39" t="str">
        <f t="shared" si="19"/>
        <v/>
      </c>
    </row>
    <row r="111" spans="1:32" x14ac:dyDescent="0.25">
      <c r="A111" s="2"/>
      <c r="B111" s="2"/>
      <c r="C111" s="2"/>
      <c r="D111" s="2"/>
      <c r="E111" s="2"/>
      <c r="F111" s="2"/>
      <c r="G111" s="2"/>
      <c r="H111" s="2"/>
      <c r="I111" s="2"/>
      <c r="J111" s="2"/>
      <c r="K111" s="682"/>
      <c r="L111" s="682"/>
      <c r="M111" s="682"/>
      <c r="N111" s="682"/>
      <c r="O111" s="682"/>
      <c r="P111" s="682"/>
      <c r="Q111" s="682"/>
      <c r="R111" s="682"/>
      <c r="S111" s="682"/>
      <c r="T111" s="682"/>
      <c r="U111" s="682"/>
      <c r="V111" s="21" t="str">
        <f>IF(AND($H111="W",$I111="TWA",$J111="PBZ",$U111&lt;&gt;""),IF($AA111&lt;&gt;"ND",$U111,IF(#REF!&gt;3,$U111/2,$U111/SQRT(2))),"")</f>
        <v/>
      </c>
      <c r="W111" s="682" t="str">
        <f t="shared" si="15"/>
        <v/>
      </c>
      <c r="X111" s="682" t="str">
        <f>IF(AND($H111="W",$I111="Short-term",$J111="PBZ",$U111&lt;&gt;""),IF($AA111&lt;&gt;"ND",$U111,IF(#REF!&gt;3,$U111/2,$U111/SQRT(2))),"")</f>
        <v/>
      </c>
      <c r="Y111" s="682" t="str">
        <f>IF(AND($H111="ONU",$I111="Short-term",$J111="PBZ",$U111&lt;&gt;""),IF($AA111&lt;&gt;"ND",$U111,IF(#REF!&gt;3,$U111/2,$U111/SQRT(2))),"")</f>
        <v/>
      </c>
      <c r="Z111" s="2"/>
      <c r="AA111" s="2"/>
      <c r="AB111" s="2"/>
      <c r="AC111" s="39" t="str">
        <f t="shared" si="16"/>
        <v/>
      </c>
      <c r="AD111" s="39" t="str">
        <f t="shared" si="17"/>
        <v/>
      </c>
      <c r="AE111" s="39" t="str">
        <f t="shared" si="18"/>
        <v/>
      </c>
      <c r="AF111" s="39" t="str">
        <f t="shared" si="19"/>
        <v/>
      </c>
    </row>
    <row r="112" spans="1:32" x14ac:dyDescent="0.25">
      <c r="A112" s="2"/>
      <c r="B112" s="2"/>
      <c r="C112" s="2"/>
      <c r="D112" s="2"/>
      <c r="E112" s="2"/>
      <c r="F112" s="2"/>
      <c r="G112" s="2"/>
      <c r="H112" s="2"/>
      <c r="I112" s="2"/>
      <c r="J112" s="2"/>
      <c r="K112" s="682"/>
      <c r="L112" s="682"/>
      <c r="M112" s="682"/>
      <c r="N112" s="682"/>
      <c r="O112" s="682"/>
      <c r="P112" s="682"/>
      <c r="Q112" s="682"/>
      <c r="R112" s="682"/>
      <c r="S112" s="682"/>
      <c r="T112" s="682"/>
      <c r="U112" s="682"/>
      <c r="V112" s="21" t="str">
        <f>IF(AND($H112="W",$I112="TWA",$J112="PBZ",$U112&lt;&gt;""),IF($AA112&lt;&gt;"ND",$U112,IF(#REF!&gt;3,$U112/2,$U112/SQRT(2))),"")</f>
        <v/>
      </c>
      <c r="W112" s="682" t="str">
        <f t="shared" si="15"/>
        <v/>
      </c>
      <c r="X112" s="682" t="str">
        <f>IF(AND($H112="W",$I112="Short-term",$J112="PBZ",$U112&lt;&gt;""),IF($AA112&lt;&gt;"ND",$U112,IF(#REF!&gt;3,$U112/2,$U112/SQRT(2))),"")</f>
        <v/>
      </c>
      <c r="Y112" s="682" t="str">
        <f>IF(AND($H112="ONU",$I112="Short-term",$J112="PBZ",$U112&lt;&gt;""),IF($AA112&lt;&gt;"ND",$U112,IF(#REF!&gt;3,$U112/2,$U112/SQRT(2))),"")</f>
        <v/>
      </c>
      <c r="Z112" s="2"/>
      <c r="AA112" s="2"/>
      <c r="AB112" s="2"/>
      <c r="AC112" s="39" t="str">
        <f t="shared" si="16"/>
        <v/>
      </c>
      <c r="AD112" s="39" t="str">
        <f t="shared" si="17"/>
        <v/>
      </c>
      <c r="AE112" s="39" t="str">
        <f t="shared" si="18"/>
        <v/>
      </c>
      <c r="AF112" s="39" t="str">
        <f t="shared" si="19"/>
        <v/>
      </c>
    </row>
    <row r="113" spans="1:32" x14ac:dyDescent="0.25">
      <c r="A113" s="2"/>
      <c r="B113" s="2"/>
      <c r="C113" s="2"/>
      <c r="D113" s="2"/>
      <c r="E113" s="2"/>
      <c r="F113" s="2"/>
      <c r="G113" s="2"/>
      <c r="H113" s="2"/>
      <c r="I113" s="2"/>
      <c r="J113" s="2"/>
      <c r="K113" s="682"/>
      <c r="L113" s="682"/>
      <c r="M113" s="682"/>
      <c r="N113" s="682"/>
      <c r="O113" s="682"/>
      <c r="P113" s="682"/>
      <c r="Q113" s="682"/>
      <c r="R113" s="682"/>
      <c r="S113" s="682"/>
      <c r="T113" s="682"/>
      <c r="U113" s="682"/>
      <c r="V113" s="21" t="str">
        <f>IF(AND($H113="W",$I113="TWA",$J113="PBZ",$U113&lt;&gt;""),IF($AA113&lt;&gt;"ND",$U113,IF(#REF!&gt;3,$U113/2,$U113/SQRT(2))),"")</f>
        <v/>
      </c>
      <c r="W113" s="682" t="str">
        <f t="shared" si="15"/>
        <v/>
      </c>
      <c r="X113" s="682" t="str">
        <f>IF(AND($H113="W",$I113="Short-term",$J113="PBZ",$U113&lt;&gt;""),IF($AA113&lt;&gt;"ND",$U113,IF(#REF!&gt;3,$U113/2,$U113/SQRT(2))),"")</f>
        <v/>
      </c>
      <c r="Y113" s="682" t="str">
        <f>IF(AND($H113="ONU",$I113="Short-term",$J113="PBZ",$U113&lt;&gt;""),IF($AA113&lt;&gt;"ND",$U113,IF(#REF!&gt;3,$U113/2,$U113/SQRT(2))),"")</f>
        <v/>
      </c>
      <c r="Z113" s="2"/>
      <c r="AA113" s="2"/>
      <c r="AB113" s="2"/>
      <c r="AC113" s="39" t="str">
        <f t="shared" si="16"/>
        <v/>
      </c>
      <c r="AD113" s="39" t="str">
        <f t="shared" si="17"/>
        <v/>
      </c>
      <c r="AE113" s="39" t="str">
        <f t="shared" si="18"/>
        <v/>
      </c>
      <c r="AF113" s="39" t="str">
        <f t="shared" si="19"/>
        <v/>
      </c>
    </row>
    <row r="114" spans="1:32" x14ac:dyDescent="0.25">
      <c r="A114" s="2"/>
      <c r="B114" s="2"/>
      <c r="C114" s="2"/>
      <c r="D114" s="2"/>
      <c r="E114" s="2"/>
      <c r="F114" s="2"/>
      <c r="G114" s="2"/>
      <c r="H114" s="2"/>
      <c r="I114" s="2"/>
      <c r="J114" s="2"/>
      <c r="K114" s="682"/>
      <c r="L114" s="682"/>
      <c r="M114" s="682"/>
      <c r="N114" s="682"/>
      <c r="O114" s="682"/>
      <c r="P114" s="682"/>
      <c r="Q114" s="682"/>
      <c r="R114" s="682"/>
      <c r="S114" s="682"/>
      <c r="T114" s="682"/>
      <c r="U114" s="682"/>
      <c r="V114" s="21" t="str">
        <f>IF(AND($H114="W",$I114="TWA",$J114="PBZ",$U114&lt;&gt;""),IF($AA114&lt;&gt;"ND",$U114,IF(#REF!&gt;3,$U114/2,$U114/SQRT(2))),"")</f>
        <v/>
      </c>
      <c r="W114" s="682" t="str">
        <f t="shared" si="15"/>
        <v/>
      </c>
      <c r="X114" s="682" t="str">
        <f>IF(AND($H114="W",$I114="Short-term",$J114="PBZ",$U114&lt;&gt;""),IF($AA114&lt;&gt;"ND",$U114,IF(#REF!&gt;3,$U114/2,$U114/SQRT(2))),"")</f>
        <v/>
      </c>
      <c r="Y114" s="682" t="str">
        <f>IF(AND($H114="ONU",$I114="Short-term",$J114="PBZ",$U114&lt;&gt;""),IF($AA114&lt;&gt;"ND",$U114,IF(#REF!&gt;3,$U114/2,$U114/SQRT(2))),"")</f>
        <v/>
      </c>
      <c r="Z114" s="2"/>
      <c r="AA114" s="2"/>
      <c r="AB114" s="2"/>
      <c r="AC114" s="39" t="str">
        <f t="shared" si="16"/>
        <v/>
      </c>
      <c r="AD114" s="39" t="str">
        <f t="shared" si="17"/>
        <v/>
      </c>
      <c r="AE114" s="39" t="str">
        <f t="shared" si="18"/>
        <v/>
      </c>
      <c r="AF114" s="39" t="str">
        <f t="shared" si="19"/>
        <v/>
      </c>
    </row>
    <row r="115" spans="1:32" x14ac:dyDescent="0.25">
      <c r="A115" s="2"/>
      <c r="B115" s="2"/>
      <c r="C115" s="2"/>
      <c r="D115" s="2"/>
      <c r="E115" s="2"/>
      <c r="F115" s="2"/>
      <c r="G115" s="2"/>
      <c r="H115" s="2"/>
      <c r="I115" s="2"/>
      <c r="J115" s="2"/>
      <c r="K115" s="682"/>
      <c r="L115" s="682"/>
      <c r="M115" s="682"/>
      <c r="N115" s="682"/>
      <c r="O115" s="682"/>
      <c r="P115" s="682"/>
      <c r="Q115" s="682"/>
      <c r="R115" s="682"/>
      <c r="S115" s="682"/>
      <c r="T115" s="682"/>
      <c r="U115" s="682"/>
      <c r="V115" s="21" t="str">
        <f>IF(AND($H115="W",$I115="TWA",$J115="PBZ",$U115&lt;&gt;""),IF($AA115&lt;&gt;"ND",$U115,IF(#REF!&gt;3,$U115/2,$U115/SQRT(2))),"")</f>
        <v/>
      </c>
      <c r="W115" s="682" t="str">
        <f t="shared" si="15"/>
        <v/>
      </c>
      <c r="X115" s="682" t="str">
        <f>IF(AND($H115="W",$I115="Short-term",$J115="PBZ",$U115&lt;&gt;""),IF($AA115&lt;&gt;"ND",$U115,IF(#REF!&gt;3,$U115/2,$U115/SQRT(2))),"")</f>
        <v/>
      </c>
      <c r="Y115" s="682" t="str">
        <f>IF(AND($H115="ONU",$I115="Short-term",$J115="PBZ",$U115&lt;&gt;""),IF($AA115&lt;&gt;"ND",$U115,IF(#REF!&gt;3,$U115/2,$U115/SQRT(2))),"")</f>
        <v/>
      </c>
      <c r="Z115" s="2"/>
      <c r="AA115" s="2"/>
      <c r="AB115" s="2"/>
      <c r="AC115" s="39" t="str">
        <f t="shared" si="16"/>
        <v/>
      </c>
      <c r="AD115" s="39" t="str">
        <f t="shared" si="17"/>
        <v/>
      </c>
      <c r="AE115" s="39" t="str">
        <f t="shared" si="18"/>
        <v/>
      </c>
      <c r="AF115" s="39" t="str">
        <f t="shared" si="19"/>
        <v/>
      </c>
    </row>
    <row r="116" spans="1:32" x14ac:dyDescent="0.25">
      <c r="A116" s="2"/>
      <c r="B116" s="2"/>
      <c r="C116" s="2"/>
      <c r="D116" s="2"/>
      <c r="E116" s="2"/>
      <c r="F116" s="2"/>
      <c r="G116" s="2"/>
      <c r="H116" s="2"/>
      <c r="I116" s="2"/>
      <c r="J116" s="2"/>
      <c r="K116" s="682"/>
      <c r="L116" s="682"/>
      <c r="M116" s="682"/>
      <c r="N116" s="682"/>
      <c r="O116" s="682"/>
      <c r="P116" s="682"/>
      <c r="Q116" s="682"/>
      <c r="R116" s="682"/>
      <c r="S116" s="682"/>
      <c r="T116" s="682"/>
      <c r="U116" s="682"/>
      <c r="V116" s="21" t="str">
        <f>IF(AND($H116="W",$I116="TWA",$J116="PBZ",$U116&lt;&gt;""),IF($AA116&lt;&gt;"ND",$U116,IF(#REF!&gt;3,$U116/2,$U116/SQRT(2))),"")</f>
        <v/>
      </c>
      <c r="W116" s="682" t="str">
        <f t="shared" si="15"/>
        <v/>
      </c>
      <c r="X116" s="682" t="str">
        <f>IF(AND($H116="W",$I116="Short-term",$J116="PBZ",$U116&lt;&gt;""),IF($AA116&lt;&gt;"ND",$U116,IF(#REF!&gt;3,$U116/2,$U116/SQRT(2))),"")</f>
        <v/>
      </c>
      <c r="Y116" s="682" t="str">
        <f>IF(AND($H116="ONU",$I116="Short-term",$J116="PBZ",$U116&lt;&gt;""),IF($AA116&lt;&gt;"ND",$U116,IF(#REF!&gt;3,$U116/2,$U116/SQRT(2))),"")</f>
        <v/>
      </c>
      <c r="Z116" s="2"/>
      <c r="AA116" s="2"/>
      <c r="AB116" s="2"/>
      <c r="AC116" s="39" t="str">
        <f t="shared" si="16"/>
        <v/>
      </c>
      <c r="AD116" s="39" t="str">
        <f t="shared" si="17"/>
        <v/>
      </c>
      <c r="AE116" s="39" t="str">
        <f t="shared" si="18"/>
        <v/>
      </c>
      <c r="AF116" s="39" t="str">
        <f t="shared" si="19"/>
        <v/>
      </c>
    </row>
    <row r="117" spans="1:32" x14ac:dyDescent="0.25">
      <c r="A117" s="2"/>
      <c r="B117" s="2"/>
      <c r="C117" s="2"/>
      <c r="D117" s="2"/>
      <c r="E117" s="2"/>
      <c r="F117" s="2"/>
      <c r="G117" s="2"/>
      <c r="H117" s="2"/>
      <c r="I117" s="2"/>
      <c r="J117" s="2"/>
      <c r="K117" s="682"/>
      <c r="L117" s="682"/>
      <c r="M117" s="682"/>
      <c r="N117" s="682"/>
      <c r="O117" s="682"/>
      <c r="P117" s="682"/>
      <c r="Q117" s="682"/>
      <c r="R117" s="682"/>
      <c r="S117" s="682"/>
      <c r="T117" s="682"/>
      <c r="U117" s="682"/>
      <c r="V117" s="21" t="str">
        <f>IF(AND($H117="W",$I117="TWA",$J117="PBZ",$U117&lt;&gt;""),IF($AA117&lt;&gt;"ND",$U117,IF(#REF!&gt;3,$U117/2,$U117/SQRT(2))),"")</f>
        <v/>
      </c>
      <c r="W117" s="682" t="str">
        <f t="shared" si="15"/>
        <v/>
      </c>
      <c r="X117" s="682" t="str">
        <f>IF(AND($H117="W",$I117="Short-term",$J117="PBZ",$U117&lt;&gt;""),IF($AA117&lt;&gt;"ND",$U117,IF(#REF!&gt;3,$U117/2,$U117/SQRT(2))),"")</f>
        <v/>
      </c>
      <c r="Y117" s="682" t="str">
        <f>IF(AND($H117="ONU",$I117="Short-term",$J117="PBZ",$U117&lt;&gt;""),IF($AA117&lt;&gt;"ND",$U117,IF(#REF!&gt;3,$U117/2,$U117/SQRT(2))),"")</f>
        <v/>
      </c>
      <c r="Z117" s="2"/>
      <c r="AA117" s="2"/>
      <c r="AB117" s="2"/>
      <c r="AC117" s="39" t="str">
        <f t="shared" si="16"/>
        <v/>
      </c>
      <c r="AD117" s="39" t="str">
        <f t="shared" si="17"/>
        <v/>
      </c>
      <c r="AE117" s="39" t="str">
        <f t="shared" si="18"/>
        <v/>
      </c>
      <c r="AF117" s="39" t="str">
        <f t="shared" si="19"/>
        <v/>
      </c>
    </row>
    <row r="118" spans="1:32" x14ac:dyDescent="0.25">
      <c r="A118" s="2"/>
      <c r="B118" s="2"/>
      <c r="C118" s="2"/>
      <c r="D118" s="2"/>
      <c r="E118" s="2"/>
      <c r="F118" s="2"/>
      <c r="G118" s="2"/>
      <c r="H118" s="2"/>
      <c r="I118" s="2"/>
      <c r="J118" s="5"/>
      <c r="K118" s="682"/>
      <c r="L118" s="682"/>
      <c r="M118" s="682"/>
      <c r="N118" s="682"/>
      <c r="O118" s="682"/>
      <c r="P118" s="682"/>
      <c r="Q118" s="682"/>
      <c r="R118" s="682"/>
      <c r="S118" s="682"/>
      <c r="T118" s="682"/>
      <c r="U118" s="682"/>
      <c r="V118" s="21" t="str">
        <f>IF(AND($H118="W",$I118="TWA",$J118="PBZ",$U118&lt;&gt;""),IF($AA118&lt;&gt;"ND",$U118,IF(#REF!&gt;3,$U118/2,$U118/SQRT(2))),"")</f>
        <v/>
      </c>
      <c r="W118" s="682" t="str">
        <f t="shared" si="15"/>
        <v/>
      </c>
      <c r="X118" s="682" t="str">
        <f>IF(AND($H118="W",$I118="Short-term",$J118="PBZ",$U118&lt;&gt;""),IF($AA118&lt;&gt;"ND",$U118,IF(#REF!&gt;3,$U118/2,$U118/SQRT(2))),"")</f>
        <v/>
      </c>
      <c r="Y118" s="682" t="str">
        <f>IF(AND($H118="ONU",$I118="Short-term",$J118="PBZ",$U118&lt;&gt;""),IF($AA118&lt;&gt;"ND",$U118,IF(#REF!&gt;3,$U118/2,$U118/SQRT(2))),"")</f>
        <v/>
      </c>
      <c r="Z118" s="2"/>
      <c r="AA118" s="2"/>
      <c r="AB118" s="2"/>
      <c r="AC118" s="39" t="str">
        <f t="shared" si="16"/>
        <v/>
      </c>
      <c r="AD118" s="39" t="str">
        <f t="shared" si="17"/>
        <v/>
      </c>
      <c r="AE118" s="39" t="str">
        <f t="shared" si="18"/>
        <v/>
      </c>
      <c r="AF118" s="39" t="str">
        <f t="shared" si="19"/>
        <v/>
      </c>
    </row>
    <row r="119" spans="1:32" x14ac:dyDescent="0.25">
      <c r="A119" s="2"/>
      <c r="B119" s="2"/>
      <c r="C119" s="2"/>
      <c r="D119" s="2"/>
      <c r="E119" s="2"/>
      <c r="F119" s="2"/>
      <c r="G119" s="2"/>
      <c r="H119" s="5"/>
      <c r="I119" s="2"/>
      <c r="J119" s="5"/>
      <c r="K119" s="682"/>
      <c r="L119" s="682"/>
      <c r="M119" s="682"/>
      <c r="N119" s="682"/>
      <c r="O119" s="682"/>
      <c r="P119" s="682"/>
      <c r="Q119" s="682"/>
      <c r="R119" s="682"/>
      <c r="S119" s="682"/>
      <c r="T119" s="682"/>
      <c r="U119" s="682"/>
      <c r="V119" s="21" t="str">
        <f>IF(AND($H119="W",$I119="TWA",$J119="PBZ",$U119&lt;&gt;""),IF($AA119&lt;&gt;"ND",$U119,IF(#REF!&gt;3,$U119/2,$U119/SQRT(2))),"")</f>
        <v/>
      </c>
      <c r="W119" s="682" t="str">
        <f t="shared" si="15"/>
        <v/>
      </c>
      <c r="X119" s="682" t="str">
        <f>IF(AND($H119="W",$I119="Short-term",$J119="PBZ",$U119&lt;&gt;""),IF($AA119&lt;&gt;"ND",$U119,IF(#REF!&gt;3,$U119/2,$U119/SQRT(2))),"")</f>
        <v/>
      </c>
      <c r="Y119" s="682" t="str">
        <f>IF(AND($H119="ONU",$I119="Short-term",$J119="PBZ",$U119&lt;&gt;""),IF($AA119&lt;&gt;"ND",$U119,IF(#REF!&gt;3,$U119/2,$U119/SQRT(2))),"")</f>
        <v/>
      </c>
      <c r="Z119" s="2"/>
      <c r="AA119" s="2"/>
      <c r="AB119" s="2"/>
      <c r="AC119" s="39" t="str">
        <f t="shared" si="16"/>
        <v/>
      </c>
      <c r="AD119" s="39" t="str">
        <f t="shared" si="17"/>
        <v/>
      </c>
      <c r="AE119" s="39" t="str">
        <f t="shared" si="18"/>
        <v/>
      </c>
      <c r="AF119" s="39" t="str">
        <f t="shared" si="19"/>
        <v/>
      </c>
    </row>
    <row r="120" spans="1:32" x14ac:dyDescent="0.25">
      <c r="A120" s="2"/>
      <c r="B120" s="2"/>
      <c r="C120" s="2"/>
      <c r="D120" s="2"/>
      <c r="E120" s="2"/>
      <c r="F120" s="2"/>
      <c r="G120" s="2"/>
      <c r="H120" s="2"/>
      <c r="I120" s="2"/>
      <c r="J120" s="2"/>
      <c r="K120" s="682"/>
      <c r="L120" s="682"/>
      <c r="M120" s="682"/>
      <c r="N120" s="682"/>
      <c r="O120" s="682"/>
      <c r="P120" s="682"/>
      <c r="Q120" s="682"/>
      <c r="R120" s="682"/>
      <c r="S120" s="682"/>
      <c r="T120" s="682"/>
      <c r="U120" s="682"/>
      <c r="V120" s="21" t="str">
        <f>IF(AND($H120="W",$I120="TWA",$J120="PBZ",$U120&lt;&gt;""),IF($AA120&lt;&gt;"ND",$U120,IF(#REF!&gt;3,$U120/2,$U120/SQRT(2))),"")</f>
        <v/>
      </c>
      <c r="W120" s="682" t="str">
        <f t="shared" si="15"/>
        <v/>
      </c>
      <c r="X120" s="682" t="str">
        <f>IF(AND($H120="W",$I120="Short-term",$J120="PBZ",$U120&lt;&gt;""),IF($AA120&lt;&gt;"ND",$U120,IF(#REF!&gt;3,$U120/2,$U120/SQRT(2))),"")</f>
        <v/>
      </c>
      <c r="Y120" s="682" t="str">
        <f>IF(AND($H120="ONU",$I120="Short-term",$J120="PBZ",$U120&lt;&gt;""),IF($AA120&lt;&gt;"ND",$U120,IF(#REF!&gt;3,$U120/2,$U120/SQRT(2))),"")</f>
        <v/>
      </c>
      <c r="Z120" s="2"/>
      <c r="AA120" s="2"/>
      <c r="AB120" s="2"/>
      <c r="AC120" s="39" t="str">
        <f t="shared" si="16"/>
        <v/>
      </c>
      <c r="AD120" s="39" t="str">
        <f t="shared" si="17"/>
        <v/>
      </c>
      <c r="AE120" s="39" t="str">
        <f t="shared" si="18"/>
        <v/>
      </c>
      <c r="AF120" s="39" t="str">
        <f t="shared" si="19"/>
        <v/>
      </c>
    </row>
    <row r="121" spans="1:32" x14ac:dyDescent="0.25">
      <c r="A121" s="2"/>
      <c r="B121" s="2"/>
      <c r="C121" s="2"/>
      <c r="D121" s="2"/>
      <c r="E121" s="2"/>
      <c r="F121" s="2"/>
      <c r="G121" s="2"/>
      <c r="H121" s="2"/>
      <c r="I121" s="2"/>
      <c r="J121" s="5"/>
      <c r="K121" s="682"/>
      <c r="L121" s="682"/>
      <c r="M121" s="682"/>
      <c r="N121" s="682"/>
      <c r="O121" s="682"/>
      <c r="P121" s="682"/>
      <c r="Q121" s="682"/>
      <c r="R121" s="682"/>
      <c r="S121" s="682"/>
      <c r="T121" s="682"/>
      <c r="U121" s="682"/>
      <c r="V121" s="21" t="str">
        <f>IF(AND($H121="W",$I121="TWA",$J121="PBZ",$U121&lt;&gt;""),IF($AA121&lt;&gt;"ND",$U121,IF(#REF!&gt;3,$U121/2,$U121/SQRT(2))),"")</f>
        <v/>
      </c>
      <c r="W121" s="682" t="str">
        <f t="shared" si="15"/>
        <v/>
      </c>
      <c r="X121" s="682" t="str">
        <f>IF(AND($H121="W",$I121="Short-term",$J121="PBZ",$U121&lt;&gt;""),IF($AA121&lt;&gt;"ND",$U121,IF(#REF!&gt;3,$U121/2,$U121/SQRT(2))),"")</f>
        <v/>
      </c>
      <c r="Y121" s="682" t="str">
        <f>IF(AND($H121="ONU",$I121="Short-term",$J121="PBZ",$U121&lt;&gt;""),IF($AA121&lt;&gt;"ND",$U121,IF(#REF!&gt;3,$U121/2,$U121/SQRT(2))),"")</f>
        <v/>
      </c>
      <c r="Z121" s="2"/>
      <c r="AA121" s="2"/>
      <c r="AB121" s="2"/>
      <c r="AC121" s="39" t="str">
        <f t="shared" si="16"/>
        <v/>
      </c>
      <c r="AD121" s="39" t="str">
        <f t="shared" si="17"/>
        <v/>
      </c>
      <c r="AE121" s="39" t="str">
        <f t="shared" si="18"/>
        <v/>
      </c>
      <c r="AF121" s="39" t="str">
        <f t="shared" si="19"/>
        <v/>
      </c>
    </row>
    <row r="122" spans="1:32" x14ac:dyDescent="0.25">
      <c r="A122" s="2"/>
      <c r="B122" s="2"/>
      <c r="C122" s="2"/>
      <c r="D122" s="2"/>
      <c r="E122" s="2"/>
      <c r="F122" s="2"/>
      <c r="G122" s="2"/>
      <c r="H122" s="2"/>
      <c r="I122" s="2"/>
      <c r="J122" s="5"/>
      <c r="K122" s="682"/>
      <c r="L122" s="682"/>
      <c r="M122" s="682"/>
      <c r="N122" s="682"/>
      <c r="O122" s="682"/>
      <c r="P122" s="682"/>
      <c r="Q122" s="682"/>
      <c r="R122" s="682"/>
      <c r="S122" s="682"/>
      <c r="T122" s="682"/>
      <c r="U122" s="682"/>
      <c r="V122" s="21" t="str">
        <f>IF(AND($H122="W",$I122="TWA",$J122="PBZ",$U122&lt;&gt;""),IF($AA122&lt;&gt;"ND",$U122,IF(#REF!&gt;3,$U122/2,$U122/SQRT(2))),"")</f>
        <v/>
      </c>
      <c r="W122" s="682" t="str">
        <f t="shared" si="15"/>
        <v/>
      </c>
      <c r="X122" s="682" t="str">
        <f>IF(AND($H122="W",$I122="Short-term",$J122="PBZ",$U122&lt;&gt;""),IF($AA122&lt;&gt;"ND",$U122,IF(#REF!&gt;3,$U122/2,$U122/SQRT(2))),"")</f>
        <v/>
      </c>
      <c r="Y122" s="682" t="str">
        <f>IF(AND($H122="ONU",$I122="Short-term",$J122="PBZ",$U122&lt;&gt;""),IF($AA122&lt;&gt;"ND",$U122,IF(#REF!&gt;3,$U122/2,$U122/SQRT(2))),"")</f>
        <v/>
      </c>
      <c r="Z122" s="2"/>
      <c r="AA122" s="2"/>
      <c r="AB122" s="2"/>
      <c r="AC122" s="39" t="str">
        <f t="shared" si="16"/>
        <v/>
      </c>
      <c r="AD122" s="39" t="str">
        <f t="shared" si="17"/>
        <v/>
      </c>
      <c r="AE122" s="39" t="str">
        <f t="shared" si="18"/>
        <v/>
      </c>
      <c r="AF122" s="39" t="str">
        <f t="shared" si="19"/>
        <v/>
      </c>
    </row>
    <row r="123" spans="1:32" x14ac:dyDescent="0.25">
      <c r="A123" s="2"/>
      <c r="B123" s="2"/>
      <c r="C123" s="2"/>
      <c r="D123" s="2"/>
      <c r="E123" s="2"/>
      <c r="F123" s="2"/>
      <c r="G123" s="2"/>
      <c r="H123" s="2"/>
      <c r="I123" s="2"/>
      <c r="J123" s="5"/>
      <c r="K123" s="682"/>
      <c r="L123" s="682"/>
      <c r="M123" s="682"/>
      <c r="N123" s="682"/>
      <c r="O123" s="682"/>
      <c r="P123" s="682"/>
      <c r="Q123" s="682"/>
      <c r="R123" s="682"/>
      <c r="S123" s="682"/>
      <c r="T123" s="682"/>
      <c r="U123" s="682"/>
      <c r="V123" s="21" t="str">
        <f>IF(AND($H123="W",$I123="TWA",$J123="PBZ",$U123&lt;&gt;""),IF($AA123&lt;&gt;"ND",$U123,IF(#REF!&gt;3,$U123/2,$U123/SQRT(2))),"")</f>
        <v/>
      </c>
      <c r="W123" s="682" t="str">
        <f t="shared" si="15"/>
        <v/>
      </c>
      <c r="X123" s="682" t="str">
        <f>IF(AND($H123="W",$I123="Short-term",$J123="PBZ",$U123&lt;&gt;""),IF($AA123&lt;&gt;"ND",$U123,IF(#REF!&gt;3,$U123/2,$U123/SQRT(2))),"")</f>
        <v/>
      </c>
      <c r="Y123" s="682" t="str">
        <f>IF(AND($H123="ONU",$I123="Short-term",$J123="PBZ",$U123&lt;&gt;""),IF($AA123&lt;&gt;"ND",$U123,IF(#REF!&gt;3,$U123/2,$U123/SQRT(2))),"")</f>
        <v/>
      </c>
      <c r="Z123" s="2"/>
      <c r="AA123" s="2"/>
      <c r="AB123" s="2"/>
      <c r="AC123" s="39" t="str">
        <f t="shared" si="16"/>
        <v/>
      </c>
      <c r="AD123" s="39" t="str">
        <f t="shared" si="17"/>
        <v/>
      </c>
      <c r="AE123" s="39" t="str">
        <f t="shared" si="18"/>
        <v/>
      </c>
      <c r="AF123" s="39" t="str">
        <f t="shared" si="19"/>
        <v/>
      </c>
    </row>
    <row r="124" spans="1:32" x14ac:dyDescent="0.25">
      <c r="A124" s="2"/>
      <c r="B124" s="2"/>
      <c r="C124" s="2"/>
      <c r="D124" s="2"/>
      <c r="E124" s="2"/>
      <c r="F124" s="2"/>
      <c r="G124" s="2"/>
      <c r="H124" s="2"/>
      <c r="I124" s="2"/>
      <c r="J124" s="5"/>
      <c r="K124" s="682"/>
      <c r="L124" s="682"/>
      <c r="M124" s="682"/>
      <c r="N124" s="682"/>
      <c r="O124" s="682"/>
      <c r="T124" s="682"/>
      <c r="U124" s="682"/>
      <c r="V124" s="21" t="str">
        <f>IF(AND($H124="W",$I124="TWA",$J124="PBZ",$U124&lt;&gt;""),IF($AA124&lt;&gt;"ND",$U124,IF(#REF!&gt;3,$U124/2,$U124/SQRT(2))),"")</f>
        <v/>
      </c>
      <c r="W124" s="682" t="str">
        <f t="shared" si="15"/>
        <v/>
      </c>
      <c r="X124" s="682" t="str">
        <f>IF(AND($H124="W",$I124="Short-term",$J124="PBZ",$U124&lt;&gt;""),IF($AA124&lt;&gt;"ND",$U124,IF(#REF!&gt;3,$U124/2,$U124/SQRT(2))),"")</f>
        <v/>
      </c>
      <c r="Y124" s="682" t="str">
        <f>IF(AND($H124="ONU",$I124="Short-term",$J124="PBZ",$U124&lt;&gt;""),IF($AA124&lt;&gt;"ND",$U124,IF(#REF!&gt;3,$U124/2,$U124/SQRT(2))),"")</f>
        <v/>
      </c>
      <c r="Z124" s="2"/>
      <c r="AA124" s="2"/>
      <c r="AB124" s="2"/>
      <c r="AC124" s="39" t="str">
        <f t="shared" si="16"/>
        <v/>
      </c>
      <c r="AD124" s="39" t="str">
        <f t="shared" si="17"/>
        <v/>
      </c>
      <c r="AE124" s="39" t="str">
        <f t="shared" si="18"/>
        <v/>
      </c>
      <c r="AF124" s="39" t="str">
        <f t="shared" si="19"/>
        <v/>
      </c>
    </row>
    <row r="125" spans="1:32" x14ac:dyDescent="0.25">
      <c r="A125" s="2"/>
      <c r="B125" s="2"/>
      <c r="C125" s="2"/>
      <c r="D125" s="2"/>
      <c r="E125" s="2"/>
      <c r="F125" s="2"/>
      <c r="G125" s="2"/>
      <c r="H125" s="2"/>
      <c r="I125" s="2"/>
      <c r="J125" s="2"/>
      <c r="K125" s="682"/>
      <c r="L125" s="682"/>
      <c r="M125" s="682"/>
      <c r="N125" s="682"/>
      <c r="O125" s="682"/>
      <c r="P125" s="682"/>
      <c r="Q125" s="682"/>
      <c r="R125" s="682"/>
      <c r="S125" s="682"/>
      <c r="T125" s="682"/>
      <c r="U125" s="682"/>
      <c r="V125" s="21" t="str">
        <f>IF(AND($H125="W",$I125="TWA",$J125="PBZ",$U125&lt;&gt;""),IF($AA125&lt;&gt;"ND",$U125,IF(#REF!&gt;3,$U125/2,$U125/SQRT(2))),"")</f>
        <v/>
      </c>
      <c r="W125" s="682" t="str">
        <f t="shared" si="15"/>
        <v/>
      </c>
      <c r="X125" s="682" t="str">
        <f>IF(AND($H125="W",$I125="Short-term",$J125="PBZ",$U125&lt;&gt;""),IF($AA125&lt;&gt;"ND",$U125,IF(#REF!&gt;3,$U125/2,$U125/SQRT(2))),"")</f>
        <v/>
      </c>
      <c r="Y125" s="682" t="str">
        <f>IF(AND($H125="ONU",$I125="Short-term",$J125="PBZ",$U125&lt;&gt;""),IF($AA125&lt;&gt;"ND",$U125,IF(#REF!&gt;3,$U125/2,$U125/SQRT(2))),"")</f>
        <v/>
      </c>
      <c r="Z125" s="2"/>
      <c r="AA125" s="2"/>
      <c r="AB125" s="2"/>
      <c r="AC125" s="39" t="str">
        <f t="shared" si="16"/>
        <v/>
      </c>
      <c r="AD125" s="39" t="str">
        <f t="shared" si="17"/>
        <v/>
      </c>
      <c r="AE125" s="39" t="str">
        <f t="shared" si="18"/>
        <v/>
      </c>
      <c r="AF125" s="39" t="str">
        <f t="shared" si="19"/>
        <v/>
      </c>
    </row>
    <row r="126" spans="1:32" x14ac:dyDescent="0.25">
      <c r="A126" s="2"/>
      <c r="B126" s="2"/>
      <c r="C126" s="2"/>
      <c r="D126" s="2"/>
      <c r="E126" s="2"/>
      <c r="F126" s="2"/>
      <c r="G126" s="2"/>
      <c r="H126" s="2"/>
      <c r="I126" s="2"/>
      <c r="J126" s="5"/>
      <c r="K126" s="682"/>
      <c r="L126" s="682"/>
      <c r="M126" s="682"/>
      <c r="N126" s="682"/>
      <c r="O126" s="682"/>
      <c r="P126" s="682"/>
      <c r="Q126" s="682"/>
      <c r="R126" s="682"/>
      <c r="S126" s="682"/>
      <c r="T126" s="682"/>
      <c r="U126" s="682"/>
      <c r="V126" s="21" t="str">
        <f>IF(AND($H126="W",$I126="TWA",$J126="PBZ",$U126&lt;&gt;""),IF($AA126&lt;&gt;"ND",$U126,IF(#REF!&gt;3,$U126/2,$U126/SQRT(2))),"")</f>
        <v/>
      </c>
      <c r="W126" s="682" t="str">
        <f t="shared" si="15"/>
        <v/>
      </c>
      <c r="X126" s="682" t="str">
        <f>IF(AND($H126="W",$I126="Short-term",$J126="PBZ",$U126&lt;&gt;""),IF($AA126&lt;&gt;"ND",$U126,IF(#REF!&gt;3,$U126/2,$U126/SQRT(2))),"")</f>
        <v/>
      </c>
      <c r="Y126" s="682" t="str">
        <f>IF(AND($H126="ONU",$I126="Short-term",$J126="PBZ",$U126&lt;&gt;""),IF($AA126&lt;&gt;"ND",$U126,IF(#REF!&gt;3,$U126/2,$U126/SQRT(2))),"")</f>
        <v/>
      </c>
      <c r="Z126" s="2"/>
      <c r="AA126" s="2"/>
      <c r="AB126" s="2"/>
      <c r="AC126" s="39" t="str">
        <f t="shared" si="16"/>
        <v/>
      </c>
      <c r="AD126" s="39" t="str">
        <f t="shared" si="17"/>
        <v/>
      </c>
      <c r="AE126" s="39" t="str">
        <f t="shared" si="18"/>
        <v/>
      </c>
      <c r="AF126" s="39" t="str">
        <f t="shared" si="19"/>
        <v/>
      </c>
    </row>
    <row r="127" spans="1:32" x14ac:dyDescent="0.25">
      <c r="A127" s="2"/>
      <c r="B127" s="2"/>
      <c r="C127" s="2"/>
      <c r="D127" s="2"/>
      <c r="E127" s="2"/>
      <c r="F127" s="2"/>
      <c r="G127" s="2"/>
      <c r="H127" s="2"/>
      <c r="I127" s="2"/>
      <c r="J127" s="5"/>
      <c r="K127" s="682"/>
      <c r="L127" s="682"/>
      <c r="M127" s="682"/>
      <c r="N127" s="682"/>
      <c r="O127" s="682"/>
      <c r="P127" s="682"/>
      <c r="Q127" s="682"/>
      <c r="R127" s="682"/>
      <c r="S127" s="682"/>
      <c r="T127" s="682"/>
      <c r="U127" s="682"/>
      <c r="V127" s="21" t="str">
        <f>IF(AND($H127="W",$I127="TWA",$J127="PBZ",$U127&lt;&gt;""),IF($AA127&lt;&gt;"ND",$U127,IF(#REF!&gt;3,$U127/2,$U127/SQRT(2))),"")</f>
        <v/>
      </c>
      <c r="W127" s="682" t="str">
        <f t="shared" si="15"/>
        <v/>
      </c>
      <c r="X127" s="682" t="str">
        <f>IF(AND($H127="W",$I127="Short-term",$J127="PBZ",$U127&lt;&gt;""),IF($AA127&lt;&gt;"ND",$U127,IF(#REF!&gt;3,$U127/2,$U127/SQRT(2))),"")</f>
        <v/>
      </c>
      <c r="Y127" s="682" t="str">
        <f>IF(AND($H127="ONU",$I127="Short-term",$J127="PBZ",$U127&lt;&gt;""),IF($AA127&lt;&gt;"ND",$U127,IF(#REF!&gt;3,$U127/2,$U127/SQRT(2))),"")</f>
        <v/>
      </c>
      <c r="Z127" s="2"/>
      <c r="AA127" s="2"/>
      <c r="AB127" s="2"/>
      <c r="AC127" s="39" t="str">
        <f t="shared" si="16"/>
        <v/>
      </c>
      <c r="AD127" s="39" t="str">
        <f t="shared" si="17"/>
        <v/>
      </c>
      <c r="AE127" s="39" t="str">
        <f t="shared" si="18"/>
        <v/>
      </c>
      <c r="AF127" s="39" t="str">
        <f t="shared" si="19"/>
        <v/>
      </c>
    </row>
    <row r="128" spans="1:32" x14ac:dyDescent="0.25">
      <c r="A128" s="2"/>
      <c r="B128" s="2"/>
      <c r="C128" s="2"/>
      <c r="D128" s="2"/>
      <c r="E128" s="2"/>
      <c r="F128" s="2"/>
      <c r="G128" s="2"/>
      <c r="H128" s="2"/>
      <c r="I128" s="2"/>
      <c r="J128" s="5"/>
      <c r="K128" s="682"/>
      <c r="L128" s="682"/>
      <c r="M128" s="682"/>
      <c r="N128" s="682"/>
      <c r="O128" s="682"/>
      <c r="P128" s="682"/>
      <c r="Q128" s="682"/>
      <c r="R128" s="682"/>
      <c r="S128" s="682"/>
      <c r="T128" s="682"/>
      <c r="U128" s="682"/>
      <c r="V128" s="21" t="str">
        <f>IF(AND($H128="W",$I128="TWA",$J128="PBZ",$U128&lt;&gt;""),IF($AA128&lt;&gt;"ND",$U128,IF(#REF!&gt;3,$U128/2,$U128/SQRT(2))),"")</f>
        <v/>
      </c>
      <c r="W128" s="682" t="str">
        <f t="shared" si="15"/>
        <v/>
      </c>
      <c r="X128" s="682" t="str">
        <f>IF(AND($H128="W",$I128="Short-term",$J128="PBZ",$U128&lt;&gt;""),IF($AA128&lt;&gt;"ND",$U128,IF(#REF!&gt;3,$U128/2,$U128/SQRT(2))),"")</f>
        <v/>
      </c>
      <c r="Y128" s="682" t="str">
        <f>IF(AND($H128="ONU",$I128="Short-term",$J128="PBZ",$U128&lt;&gt;""),IF($AA128&lt;&gt;"ND",$U128,IF(#REF!&gt;3,$U128/2,$U128/SQRT(2))),"")</f>
        <v/>
      </c>
      <c r="Z128" s="2"/>
      <c r="AA128" s="2"/>
      <c r="AB128" s="2"/>
      <c r="AC128" s="39" t="str">
        <f t="shared" si="16"/>
        <v/>
      </c>
      <c r="AD128" s="39" t="str">
        <f t="shared" si="17"/>
        <v/>
      </c>
      <c r="AE128" s="39" t="str">
        <f t="shared" si="18"/>
        <v/>
      </c>
      <c r="AF128" s="39" t="str">
        <f t="shared" si="19"/>
        <v/>
      </c>
    </row>
    <row r="129" spans="1:32" x14ac:dyDescent="0.25">
      <c r="A129" s="2"/>
      <c r="B129" s="2"/>
      <c r="C129" s="2"/>
      <c r="D129" s="2"/>
      <c r="E129" s="2"/>
      <c r="F129" s="2"/>
      <c r="G129" s="2"/>
      <c r="H129" s="2"/>
      <c r="I129" s="2"/>
      <c r="J129" s="5"/>
      <c r="K129" s="682"/>
      <c r="L129" s="682"/>
      <c r="M129" s="682"/>
      <c r="N129" s="682"/>
      <c r="O129" s="682"/>
      <c r="P129" s="682"/>
      <c r="Q129" s="682"/>
      <c r="R129" s="682"/>
      <c r="S129" s="682"/>
      <c r="T129" s="682"/>
      <c r="U129" s="682"/>
      <c r="V129" s="21" t="str">
        <f>IF(AND($H129="W",$I129="TWA",$J129="PBZ",$U129&lt;&gt;""),IF($AA129&lt;&gt;"ND",$U129,IF(#REF!&gt;3,$U129/2,$U129/SQRT(2))),"")</f>
        <v/>
      </c>
      <c r="W129" s="682" t="str">
        <f t="shared" si="15"/>
        <v/>
      </c>
      <c r="X129" s="682" t="str">
        <f>IF(AND($H129="W",$I129="Short-term",$J129="PBZ",$U129&lt;&gt;""),IF($AA129&lt;&gt;"ND",$U129,IF(#REF!&gt;3,$U129/2,$U129/SQRT(2))),"")</f>
        <v/>
      </c>
      <c r="Y129" s="682" t="str">
        <f>IF(AND($H129="ONU",$I129="Short-term",$J129="PBZ",$U129&lt;&gt;""),IF($AA129&lt;&gt;"ND",$U129,IF(#REF!&gt;3,$U129/2,$U129/SQRT(2))),"")</f>
        <v/>
      </c>
      <c r="Z129" s="2"/>
      <c r="AA129" s="2"/>
      <c r="AB129" s="2"/>
      <c r="AC129" s="39" t="str">
        <f t="shared" si="16"/>
        <v/>
      </c>
      <c r="AD129" s="39" t="str">
        <f t="shared" si="17"/>
        <v/>
      </c>
      <c r="AE129" s="39" t="str">
        <f t="shared" si="18"/>
        <v/>
      </c>
      <c r="AF129" s="39" t="str">
        <f t="shared" si="19"/>
        <v/>
      </c>
    </row>
    <row r="130" spans="1:32" x14ac:dyDescent="0.25">
      <c r="A130" s="2"/>
      <c r="B130" s="2"/>
      <c r="C130" s="2"/>
      <c r="D130" s="2"/>
      <c r="E130" s="2"/>
      <c r="F130" s="2"/>
      <c r="G130" s="2"/>
      <c r="H130" s="2"/>
      <c r="I130" s="2"/>
      <c r="J130" s="5"/>
      <c r="K130" s="682"/>
      <c r="L130" s="682"/>
      <c r="M130" s="682"/>
      <c r="N130" s="682"/>
      <c r="O130" s="682"/>
      <c r="P130" s="682"/>
      <c r="Q130" s="682"/>
      <c r="R130" s="682"/>
      <c r="S130" s="682"/>
      <c r="T130" s="682"/>
      <c r="U130" s="682"/>
      <c r="V130" s="21" t="str">
        <f>IF(AND($H130="W",$I130="TWA",$J130="PBZ",$U130&lt;&gt;""),IF($AA130&lt;&gt;"ND",$U130,IF(#REF!&gt;3,$U130/2,$U130/SQRT(2))),"")</f>
        <v/>
      </c>
      <c r="W130" s="682" t="str">
        <f t="shared" si="15"/>
        <v/>
      </c>
      <c r="X130" s="682" t="str">
        <f>IF(AND($H130="W",$I130="Short-term",$J130="PBZ",$U130&lt;&gt;""),IF($AA130&lt;&gt;"ND",$U130,IF(#REF!&gt;3,$U130/2,$U130/SQRT(2))),"")</f>
        <v/>
      </c>
      <c r="Y130" s="682" t="str">
        <f>IF(AND($H130="ONU",$I130="Short-term",$J130="PBZ",$U130&lt;&gt;""),IF($AA130&lt;&gt;"ND",$U130,IF(#REF!&gt;3,$U130/2,$U130/SQRT(2))),"")</f>
        <v/>
      </c>
      <c r="Z130" s="2"/>
      <c r="AA130" s="2"/>
      <c r="AB130" s="2"/>
      <c r="AC130" s="39" t="str">
        <f t="shared" si="16"/>
        <v/>
      </c>
      <c r="AD130" s="39" t="str">
        <f t="shared" si="17"/>
        <v/>
      </c>
      <c r="AE130" s="39" t="str">
        <f t="shared" si="18"/>
        <v/>
      </c>
      <c r="AF130" s="39" t="str">
        <f t="shared" si="19"/>
        <v/>
      </c>
    </row>
    <row r="131" spans="1:32" x14ac:dyDescent="0.25">
      <c r="A131" s="2"/>
      <c r="B131" s="2"/>
      <c r="C131" s="2"/>
      <c r="D131" s="2"/>
      <c r="E131" s="2"/>
      <c r="F131" s="2"/>
      <c r="G131" s="2"/>
      <c r="H131" s="5"/>
      <c r="I131" s="2"/>
      <c r="J131" s="5"/>
      <c r="K131" s="682"/>
      <c r="L131" s="682"/>
      <c r="M131" s="682"/>
      <c r="N131" s="682"/>
      <c r="O131" s="682"/>
      <c r="P131" s="682"/>
      <c r="Q131" s="682"/>
      <c r="R131" s="682"/>
      <c r="S131" s="682"/>
      <c r="T131" s="682"/>
      <c r="U131" s="682"/>
      <c r="V131" s="21" t="str">
        <f>IF(AND($H131="W",$I131="TWA",$J131="PBZ",$U131&lt;&gt;""),IF($AA131&lt;&gt;"ND",$U131,IF(#REF!&gt;3,$U131/2,$U131/SQRT(2))),"")</f>
        <v/>
      </c>
      <c r="W131" s="682" t="str">
        <f t="shared" si="15"/>
        <v/>
      </c>
      <c r="X131" s="682" t="str">
        <f>IF(AND($H131="W",$I131="Short-term",$J131="PBZ",$U131&lt;&gt;""),IF($AA131&lt;&gt;"ND",$U131,IF(#REF!&gt;3,$U131/2,$U131/SQRT(2))),"")</f>
        <v/>
      </c>
      <c r="Y131" s="682" t="str">
        <f>IF(AND($H131="ONU",$I131="Short-term",$J131="PBZ",$U131&lt;&gt;""),IF($AA131&lt;&gt;"ND",$U131,IF(#REF!&gt;3,$U131/2,$U131/SQRT(2))),"")</f>
        <v/>
      </c>
      <c r="Z131" s="2"/>
      <c r="AA131" s="2"/>
      <c r="AB131" s="2"/>
      <c r="AC131" s="39" t="str">
        <f t="shared" si="16"/>
        <v/>
      </c>
      <c r="AD131" s="39" t="str">
        <f t="shared" si="17"/>
        <v/>
      </c>
      <c r="AE131" s="39" t="str">
        <f t="shared" si="18"/>
        <v/>
      </c>
      <c r="AF131" s="39" t="str">
        <f t="shared" si="19"/>
        <v/>
      </c>
    </row>
    <row r="132" spans="1:32" x14ac:dyDescent="0.25">
      <c r="A132" s="2"/>
      <c r="B132" s="2"/>
      <c r="C132" s="2"/>
      <c r="D132" s="2"/>
      <c r="E132" s="2"/>
      <c r="F132" s="2"/>
      <c r="G132" s="2"/>
      <c r="H132" s="2"/>
      <c r="I132" s="2"/>
      <c r="J132" s="2"/>
      <c r="K132" s="682"/>
      <c r="L132" s="682"/>
      <c r="M132" s="682"/>
      <c r="N132" s="682"/>
      <c r="O132" s="682"/>
      <c r="P132" s="682"/>
      <c r="Q132" s="682"/>
      <c r="R132" s="682"/>
      <c r="S132" s="682"/>
      <c r="T132" s="682"/>
      <c r="U132" s="682"/>
      <c r="V132" s="21" t="str">
        <f>IF(AND($H132="W",$I132="TWA",$J132="PBZ",$U132&lt;&gt;""),IF($AA132&lt;&gt;"ND",$U132,IF(#REF!&gt;3,$U132/2,$U132/SQRT(2))),"")</f>
        <v/>
      </c>
      <c r="W132" s="682" t="str">
        <f t="shared" si="15"/>
        <v/>
      </c>
      <c r="X132" s="682" t="str">
        <f>IF(AND($H132="W",$I132="Short-term",$J132="PBZ",$U132&lt;&gt;""),IF($AA132&lt;&gt;"ND",$U132,IF(#REF!&gt;3,$U132/2,$U132/SQRT(2))),"")</f>
        <v/>
      </c>
      <c r="Y132" s="682" t="str">
        <f>IF(AND($H132="ONU",$I132="Short-term",$J132="PBZ",$U132&lt;&gt;""),IF($AA132&lt;&gt;"ND",$U132,IF(#REF!&gt;3,$U132/2,$U132/SQRT(2))),"")</f>
        <v/>
      </c>
      <c r="Z132" s="2"/>
      <c r="AA132" s="2"/>
      <c r="AB132" s="2"/>
      <c r="AC132" s="39" t="str">
        <f t="shared" si="16"/>
        <v/>
      </c>
      <c r="AD132" s="39" t="str">
        <f t="shared" si="17"/>
        <v/>
      </c>
      <c r="AE132" s="39" t="str">
        <f t="shared" si="18"/>
        <v/>
      </c>
      <c r="AF132" s="39" t="str">
        <f t="shared" si="19"/>
        <v/>
      </c>
    </row>
    <row r="133" spans="1:32" x14ac:dyDescent="0.25">
      <c r="A133" s="2"/>
      <c r="B133" s="2"/>
      <c r="C133" s="2"/>
      <c r="D133" s="2"/>
      <c r="E133" s="2"/>
      <c r="F133" s="2"/>
      <c r="G133" s="2"/>
      <c r="H133" s="2"/>
      <c r="I133" s="2"/>
      <c r="J133" s="2"/>
      <c r="K133" s="682"/>
      <c r="L133" s="682"/>
      <c r="M133" s="682"/>
      <c r="N133" s="682"/>
      <c r="O133" s="682"/>
      <c r="P133" s="682"/>
      <c r="Q133" s="682"/>
      <c r="R133" s="682"/>
      <c r="S133" s="682"/>
      <c r="T133" s="682"/>
      <c r="U133" s="682"/>
      <c r="V133" s="21" t="str">
        <f>IF(AND($H133="W",$I133="TWA",$J133="PBZ",$U133&lt;&gt;""),IF($AA133&lt;&gt;"ND",$U133,IF(#REF!&gt;3,$U133/2,$U133/SQRT(2))),"")</f>
        <v/>
      </c>
      <c r="W133" s="682" t="str">
        <f t="shared" si="15"/>
        <v/>
      </c>
      <c r="X133" s="682" t="str">
        <f>IF(AND($H133="W",$I133="Short-term",$J133="PBZ",$U133&lt;&gt;""),IF($AA133&lt;&gt;"ND",$U133,IF(#REF!&gt;3,$U133/2,$U133/SQRT(2))),"")</f>
        <v/>
      </c>
      <c r="Y133" s="682" t="str">
        <f>IF(AND($H133="ONU",$I133="Short-term",$J133="PBZ",$U133&lt;&gt;""),IF($AA133&lt;&gt;"ND",$U133,IF(#REF!&gt;3,$U133/2,$U133/SQRT(2))),"")</f>
        <v/>
      </c>
      <c r="Z133" s="2"/>
      <c r="AA133" s="2"/>
      <c r="AB133" s="2"/>
      <c r="AC133" s="39" t="str">
        <f t="shared" si="16"/>
        <v/>
      </c>
      <c r="AD133" s="39" t="str">
        <f t="shared" si="17"/>
        <v/>
      </c>
      <c r="AE133" s="39" t="str">
        <f t="shared" si="18"/>
        <v/>
      </c>
      <c r="AF133" s="39" t="str">
        <f t="shared" si="19"/>
        <v/>
      </c>
    </row>
    <row r="134" spans="1:32" x14ac:dyDescent="0.25">
      <c r="A134" s="2"/>
      <c r="B134" s="2"/>
      <c r="C134" s="2"/>
      <c r="D134" s="2"/>
      <c r="E134" s="2"/>
      <c r="F134" s="2"/>
      <c r="G134" s="2"/>
      <c r="H134" s="2"/>
      <c r="I134" s="2"/>
      <c r="J134" s="5"/>
      <c r="K134" s="682"/>
      <c r="L134" s="682"/>
      <c r="M134" s="682"/>
      <c r="N134" s="682"/>
      <c r="O134" s="682"/>
      <c r="P134" s="682"/>
      <c r="Q134" s="682"/>
      <c r="R134" s="682"/>
      <c r="S134" s="682"/>
      <c r="T134" s="682"/>
      <c r="U134" s="682"/>
      <c r="V134" s="21" t="str">
        <f>IF(AND($H134="W",$I134="TWA",$J134="PBZ",$U134&lt;&gt;""),IF($AA134&lt;&gt;"ND",$U134,IF(#REF!&gt;3,$U134/2,$U134/SQRT(2))),"")</f>
        <v/>
      </c>
      <c r="W134" s="682" t="str">
        <f t="shared" si="15"/>
        <v/>
      </c>
      <c r="X134" s="682" t="str">
        <f>IF(AND($H134="W",$I134="Short-term",$J134="PBZ",$U134&lt;&gt;""),IF($AA134&lt;&gt;"ND",$U134,IF(#REF!&gt;3,$U134/2,$U134/SQRT(2))),"")</f>
        <v/>
      </c>
      <c r="Y134" s="682" t="str">
        <f>IF(AND($H134="ONU",$I134="Short-term",$J134="PBZ",$U134&lt;&gt;""),IF($AA134&lt;&gt;"ND",$U134,IF(#REF!&gt;3,$U134/2,$U134/SQRT(2))),"")</f>
        <v/>
      </c>
      <c r="Z134" s="2"/>
      <c r="AA134" s="2"/>
      <c r="AB134" s="2"/>
      <c r="AC134" s="39" t="str">
        <f t="shared" si="16"/>
        <v/>
      </c>
      <c r="AD134" s="39" t="str">
        <f t="shared" si="17"/>
        <v/>
      </c>
      <c r="AE134" s="39" t="str">
        <f t="shared" si="18"/>
        <v/>
      </c>
      <c r="AF134" s="39" t="str">
        <f t="shared" si="19"/>
        <v/>
      </c>
    </row>
    <row r="135" spans="1:32" x14ac:dyDescent="0.25">
      <c r="A135" s="2"/>
      <c r="B135" s="2"/>
      <c r="C135" s="2"/>
      <c r="D135" s="2"/>
      <c r="E135" s="2"/>
      <c r="F135" s="2"/>
      <c r="G135" s="2"/>
      <c r="H135" s="2"/>
      <c r="I135" s="2"/>
      <c r="J135" s="2"/>
      <c r="K135" s="682"/>
      <c r="L135" s="682"/>
      <c r="M135" s="682"/>
      <c r="N135" s="682"/>
      <c r="O135" s="682"/>
      <c r="P135" s="682"/>
      <c r="Q135" s="682"/>
      <c r="R135" s="682"/>
      <c r="S135" s="682"/>
      <c r="T135" s="682"/>
      <c r="U135" s="682"/>
      <c r="V135" s="21" t="str">
        <f>IF(AND($H135="W",$I135="TWA",$J135="PBZ",$U135&lt;&gt;""),IF($AA135&lt;&gt;"ND",$U135,IF(#REF!&gt;3,$U135/2,$U135/SQRT(2))),"")</f>
        <v/>
      </c>
      <c r="W135" s="682" t="str">
        <f t="shared" si="15"/>
        <v/>
      </c>
      <c r="X135" s="682" t="str">
        <f>IF(AND($H135="W",$I135="Short-term",$J135="PBZ",$U135&lt;&gt;""),IF($AA135&lt;&gt;"ND",$U135,IF(#REF!&gt;3,$U135/2,$U135/SQRT(2))),"")</f>
        <v/>
      </c>
      <c r="Y135" s="682" t="str">
        <f>IF(AND($H135="ONU",$I135="Short-term",$J135="PBZ",$U135&lt;&gt;""),IF($AA135&lt;&gt;"ND",$U135,IF(#REF!&gt;3,$U135/2,$U135/SQRT(2))),"")</f>
        <v/>
      </c>
      <c r="Z135" s="2"/>
      <c r="AA135" s="2"/>
      <c r="AB135" s="2"/>
      <c r="AC135" s="39" t="str">
        <f t="shared" si="16"/>
        <v/>
      </c>
      <c r="AD135" s="39" t="str">
        <f t="shared" si="17"/>
        <v/>
      </c>
      <c r="AE135" s="39" t="str">
        <f t="shared" si="18"/>
        <v/>
      </c>
      <c r="AF135" s="39" t="str">
        <f t="shared" si="19"/>
        <v/>
      </c>
    </row>
    <row r="136" spans="1:32" x14ac:dyDescent="0.25">
      <c r="A136" s="2"/>
      <c r="B136" s="2"/>
      <c r="C136" s="2"/>
      <c r="D136" s="2"/>
      <c r="E136" s="2"/>
      <c r="F136" s="2"/>
      <c r="G136" s="2"/>
      <c r="H136" s="2"/>
      <c r="I136" s="2"/>
      <c r="J136" s="5"/>
      <c r="K136" s="682"/>
      <c r="L136" s="682"/>
      <c r="M136" s="682"/>
      <c r="N136" s="682"/>
      <c r="O136" s="682"/>
      <c r="P136" s="682"/>
      <c r="Q136" s="682"/>
      <c r="R136" s="682"/>
      <c r="S136" s="682"/>
      <c r="T136" s="682"/>
      <c r="U136" s="682"/>
      <c r="V136" s="21" t="str">
        <f>IF(AND($H136="W",$I136="TWA",$J136="PBZ",$U136&lt;&gt;""),IF($AA136&lt;&gt;"ND",$U136,IF(#REF!&gt;3,$U136/2,$U136/SQRT(2))),"")</f>
        <v/>
      </c>
      <c r="W136" s="682" t="str">
        <f t="shared" si="15"/>
        <v/>
      </c>
      <c r="X136" s="682" t="str">
        <f>IF(AND($H136="W",$I136="Short-term",$J136="PBZ",$U136&lt;&gt;""),IF($AA136&lt;&gt;"ND",$U136,IF(#REF!&gt;3,$U136/2,$U136/SQRT(2))),"")</f>
        <v/>
      </c>
      <c r="Y136" s="682" t="str">
        <f>IF(AND($H136="ONU",$I136="Short-term",$J136="PBZ",$U136&lt;&gt;""),IF($AA136&lt;&gt;"ND",$U136,IF(#REF!&gt;3,$U136/2,$U136/SQRT(2))),"")</f>
        <v/>
      </c>
      <c r="Z136" s="2"/>
      <c r="AA136" s="2"/>
      <c r="AB136" s="2"/>
      <c r="AC136" s="39" t="str">
        <f t="shared" si="16"/>
        <v/>
      </c>
      <c r="AD136" s="39" t="str">
        <f t="shared" si="17"/>
        <v/>
      </c>
      <c r="AE136" s="39" t="str">
        <f t="shared" si="18"/>
        <v/>
      </c>
      <c r="AF136" s="39" t="str">
        <f t="shared" si="19"/>
        <v/>
      </c>
    </row>
    <row r="137" spans="1:32" x14ac:dyDescent="0.25">
      <c r="A137" s="2"/>
      <c r="B137" s="2"/>
      <c r="C137" s="2"/>
      <c r="D137" s="2"/>
      <c r="E137" s="2"/>
      <c r="F137" s="2"/>
      <c r="G137" s="2"/>
      <c r="H137" s="2"/>
      <c r="I137" s="2"/>
      <c r="J137" s="2"/>
      <c r="K137" s="682"/>
      <c r="L137" s="682"/>
      <c r="M137" s="682"/>
      <c r="N137" s="682"/>
      <c r="O137" s="682"/>
      <c r="P137" s="682"/>
      <c r="Q137" s="682"/>
      <c r="R137" s="682"/>
      <c r="S137" s="682"/>
      <c r="T137" s="682"/>
      <c r="U137" s="682"/>
      <c r="V137" s="21" t="str">
        <f>IF(AND($H137="W",$I137="TWA",$J137="PBZ",$U137&lt;&gt;""),IF($AA137&lt;&gt;"ND",$U137,IF(#REF!&gt;3,$U137/2,$U137/SQRT(2))),"")</f>
        <v/>
      </c>
      <c r="W137" s="682" t="str">
        <f t="shared" si="15"/>
        <v/>
      </c>
      <c r="X137" s="682" t="str">
        <f>IF(AND($H137="W",$I137="Short-term",$J137="PBZ",$U137&lt;&gt;""),IF($AA137&lt;&gt;"ND",$U137,IF(#REF!&gt;3,$U137/2,$U137/SQRT(2))),"")</f>
        <v/>
      </c>
      <c r="Y137" s="682" t="str">
        <f>IF(AND($H137="ONU",$I137="Short-term",$J137="PBZ",$U137&lt;&gt;""),IF($AA137&lt;&gt;"ND",$U137,IF(#REF!&gt;3,$U137/2,$U137/SQRT(2))),"")</f>
        <v/>
      </c>
      <c r="Z137" s="2"/>
      <c r="AA137" s="2"/>
      <c r="AB137" s="2"/>
      <c r="AC137" s="39" t="str">
        <f t="shared" si="16"/>
        <v/>
      </c>
      <c r="AD137" s="39" t="str">
        <f t="shared" si="17"/>
        <v/>
      </c>
      <c r="AE137" s="39" t="str">
        <f t="shared" si="18"/>
        <v/>
      </c>
      <c r="AF137" s="39" t="str">
        <f t="shared" si="19"/>
        <v/>
      </c>
    </row>
    <row r="138" spans="1:32" x14ac:dyDescent="0.25">
      <c r="A138" s="2"/>
      <c r="B138" s="2"/>
      <c r="C138" s="2"/>
      <c r="D138" s="2"/>
      <c r="E138" s="2"/>
      <c r="F138" s="2"/>
      <c r="G138" s="2"/>
      <c r="H138" s="2"/>
      <c r="I138" s="2"/>
      <c r="J138" s="2"/>
      <c r="K138" s="682"/>
      <c r="L138" s="682"/>
      <c r="M138" s="682"/>
      <c r="N138" s="682"/>
      <c r="O138" s="682"/>
      <c r="P138" s="682"/>
      <c r="Q138" s="682"/>
      <c r="R138" s="682"/>
      <c r="S138" s="682"/>
      <c r="T138" s="682"/>
      <c r="U138" s="682"/>
      <c r="V138" s="21" t="str">
        <f>IF(AND($H138="W",$I138="TWA",$J138="PBZ",$U138&lt;&gt;""),IF($AA138&lt;&gt;"ND",$U138,IF(#REF!&gt;3,$U138/2,$U138/SQRT(2))),"")</f>
        <v/>
      </c>
      <c r="W138" s="682" t="str">
        <f t="shared" si="15"/>
        <v/>
      </c>
      <c r="X138" s="682" t="str">
        <f>IF(AND($H138="W",$I138="Short-term",$J138="PBZ",$U138&lt;&gt;""),IF($AA138&lt;&gt;"ND",$U138,IF(#REF!&gt;3,$U138/2,$U138/SQRT(2))),"")</f>
        <v/>
      </c>
      <c r="Y138" s="682" t="str">
        <f>IF(AND($H138="ONU",$I138="Short-term",$J138="PBZ",$U138&lt;&gt;""),IF($AA138&lt;&gt;"ND",$U138,IF(#REF!&gt;3,$U138/2,$U138/SQRT(2))),"")</f>
        <v/>
      </c>
      <c r="Z138" s="2"/>
      <c r="AA138" s="2"/>
      <c r="AB138" s="2"/>
      <c r="AC138" s="39" t="str">
        <f t="shared" si="16"/>
        <v/>
      </c>
      <c r="AD138" s="39" t="str">
        <f t="shared" si="17"/>
        <v/>
      </c>
      <c r="AE138" s="39" t="str">
        <f t="shared" si="18"/>
        <v/>
      </c>
      <c r="AF138" s="39" t="str">
        <f t="shared" si="19"/>
        <v/>
      </c>
    </row>
    <row r="139" spans="1:32" x14ac:dyDescent="0.25">
      <c r="A139" s="2"/>
      <c r="B139" s="2"/>
      <c r="C139" s="2"/>
      <c r="D139" s="2"/>
      <c r="E139" s="2"/>
      <c r="F139" s="2"/>
      <c r="G139" s="2"/>
      <c r="H139" s="2"/>
      <c r="I139" s="2"/>
      <c r="J139" s="2"/>
      <c r="K139" s="682"/>
      <c r="L139" s="682"/>
      <c r="M139" s="682"/>
      <c r="N139" s="682"/>
      <c r="O139" s="682"/>
      <c r="P139" s="682"/>
      <c r="Q139" s="682"/>
      <c r="R139" s="682"/>
      <c r="S139" s="682"/>
      <c r="T139" s="682"/>
      <c r="U139" s="682"/>
      <c r="V139" s="21" t="str">
        <f>IF(AND($H139="W",$I139="TWA",$J139="PBZ",$U139&lt;&gt;""),IF($AA139&lt;&gt;"ND",$U139,IF(#REF!&gt;3,$U139/2,$U139/SQRT(2))),"")</f>
        <v/>
      </c>
      <c r="W139" s="682" t="str">
        <f t="shared" si="15"/>
        <v/>
      </c>
      <c r="X139" s="682" t="str">
        <f>IF(AND($H139="W",$I139="Short-term",$J139="PBZ",$U139&lt;&gt;""),IF($AA139&lt;&gt;"ND",$U139,IF(#REF!&gt;3,$U139/2,$U139/SQRT(2))),"")</f>
        <v/>
      </c>
      <c r="Y139" s="682" t="str">
        <f>IF(AND($H139="ONU",$I139="Short-term",$J139="PBZ",$U139&lt;&gt;""),IF($AA139&lt;&gt;"ND",$U139,IF(#REF!&gt;3,$U139/2,$U139/SQRT(2))),"")</f>
        <v/>
      </c>
      <c r="Z139" s="2"/>
      <c r="AA139" s="2"/>
      <c r="AB139" s="2"/>
      <c r="AC139" s="39" t="str">
        <f t="shared" si="16"/>
        <v/>
      </c>
      <c r="AD139" s="39" t="str">
        <f t="shared" si="17"/>
        <v/>
      </c>
      <c r="AE139" s="39" t="str">
        <f t="shared" si="18"/>
        <v/>
      </c>
      <c r="AF139" s="39" t="str">
        <f t="shared" si="19"/>
        <v/>
      </c>
    </row>
    <row r="140" spans="1:32" x14ac:dyDescent="0.25">
      <c r="A140" s="2"/>
      <c r="B140" s="2"/>
      <c r="C140" s="2"/>
      <c r="D140" s="2"/>
      <c r="E140" s="2"/>
      <c r="F140" s="2"/>
      <c r="G140" s="2"/>
      <c r="H140" s="2"/>
      <c r="I140" s="2"/>
      <c r="J140" s="2"/>
      <c r="K140" s="682"/>
      <c r="L140" s="682"/>
      <c r="M140" s="682"/>
      <c r="N140" s="682"/>
      <c r="O140" s="682"/>
      <c r="P140" s="682"/>
      <c r="Q140" s="682"/>
      <c r="R140" s="682"/>
      <c r="S140" s="682"/>
      <c r="T140" s="682"/>
      <c r="U140" s="682"/>
      <c r="V140" s="21" t="str">
        <f>IF(AND($H140="W",$I140="TWA",$J140="PBZ",$U140&lt;&gt;""),IF($AA140&lt;&gt;"ND",$U140,IF(#REF!&gt;3,$U140/2,$U140/SQRT(2))),"")</f>
        <v/>
      </c>
      <c r="W140" s="682" t="str">
        <f t="shared" si="15"/>
        <v/>
      </c>
      <c r="X140" s="682" t="str">
        <f>IF(AND($H140="W",$I140="Short-term",$J140="PBZ",$U140&lt;&gt;""),IF($AA140&lt;&gt;"ND",$U140,IF(#REF!&gt;3,$U140/2,$U140/SQRT(2))),"")</f>
        <v/>
      </c>
      <c r="Y140" s="682" t="str">
        <f>IF(AND($H140="ONU",$I140="Short-term",$J140="PBZ",$U140&lt;&gt;""),IF($AA140&lt;&gt;"ND",$U140,IF(#REF!&gt;3,$U140/2,$U140/SQRT(2))),"")</f>
        <v/>
      </c>
      <c r="Z140" s="2"/>
      <c r="AA140" s="2"/>
      <c r="AB140" s="2"/>
      <c r="AC140" s="39" t="str">
        <f t="shared" si="16"/>
        <v/>
      </c>
      <c r="AD140" s="39" t="str">
        <f t="shared" si="17"/>
        <v/>
      </c>
      <c r="AE140" s="39" t="str">
        <f t="shared" si="18"/>
        <v/>
      </c>
      <c r="AF140" s="39" t="str">
        <f t="shared" si="19"/>
        <v/>
      </c>
    </row>
    <row r="141" spans="1:32" x14ac:dyDescent="0.25">
      <c r="A141" s="2"/>
      <c r="B141" s="2"/>
      <c r="C141" s="2"/>
      <c r="D141" s="2"/>
      <c r="E141" s="2"/>
      <c r="F141" s="2"/>
      <c r="G141" s="2"/>
      <c r="H141" s="2"/>
      <c r="I141" s="2"/>
      <c r="J141" s="5"/>
      <c r="K141" s="682"/>
      <c r="L141" s="682"/>
      <c r="M141" s="682"/>
      <c r="N141" s="682"/>
      <c r="O141" s="682"/>
      <c r="P141" s="682"/>
      <c r="Q141" s="682"/>
      <c r="R141" s="682"/>
      <c r="S141" s="682"/>
      <c r="T141" s="682"/>
      <c r="U141" s="682"/>
      <c r="V141" s="21" t="str">
        <f>IF(AND($H141="W",$I141="TWA",$J141="PBZ",$U141&lt;&gt;""),IF($AA141&lt;&gt;"ND",$U141,IF(#REF!&gt;3,$U141/2,$U141/SQRT(2))),"")</f>
        <v/>
      </c>
      <c r="W141" s="682" t="str">
        <f t="shared" si="15"/>
        <v/>
      </c>
      <c r="X141" s="682" t="str">
        <f>IF(AND($H141="W",$I141="Short-term",$J141="PBZ",$U141&lt;&gt;""),IF($AA141&lt;&gt;"ND",$U141,IF(#REF!&gt;3,$U141/2,$U141/SQRT(2))),"")</f>
        <v/>
      </c>
      <c r="Y141" s="682" t="str">
        <f>IF(AND($H141="ONU",$I141="Short-term",$J141="PBZ",$U141&lt;&gt;""),IF($AA141&lt;&gt;"ND",$U141,IF(#REF!&gt;3,$U141/2,$U141/SQRT(2))),"")</f>
        <v/>
      </c>
      <c r="Z141" s="2"/>
      <c r="AA141" s="2"/>
      <c r="AB141" s="2"/>
      <c r="AC141" s="39" t="str">
        <f t="shared" si="16"/>
        <v/>
      </c>
      <c r="AD141" s="39" t="str">
        <f t="shared" si="17"/>
        <v/>
      </c>
      <c r="AE141" s="39" t="str">
        <f t="shared" si="18"/>
        <v/>
      </c>
      <c r="AF141" s="39" t="str">
        <f t="shared" si="19"/>
        <v/>
      </c>
    </row>
    <row r="142" spans="1:32" x14ac:dyDescent="0.25">
      <c r="A142" s="2"/>
      <c r="B142" s="2"/>
      <c r="C142" s="2"/>
      <c r="D142" s="2"/>
      <c r="E142" s="2"/>
      <c r="F142" s="2"/>
      <c r="G142" s="2"/>
      <c r="H142" s="2"/>
      <c r="I142" s="2"/>
      <c r="J142" s="5"/>
      <c r="K142" s="682"/>
      <c r="L142" s="682"/>
      <c r="M142" s="682"/>
      <c r="N142" s="682"/>
      <c r="O142" s="682"/>
      <c r="P142" s="682"/>
      <c r="Q142" s="682"/>
      <c r="R142" s="682"/>
      <c r="S142" s="682"/>
      <c r="T142" s="682"/>
      <c r="U142" s="682"/>
      <c r="V142" s="21" t="str">
        <f>IF(AND($H142="W",$I142="TWA",$J142="PBZ",$U142&lt;&gt;""),IF($AA142&lt;&gt;"ND",$U142,IF(#REF!&gt;3,$U142/2,$U142/SQRT(2))),"")</f>
        <v/>
      </c>
      <c r="W142" s="682" t="str">
        <f t="shared" si="15"/>
        <v/>
      </c>
      <c r="X142" s="682" t="str">
        <f>IF(AND($H142="W",$I142="Short-term",$J142="PBZ",$U142&lt;&gt;""),IF($AA142&lt;&gt;"ND",$U142,IF(#REF!&gt;3,$U142/2,$U142/SQRT(2))),"")</f>
        <v/>
      </c>
      <c r="Y142" s="682" t="str">
        <f>IF(AND($H142="ONU",$I142="Short-term",$J142="PBZ",$U142&lt;&gt;""),IF($AA142&lt;&gt;"ND",$U142,IF(#REF!&gt;3,$U142/2,$U142/SQRT(2))),"")</f>
        <v/>
      </c>
      <c r="Z142" s="2"/>
      <c r="AA142" s="2"/>
      <c r="AB142" s="2"/>
      <c r="AC142" s="39" t="str">
        <f t="shared" si="16"/>
        <v/>
      </c>
      <c r="AD142" s="39" t="str">
        <f t="shared" si="17"/>
        <v/>
      </c>
      <c r="AE142" s="39" t="str">
        <f t="shared" si="18"/>
        <v/>
      </c>
      <c r="AF142" s="39" t="str">
        <f t="shared" si="19"/>
        <v/>
      </c>
    </row>
    <row r="143" spans="1:32" x14ac:dyDescent="0.25">
      <c r="A143" s="2"/>
      <c r="B143" s="2"/>
      <c r="C143" s="2"/>
      <c r="D143" s="2"/>
      <c r="E143" s="2"/>
      <c r="F143" s="2"/>
      <c r="G143" s="2"/>
      <c r="H143" s="2"/>
      <c r="I143" s="4"/>
      <c r="J143" s="2"/>
      <c r="K143" s="682"/>
      <c r="L143" s="682"/>
      <c r="M143" s="682"/>
      <c r="N143" s="682"/>
      <c r="O143" s="682"/>
      <c r="P143" s="682"/>
      <c r="Q143" s="682"/>
      <c r="R143" s="682"/>
      <c r="S143" s="682"/>
      <c r="T143" s="682"/>
      <c r="U143" s="21"/>
      <c r="V143" s="21" t="str">
        <f>IF(AND($H143="W",$I143="TWA",$J143="PBZ",$U143&lt;&gt;""),IF($AA143&lt;&gt;"ND",$U143,IF(#REF!&gt;3,$U143/2,$U143/SQRT(2))),"")</f>
        <v/>
      </c>
      <c r="W143" s="682" t="str">
        <f t="shared" si="15"/>
        <v/>
      </c>
      <c r="X143" s="682" t="str">
        <f>IF(AND($H143="W",$I143="Short-term",$J143="PBZ",$U143&lt;&gt;""),IF($AA143&lt;&gt;"ND",$U143,IF(#REF!&gt;3,$U143/2,$U143/SQRT(2))),"")</f>
        <v/>
      </c>
      <c r="Y143" s="682" t="str">
        <f>IF(AND($H143="ONU",$I143="Short-term",$J143="PBZ",$U143&lt;&gt;""),IF($AA143&lt;&gt;"ND",$U143,IF(#REF!&gt;3,$U143/2,$U143/SQRT(2))),"")</f>
        <v/>
      </c>
      <c r="Z143" s="2"/>
      <c r="AA143" s="2"/>
      <c r="AB143" s="2"/>
      <c r="AC143" s="39" t="str">
        <f t="shared" si="16"/>
        <v/>
      </c>
      <c r="AD143" s="39" t="str">
        <f t="shared" si="17"/>
        <v/>
      </c>
      <c r="AE143" s="39" t="str">
        <f t="shared" si="18"/>
        <v/>
      </c>
      <c r="AF143" s="39" t="str">
        <f t="shared" si="19"/>
        <v/>
      </c>
    </row>
    <row r="144" spans="1:32" x14ac:dyDescent="0.25">
      <c r="A144" s="2"/>
      <c r="B144" s="2"/>
      <c r="C144" s="2"/>
      <c r="D144" s="2"/>
      <c r="E144" s="2"/>
      <c r="F144" s="2"/>
      <c r="G144" s="2"/>
      <c r="H144" s="5"/>
      <c r="I144" s="4"/>
      <c r="J144" s="5"/>
      <c r="K144" s="682"/>
      <c r="L144" s="682"/>
      <c r="M144" s="682"/>
      <c r="N144" s="682"/>
      <c r="O144" s="682"/>
      <c r="P144" s="682"/>
      <c r="Q144" s="682"/>
      <c r="R144" s="682"/>
      <c r="S144" s="682"/>
      <c r="T144" s="682"/>
      <c r="U144" s="21"/>
      <c r="V144" s="21" t="str">
        <f>IF(AND($H144="W",$I144="TWA",$J144="PBZ",$U144&lt;&gt;""),IF($AA144&lt;&gt;"ND",$U144,IF(#REF!&gt;3,$U144/2,$U144/SQRT(2))),"")</f>
        <v/>
      </c>
      <c r="W144" s="682" t="str">
        <f t="shared" si="15"/>
        <v/>
      </c>
      <c r="X144" s="682" t="str">
        <f>IF(AND($H144="W",$I144="Short-term",$J144="PBZ",$U144&lt;&gt;""),IF($AA144&lt;&gt;"ND",$U144,IF(#REF!&gt;3,$U144/2,$U144/SQRT(2))),"")</f>
        <v/>
      </c>
      <c r="Y144" s="682" t="str">
        <f>IF(AND($H144="ONU",$I144="Short-term",$J144="PBZ",$U144&lt;&gt;""),IF($AA144&lt;&gt;"ND",$U144,IF(#REF!&gt;3,$U144/2,$U144/SQRT(2))),"")</f>
        <v/>
      </c>
      <c r="Z144" s="2"/>
      <c r="AA144" s="2"/>
      <c r="AB144" s="2"/>
      <c r="AC144" s="39" t="str">
        <f t="shared" si="16"/>
        <v/>
      </c>
      <c r="AD144" s="39" t="str">
        <f t="shared" si="17"/>
        <v/>
      </c>
      <c r="AE144" s="39" t="str">
        <f t="shared" si="18"/>
        <v/>
      </c>
      <c r="AF144" s="39" t="str">
        <f t="shared" si="19"/>
        <v/>
      </c>
    </row>
    <row r="145" spans="1:32" x14ac:dyDescent="0.25">
      <c r="A145" s="2"/>
      <c r="B145" s="2"/>
      <c r="C145" s="2"/>
      <c r="D145" s="2"/>
      <c r="E145" s="2"/>
      <c r="F145" s="2"/>
      <c r="G145" s="2"/>
      <c r="H145" s="2"/>
      <c r="I145" s="4"/>
      <c r="J145" s="2"/>
      <c r="K145" s="682"/>
      <c r="L145" s="682"/>
      <c r="M145" s="682"/>
      <c r="N145" s="682"/>
      <c r="O145" s="682"/>
      <c r="P145" s="682"/>
      <c r="Q145" s="682"/>
      <c r="R145" s="682"/>
      <c r="S145" s="682"/>
      <c r="T145" s="682"/>
      <c r="U145" s="21"/>
      <c r="V145" s="21" t="str">
        <f>IF(AND($H145="W",$I145="TWA",$J145="PBZ",$U145&lt;&gt;""),IF($AA145&lt;&gt;"ND",$U145,IF(#REF!&gt;3,$U145/2,$U145/SQRT(2))),"")</f>
        <v/>
      </c>
      <c r="W145" s="682" t="str">
        <f t="shared" si="15"/>
        <v/>
      </c>
      <c r="X145" s="682" t="str">
        <f>IF(AND($H145="W",$I145="Short-term",$J145="PBZ",$U145&lt;&gt;""),IF($AA145&lt;&gt;"ND",$U145,IF(#REF!&gt;3,$U145/2,$U145/SQRT(2))),"")</f>
        <v/>
      </c>
      <c r="Y145" s="682" t="str">
        <f>IF(AND($H145="ONU",$I145="Short-term",$J145="PBZ",$U145&lt;&gt;""),IF($AA145&lt;&gt;"ND",$U145,IF(#REF!&gt;3,$U145/2,$U145/SQRT(2))),"")</f>
        <v/>
      </c>
      <c r="Z145" s="2"/>
      <c r="AA145" s="2"/>
      <c r="AB145" s="2"/>
      <c r="AC145" s="39" t="str">
        <f t="shared" si="16"/>
        <v/>
      </c>
      <c r="AD145" s="39" t="str">
        <f t="shared" si="17"/>
        <v/>
      </c>
      <c r="AE145" s="39" t="str">
        <f t="shared" si="18"/>
        <v/>
      </c>
      <c r="AF145" s="39" t="str">
        <f t="shared" si="19"/>
        <v/>
      </c>
    </row>
    <row r="146" spans="1:32" x14ac:dyDescent="0.25">
      <c r="A146" s="2"/>
      <c r="B146" s="2"/>
      <c r="C146" s="2"/>
      <c r="D146" s="2"/>
      <c r="E146" s="2"/>
      <c r="F146" s="2"/>
      <c r="G146" s="2"/>
      <c r="H146" s="2"/>
      <c r="I146" s="4"/>
      <c r="J146" s="2"/>
      <c r="K146" s="682"/>
      <c r="L146" s="682"/>
      <c r="M146" s="682"/>
      <c r="N146" s="682"/>
      <c r="O146" s="682"/>
      <c r="P146" s="682"/>
      <c r="Q146" s="682"/>
      <c r="R146" s="682"/>
      <c r="S146" s="682"/>
      <c r="T146" s="682"/>
      <c r="U146" s="21"/>
      <c r="V146" s="21" t="str">
        <f>IF(AND($H146="W",$I146="TWA",$J146="PBZ",$U146&lt;&gt;""),IF($AA146&lt;&gt;"ND",$U146,IF(#REF!&gt;3,$U146/2,$U146/SQRT(2))),"")</f>
        <v/>
      </c>
      <c r="W146" s="682" t="str">
        <f t="shared" si="15"/>
        <v/>
      </c>
      <c r="X146" s="682" t="str">
        <f>IF(AND($H146="W",$I146="Short-term",$J146="PBZ",$U146&lt;&gt;""),IF($AA146&lt;&gt;"ND",$U146,IF(#REF!&gt;3,$U146/2,$U146/SQRT(2))),"")</f>
        <v/>
      </c>
      <c r="Y146" s="682" t="str">
        <f>IF(AND($H146="ONU",$I146="Short-term",$J146="PBZ",$U146&lt;&gt;""),IF($AA146&lt;&gt;"ND",$U146,IF(#REF!&gt;3,$U146/2,$U146/SQRT(2))),"")</f>
        <v/>
      </c>
      <c r="Z146" s="2"/>
      <c r="AA146" s="2"/>
      <c r="AB146" s="2"/>
      <c r="AC146" s="39" t="str">
        <f t="shared" si="16"/>
        <v/>
      </c>
      <c r="AD146" s="39" t="str">
        <f t="shared" si="17"/>
        <v/>
      </c>
      <c r="AE146" s="39" t="str">
        <f t="shared" si="18"/>
        <v/>
      </c>
      <c r="AF146" s="39" t="str">
        <f t="shared" si="19"/>
        <v/>
      </c>
    </row>
    <row r="147" spans="1:32" x14ac:dyDescent="0.25">
      <c r="A147" s="2"/>
      <c r="B147" s="2"/>
      <c r="C147" s="2"/>
      <c r="D147" s="2"/>
      <c r="E147" s="2"/>
      <c r="F147" s="2"/>
      <c r="G147" s="2"/>
      <c r="H147" s="2"/>
      <c r="I147" s="4"/>
      <c r="J147" s="2"/>
      <c r="K147" s="682"/>
      <c r="L147" s="682"/>
      <c r="M147" s="682"/>
      <c r="N147" s="682"/>
      <c r="O147" s="682"/>
      <c r="P147" s="682"/>
      <c r="Q147" s="682"/>
      <c r="R147" s="682"/>
      <c r="S147" s="682"/>
      <c r="T147" s="682"/>
      <c r="U147" s="21"/>
      <c r="V147" s="21" t="str">
        <f>IF(AND($H147="W",$I147="TWA",$J147="PBZ",$U147&lt;&gt;""),IF($AA147&lt;&gt;"ND",$U147,IF(#REF!&gt;3,$U147/2,$U147/SQRT(2))),"")</f>
        <v/>
      </c>
      <c r="W147" s="682" t="str">
        <f t="shared" si="15"/>
        <v/>
      </c>
      <c r="X147" s="682" t="str">
        <f>IF(AND($H147="W",$I147="Short-term",$J147="PBZ",$U147&lt;&gt;""),IF($AA147&lt;&gt;"ND",$U147,IF(#REF!&gt;3,$U147/2,$U147/SQRT(2))),"")</f>
        <v/>
      </c>
      <c r="Y147" s="682" t="str">
        <f>IF(AND($H147="ONU",$I147="Short-term",$J147="PBZ",$U147&lt;&gt;""),IF($AA147&lt;&gt;"ND",$U147,IF(#REF!&gt;3,$U147/2,$U147/SQRT(2))),"")</f>
        <v/>
      </c>
      <c r="Z147" s="2"/>
      <c r="AA147" s="2"/>
      <c r="AB147" s="2"/>
      <c r="AC147" s="39" t="str">
        <f t="shared" si="16"/>
        <v/>
      </c>
      <c r="AD147" s="39" t="str">
        <f t="shared" si="17"/>
        <v/>
      </c>
      <c r="AE147" s="39" t="str">
        <f t="shared" si="18"/>
        <v/>
      </c>
      <c r="AF147" s="39" t="str">
        <f t="shared" si="19"/>
        <v/>
      </c>
    </row>
    <row r="148" spans="1:32" x14ac:dyDescent="0.25">
      <c r="A148" s="2"/>
      <c r="B148" s="2"/>
      <c r="C148" s="2"/>
      <c r="D148" s="2"/>
      <c r="E148" s="2"/>
      <c r="F148" s="2"/>
      <c r="G148" s="2"/>
      <c r="H148" s="5"/>
      <c r="I148" s="4"/>
      <c r="J148" s="5"/>
      <c r="K148" s="682"/>
      <c r="L148" s="682"/>
      <c r="M148" s="682"/>
      <c r="N148" s="682"/>
      <c r="O148" s="682"/>
      <c r="P148" s="682"/>
      <c r="Q148" s="682"/>
      <c r="R148" s="682"/>
      <c r="S148" s="682"/>
      <c r="T148" s="682"/>
      <c r="U148" s="21"/>
      <c r="V148" s="21" t="str">
        <f>IF(AND($H148="W",$I148="TWA",$J148="PBZ",$U148&lt;&gt;""),IF($AA148&lt;&gt;"ND",$U148,IF(#REF!&gt;3,$U148/2,$U148/SQRT(2))),"")</f>
        <v/>
      </c>
      <c r="W148" s="682" t="str">
        <f t="shared" si="15"/>
        <v/>
      </c>
      <c r="X148" s="682" t="str">
        <f>IF(AND($H148="W",$I148="Short-term",$J148="PBZ",$U148&lt;&gt;""),IF($AA148&lt;&gt;"ND",$U148,IF(#REF!&gt;3,$U148/2,$U148/SQRT(2))),"")</f>
        <v/>
      </c>
      <c r="Y148" s="682" t="str">
        <f>IF(AND($H148="ONU",$I148="Short-term",$J148="PBZ",$U148&lt;&gt;""),IF($AA148&lt;&gt;"ND",$U148,IF(#REF!&gt;3,$U148/2,$U148/SQRT(2))),"")</f>
        <v/>
      </c>
      <c r="Z148" s="2"/>
      <c r="AA148" s="2"/>
      <c r="AB148" s="2"/>
      <c r="AC148" s="39" t="str">
        <f t="shared" si="16"/>
        <v/>
      </c>
      <c r="AD148" s="39" t="str">
        <f t="shared" si="17"/>
        <v/>
      </c>
      <c r="AE148" s="39" t="str">
        <f t="shared" si="18"/>
        <v/>
      </c>
      <c r="AF148" s="39" t="str">
        <f t="shared" si="19"/>
        <v/>
      </c>
    </row>
    <row r="149" spans="1:32" x14ac:dyDescent="0.25">
      <c r="A149" s="2"/>
      <c r="B149" s="2"/>
      <c r="C149" s="2"/>
      <c r="D149" s="2"/>
      <c r="E149" s="2"/>
      <c r="F149" s="5"/>
      <c r="G149" s="2"/>
      <c r="H149" s="5"/>
      <c r="I149" s="5"/>
      <c r="J149" s="5"/>
      <c r="K149" s="682"/>
      <c r="L149" s="682"/>
      <c r="M149" s="682"/>
      <c r="N149" s="682"/>
      <c r="O149" s="682"/>
      <c r="P149" s="682"/>
      <c r="Q149" s="682"/>
      <c r="R149" s="682"/>
      <c r="S149" s="682"/>
      <c r="T149" s="682"/>
      <c r="U149" s="682"/>
      <c r="V149" s="21" t="str">
        <f>IF(AND($H149="W",$I149="TWA",$J149="PBZ",$U149&lt;&gt;""),IF($AA149&lt;&gt;"ND",$U149,IF(#REF!&gt;3,$U149/2,$U149/SQRT(2))),"")</f>
        <v/>
      </c>
      <c r="W149" s="682" t="str">
        <f t="shared" si="15"/>
        <v/>
      </c>
      <c r="X149" s="682" t="str">
        <f>IF(AND($H149="W",$I149="Short-term",$J149="PBZ",$U149&lt;&gt;""),IF($AA149&lt;&gt;"ND",$U149,IF(#REF!&gt;3,$U149/2,$U149/SQRT(2))),"")</f>
        <v/>
      </c>
      <c r="Y149" s="682" t="str">
        <f>IF(AND($H149="ONU",$I149="Short-term",$J149="PBZ",$U149&lt;&gt;""),IF($AA149&lt;&gt;"ND",$U149,IF(#REF!&gt;3,$U149/2,$U149/SQRT(2))),"")</f>
        <v/>
      </c>
      <c r="Z149" s="2"/>
      <c r="AA149" s="2"/>
      <c r="AB149" s="2"/>
      <c r="AC149" s="39" t="str">
        <f t="shared" si="16"/>
        <v/>
      </c>
      <c r="AD149" s="39" t="str">
        <f t="shared" si="17"/>
        <v/>
      </c>
      <c r="AE149" s="39" t="str">
        <f t="shared" si="18"/>
        <v/>
      </c>
      <c r="AF149" s="39" t="str">
        <f t="shared" si="19"/>
        <v/>
      </c>
    </row>
    <row r="150" spans="1:32" x14ac:dyDescent="0.25">
      <c r="A150" s="2"/>
      <c r="B150" s="2"/>
      <c r="C150" s="2"/>
      <c r="D150" s="2"/>
      <c r="E150" s="2"/>
      <c r="F150" s="2"/>
      <c r="G150" s="2"/>
      <c r="H150" s="2"/>
      <c r="I150" s="2"/>
      <c r="J150" s="2"/>
      <c r="K150" s="682"/>
      <c r="L150" s="682"/>
      <c r="M150" s="682"/>
      <c r="N150" s="682"/>
      <c r="O150" s="682"/>
      <c r="P150" s="682"/>
      <c r="Q150" s="682"/>
      <c r="R150" s="682"/>
      <c r="S150" s="682"/>
      <c r="T150" s="682"/>
      <c r="U150" s="682"/>
      <c r="V150" s="21" t="str">
        <f>IF(AND($H150="W",$I150="TWA",$J150="PBZ",$U150&lt;&gt;""),IF($AA150&lt;&gt;"ND",$U150,IF(#REF!&gt;3,$U150/2,$U150/SQRT(2))),"")</f>
        <v/>
      </c>
      <c r="W150" s="682" t="str">
        <f t="shared" ref="W150:W213" si="20">IF(AND($H150="ONU", $I150="TWA", $J150="PBZ",$U150&lt;&gt;""), $U150, "")</f>
        <v/>
      </c>
      <c r="X150" s="682" t="str">
        <f>IF(AND($H150="W",$I150="Short-term",$J150="PBZ",$U150&lt;&gt;""),IF($AA150&lt;&gt;"ND",$U150,IF(#REF!&gt;3,$U150/2,$U150/SQRT(2))),"")</f>
        <v/>
      </c>
      <c r="Y150" s="682" t="str">
        <f>IF(AND($H150="ONU",$I150="Short-term",$J150="PBZ",$U150&lt;&gt;""),IF($AA150&lt;&gt;"ND",$U150,IF(#REF!&gt;3,$U150/2,$U150/SQRT(2))),"")</f>
        <v/>
      </c>
      <c r="Z150" s="2"/>
      <c r="AA150" s="2"/>
      <c r="AB150" s="2"/>
      <c r="AC150" s="39" t="str">
        <f t="shared" si="16"/>
        <v/>
      </c>
      <c r="AD150" s="39" t="str">
        <f t="shared" si="17"/>
        <v/>
      </c>
      <c r="AE150" s="39" t="str">
        <f t="shared" si="18"/>
        <v/>
      </c>
      <c r="AF150" s="39" t="str">
        <f t="shared" si="19"/>
        <v/>
      </c>
    </row>
    <row r="151" spans="1:32" x14ac:dyDescent="0.25">
      <c r="A151" s="2"/>
      <c r="B151" s="2"/>
      <c r="C151" s="2"/>
      <c r="D151" s="2"/>
      <c r="E151" s="2"/>
      <c r="F151" s="5"/>
      <c r="G151" s="2"/>
      <c r="H151" s="5"/>
      <c r="I151" s="5"/>
      <c r="J151" s="5"/>
      <c r="K151" s="682"/>
      <c r="L151" s="682"/>
      <c r="M151" s="682"/>
      <c r="N151" s="682"/>
      <c r="O151" s="682"/>
      <c r="P151" s="682"/>
      <c r="Q151" s="682"/>
      <c r="R151" s="682"/>
      <c r="S151" s="682"/>
      <c r="T151" s="682"/>
      <c r="U151" s="682"/>
      <c r="V151" s="21" t="str">
        <f>IF(AND($H151="W",$I151="TWA",$J151="PBZ",$U151&lt;&gt;""),IF($AA151&lt;&gt;"ND",$U151,IF(#REF!&gt;3,$U151/2,$U151/SQRT(2))),"")</f>
        <v/>
      </c>
      <c r="W151" s="682" t="str">
        <f t="shared" si="20"/>
        <v/>
      </c>
      <c r="X151" s="682" t="str">
        <f>IF(AND($H151="W",$I151="Short-term",$J151="PBZ",$U151&lt;&gt;""),IF($AA151&lt;&gt;"ND",$U151,IF(#REF!&gt;3,$U151/2,$U151/SQRT(2))),"")</f>
        <v/>
      </c>
      <c r="Y151" s="682" t="str">
        <f>IF(AND($H151="ONU",$I151="Short-term",$J151="PBZ",$U151&lt;&gt;""),IF($AA151&lt;&gt;"ND",$U151,IF(#REF!&gt;3,$U151/2,$U151/SQRT(2))),"")</f>
        <v/>
      </c>
      <c r="Z151" s="2"/>
      <c r="AA151" s="2"/>
      <c r="AB151" s="2"/>
      <c r="AC151" s="39" t="str">
        <f t="shared" ref="AC151:AC214" si="21">IF(AND($H151="W", $I151="TWA", $J151="PBZ",$U151&lt;&gt;"", $AA151&lt;&gt;"ND"), $U151, "")</f>
        <v/>
      </c>
      <c r="AD151" s="39" t="str">
        <f t="shared" ref="AD151:AD214" si="22">+IFERROR(LN(AC151),"")</f>
        <v/>
      </c>
      <c r="AE151" s="39" t="str">
        <f t="shared" ref="AE151:AE214" si="23">IF(AND($H151="W", $I151="Short-term", $J151="PBZ",$U151&lt;&gt;"", $AA151&lt;&gt;"ND"), $U151, "")</f>
        <v/>
      </c>
      <c r="AF151" s="39" t="str">
        <f t="shared" ref="AF151:AF214" si="24">+IFERROR(LN(AE151),"")</f>
        <v/>
      </c>
    </row>
    <row r="152" spans="1:32" x14ac:dyDescent="0.25">
      <c r="A152" s="2"/>
      <c r="B152" s="2"/>
      <c r="C152" s="2"/>
      <c r="D152" s="2"/>
      <c r="E152" s="2"/>
      <c r="F152" s="5"/>
      <c r="G152" s="2"/>
      <c r="H152" s="5"/>
      <c r="I152" s="5"/>
      <c r="J152" s="5"/>
      <c r="K152" s="682"/>
      <c r="L152" s="682"/>
      <c r="M152" s="682"/>
      <c r="N152" s="682"/>
      <c r="O152" s="682"/>
      <c r="P152" s="682"/>
      <c r="Q152" s="682"/>
      <c r="R152" s="682"/>
      <c r="S152" s="682"/>
      <c r="T152" s="682"/>
      <c r="U152" s="682"/>
      <c r="V152" s="21" t="str">
        <f>IF(AND($H152="W",$I152="TWA",$J152="PBZ",$U152&lt;&gt;""),IF($AA152&lt;&gt;"ND",$U152,IF(#REF!&gt;3,$U152/2,$U152/SQRT(2))),"")</f>
        <v/>
      </c>
      <c r="W152" s="682" t="str">
        <f t="shared" si="20"/>
        <v/>
      </c>
      <c r="X152" s="682" t="str">
        <f>IF(AND($H152="W",$I152="Short-term",$J152="PBZ",$U152&lt;&gt;""),IF($AA152&lt;&gt;"ND",$U152,IF(#REF!&gt;3,$U152/2,$U152/SQRT(2))),"")</f>
        <v/>
      </c>
      <c r="Y152" s="682" t="str">
        <f>IF(AND($H152="ONU",$I152="Short-term",$J152="PBZ",$U152&lt;&gt;""),IF($AA152&lt;&gt;"ND",$U152,IF(#REF!&gt;3,$U152/2,$U152/SQRT(2))),"")</f>
        <v/>
      </c>
      <c r="Z152" s="2"/>
      <c r="AA152" s="2"/>
      <c r="AB152" s="2"/>
      <c r="AC152" s="39" t="str">
        <f t="shared" si="21"/>
        <v/>
      </c>
      <c r="AD152" s="39" t="str">
        <f t="shared" si="22"/>
        <v/>
      </c>
      <c r="AE152" s="39" t="str">
        <f t="shared" si="23"/>
        <v/>
      </c>
      <c r="AF152" s="39" t="str">
        <f t="shared" si="24"/>
        <v/>
      </c>
    </row>
    <row r="153" spans="1:32" x14ac:dyDescent="0.25">
      <c r="A153" s="2"/>
      <c r="B153" s="2"/>
      <c r="C153" s="2"/>
      <c r="D153" s="2"/>
      <c r="E153" s="2"/>
      <c r="F153" s="2"/>
      <c r="G153" s="2"/>
      <c r="H153" s="2"/>
      <c r="I153" s="2"/>
      <c r="J153" s="2"/>
      <c r="K153" s="682"/>
      <c r="L153" s="682"/>
      <c r="M153" s="682"/>
      <c r="N153" s="682"/>
      <c r="O153" s="682"/>
      <c r="P153" s="682"/>
      <c r="Q153" s="682"/>
      <c r="R153" s="682"/>
      <c r="S153" s="682"/>
      <c r="T153" s="682"/>
      <c r="U153" s="682"/>
      <c r="V153" s="21" t="str">
        <f>IF(AND($H153="W",$I153="TWA",$J153="PBZ",$U153&lt;&gt;""),IF($AA153&lt;&gt;"ND",$U153,IF(#REF!&gt;3,$U153/2,$U153/SQRT(2))),"")</f>
        <v/>
      </c>
      <c r="W153" s="682" t="str">
        <f t="shared" si="20"/>
        <v/>
      </c>
      <c r="X153" s="682" t="str">
        <f>IF(AND($H153="W",$I153="Short-term",$J153="PBZ",$U153&lt;&gt;""),IF($AA153&lt;&gt;"ND",$U153,IF(#REF!&gt;3,$U153/2,$U153/SQRT(2))),"")</f>
        <v/>
      </c>
      <c r="Y153" s="682" t="str">
        <f>IF(AND($H153="ONU",$I153="Short-term",$J153="PBZ",$U153&lt;&gt;""),IF($AA153&lt;&gt;"ND",$U153,IF(#REF!&gt;3,$U153/2,$U153/SQRT(2))),"")</f>
        <v/>
      </c>
      <c r="Z153" s="2"/>
      <c r="AA153" s="2"/>
      <c r="AB153" s="2"/>
      <c r="AC153" s="39" t="str">
        <f t="shared" si="21"/>
        <v/>
      </c>
      <c r="AD153" s="39" t="str">
        <f t="shared" si="22"/>
        <v/>
      </c>
      <c r="AE153" s="39" t="str">
        <f t="shared" si="23"/>
        <v/>
      </c>
      <c r="AF153" s="39" t="str">
        <f t="shared" si="24"/>
        <v/>
      </c>
    </row>
    <row r="154" spans="1:32" x14ac:dyDescent="0.25">
      <c r="A154" s="2"/>
      <c r="B154" s="2"/>
      <c r="C154" s="2"/>
      <c r="D154" s="2"/>
      <c r="E154" s="2"/>
      <c r="F154" s="5"/>
      <c r="G154" s="2"/>
      <c r="H154" s="5"/>
      <c r="I154" s="5"/>
      <c r="J154" s="5"/>
      <c r="K154" s="682"/>
      <c r="L154" s="682"/>
      <c r="M154" s="682"/>
      <c r="N154" s="682"/>
      <c r="O154" s="682"/>
      <c r="P154" s="682"/>
      <c r="Q154" s="682"/>
      <c r="R154" s="682"/>
      <c r="S154" s="682"/>
      <c r="T154" s="682"/>
      <c r="U154" s="682"/>
      <c r="V154" s="21" t="str">
        <f>IF(AND($H154="W",$I154="TWA",$J154="PBZ",$U154&lt;&gt;""),IF($AA154&lt;&gt;"ND",$U154,IF(#REF!&gt;3,$U154/2,$U154/SQRT(2))),"")</f>
        <v/>
      </c>
      <c r="W154" s="682" t="str">
        <f t="shared" si="20"/>
        <v/>
      </c>
      <c r="X154" s="682" t="str">
        <f>IF(AND($H154="W",$I154="Short-term",$J154="PBZ",$U154&lt;&gt;""),IF($AA154&lt;&gt;"ND",$U154,IF(#REF!&gt;3,$U154/2,$U154/SQRT(2))),"")</f>
        <v/>
      </c>
      <c r="Y154" s="682" t="str">
        <f>IF(AND($H154="ONU",$I154="Short-term",$J154="PBZ",$U154&lt;&gt;""),IF($AA154&lt;&gt;"ND",$U154,IF(#REF!&gt;3,$U154/2,$U154/SQRT(2))),"")</f>
        <v/>
      </c>
      <c r="Z154" s="2"/>
      <c r="AA154" s="2"/>
      <c r="AB154" s="2"/>
      <c r="AC154" s="39" t="str">
        <f t="shared" si="21"/>
        <v/>
      </c>
      <c r="AD154" s="39" t="str">
        <f t="shared" si="22"/>
        <v/>
      </c>
      <c r="AE154" s="39" t="str">
        <f t="shared" si="23"/>
        <v/>
      </c>
      <c r="AF154" s="39" t="str">
        <f t="shared" si="24"/>
        <v/>
      </c>
    </row>
    <row r="155" spans="1:32" x14ac:dyDescent="0.25">
      <c r="A155" s="2"/>
      <c r="B155" s="2"/>
      <c r="C155" s="2"/>
      <c r="D155" s="2"/>
      <c r="E155" s="2"/>
      <c r="F155" s="5"/>
      <c r="G155" s="2"/>
      <c r="H155" s="5"/>
      <c r="I155" s="5"/>
      <c r="J155" s="5"/>
      <c r="K155" s="682"/>
      <c r="L155" s="682"/>
      <c r="M155" s="682"/>
      <c r="N155" s="682"/>
      <c r="O155" s="682"/>
      <c r="P155" s="682"/>
      <c r="Q155" s="682"/>
      <c r="R155" s="682"/>
      <c r="S155" s="682"/>
      <c r="T155" s="682"/>
      <c r="U155" s="682"/>
      <c r="V155" s="21" t="str">
        <f>IF(AND($H155="W",$I155="TWA",$J155="PBZ",$U155&lt;&gt;""),IF($AA155&lt;&gt;"ND",$U155,IF(#REF!&gt;3,$U155/2,$U155/SQRT(2))),"")</f>
        <v/>
      </c>
      <c r="W155" s="682" t="str">
        <f t="shared" si="20"/>
        <v/>
      </c>
      <c r="X155" s="682" t="str">
        <f>IF(AND($H155="W",$I155="Short-term",$J155="PBZ",$U155&lt;&gt;""),IF($AA155&lt;&gt;"ND",$U155,IF(#REF!&gt;3,$U155/2,$U155/SQRT(2))),"")</f>
        <v/>
      </c>
      <c r="Y155" s="682" t="str">
        <f>IF(AND($H155="ONU",$I155="Short-term",$J155="PBZ",$U155&lt;&gt;""),IF($AA155&lt;&gt;"ND",$U155,IF(#REF!&gt;3,$U155/2,$U155/SQRT(2))),"")</f>
        <v/>
      </c>
      <c r="Z155" s="2"/>
      <c r="AA155" s="2"/>
      <c r="AB155" s="2"/>
      <c r="AC155" s="39" t="str">
        <f t="shared" si="21"/>
        <v/>
      </c>
      <c r="AD155" s="39" t="str">
        <f t="shared" si="22"/>
        <v/>
      </c>
      <c r="AE155" s="39" t="str">
        <f t="shared" si="23"/>
        <v/>
      </c>
      <c r="AF155" s="39" t="str">
        <f t="shared" si="24"/>
        <v/>
      </c>
    </row>
    <row r="156" spans="1:32" x14ac:dyDescent="0.25">
      <c r="A156" s="2"/>
      <c r="B156" s="2"/>
      <c r="C156" s="2"/>
      <c r="D156" s="2"/>
      <c r="E156" s="2"/>
      <c r="F156" s="5"/>
      <c r="G156" s="2"/>
      <c r="H156" s="5"/>
      <c r="I156" s="5"/>
      <c r="J156" s="5"/>
      <c r="K156" s="682"/>
      <c r="L156" s="682"/>
      <c r="M156" s="682"/>
      <c r="N156" s="682"/>
      <c r="O156" s="682"/>
      <c r="P156" s="682"/>
      <c r="Q156" s="682"/>
      <c r="R156" s="682"/>
      <c r="S156" s="682"/>
      <c r="T156" s="682"/>
      <c r="U156" s="682"/>
      <c r="V156" s="21" t="str">
        <f>IF(AND($H156="W",$I156="TWA",$J156="PBZ",$U156&lt;&gt;""),IF($AA156&lt;&gt;"ND",$U156,IF(#REF!&gt;3,$U156/2,$U156/SQRT(2))),"")</f>
        <v/>
      </c>
      <c r="W156" s="682" t="str">
        <f t="shared" si="20"/>
        <v/>
      </c>
      <c r="X156" s="682" t="str">
        <f>IF(AND($H156="W",$I156="Short-term",$J156="PBZ",$U156&lt;&gt;""),IF($AA156&lt;&gt;"ND",$U156,IF(#REF!&gt;3,$U156/2,$U156/SQRT(2))),"")</f>
        <v/>
      </c>
      <c r="Y156" s="682" t="str">
        <f>IF(AND($H156="ONU",$I156="Short-term",$J156="PBZ",$U156&lt;&gt;""),IF($AA156&lt;&gt;"ND",$U156,IF(#REF!&gt;3,$U156/2,$U156/SQRT(2))),"")</f>
        <v/>
      </c>
      <c r="Z156" s="2"/>
      <c r="AA156" s="2"/>
      <c r="AB156" s="2"/>
      <c r="AC156" s="39" t="str">
        <f t="shared" si="21"/>
        <v/>
      </c>
      <c r="AD156" s="39" t="str">
        <f t="shared" si="22"/>
        <v/>
      </c>
      <c r="AE156" s="39" t="str">
        <f t="shared" si="23"/>
        <v/>
      </c>
      <c r="AF156" s="39" t="str">
        <f t="shared" si="24"/>
        <v/>
      </c>
    </row>
    <row r="157" spans="1:32" x14ac:dyDescent="0.25">
      <c r="A157" s="2"/>
      <c r="B157" s="2"/>
      <c r="C157" s="2"/>
      <c r="D157" s="2"/>
      <c r="E157" s="2"/>
      <c r="F157" s="5"/>
      <c r="G157" s="2"/>
      <c r="H157" s="5"/>
      <c r="I157" s="5"/>
      <c r="J157" s="5"/>
      <c r="K157" s="682"/>
      <c r="L157" s="682"/>
      <c r="M157" s="682"/>
      <c r="N157" s="682"/>
      <c r="O157" s="682"/>
      <c r="P157" s="682"/>
      <c r="Q157" s="682"/>
      <c r="R157" s="682"/>
      <c r="S157" s="682"/>
      <c r="T157" s="682"/>
      <c r="U157" s="682"/>
      <c r="V157" s="21" t="str">
        <f>IF(AND($H157="W",$I157="TWA",$J157="PBZ",$U157&lt;&gt;""),IF($AA157&lt;&gt;"ND",$U157,IF(#REF!&gt;3,$U157/2,$U157/SQRT(2))),"")</f>
        <v/>
      </c>
      <c r="W157" s="682" t="str">
        <f t="shared" si="20"/>
        <v/>
      </c>
      <c r="X157" s="682" t="str">
        <f>IF(AND($H157="W",$I157="Short-term",$J157="PBZ",$U157&lt;&gt;""),IF($AA157&lt;&gt;"ND",$U157,IF(#REF!&gt;3,$U157/2,$U157/SQRT(2))),"")</f>
        <v/>
      </c>
      <c r="Y157" s="682" t="str">
        <f>IF(AND($H157="ONU",$I157="Short-term",$J157="PBZ",$U157&lt;&gt;""),IF($AA157&lt;&gt;"ND",$U157,IF(#REF!&gt;3,$U157/2,$U157/SQRT(2))),"")</f>
        <v/>
      </c>
      <c r="Z157" s="2"/>
      <c r="AA157" s="2"/>
      <c r="AB157" s="2"/>
      <c r="AC157" s="39" t="str">
        <f t="shared" si="21"/>
        <v/>
      </c>
      <c r="AD157" s="39" t="str">
        <f t="shared" si="22"/>
        <v/>
      </c>
      <c r="AE157" s="39" t="str">
        <f t="shared" si="23"/>
        <v/>
      </c>
      <c r="AF157" s="39" t="str">
        <f t="shared" si="24"/>
        <v/>
      </c>
    </row>
    <row r="158" spans="1:32" x14ac:dyDescent="0.25">
      <c r="A158" s="2"/>
      <c r="B158" s="2"/>
      <c r="C158" s="2"/>
      <c r="D158" s="2"/>
      <c r="E158" s="2"/>
      <c r="F158" s="5"/>
      <c r="G158" s="2"/>
      <c r="H158" s="5"/>
      <c r="I158" s="5"/>
      <c r="J158" s="5"/>
      <c r="K158" s="682"/>
      <c r="L158" s="682"/>
      <c r="M158" s="682"/>
      <c r="N158" s="682"/>
      <c r="O158" s="682"/>
      <c r="P158" s="682"/>
      <c r="Q158" s="682"/>
      <c r="R158" s="682"/>
      <c r="S158" s="682"/>
      <c r="T158" s="682"/>
      <c r="U158" s="682"/>
      <c r="V158" s="21" t="str">
        <f>IF(AND($H158="W",$I158="TWA",$J158="PBZ",$U158&lt;&gt;""),IF($AA158&lt;&gt;"ND",$U158,IF(#REF!&gt;3,$U158/2,$U158/SQRT(2))),"")</f>
        <v/>
      </c>
      <c r="W158" s="682" t="str">
        <f t="shared" si="20"/>
        <v/>
      </c>
      <c r="X158" s="682" t="str">
        <f>IF(AND($H158="W",$I158="Short-term",$J158="PBZ",$U158&lt;&gt;""),IF($AA158&lt;&gt;"ND",$U158,IF(#REF!&gt;3,$U158/2,$U158/SQRT(2))),"")</f>
        <v/>
      </c>
      <c r="Y158" s="682" t="str">
        <f>IF(AND($H158="ONU",$I158="Short-term",$J158="PBZ",$U158&lt;&gt;""),IF($AA158&lt;&gt;"ND",$U158,IF(#REF!&gt;3,$U158/2,$U158/SQRT(2))),"")</f>
        <v/>
      </c>
      <c r="Z158" s="2"/>
      <c r="AA158" s="2"/>
      <c r="AB158" s="2"/>
      <c r="AC158" s="39" t="str">
        <f t="shared" si="21"/>
        <v/>
      </c>
      <c r="AD158" s="39" t="str">
        <f t="shared" si="22"/>
        <v/>
      </c>
      <c r="AE158" s="39" t="str">
        <f t="shared" si="23"/>
        <v/>
      </c>
      <c r="AF158" s="39" t="str">
        <f t="shared" si="24"/>
        <v/>
      </c>
    </row>
    <row r="159" spans="1:32" x14ac:dyDescent="0.25">
      <c r="A159" s="2"/>
      <c r="B159" s="2"/>
      <c r="C159" s="2"/>
      <c r="D159" s="2"/>
      <c r="E159" s="2"/>
      <c r="F159" s="5"/>
      <c r="G159" s="2"/>
      <c r="H159" s="5"/>
      <c r="I159" s="5"/>
      <c r="J159" s="5"/>
      <c r="K159" s="682"/>
      <c r="L159" s="682"/>
      <c r="M159" s="682"/>
      <c r="N159" s="682"/>
      <c r="O159" s="682"/>
      <c r="P159" s="682"/>
      <c r="Q159" s="682"/>
      <c r="R159" s="682"/>
      <c r="S159" s="682"/>
      <c r="T159" s="682"/>
      <c r="U159" s="682"/>
      <c r="V159" s="21" t="str">
        <f>IF(AND($H159="W",$I159="TWA",$J159="PBZ",$U159&lt;&gt;""),IF($AA159&lt;&gt;"ND",$U159,IF(#REF!&gt;3,$U159/2,$U159/SQRT(2))),"")</f>
        <v/>
      </c>
      <c r="W159" s="682" t="str">
        <f t="shared" si="20"/>
        <v/>
      </c>
      <c r="X159" s="682" t="str">
        <f>IF(AND($H159="W",$I159="Short-term",$J159="PBZ",$U159&lt;&gt;""),IF($AA159&lt;&gt;"ND",$U159,IF(#REF!&gt;3,$U159/2,$U159/SQRT(2))),"")</f>
        <v/>
      </c>
      <c r="Y159" s="682" t="str">
        <f>IF(AND($H159="ONU",$I159="Short-term",$J159="PBZ",$U159&lt;&gt;""),IF($AA159&lt;&gt;"ND",$U159,IF(#REF!&gt;3,$U159/2,$U159/SQRT(2))),"")</f>
        <v/>
      </c>
      <c r="Z159" s="2"/>
      <c r="AA159" s="2"/>
      <c r="AB159" s="2"/>
      <c r="AC159" s="39" t="str">
        <f t="shared" si="21"/>
        <v/>
      </c>
      <c r="AD159" s="39" t="str">
        <f t="shared" si="22"/>
        <v/>
      </c>
      <c r="AE159" s="39" t="str">
        <f t="shared" si="23"/>
        <v/>
      </c>
      <c r="AF159" s="39" t="str">
        <f t="shared" si="24"/>
        <v/>
      </c>
    </row>
    <row r="160" spans="1:32" x14ac:dyDescent="0.25">
      <c r="A160" s="2"/>
      <c r="B160" s="2"/>
      <c r="C160" s="2"/>
      <c r="D160" s="2"/>
      <c r="E160" s="2"/>
      <c r="F160" s="5"/>
      <c r="G160" s="2"/>
      <c r="H160" s="5"/>
      <c r="I160" s="5"/>
      <c r="J160" s="5"/>
      <c r="K160" s="682"/>
      <c r="L160" s="682"/>
      <c r="M160" s="682"/>
      <c r="N160" s="682"/>
      <c r="O160" s="682"/>
      <c r="P160" s="682"/>
      <c r="Q160" s="682"/>
      <c r="R160" s="682"/>
      <c r="S160" s="682"/>
      <c r="T160" s="682"/>
      <c r="U160" s="682"/>
      <c r="V160" s="21" t="str">
        <f>IF(AND($H160="W",$I160="TWA",$J160="PBZ",$U160&lt;&gt;""),IF($AA160&lt;&gt;"ND",$U160,IF(#REF!&gt;3,$U160/2,$U160/SQRT(2))),"")</f>
        <v/>
      </c>
      <c r="W160" s="682" t="str">
        <f t="shared" si="20"/>
        <v/>
      </c>
      <c r="X160" s="682" t="str">
        <f>IF(AND($H160="W",$I160="Short-term",$J160="PBZ",$U160&lt;&gt;""),IF($AA160&lt;&gt;"ND",$U160,IF(#REF!&gt;3,$U160/2,$U160/SQRT(2))),"")</f>
        <v/>
      </c>
      <c r="Y160" s="682" t="str">
        <f>IF(AND($H160="ONU",$I160="Short-term",$J160="PBZ",$U160&lt;&gt;""),IF($AA160&lt;&gt;"ND",$U160,IF(#REF!&gt;3,$U160/2,$U160/SQRT(2))),"")</f>
        <v/>
      </c>
      <c r="Z160" s="2"/>
      <c r="AA160" s="2"/>
      <c r="AB160" s="2"/>
      <c r="AC160" s="39" t="str">
        <f t="shared" si="21"/>
        <v/>
      </c>
      <c r="AD160" s="39" t="str">
        <f t="shared" si="22"/>
        <v/>
      </c>
      <c r="AE160" s="39" t="str">
        <f t="shared" si="23"/>
        <v/>
      </c>
      <c r="AF160" s="39" t="str">
        <f t="shared" si="24"/>
        <v/>
      </c>
    </row>
    <row r="161" spans="1:32" x14ac:dyDescent="0.25">
      <c r="A161" s="2"/>
      <c r="B161" s="2"/>
      <c r="C161" s="2"/>
      <c r="D161" s="2"/>
      <c r="E161" s="2"/>
      <c r="F161" s="5"/>
      <c r="G161" s="2"/>
      <c r="H161" s="5"/>
      <c r="I161" s="5"/>
      <c r="J161" s="5"/>
      <c r="K161" s="682"/>
      <c r="L161" s="682"/>
      <c r="M161" s="682"/>
      <c r="N161" s="682"/>
      <c r="O161" s="682"/>
      <c r="P161" s="682"/>
      <c r="Q161" s="682"/>
      <c r="R161" s="682"/>
      <c r="S161" s="682"/>
      <c r="T161" s="682"/>
      <c r="U161" s="682"/>
      <c r="V161" s="21" t="str">
        <f>IF(AND($H161="W",$I161="TWA",$J161="PBZ",$U161&lt;&gt;""),IF($AA161&lt;&gt;"ND",$U161,IF(#REF!&gt;3,$U161/2,$U161/SQRT(2))),"")</f>
        <v/>
      </c>
      <c r="W161" s="682" t="str">
        <f t="shared" si="20"/>
        <v/>
      </c>
      <c r="X161" s="682" t="str">
        <f>IF(AND($H161="W",$I161="Short-term",$J161="PBZ",$U161&lt;&gt;""),IF($AA161&lt;&gt;"ND",$U161,IF(#REF!&gt;3,$U161/2,$U161/SQRT(2))),"")</f>
        <v/>
      </c>
      <c r="Y161" s="682" t="str">
        <f>IF(AND($H161="ONU",$I161="Short-term",$J161="PBZ",$U161&lt;&gt;""),IF($AA161&lt;&gt;"ND",$U161,IF(#REF!&gt;3,$U161/2,$U161/SQRT(2))),"")</f>
        <v/>
      </c>
      <c r="Z161" s="2"/>
      <c r="AA161" s="2"/>
      <c r="AB161" s="2"/>
      <c r="AC161" s="39" t="str">
        <f t="shared" si="21"/>
        <v/>
      </c>
      <c r="AD161" s="39" t="str">
        <f t="shared" si="22"/>
        <v/>
      </c>
      <c r="AE161" s="39" t="str">
        <f t="shared" si="23"/>
        <v/>
      </c>
      <c r="AF161" s="39" t="str">
        <f t="shared" si="24"/>
        <v/>
      </c>
    </row>
    <row r="162" spans="1:32" x14ac:dyDescent="0.25">
      <c r="A162" s="2"/>
      <c r="B162" s="2"/>
      <c r="C162" s="2"/>
      <c r="D162" s="2"/>
      <c r="E162" s="2"/>
      <c r="F162" s="5"/>
      <c r="G162" s="2"/>
      <c r="H162" s="5"/>
      <c r="I162" s="5"/>
      <c r="J162" s="5"/>
      <c r="K162" s="682"/>
      <c r="L162" s="682"/>
      <c r="M162" s="682"/>
      <c r="N162" s="682"/>
      <c r="O162" s="682"/>
      <c r="P162" s="682"/>
      <c r="Q162" s="682"/>
      <c r="R162" s="682"/>
      <c r="S162" s="682"/>
      <c r="T162" s="682"/>
      <c r="U162" s="682"/>
      <c r="V162" s="21" t="str">
        <f>IF(AND($H162="W",$I162="TWA",$J162="PBZ",$U162&lt;&gt;""),IF($AA162&lt;&gt;"ND",$U162,IF(#REF!&gt;3,$U162/2,$U162/SQRT(2))),"")</f>
        <v/>
      </c>
      <c r="W162" s="682" t="str">
        <f t="shared" si="20"/>
        <v/>
      </c>
      <c r="X162" s="682" t="str">
        <f>IF(AND($H162="W",$I162="Short-term",$J162="PBZ",$U162&lt;&gt;""),IF($AA162&lt;&gt;"ND",$U162,IF(#REF!&gt;3,$U162/2,$U162/SQRT(2))),"")</f>
        <v/>
      </c>
      <c r="Y162" s="682" t="str">
        <f>IF(AND($H162="ONU",$I162="Short-term",$J162="PBZ",$U162&lt;&gt;""),IF($AA162&lt;&gt;"ND",$U162,IF(#REF!&gt;3,$U162/2,$U162/SQRT(2))),"")</f>
        <v/>
      </c>
      <c r="Z162" s="2"/>
      <c r="AA162" s="2"/>
      <c r="AB162" s="2"/>
      <c r="AC162" s="39" t="str">
        <f t="shared" si="21"/>
        <v/>
      </c>
      <c r="AD162" s="39" t="str">
        <f t="shared" si="22"/>
        <v/>
      </c>
      <c r="AE162" s="39" t="str">
        <f t="shared" si="23"/>
        <v/>
      </c>
      <c r="AF162" s="39" t="str">
        <f t="shared" si="24"/>
        <v/>
      </c>
    </row>
    <row r="163" spans="1:32" x14ac:dyDescent="0.25">
      <c r="A163" s="2"/>
      <c r="B163" s="2"/>
      <c r="C163" s="2"/>
      <c r="D163" s="2"/>
      <c r="E163" s="2"/>
      <c r="F163" s="5"/>
      <c r="G163" s="2"/>
      <c r="H163" s="5"/>
      <c r="I163" s="5"/>
      <c r="J163" s="5"/>
      <c r="K163" s="682"/>
      <c r="L163" s="682"/>
      <c r="M163" s="682"/>
      <c r="N163" s="682"/>
      <c r="O163" s="682"/>
      <c r="P163" s="682"/>
      <c r="Q163" s="682"/>
      <c r="R163" s="682"/>
      <c r="S163" s="682"/>
      <c r="T163" s="682"/>
      <c r="U163" s="682"/>
      <c r="V163" s="21" t="str">
        <f>IF(AND($H163="W",$I163="TWA",$J163="PBZ",$U163&lt;&gt;""),IF($AA163&lt;&gt;"ND",$U163,IF(#REF!&gt;3,$U163/2,$U163/SQRT(2))),"")</f>
        <v/>
      </c>
      <c r="W163" s="682" t="str">
        <f t="shared" si="20"/>
        <v/>
      </c>
      <c r="X163" s="682" t="str">
        <f>IF(AND($H163="W",$I163="Short-term",$J163="PBZ",$U163&lt;&gt;""),IF($AA163&lt;&gt;"ND",$U163,IF(#REF!&gt;3,$U163/2,$U163/SQRT(2))),"")</f>
        <v/>
      </c>
      <c r="Y163" s="682" t="str">
        <f>IF(AND($H163="ONU",$I163="Short-term",$J163="PBZ",$U163&lt;&gt;""),IF($AA163&lt;&gt;"ND",$U163,IF(#REF!&gt;3,$U163/2,$U163/SQRT(2))),"")</f>
        <v/>
      </c>
      <c r="Z163" s="2"/>
      <c r="AA163" s="2"/>
      <c r="AB163" s="2"/>
      <c r="AC163" s="39" t="str">
        <f t="shared" si="21"/>
        <v/>
      </c>
      <c r="AD163" s="39" t="str">
        <f t="shared" si="22"/>
        <v/>
      </c>
      <c r="AE163" s="39" t="str">
        <f t="shared" si="23"/>
        <v/>
      </c>
      <c r="AF163" s="39" t="str">
        <f t="shared" si="24"/>
        <v/>
      </c>
    </row>
    <row r="164" spans="1:32" x14ac:dyDescent="0.25">
      <c r="A164" s="2"/>
      <c r="B164" s="2"/>
      <c r="C164" s="2"/>
      <c r="D164" s="2"/>
      <c r="E164" s="2"/>
      <c r="F164" s="5"/>
      <c r="G164" s="2"/>
      <c r="H164" s="5"/>
      <c r="I164" s="5"/>
      <c r="J164" s="5"/>
      <c r="K164" s="682"/>
      <c r="L164" s="682"/>
      <c r="M164" s="682"/>
      <c r="N164" s="682"/>
      <c r="O164" s="682"/>
      <c r="P164" s="682"/>
      <c r="Q164" s="682"/>
      <c r="R164" s="682"/>
      <c r="S164" s="682"/>
      <c r="T164" s="682"/>
      <c r="U164" s="682"/>
      <c r="V164" s="21" t="str">
        <f>IF(AND($H164="W",$I164="TWA",$J164="PBZ",$U164&lt;&gt;""),IF($AA164&lt;&gt;"ND",$U164,IF(#REF!&gt;3,$U164/2,$U164/SQRT(2))),"")</f>
        <v/>
      </c>
      <c r="W164" s="682" t="str">
        <f t="shared" si="20"/>
        <v/>
      </c>
      <c r="X164" s="682" t="str">
        <f>IF(AND($H164="W",$I164="Short-term",$J164="PBZ",$U164&lt;&gt;""),IF($AA164&lt;&gt;"ND",$U164,IF(#REF!&gt;3,$U164/2,$U164/SQRT(2))),"")</f>
        <v/>
      </c>
      <c r="Y164" s="682" t="str">
        <f>IF(AND($H164="ONU",$I164="Short-term",$J164="PBZ",$U164&lt;&gt;""),IF($AA164&lt;&gt;"ND",$U164,IF(#REF!&gt;3,$U164/2,$U164/SQRT(2))),"")</f>
        <v/>
      </c>
      <c r="Z164" s="2"/>
      <c r="AA164" s="2"/>
      <c r="AB164" s="2"/>
      <c r="AC164" s="39" t="str">
        <f t="shared" si="21"/>
        <v/>
      </c>
      <c r="AD164" s="39" t="str">
        <f t="shared" si="22"/>
        <v/>
      </c>
      <c r="AE164" s="39" t="str">
        <f t="shared" si="23"/>
        <v/>
      </c>
      <c r="AF164" s="39" t="str">
        <f t="shared" si="24"/>
        <v/>
      </c>
    </row>
    <row r="165" spans="1:32" x14ac:dyDescent="0.25">
      <c r="A165" s="2"/>
      <c r="B165" s="2"/>
      <c r="C165" s="2"/>
      <c r="D165" s="2"/>
      <c r="E165" s="2"/>
      <c r="F165" s="5"/>
      <c r="G165" s="2"/>
      <c r="H165" s="5"/>
      <c r="I165" s="5"/>
      <c r="J165" s="5"/>
      <c r="K165" s="682"/>
      <c r="L165" s="682"/>
      <c r="M165" s="682"/>
      <c r="N165" s="682"/>
      <c r="O165" s="682"/>
      <c r="P165" s="682"/>
      <c r="Q165" s="682"/>
      <c r="R165" s="682"/>
      <c r="S165" s="682"/>
      <c r="T165" s="682"/>
      <c r="U165" s="682"/>
      <c r="V165" s="21" t="str">
        <f>IF(AND($H165="W",$I165="TWA",$J165="PBZ",$U165&lt;&gt;""),IF($AA165&lt;&gt;"ND",$U165,IF(#REF!&gt;3,$U165/2,$U165/SQRT(2))),"")</f>
        <v/>
      </c>
      <c r="W165" s="682" t="str">
        <f t="shared" si="20"/>
        <v/>
      </c>
      <c r="X165" s="682" t="str">
        <f>IF(AND($H165="W",$I165="Short-term",$J165="PBZ",$U165&lt;&gt;""),IF($AA165&lt;&gt;"ND",$U165,IF(#REF!&gt;3,$U165/2,$U165/SQRT(2))),"")</f>
        <v/>
      </c>
      <c r="Y165" s="682" t="str">
        <f>IF(AND($H165="ONU",$I165="Short-term",$J165="PBZ",$U165&lt;&gt;""),IF($AA165&lt;&gt;"ND",$U165,IF(#REF!&gt;3,$U165/2,$U165/SQRT(2))),"")</f>
        <v/>
      </c>
      <c r="Z165" s="2"/>
      <c r="AA165" s="2"/>
      <c r="AB165" s="2"/>
      <c r="AC165" s="39" t="str">
        <f t="shared" si="21"/>
        <v/>
      </c>
      <c r="AD165" s="39" t="str">
        <f t="shared" si="22"/>
        <v/>
      </c>
      <c r="AE165" s="39" t="str">
        <f t="shared" si="23"/>
        <v/>
      </c>
      <c r="AF165" s="39" t="str">
        <f t="shared" si="24"/>
        <v/>
      </c>
    </row>
    <row r="166" spans="1:32" x14ac:dyDescent="0.25">
      <c r="A166" s="2"/>
      <c r="B166" s="2"/>
      <c r="C166" s="2"/>
      <c r="D166" s="2"/>
      <c r="E166" s="2"/>
      <c r="F166" s="5"/>
      <c r="G166" s="2"/>
      <c r="H166" s="5"/>
      <c r="I166" s="5"/>
      <c r="J166" s="5"/>
      <c r="K166" s="682"/>
      <c r="L166" s="682"/>
      <c r="M166" s="682"/>
      <c r="N166" s="682"/>
      <c r="O166" s="682"/>
      <c r="P166" s="682"/>
      <c r="Q166" s="682"/>
      <c r="R166" s="682"/>
      <c r="S166" s="682"/>
      <c r="T166" s="682"/>
      <c r="U166" s="682"/>
      <c r="V166" s="21" t="str">
        <f>IF(AND($H166="W",$I166="TWA",$J166="PBZ",$U166&lt;&gt;""),IF($AA166&lt;&gt;"ND",$U166,IF(#REF!&gt;3,$U166/2,$U166/SQRT(2))),"")</f>
        <v/>
      </c>
      <c r="W166" s="682" t="str">
        <f t="shared" si="20"/>
        <v/>
      </c>
      <c r="X166" s="682" t="str">
        <f>IF(AND($H166="W",$I166="Short-term",$J166="PBZ",$U166&lt;&gt;""),IF($AA166&lt;&gt;"ND",$U166,IF(#REF!&gt;3,$U166/2,$U166/SQRT(2))),"")</f>
        <v/>
      </c>
      <c r="Y166" s="682" t="str">
        <f>IF(AND($H166="ONU",$I166="Short-term",$J166="PBZ",$U166&lt;&gt;""),IF($AA166&lt;&gt;"ND",$U166,IF(#REF!&gt;3,$U166/2,$U166/SQRT(2))),"")</f>
        <v/>
      </c>
      <c r="Z166" s="2"/>
      <c r="AA166" s="2"/>
      <c r="AB166" s="2"/>
      <c r="AC166" s="39" t="str">
        <f t="shared" si="21"/>
        <v/>
      </c>
      <c r="AD166" s="39" t="str">
        <f t="shared" si="22"/>
        <v/>
      </c>
      <c r="AE166" s="39" t="str">
        <f t="shared" si="23"/>
        <v/>
      </c>
      <c r="AF166" s="39" t="str">
        <f t="shared" si="24"/>
        <v/>
      </c>
    </row>
    <row r="167" spans="1:32" x14ac:dyDescent="0.25">
      <c r="A167" s="2"/>
      <c r="B167" s="2"/>
      <c r="C167" s="2"/>
      <c r="D167" s="2"/>
      <c r="E167" s="2"/>
      <c r="F167" s="5"/>
      <c r="G167" s="2"/>
      <c r="H167" s="5"/>
      <c r="I167" s="5"/>
      <c r="J167" s="5"/>
      <c r="K167" s="682"/>
      <c r="L167" s="682"/>
      <c r="M167" s="682"/>
      <c r="N167" s="682"/>
      <c r="O167" s="682"/>
      <c r="P167" s="682"/>
      <c r="Q167" s="682"/>
      <c r="R167" s="682"/>
      <c r="S167" s="682"/>
      <c r="T167" s="682"/>
      <c r="U167" s="682"/>
      <c r="V167" s="21" t="str">
        <f>IF(AND($H167="W",$I167="TWA",$J167="PBZ",$U167&lt;&gt;""),IF($AA167&lt;&gt;"ND",$U167,IF(#REF!&gt;3,$U167/2,$U167/SQRT(2))),"")</f>
        <v/>
      </c>
      <c r="W167" s="682" t="str">
        <f t="shared" si="20"/>
        <v/>
      </c>
      <c r="X167" s="682" t="str">
        <f>IF(AND($H167="W",$I167="Short-term",$J167="PBZ",$U167&lt;&gt;""),IF($AA167&lt;&gt;"ND",$U167,IF(#REF!&gt;3,$U167/2,$U167/SQRT(2))),"")</f>
        <v/>
      </c>
      <c r="Y167" s="682" t="str">
        <f>IF(AND($H167="ONU",$I167="Short-term",$J167="PBZ",$U167&lt;&gt;""),IF($AA167&lt;&gt;"ND",$U167,IF(#REF!&gt;3,$U167/2,$U167/SQRT(2))),"")</f>
        <v/>
      </c>
      <c r="Z167" s="2"/>
      <c r="AA167" s="2"/>
      <c r="AB167" s="2"/>
      <c r="AC167" s="39" t="str">
        <f t="shared" si="21"/>
        <v/>
      </c>
      <c r="AD167" s="39" t="str">
        <f t="shared" si="22"/>
        <v/>
      </c>
      <c r="AE167" s="39" t="str">
        <f t="shared" si="23"/>
        <v/>
      </c>
      <c r="AF167" s="39" t="str">
        <f t="shared" si="24"/>
        <v/>
      </c>
    </row>
    <row r="168" spans="1:32" x14ac:dyDescent="0.25">
      <c r="A168" s="2"/>
      <c r="B168" s="2"/>
      <c r="C168" s="2"/>
      <c r="D168" s="2"/>
      <c r="E168" s="2"/>
      <c r="F168" s="2"/>
      <c r="G168" s="2"/>
      <c r="H168" s="2"/>
      <c r="I168" s="2"/>
      <c r="J168" s="2"/>
      <c r="K168" s="682"/>
      <c r="L168" s="682"/>
      <c r="M168" s="682"/>
      <c r="N168" s="682"/>
      <c r="O168" s="682"/>
      <c r="P168" s="682"/>
      <c r="Q168" s="682"/>
      <c r="R168" s="682"/>
      <c r="S168" s="682"/>
      <c r="T168" s="682"/>
      <c r="U168" s="682"/>
      <c r="V168" s="21" t="str">
        <f>IF(AND($H168="W",$I168="TWA",$J168="PBZ",$U168&lt;&gt;""),IF($AA168&lt;&gt;"ND",$U168,IF(#REF!&gt;3,$U168/2,$U168/SQRT(2))),"")</f>
        <v/>
      </c>
      <c r="W168" s="682" t="str">
        <f t="shared" si="20"/>
        <v/>
      </c>
      <c r="X168" s="682" t="str">
        <f>IF(AND($H168="W",$I168="Short-term",$J168="PBZ",$U168&lt;&gt;""),IF($AA168&lt;&gt;"ND",$U168,IF(#REF!&gt;3,$U168/2,$U168/SQRT(2))),"")</f>
        <v/>
      </c>
      <c r="Y168" s="682" t="str">
        <f>IF(AND($H168="ONU",$I168="Short-term",$J168="PBZ",$U168&lt;&gt;""),IF($AA168&lt;&gt;"ND",$U168,IF(#REF!&gt;3,$U168/2,$U168/SQRT(2))),"")</f>
        <v/>
      </c>
      <c r="Z168" s="2"/>
      <c r="AA168" s="2"/>
      <c r="AB168" s="2"/>
      <c r="AC168" s="39" t="str">
        <f t="shared" si="21"/>
        <v/>
      </c>
      <c r="AD168" s="39" t="str">
        <f t="shared" si="22"/>
        <v/>
      </c>
      <c r="AE168" s="39" t="str">
        <f t="shared" si="23"/>
        <v/>
      </c>
      <c r="AF168" s="39" t="str">
        <f t="shared" si="24"/>
        <v/>
      </c>
    </row>
    <row r="169" spans="1:32" x14ac:dyDescent="0.25">
      <c r="A169" s="2"/>
      <c r="B169" s="2"/>
      <c r="C169" s="2"/>
      <c r="D169" s="2"/>
      <c r="E169" s="2"/>
      <c r="F169" s="5"/>
      <c r="G169" s="2"/>
      <c r="H169" s="5"/>
      <c r="I169" s="5"/>
      <c r="J169" s="5"/>
      <c r="K169" s="682"/>
      <c r="L169" s="682"/>
      <c r="M169" s="682"/>
      <c r="N169" s="682"/>
      <c r="O169" s="682"/>
      <c r="P169" s="682"/>
      <c r="Q169" s="682"/>
      <c r="R169" s="682"/>
      <c r="S169" s="682"/>
      <c r="T169" s="682"/>
      <c r="U169" s="682"/>
      <c r="V169" s="21" t="str">
        <f>IF(AND($H169="W",$I169="TWA",$J169="PBZ",$U169&lt;&gt;""),IF($AA169&lt;&gt;"ND",$U169,IF(#REF!&gt;3,$U169/2,$U169/SQRT(2))),"")</f>
        <v/>
      </c>
      <c r="W169" s="682" t="str">
        <f t="shared" si="20"/>
        <v/>
      </c>
      <c r="X169" s="682" t="str">
        <f>IF(AND($H169="W",$I169="Short-term",$J169="PBZ",$U169&lt;&gt;""),IF($AA169&lt;&gt;"ND",$U169,IF(#REF!&gt;3,$U169/2,$U169/SQRT(2))),"")</f>
        <v/>
      </c>
      <c r="Y169" s="682" t="str">
        <f>IF(AND($H169="ONU",$I169="Short-term",$J169="PBZ",$U169&lt;&gt;""),IF($AA169&lt;&gt;"ND",$U169,IF(#REF!&gt;3,$U169/2,$U169/SQRT(2))),"")</f>
        <v/>
      </c>
      <c r="Z169" s="2"/>
      <c r="AA169" s="2"/>
      <c r="AB169" s="2"/>
      <c r="AC169" s="39" t="str">
        <f t="shared" si="21"/>
        <v/>
      </c>
      <c r="AD169" s="39" t="str">
        <f t="shared" si="22"/>
        <v/>
      </c>
      <c r="AE169" s="39" t="str">
        <f t="shared" si="23"/>
        <v/>
      </c>
      <c r="AF169" s="39" t="str">
        <f t="shared" si="24"/>
        <v/>
      </c>
    </row>
    <row r="170" spans="1:32" x14ac:dyDescent="0.25">
      <c r="A170" s="2"/>
      <c r="B170" s="2"/>
      <c r="C170" s="2"/>
      <c r="D170" s="2"/>
      <c r="E170" s="2"/>
      <c r="F170" s="5"/>
      <c r="G170" s="2"/>
      <c r="H170" s="5"/>
      <c r="I170" s="5"/>
      <c r="J170" s="5"/>
      <c r="K170" s="682"/>
      <c r="L170" s="682"/>
      <c r="M170" s="682"/>
      <c r="N170" s="682"/>
      <c r="O170" s="682"/>
      <c r="P170" s="682"/>
      <c r="Q170" s="682"/>
      <c r="R170" s="682"/>
      <c r="S170" s="682"/>
      <c r="T170" s="682"/>
      <c r="U170" s="682"/>
      <c r="V170" s="21" t="str">
        <f>IF(AND($H170="W",$I170="TWA",$J170="PBZ",$U170&lt;&gt;""),IF($AA170&lt;&gt;"ND",$U170,IF(#REF!&gt;3,$U170/2,$U170/SQRT(2))),"")</f>
        <v/>
      </c>
      <c r="W170" s="682" t="str">
        <f t="shared" si="20"/>
        <v/>
      </c>
      <c r="X170" s="682" t="str">
        <f>IF(AND($H170="W",$I170="Short-term",$J170="PBZ",$U170&lt;&gt;""),IF($AA170&lt;&gt;"ND",$U170,IF(#REF!&gt;3,$U170/2,$U170/SQRT(2))),"")</f>
        <v/>
      </c>
      <c r="Y170" s="682" t="str">
        <f>IF(AND($H170="ONU",$I170="Short-term",$J170="PBZ",$U170&lt;&gt;""),IF($AA170&lt;&gt;"ND",$U170,IF(#REF!&gt;3,$U170/2,$U170/SQRT(2))),"")</f>
        <v/>
      </c>
      <c r="Z170" s="2"/>
      <c r="AA170" s="2"/>
      <c r="AB170" s="2"/>
      <c r="AC170" s="39" t="str">
        <f t="shared" si="21"/>
        <v/>
      </c>
      <c r="AD170" s="39" t="str">
        <f t="shared" si="22"/>
        <v/>
      </c>
      <c r="AE170" s="39" t="str">
        <f t="shared" si="23"/>
        <v/>
      </c>
      <c r="AF170" s="39" t="str">
        <f t="shared" si="24"/>
        <v/>
      </c>
    </row>
    <row r="171" spans="1:32" x14ac:dyDescent="0.25">
      <c r="A171" s="2"/>
      <c r="B171" s="2"/>
      <c r="C171" s="2"/>
      <c r="D171" s="2"/>
      <c r="E171" s="2"/>
      <c r="F171" s="5"/>
      <c r="G171" s="2"/>
      <c r="H171" s="5"/>
      <c r="I171" s="5"/>
      <c r="J171" s="5"/>
      <c r="K171" s="682"/>
      <c r="L171" s="682"/>
      <c r="M171" s="682"/>
      <c r="N171" s="682"/>
      <c r="O171" s="682"/>
      <c r="P171" s="682"/>
      <c r="Q171" s="682"/>
      <c r="R171" s="682"/>
      <c r="S171" s="682"/>
      <c r="T171" s="682"/>
      <c r="U171" s="682"/>
      <c r="V171" s="21" t="str">
        <f>IF(AND($H171="W",$I171="TWA",$J171="PBZ",$U171&lt;&gt;""),IF($AA171&lt;&gt;"ND",$U171,IF(#REF!&gt;3,$U171/2,$U171/SQRT(2))),"")</f>
        <v/>
      </c>
      <c r="W171" s="682" t="str">
        <f t="shared" si="20"/>
        <v/>
      </c>
      <c r="X171" s="682" t="str">
        <f>IF(AND($H171="W",$I171="Short-term",$J171="PBZ",$U171&lt;&gt;""),IF($AA171&lt;&gt;"ND",$U171,IF(#REF!&gt;3,$U171/2,$U171/SQRT(2))),"")</f>
        <v/>
      </c>
      <c r="Y171" s="682" t="str">
        <f>IF(AND($H171="ONU",$I171="Short-term",$J171="PBZ",$U171&lt;&gt;""),IF($AA171&lt;&gt;"ND",$U171,IF(#REF!&gt;3,$U171/2,$U171/SQRT(2))),"")</f>
        <v/>
      </c>
      <c r="Z171" s="2"/>
      <c r="AA171" s="2"/>
      <c r="AB171" s="2"/>
      <c r="AC171" s="39" t="str">
        <f t="shared" si="21"/>
        <v/>
      </c>
      <c r="AD171" s="39" t="str">
        <f t="shared" si="22"/>
        <v/>
      </c>
      <c r="AE171" s="39" t="str">
        <f t="shared" si="23"/>
        <v/>
      </c>
      <c r="AF171" s="39" t="str">
        <f t="shared" si="24"/>
        <v/>
      </c>
    </row>
    <row r="172" spans="1:32" x14ac:dyDescent="0.25">
      <c r="A172" s="2"/>
      <c r="B172" s="2"/>
      <c r="C172" s="2"/>
      <c r="D172" s="2"/>
      <c r="E172" s="2"/>
      <c r="F172" s="5"/>
      <c r="G172" s="2"/>
      <c r="H172" s="5"/>
      <c r="I172" s="5"/>
      <c r="J172" s="5"/>
      <c r="K172" s="682"/>
      <c r="L172" s="682"/>
      <c r="M172" s="682"/>
      <c r="N172" s="682"/>
      <c r="O172" s="682"/>
      <c r="P172" s="682"/>
      <c r="Q172" s="682"/>
      <c r="R172" s="682"/>
      <c r="S172" s="682"/>
      <c r="T172" s="682"/>
      <c r="U172" s="682"/>
      <c r="V172" s="21" t="str">
        <f>IF(AND($H172="W",$I172="TWA",$J172="PBZ",$U172&lt;&gt;""),IF($AA172&lt;&gt;"ND",$U172,IF(#REF!&gt;3,$U172/2,$U172/SQRT(2))),"")</f>
        <v/>
      </c>
      <c r="W172" s="682" t="str">
        <f t="shared" si="20"/>
        <v/>
      </c>
      <c r="X172" s="682" t="str">
        <f>IF(AND($H172="W",$I172="Short-term",$J172="PBZ",$U172&lt;&gt;""),IF($AA172&lt;&gt;"ND",$U172,IF(#REF!&gt;3,$U172/2,$U172/SQRT(2))),"")</f>
        <v/>
      </c>
      <c r="Y172" s="682" t="str">
        <f>IF(AND($H172="ONU",$I172="Short-term",$J172="PBZ",$U172&lt;&gt;""),IF($AA172&lt;&gt;"ND",$U172,IF(#REF!&gt;3,$U172/2,$U172/SQRT(2))),"")</f>
        <v/>
      </c>
      <c r="Z172" s="2"/>
      <c r="AA172" s="2"/>
      <c r="AB172" s="2"/>
      <c r="AC172" s="39" t="str">
        <f t="shared" si="21"/>
        <v/>
      </c>
      <c r="AD172" s="39" t="str">
        <f t="shared" si="22"/>
        <v/>
      </c>
      <c r="AE172" s="39" t="str">
        <f t="shared" si="23"/>
        <v/>
      </c>
      <c r="AF172" s="39" t="str">
        <f t="shared" si="24"/>
        <v/>
      </c>
    </row>
    <row r="173" spans="1:32" x14ac:dyDescent="0.25">
      <c r="A173" s="2"/>
      <c r="B173" s="2"/>
      <c r="C173" s="2"/>
      <c r="D173" s="2"/>
      <c r="E173" s="2"/>
      <c r="F173" s="5"/>
      <c r="G173" s="2"/>
      <c r="H173" s="5"/>
      <c r="I173" s="5"/>
      <c r="J173" s="5"/>
      <c r="K173" s="682"/>
      <c r="L173" s="682"/>
      <c r="M173" s="682"/>
      <c r="N173" s="682"/>
      <c r="O173" s="682"/>
      <c r="P173" s="682"/>
      <c r="Q173" s="682"/>
      <c r="R173" s="682"/>
      <c r="S173" s="682"/>
      <c r="T173" s="682"/>
      <c r="U173" s="682"/>
      <c r="V173" s="21" t="str">
        <f>IF(AND($H173="W",$I173="TWA",$J173="PBZ",$U173&lt;&gt;""),IF($AA173&lt;&gt;"ND",$U173,IF(#REF!&gt;3,$U173/2,$U173/SQRT(2))),"")</f>
        <v/>
      </c>
      <c r="W173" s="682" t="str">
        <f t="shared" si="20"/>
        <v/>
      </c>
      <c r="X173" s="682" t="str">
        <f>IF(AND($H173="W",$I173="Short-term",$J173="PBZ",$U173&lt;&gt;""),IF($AA173&lt;&gt;"ND",$U173,IF(#REF!&gt;3,$U173/2,$U173/SQRT(2))),"")</f>
        <v/>
      </c>
      <c r="Y173" s="682" t="str">
        <f>IF(AND($H173="ONU",$I173="Short-term",$J173="PBZ",$U173&lt;&gt;""),IF($AA173&lt;&gt;"ND",$U173,IF(#REF!&gt;3,$U173/2,$U173/SQRT(2))),"")</f>
        <v/>
      </c>
      <c r="Z173" s="2"/>
      <c r="AA173" s="2"/>
      <c r="AB173" s="2"/>
      <c r="AC173" s="39" t="str">
        <f t="shared" si="21"/>
        <v/>
      </c>
      <c r="AD173" s="39" t="str">
        <f t="shared" si="22"/>
        <v/>
      </c>
      <c r="AE173" s="39" t="str">
        <f t="shared" si="23"/>
        <v/>
      </c>
      <c r="AF173" s="39" t="str">
        <f t="shared" si="24"/>
        <v/>
      </c>
    </row>
    <row r="174" spans="1:32" x14ac:dyDescent="0.25">
      <c r="A174" s="2"/>
      <c r="B174" s="2"/>
      <c r="C174" s="2"/>
      <c r="D174" s="2"/>
      <c r="E174" s="2"/>
      <c r="F174" s="5"/>
      <c r="G174" s="2"/>
      <c r="H174" s="5"/>
      <c r="I174" s="5"/>
      <c r="J174" s="5"/>
      <c r="K174" s="682"/>
      <c r="L174" s="682"/>
      <c r="M174" s="682"/>
      <c r="N174" s="682"/>
      <c r="O174" s="682"/>
      <c r="P174" s="682"/>
      <c r="Q174" s="682"/>
      <c r="R174" s="682"/>
      <c r="S174" s="682"/>
      <c r="T174" s="682"/>
      <c r="U174" s="682"/>
      <c r="V174" s="21" t="str">
        <f>IF(AND($H174="W",$I174="TWA",$J174="PBZ",$U174&lt;&gt;""),IF($AA174&lt;&gt;"ND",$U174,IF(#REF!&gt;3,$U174/2,$U174/SQRT(2))),"")</f>
        <v/>
      </c>
      <c r="W174" s="682" t="str">
        <f t="shared" si="20"/>
        <v/>
      </c>
      <c r="X174" s="682" t="str">
        <f>IF(AND($H174="W",$I174="Short-term",$J174="PBZ",$U174&lt;&gt;""),IF($AA174&lt;&gt;"ND",$U174,IF(#REF!&gt;3,$U174/2,$U174/SQRT(2))),"")</f>
        <v/>
      </c>
      <c r="Y174" s="682" t="str">
        <f>IF(AND($H174="ONU",$I174="Short-term",$J174="PBZ",$U174&lt;&gt;""),IF($AA174&lt;&gt;"ND",$U174,IF(#REF!&gt;3,$U174/2,$U174/SQRT(2))),"")</f>
        <v/>
      </c>
      <c r="Z174" s="2"/>
      <c r="AA174" s="2"/>
      <c r="AB174" s="2"/>
      <c r="AC174" s="39" t="str">
        <f t="shared" si="21"/>
        <v/>
      </c>
      <c r="AD174" s="39" t="str">
        <f t="shared" si="22"/>
        <v/>
      </c>
      <c r="AE174" s="39" t="str">
        <f t="shared" si="23"/>
        <v/>
      </c>
      <c r="AF174" s="39" t="str">
        <f t="shared" si="24"/>
        <v/>
      </c>
    </row>
    <row r="175" spans="1:32" x14ac:dyDescent="0.25">
      <c r="A175" s="2"/>
      <c r="B175" s="2"/>
      <c r="C175" s="2"/>
      <c r="D175" s="2"/>
      <c r="E175" s="2"/>
      <c r="F175" s="5"/>
      <c r="G175" s="2"/>
      <c r="H175" s="5"/>
      <c r="I175" s="5"/>
      <c r="J175" s="5"/>
      <c r="K175" s="682"/>
      <c r="L175" s="682"/>
      <c r="M175" s="682"/>
      <c r="N175" s="682"/>
      <c r="O175" s="682"/>
      <c r="P175" s="682"/>
      <c r="Q175" s="682"/>
      <c r="R175" s="682"/>
      <c r="S175" s="682"/>
      <c r="T175" s="682"/>
      <c r="U175" s="682"/>
      <c r="V175" s="21" t="str">
        <f>IF(AND($H175="W",$I175="TWA",$J175="PBZ",$U175&lt;&gt;""),IF($AA175&lt;&gt;"ND",$U175,IF(#REF!&gt;3,$U175/2,$U175/SQRT(2))),"")</f>
        <v/>
      </c>
      <c r="W175" s="682" t="str">
        <f t="shared" si="20"/>
        <v/>
      </c>
      <c r="X175" s="682" t="str">
        <f>IF(AND($H175="W",$I175="Short-term",$J175="PBZ",$U175&lt;&gt;""),IF($AA175&lt;&gt;"ND",$U175,IF(#REF!&gt;3,$U175/2,$U175/SQRT(2))),"")</f>
        <v/>
      </c>
      <c r="Y175" s="682" t="str">
        <f>IF(AND($H175="ONU",$I175="Short-term",$J175="PBZ",$U175&lt;&gt;""),IF($AA175&lt;&gt;"ND",$U175,IF(#REF!&gt;3,$U175/2,$U175/SQRT(2))),"")</f>
        <v/>
      </c>
      <c r="Z175" s="2"/>
      <c r="AA175" s="2"/>
      <c r="AB175" s="2"/>
      <c r="AC175" s="39" t="str">
        <f t="shared" si="21"/>
        <v/>
      </c>
      <c r="AD175" s="39" t="str">
        <f t="shared" si="22"/>
        <v/>
      </c>
      <c r="AE175" s="39" t="str">
        <f t="shared" si="23"/>
        <v/>
      </c>
      <c r="AF175" s="39" t="str">
        <f t="shared" si="24"/>
        <v/>
      </c>
    </row>
    <row r="176" spans="1:32" x14ac:dyDescent="0.25">
      <c r="A176" s="2"/>
      <c r="B176" s="2"/>
      <c r="C176" s="2"/>
      <c r="D176" s="2"/>
      <c r="E176" s="2"/>
      <c r="F176" s="5"/>
      <c r="G176" s="2"/>
      <c r="H176" s="5"/>
      <c r="I176" s="5"/>
      <c r="J176" s="5"/>
      <c r="K176" s="682"/>
      <c r="L176" s="682"/>
      <c r="M176" s="682"/>
      <c r="N176" s="682"/>
      <c r="O176" s="682"/>
      <c r="P176" s="682"/>
      <c r="Q176" s="682"/>
      <c r="R176" s="682"/>
      <c r="S176" s="682"/>
      <c r="T176" s="682"/>
      <c r="U176" s="682"/>
      <c r="V176" s="21" t="str">
        <f>IF(AND($H176="W",$I176="TWA",$J176="PBZ",$U176&lt;&gt;""),IF($AA176&lt;&gt;"ND",$U176,IF(#REF!&gt;3,$U176/2,$U176/SQRT(2))),"")</f>
        <v/>
      </c>
      <c r="W176" s="682" t="str">
        <f t="shared" si="20"/>
        <v/>
      </c>
      <c r="X176" s="682" t="str">
        <f>IF(AND($H176="W",$I176="Short-term",$J176="PBZ",$U176&lt;&gt;""),IF($AA176&lt;&gt;"ND",$U176,IF(#REF!&gt;3,$U176/2,$U176/SQRT(2))),"")</f>
        <v/>
      </c>
      <c r="Y176" s="682" t="str">
        <f>IF(AND($H176="ONU",$I176="Short-term",$J176="PBZ",$U176&lt;&gt;""),IF($AA176&lt;&gt;"ND",$U176,IF(#REF!&gt;3,$U176/2,$U176/SQRT(2))),"")</f>
        <v/>
      </c>
      <c r="Z176" s="2"/>
      <c r="AA176" s="2"/>
      <c r="AB176" s="2"/>
      <c r="AC176" s="39" t="str">
        <f t="shared" si="21"/>
        <v/>
      </c>
      <c r="AD176" s="39" t="str">
        <f t="shared" si="22"/>
        <v/>
      </c>
      <c r="AE176" s="39" t="str">
        <f t="shared" si="23"/>
        <v/>
      </c>
      <c r="AF176" s="39" t="str">
        <f t="shared" si="24"/>
        <v/>
      </c>
    </row>
    <row r="177" spans="1:32" x14ac:dyDescent="0.25">
      <c r="A177" s="2"/>
      <c r="B177" s="2"/>
      <c r="C177" s="2"/>
      <c r="D177" s="2"/>
      <c r="E177" s="2"/>
      <c r="F177" s="5"/>
      <c r="G177" s="2"/>
      <c r="H177" s="5"/>
      <c r="I177" s="5"/>
      <c r="J177" s="5"/>
      <c r="K177" s="682"/>
      <c r="L177" s="682"/>
      <c r="M177" s="682"/>
      <c r="N177" s="682"/>
      <c r="O177" s="682"/>
      <c r="P177" s="682"/>
      <c r="Q177" s="682"/>
      <c r="R177" s="682"/>
      <c r="S177" s="682"/>
      <c r="T177" s="682"/>
      <c r="U177" s="682"/>
      <c r="V177" s="21" t="str">
        <f>IF(AND($H177="W",$I177="TWA",$J177="PBZ",$U177&lt;&gt;""),IF($AA177&lt;&gt;"ND",$U177,IF(#REF!&gt;3,$U177/2,$U177/SQRT(2))),"")</f>
        <v/>
      </c>
      <c r="W177" s="682" t="str">
        <f t="shared" si="20"/>
        <v/>
      </c>
      <c r="X177" s="682" t="str">
        <f>IF(AND($H177="W",$I177="Short-term",$J177="PBZ",$U177&lt;&gt;""),IF($AA177&lt;&gt;"ND",$U177,IF(#REF!&gt;3,$U177/2,$U177/SQRT(2))),"")</f>
        <v/>
      </c>
      <c r="Y177" s="682" t="str">
        <f>IF(AND($H177="ONU",$I177="Short-term",$J177="PBZ",$U177&lt;&gt;""),IF($AA177&lt;&gt;"ND",$U177,IF(#REF!&gt;3,$U177/2,$U177/SQRT(2))),"")</f>
        <v/>
      </c>
      <c r="Z177" s="2"/>
      <c r="AA177" s="2"/>
      <c r="AB177" s="2"/>
      <c r="AC177" s="39" t="str">
        <f t="shared" si="21"/>
        <v/>
      </c>
      <c r="AD177" s="39" t="str">
        <f t="shared" si="22"/>
        <v/>
      </c>
      <c r="AE177" s="39" t="str">
        <f t="shared" si="23"/>
        <v/>
      </c>
      <c r="AF177" s="39" t="str">
        <f t="shared" si="24"/>
        <v/>
      </c>
    </row>
    <row r="178" spans="1:32" x14ac:dyDescent="0.25">
      <c r="A178" s="2"/>
      <c r="B178" s="2"/>
      <c r="C178" s="2"/>
      <c r="D178" s="2"/>
      <c r="E178" s="2"/>
      <c r="F178" s="5"/>
      <c r="G178" s="2"/>
      <c r="H178" s="5"/>
      <c r="I178" s="5"/>
      <c r="J178" s="5"/>
      <c r="K178" s="682"/>
      <c r="L178" s="682"/>
      <c r="M178" s="682"/>
      <c r="N178" s="682"/>
      <c r="O178" s="682"/>
      <c r="P178" s="682"/>
      <c r="Q178" s="682"/>
      <c r="R178" s="682"/>
      <c r="S178" s="682"/>
      <c r="T178" s="682"/>
      <c r="U178" s="682"/>
      <c r="V178" s="21" t="str">
        <f>IF(AND($H178="W",$I178="TWA",$J178="PBZ",$U178&lt;&gt;""),IF($AA178&lt;&gt;"ND",$U178,IF(#REF!&gt;3,$U178/2,$U178/SQRT(2))),"")</f>
        <v/>
      </c>
      <c r="W178" s="682" t="str">
        <f t="shared" si="20"/>
        <v/>
      </c>
      <c r="X178" s="682" t="str">
        <f>IF(AND($H178="W",$I178="Short-term",$J178="PBZ",$U178&lt;&gt;""),IF($AA178&lt;&gt;"ND",$U178,IF(#REF!&gt;3,$U178/2,$U178/SQRT(2))),"")</f>
        <v/>
      </c>
      <c r="Y178" s="682" t="str">
        <f>IF(AND($H178="ONU",$I178="Short-term",$J178="PBZ",$U178&lt;&gt;""),IF($AA178&lt;&gt;"ND",$U178,IF(#REF!&gt;3,$U178/2,$U178/SQRT(2))),"")</f>
        <v/>
      </c>
      <c r="Z178" s="2"/>
      <c r="AA178" s="2"/>
      <c r="AB178" s="2"/>
      <c r="AC178" s="39" t="str">
        <f t="shared" si="21"/>
        <v/>
      </c>
      <c r="AD178" s="39" t="str">
        <f t="shared" si="22"/>
        <v/>
      </c>
      <c r="AE178" s="39" t="str">
        <f t="shared" si="23"/>
        <v/>
      </c>
      <c r="AF178" s="39" t="str">
        <f t="shared" si="24"/>
        <v/>
      </c>
    </row>
    <row r="179" spans="1:32" x14ac:dyDescent="0.25">
      <c r="A179" s="2"/>
      <c r="B179" s="2"/>
      <c r="C179" s="2"/>
      <c r="D179" s="2"/>
      <c r="E179" s="2"/>
      <c r="F179" s="5"/>
      <c r="G179" s="2"/>
      <c r="H179" s="5"/>
      <c r="I179" s="5"/>
      <c r="J179" s="5"/>
      <c r="K179" s="682"/>
      <c r="L179" s="682"/>
      <c r="M179" s="682"/>
      <c r="N179" s="682"/>
      <c r="O179" s="682"/>
      <c r="P179" s="682"/>
      <c r="Q179" s="682"/>
      <c r="R179" s="682"/>
      <c r="S179" s="682"/>
      <c r="T179" s="682"/>
      <c r="U179" s="682"/>
      <c r="V179" s="21" t="str">
        <f>IF(AND($H179="W",$I179="TWA",$J179="PBZ",$U179&lt;&gt;""),IF($AA179&lt;&gt;"ND",$U179,IF(#REF!&gt;3,$U179/2,$U179/SQRT(2))),"")</f>
        <v/>
      </c>
      <c r="W179" s="682" t="str">
        <f t="shared" si="20"/>
        <v/>
      </c>
      <c r="X179" s="682" t="str">
        <f>IF(AND($H179="W",$I179="Short-term",$J179="PBZ",$U179&lt;&gt;""),IF($AA179&lt;&gt;"ND",$U179,IF(#REF!&gt;3,$U179/2,$U179/SQRT(2))),"")</f>
        <v/>
      </c>
      <c r="Y179" s="682" t="str">
        <f>IF(AND($H179="ONU",$I179="Short-term",$J179="PBZ",$U179&lt;&gt;""),IF($AA179&lt;&gt;"ND",$U179,IF(#REF!&gt;3,$U179/2,$U179/SQRT(2))),"")</f>
        <v/>
      </c>
      <c r="Z179" s="2"/>
      <c r="AA179" s="2"/>
      <c r="AB179" s="2"/>
      <c r="AC179" s="39" t="str">
        <f t="shared" si="21"/>
        <v/>
      </c>
      <c r="AD179" s="39" t="str">
        <f t="shared" si="22"/>
        <v/>
      </c>
      <c r="AE179" s="39" t="str">
        <f t="shared" si="23"/>
        <v/>
      </c>
      <c r="AF179" s="39" t="str">
        <f t="shared" si="24"/>
        <v/>
      </c>
    </row>
    <row r="180" spans="1:32" x14ac:dyDescent="0.25">
      <c r="A180" s="2"/>
      <c r="B180" s="2"/>
      <c r="C180" s="2"/>
      <c r="D180" s="2"/>
      <c r="E180" s="2"/>
      <c r="F180" s="5"/>
      <c r="G180" s="2"/>
      <c r="H180" s="5"/>
      <c r="I180" s="5"/>
      <c r="J180" s="5"/>
      <c r="K180" s="682"/>
      <c r="L180" s="682"/>
      <c r="M180" s="682"/>
      <c r="N180" s="682"/>
      <c r="O180" s="682"/>
      <c r="P180" s="682"/>
      <c r="Q180" s="682"/>
      <c r="R180" s="682"/>
      <c r="S180" s="682"/>
      <c r="T180" s="682"/>
      <c r="U180" s="682"/>
      <c r="V180" s="21" t="str">
        <f>IF(AND($H180="W",$I180="TWA",$J180="PBZ",$U180&lt;&gt;""),IF($AA180&lt;&gt;"ND",$U180,IF(#REF!&gt;3,$U180/2,$U180/SQRT(2))),"")</f>
        <v/>
      </c>
      <c r="W180" s="682" t="str">
        <f t="shared" si="20"/>
        <v/>
      </c>
      <c r="X180" s="682" t="str">
        <f>IF(AND($H180="W",$I180="Short-term",$J180="PBZ",$U180&lt;&gt;""),IF($AA180&lt;&gt;"ND",$U180,IF(#REF!&gt;3,$U180/2,$U180/SQRT(2))),"")</f>
        <v/>
      </c>
      <c r="Y180" s="682" t="str">
        <f>IF(AND($H180="ONU",$I180="Short-term",$J180="PBZ",$U180&lt;&gt;""),IF($AA180&lt;&gt;"ND",$U180,IF(#REF!&gt;3,$U180/2,$U180/SQRT(2))),"")</f>
        <v/>
      </c>
      <c r="Z180" s="2"/>
      <c r="AA180" s="2"/>
      <c r="AB180" s="2"/>
      <c r="AC180" s="39" t="str">
        <f t="shared" si="21"/>
        <v/>
      </c>
      <c r="AD180" s="39" t="str">
        <f t="shared" si="22"/>
        <v/>
      </c>
      <c r="AE180" s="39" t="str">
        <f t="shared" si="23"/>
        <v/>
      </c>
      <c r="AF180" s="39" t="str">
        <f t="shared" si="24"/>
        <v/>
      </c>
    </row>
    <row r="181" spans="1:32" x14ac:dyDescent="0.25">
      <c r="A181" s="2"/>
      <c r="B181" s="2"/>
      <c r="C181" s="2"/>
      <c r="D181" s="2"/>
      <c r="E181" s="2"/>
      <c r="F181" s="5"/>
      <c r="G181" s="2"/>
      <c r="H181" s="5"/>
      <c r="I181" s="5"/>
      <c r="J181" s="5"/>
      <c r="K181" s="682"/>
      <c r="L181" s="682"/>
      <c r="M181" s="682"/>
      <c r="N181" s="682"/>
      <c r="O181" s="682"/>
      <c r="P181" s="682"/>
      <c r="Q181" s="682"/>
      <c r="R181" s="682"/>
      <c r="S181" s="682"/>
      <c r="T181" s="682"/>
      <c r="U181" s="682"/>
      <c r="V181" s="21" t="str">
        <f>IF(AND($H181="W",$I181="TWA",$J181="PBZ",$U181&lt;&gt;""),IF($AA181&lt;&gt;"ND",$U181,IF(#REF!&gt;3,$U181/2,$U181/SQRT(2))),"")</f>
        <v/>
      </c>
      <c r="W181" s="682" t="str">
        <f t="shared" si="20"/>
        <v/>
      </c>
      <c r="X181" s="682" t="str">
        <f>IF(AND($H181="W",$I181="Short-term",$J181="PBZ",$U181&lt;&gt;""),IF($AA181&lt;&gt;"ND",$U181,IF(#REF!&gt;3,$U181/2,$U181/SQRT(2))),"")</f>
        <v/>
      </c>
      <c r="Y181" s="682" t="str">
        <f>IF(AND($H181="ONU",$I181="Short-term",$J181="PBZ",$U181&lt;&gt;""),IF($AA181&lt;&gt;"ND",$U181,IF(#REF!&gt;3,$U181/2,$U181/SQRT(2))),"")</f>
        <v/>
      </c>
      <c r="Z181" s="2"/>
      <c r="AA181" s="2"/>
      <c r="AB181" s="2"/>
      <c r="AC181" s="39" t="str">
        <f t="shared" si="21"/>
        <v/>
      </c>
      <c r="AD181" s="39" t="str">
        <f t="shared" si="22"/>
        <v/>
      </c>
      <c r="AE181" s="39" t="str">
        <f t="shared" si="23"/>
        <v/>
      </c>
      <c r="AF181" s="39" t="str">
        <f t="shared" si="24"/>
        <v/>
      </c>
    </row>
    <row r="182" spans="1:32" x14ac:dyDescent="0.25">
      <c r="A182" s="2"/>
      <c r="B182" s="2"/>
      <c r="C182" s="2"/>
      <c r="D182" s="2"/>
      <c r="E182" s="2"/>
      <c r="F182" s="2"/>
      <c r="G182" s="2"/>
      <c r="H182" s="2"/>
      <c r="I182" s="2"/>
      <c r="J182" s="2"/>
      <c r="K182" s="682"/>
      <c r="L182" s="682"/>
      <c r="M182" s="682"/>
      <c r="N182" s="682"/>
      <c r="O182" s="682"/>
      <c r="P182" s="682"/>
      <c r="Q182" s="682"/>
      <c r="R182" s="682"/>
      <c r="S182" s="682"/>
      <c r="T182" s="682"/>
      <c r="U182" s="682"/>
      <c r="V182" s="21" t="str">
        <f>IF(AND($H182="W",$I182="TWA",$J182="PBZ",$U182&lt;&gt;""),IF($AA182&lt;&gt;"ND",$U182,IF(#REF!&gt;3,$U182/2,$U182/SQRT(2))),"")</f>
        <v/>
      </c>
      <c r="W182" s="682" t="str">
        <f t="shared" si="20"/>
        <v/>
      </c>
      <c r="X182" s="682" t="str">
        <f>IF(AND($H182="W",$I182="Short-term",$J182="PBZ",$U182&lt;&gt;""),IF($AA182&lt;&gt;"ND",$U182,IF(#REF!&gt;3,$U182/2,$U182/SQRT(2))),"")</f>
        <v/>
      </c>
      <c r="Y182" s="682" t="str">
        <f>IF(AND($H182="ONU",$I182="Short-term",$J182="PBZ",$U182&lt;&gt;""),IF($AA182&lt;&gt;"ND",$U182,IF(#REF!&gt;3,$U182/2,$U182/SQRT(2))),"")</f>
        <v/>
      </c>
      <c r="Z182" s="2"/>
      <c r="AA182" s="2"/>
      <c r="AB182" s="2"/>
      <c r="AC182" s="39" t="str">
        <f t="shared" si="21"/>
        <v/>
      </c>
      <c r="AD182" s="39" t="str">
        <f t="shared" si="22"/>
        <v/>
      </c>
      <c r="AE182" s="39" t="str">
        <f t="shared" si="23"/>
        <v/>
      </c>
      <c r="AF182" s="39" t="str">
        <f t="shared" si="24"/>
        <v/>
      </c>
    </row>
    <row r="183" spans="1:32" x14ac:dyDescent="0.25">
      <c r="A183" s="2"/>
      <c r="B183" s="2"/>
      <c r="C183" s="2"/>
      <c r="D183" s="2"/>
      <c r="E183" s="2"/>
      <c r="F183" s="2"/>
      <c r="G183" s="2"/>
      <c r="H183" s="2"/>
      <c r="I183" s="2"/>
      <c r="J183" s="2"/>
      <c r="K183" s="682"/>
      <c r="L183" s="682"/>
      <c r="M183" s="682"/>
      <c r="N183" s="682"/>
      <c r="O183" s="682"/>
      <c r="P183" s="682"/>
      <c r="Q183" s="682"/>
      <c r="R183" s="682"/>
      <c r="S183" s="682"/>
      <c r="T183" s="682"/>
      <c r="U183" s="682"/>
      <c r="V183" s="21" t="str">
        <f>IF(AND($H183="W",$I183="TWA",$J183="PBZ",$U183&lt;&gt;""),IF($AA183&lt;&gt;"ND",$U183,IF(#REF!&gt;3,$U183/2,$U183/SQRT(2))),"")</f>
        <v/>
      </c>
      <c r="W183" s="682" t="str">
        <f t="shared" si="20"/>
        <v/>
      </c>
      <c r="X183" s="682" t="str">
        <f>IF(AND($H183="W",$I183="Short-term",$J183="PBZ",$U183&lt;&gt;""),IF($AA183&lt;&gt;"ND",$U183,IF(#REF!&gt;3,$U183/2,$U183/SQRT(2))),"")</f>
        <v/>
      </c>
      <c r="Y183" s="682" t="str">
        <f>IF(AND($H183="ONU",$I183="Short-term",$J183="PBZ",$U183&lt;&gt;""),IF($AA183&lt;&gt;"ND",$U183,IF(#REF!&gt;3,$U183/2,$U183/SQRT(2))),"")</f>
        <v/>
      </c>
      <c r="Z183" s="2"/>
      <c r="AA183" s="2"/>
      <c r="AB183" s="2"/>
      <c r="AC183" s="39" t="str">
        <f t="shared" si="21"/>
        <v/>
      </c>
      <c r="AD183" s="39" t="str">
        <f t="shared" si="22"/>
        <v/>
      </c>
      <c r="AE183" s="39" t="str">
        <f t="shared" si="23"/>
        <v/>
      </c>
      <c r="AF183" s="39" t="str">
        <f t="shared" si="24"/>
        <v/>
      </c>
    </row>
    <row r="184" spans="1:32" x14ac:dyDescent="0.25">
      <c r="A184" s="2"/>
      <c r="B184" s="2"/>
      <c r="C184" s="2"/>
      <c r="D184" s="2"/>
      <c r="E184" s="2"/>
      <c r="F184" s="2"/>
      <c r="G184" s="2"/>
      <c r="H184" s="2"/>
      <c r="I184" s="2"/>
      <c r="J184" s="2"/>
      <c r="K184" s="682"/>
      <c r="L184" s="682"/>
      <c r="M184" s="682"/>
      <c r="N184" s="682"/>
      <c r="O184" s="682"/>
      <c r="P184" s="682"/>
      <c r="Q184" s="682"/>
      <c r="R184" s="682"/>
      <c r="S184" s="682"/>
      <c r="T184" s="682"/>
      <c r="U184" s="682"/>
      <c r="V184" s="21" t="str">
        <f>IF(AND($H184="W",$I184="TWA",$J184="PBZ",$U184&lt;&gt;""),IF($AA184&lt;&gt;"ND",$U184,IF(#REF!&gt;3,$U184/2,$U184/SQRT(2))),"")</f>
        <v/>
      </c>
      <c r="W184" s="682" t="str">
        <f t="shared" si="20"/>
        <v/>
      </c>
      <c r="X184" s="682" t="str">
        <f>IF(AND($H184="W",$I184="Short-term",$J184="PBZ",$U184&lt;&gt;""),IF($AA184&lt;&gt;"ND",$U184,IF(#REF!&gt;3,$U184/2,$U184/SQRT(2))),"")</f>
        <v/>
      </c>
      <c r="Y184" s="682" t="str">
        <f>IF(AND($H184="ONU",$I184="Short-term",$J184="PBZ",$U184&lt;&gt;""),IF($AA184&lt;&gt;"ND",$U184,IF(#REF!&gt;3,$U184/2,$U184/SQRT(2))),"")</f>
        <v/>
      </c>
      <c r="Z184" s="2"/>
      <c r="AA184" s="2"/>
      <c r="AB184" s="2"/>
      <c r="AC184" s="39" t="str">
        <f t="shared" si="21"/>
        <v/>
      </c>
      <c r="AD184" s="39" t="str">
        <f t="shared" si="22"/>
        <v/>
      </c>
      <c r="AE184" s="39" t="str">
        <f t="shared" si="23"/>
        <v/>
      </c>
      <c r="AF184" s="39" t="str">
        <f t="shared" si="24"/>
        <v/>
      </c>
    </row>
    <row r="185" spans="1:32" x14ac:dyDescent="0.25">
      <c r="A185" s="2"/>
      <c r="B185" s="2"/>
      <c r="C185" s="2"/>
      <c r="D185" s="2"/>
      <c r="E185" s="2"/>
      <c r="F185" s="2"/>
      <c r="G185" s="2"/>
      <c r="H185" s="2"/>
      <c r="I185" s="2"/>
      <c r="J185" s="2"/>
      <c r="K185" s="682"/>
      <c r="L185" s="682"/>
      <c r="M185" s="682"/>
      <c r="N185" s="682"/>
      <c r="O185" s="682"/>
      <c r="P185" s="682"/>
      <c r="Q185" s="682"/>
      <c r="R185" s="682"/>
      <c r="S185" s="682"/>
      <c r="T185" s="682"/>
      <c r="U185" s="682"/>
      <c r="V185" s="21" t="str">
        <f>IF(AND($H185="W",$I185="TWA",$J185="PBZ",$U185&lt;&gt;""),IF($AA185&lt;&gt;"ND",$U185,IF(#REF!&gt;3,$U185/2,$U185/SQRT(2))),"")</f>
        <v/>
      </c>
      <c r="W185" s="682" t="str">
        <f t="shared" si="20"/>
        <v/>
      </c>
      <c r="X185" s="682" t="str">
        <f>IF(AND($H185="W",$I185="Short-term",$J185="PBZ",$U185&lt;&gt;""),IF($AA185&lt;&gt;"ND",$U185,IF(#REF!&gt;3,$U185/2,$U185/SQRT(2))),"")</f>
        <v/>
      </c>
      <c r="Y185" s="682" t="str">
        <f>IF(AND($H185="ONU",$I185="Short-term",$J185="PBZ",$U185&lt;&gt;""),IF($AA185&lt;&gt;"ND",$U185,IF(#REF!&gt;3,$U185/2,$U185/SQRT(2))),"")</f>
        <v/>
      </c>
      <c r="Z185" s="2"/>
      <c r="AA185" s="2"/>
      <c r="AB185" s="2"/>
      <c r="AC185" s="39" t="str">
        <f t="shared" si="21"/>
        <v/>
      </c>
      <c r="AD185" s="39" t="str">
        <f t="shared" si="22"/>
        <v/>
      </c>
      <c r="AE185" s="39" t="str">
        <f t="shared" si="23"/>
        <v/>
      </c>
      <c r="AF185" s="39" t="str">
        <f t="shared" si="24"/>
        <v/>
      </c>
    </row>
    <row r="186" spans="1:32" x14ac:dyDescent="0.25">
      <c r="V186" s="21" t="str">
        <f>IF(AND($H186="W",$I186="TWA",$J186="PBZ",$U186&lt;&gt;""),IF($AA186&lt;&gt;"ND",$U186,IF(#REF!&gt;3,$U186/2,$U186/SQRT(2))),"")</f>
        <v/>
      </c>
      <c r="W186" s="682" t="str">
        <f t="shared" si="20"/>
        <v/>
      </c>
      <c r="X186" s="682" t="str">
        <f>IF(AND($H186="W",$I186="Short-term",$J186="PBZ",$U186&lt;&gt;""),IF($AA186&lt;&gt;"ND",$U186,IF(#REF!&gt;3,$U186/2,$U186/SQRT(2))),"")</f>
        <v/>
      </c>
      <c r="Y186" s="682" t="str">
        <f>IF(AND($H186="ONU",$I186="Short-term",$J186="PBZ",$U186&lt;&gt;""),IF($AA186&lt;&gt;"ND",$U186,IF(#REF!&gt;3,$U186/2,$U186/SQRT(2))),"")</f>
        <v/>
      </c>
      <c r="AC186" s="39" t="str">
        <f t="shared" si="21"/>
        <v/>
      </c>
      <c r="AD186" s="39" t="str">
        <f t="shared" si="22"/>
        <v/>
      </c>
      <c r="AE186" s="39" t="str">
        <f t="shared" si="23"/>
        <v/>
      </c>
      <c r="AF186" s="39" t="str">
        <f t="shared" si="24"/>
        <v/>
      </c>
    </row>
    <row r="187" spans="1:32" x14ac:dyDescent="0.25">
      <c r="V187" s="21" t="str">
        <f>IF(AND($H187="W",$I187="TWA",$J187="PBZ",$U187&lt;&gt;""),IF($AA187&lt;&gt;"ND",$U187,IF(#REF!&gt;3,$U187/2,$U187/SQRT(2))),"")</f>
        <v/>
      </c>
      <c r="W187" s="682" t="str">
        <f t="shared" si="20"/>
        <v/>
      </c>
      <c r="X187" s="682" t="str">
        <f>IF(AND($H187="W",$I187="Short-term",$J187="PBZ",$U187&lt;&gt;""),IF($AA187&lt;&gt;"ND",$U187,IF(#REF!&gt;3,$U187/2,$U187/SQRT(2))),"")</f>
        <v/>
      </c>
      <c r="Y187" s="682" t="str">
        <f>IF(AND($H187="ONU",$I187="Short-term",$J187="PBZ",$U187&lt;&gt;""),IF($AA187&lt;&gt;"ND",$U187,IF(#REF!&gt;3,$U187/2,$U187/SQRT(2))),"")</f>
        <v/>
      </c>
      <c r="AC187" s="39" t="str">
        <f t="shared" si="21"/>
        <v/>
      </c>
      <c r="AD187" s="39" t="str">
        <f t="shared" si="22"/>
        <v/>
      </c>
      <c r="AE187" s="39" t="str">
        <f t="shared" si="23"/>
        <v/>
      </c>
      <c r="AF187" s="39" t="str">
        <f t="shared" si="24"/>
        <v/>
      </c>
    </row>
    <row r="188" spans="1:32" x14ac:dyDescent="0.25">
      <c r="V188" s="21" t="str">
        <f>IF(AND($H188="W",$I188="TWA",$J188="PBZ",$U188&lt;&gt;""),IF($AA188&lt;&gt;"ND",$U188,IF(#REF!&gt;3,$U188/2,$U188/SQRT(2))),"")</f>
        <v/>
      </c>
      <c r="W188" s="682" t="str">
        <f t="shared" si="20"/>
        <v/>
      </c>
      <c r="X188" s="682" t="str">
        <f>IF(AND($H188="W",$I188="Short-term",$J188="PBZ",$U188&lt;&gt;""),IF($AA188&lt;&gt;"ND",$U188,IF(#REF!&gt;3,$U188/2,$U188/SQRT(2))),"")</f>
        <v/>
      </c>
      <c r="Y188" s="682" t="str">
        <f>IF(AND($H188="ONU",$I188="Short-term",$J188="PBZ",$U188&lt;&gt;""),IF($AA188&lt;&gt;"ND",$U188,IF(#REF!&gt;3,$U188/2,$U188/SQRT(2))),"")</f>
        <v/>
      </c>
      <c r="AC188" s="39" t="str">
        <f t="shared" si="21"/>
        <v/>
      </c>
      <c r="AD188" s="39" t="str">
        <f t="shared" si="22"/>
        <v/>
      </c>
      <c r="AE188" s="39" t="str">
        <f t="shared" si="23"/>
        <v/>
      </c>
      <c r="AF188" s="39" t="str">
        <f t="shared" si="24"/>
        <v/>
      </c>
    </row>
    <row r="189" spans="1:32" x14ac:dyDescent="0.25">
      <c r="V189" s="21" t="str">
        <f>IF(AND($H189="W",$I189="TWA",$J189="PBZ",$U189&lt;&gt;""),IF($AA189&lt;&gt;"ND",$U189,IF(#REF!&gt;3,$U189/2,$U189/SQRT(2))),"")</f>
        <v/>
      </c>
      <c r="W189" s="682" t="str">
        <f t="shared" si="20"/>
        <v/>
      </c>
      <c r="X189" s="682" t="str">
        <f>IF(AND($H189="W",$I189="Short-term",$J189="PBZ",$U189&lt;&gt;""),IF($AA189&lt;&gt;"ND",$U189,IF(#REF!&gt;3,$U189/2,$U189/SQRT(2))),"")</f>
        <v/>
      </c>
      <c r="Y189" s="682" t="str">
        <f>IF(AND($H189="ONU",$I189="Short-term",$J189="PBZ",$U189&lt;&gt;""),IF($AA189&lt;&gt;"ND",$U189,IF(#REF!&gt;3,$U189/2,$U189/SQRT(2))),"")</f>
        <v/>
      </c>
      <c r="AC189" s="39" t="str">
        <f t="shared" si="21"/>
        <v/>
      </c>
      <c r="AD189" s="39" t="str">
        <f t="shared" si="22"/>
        <v/>
      </c>
      <c r="AE189" s="39" t="str">
        <f t="shared" si="23"/>
        <v/>
      </c>
      <c r="AF189" s="39" t="str">
        <f t="shared" si="24"/>
        <v/>
      </c>
    </row>
    <row r="190" spans="1:32" x14ac:dyDescent="0.25">
      <c r="V190" s="21" t="str">
        <f>IF(AND($H190="W",$I190="TWA",$J190="PBZ",$U190&lt;&gt;""),IF($AA190&lt;&gt;"ND",$U190,IF(#REF!&gt;3,$U190/2,$U190/SQRT(2))),"")</f>
        <v/>
      </c>
      <c r="W190" s="682" t="str">
        <f t="shared" si="20"/>
        <v/>
      </c>
      <c r="X190" s="682" t="str">
        <f>IF(AND($H190="W",$I190="Short-term",$J190="PBZ",$U190&lt;&gt;""),IF($AA190&lt;&gt;"ND",$U190,IF(#REF!&gt;3,$U190/2,$U190/SQRT(2))),"")</f>
        <v/>
      </c>
      <c r="Y190" s="682" t="str">
        <f>IF(AND($H190="ONU",$I190="Short-term",$J190="PBZ",$U190&lt;&gt;""),IF($AA190&lt;&gt;"ND",$U190,IF(#REF!&gt;3,$U190/2,$U190/SQRT(2))),"")</f>
        <v/>
      </c>
      <c r="AC190" s="39" t="str">
        <f t="shared" si="21"/>
        <v/>
      </c>
      <c r="AD190" s="39" t="str">
        <f t="shared" si="22"/>
        <v/>
      </c>
      <c r="AE190" s="39" t="str">
        <f t="shared" si="23"/>
        <v/>
      </c>
      <c r="AF190" s="39" t="str">
        <f t="shared" si="24"/>
        <v/>
      </c>
    </row>
    <row r="191" spans="1:32" x14ac:dyDescent="0.25">
      <c r="V191" s="21" t="str">
        <f>IF(AND($H191="W",$I191="TWA",$J191="PBZ",$U191&lt;&gt;""),IF($AA191&lt;&gt;"ND",$U191,IF(#REF!&gt;3,$U191/2,$U191/SQRT(2))),"")</f>
        <v/>
      </c>
      <c r="W191" s="682" t="str">
        <f t="shared" si="20"/>
        <v/>
      </c>
      <c r="X191" s="682" t="str">
        <f>IF(AND($H191="W",$I191="Short-term",$J191="PBZ",$U191&lt;&gt;""),IF($AA191&lt;&gt;"ND",$U191,IF(#REF!&gt;3,$U191/2,$U191/SQRT(2))),"")</f>
        <v/>
      </c>
      <c r="Y191" s="682" t="str">
        <f>IF(AND($H191="ONU",$I191="Short-term",$J191="PBZ",$U191&lt;&gt;""),IF($AA191&lt;&gt;"ND",$U191,IF(#REF!&gt;3,$U191/2,$U191/SQRT(2))),"")</f>
        <v/>
      </c>
      <c r="AC191" s="39" t="str">
        <f t="shared" si="21"/>
        <v/>
      </c>
      <c r="AD191" s="39" t="str">
        <f t="shared" si="22"/>
        <v/>
      </c>
      <c r="AE191" s="39" t="str">
        <f t="shared" si="23"/>
        <v/>
      </c>
      <c r="AF191" s="39" t="str">
        <f t="shared" si="24"/>
        <v/>
      </c>
    </row>
    <row r="192" spans="1:32" x14ac:dyDescent="0.25">
      <c r="V192" s="21" t="str">
        <f>IF(AND($H192="W",$I192="TWA",$J192="PBZ",$U192&lt;&gt;""),IF($AA192&lt;&gt;"ND",$U192,IF(#REF!&gt;3,$U192/2,$U192/SQRT(2))),"")</f>
        <v/>
      </c>
      <c r="W192" s="682" t="str">
        <f t="shared" si="20"/>
        <v/>
      </c>
      <c r="X192" s="682" t="str">
        <f>IF(AND($H192="W",$I192="Short-term",$J192="PBZ",$U192&lt;&gt;""),IF($AA192&lt;&gt;"ND",$U192,IF(#REF!&gt;3,$U192/2,$U192/SQRT(2))),"")</f>
        <v/>
      </c>
      <c r="Y192" s="682" t="str">
        <f>IF(AND($H192="ONU",$I192="Short-term",$J192="PBZ",$U192&lt;&gt;""),IF($AA192&lt;&gt;"ND",$U192,IF(#REF!&gt;3,$U192/2,$U192/SQRT(2))),"")</f>
        <v/>
      </c>
      <c r="AC192" s="39" t="str">
        <f t="shared" si="21"/>
        <v/>
      </c>
      <c r="AD192" s="39" t="str">
        <f t="shared" si="22"/>
        <v/>
      </c>
      <c r="AE192" s="39" t="str">
        <f t="shared" si="23"/>
        <v/>
      </c>
      <c r="AF192" s="39" t="str">
        <f t="shared" si="24"/>
        <v/>
      </c>
    </row>
    <row r="193" spans="22:32" x14ac:dyDescent="0.25">
      <c r="V193" s="21" t="str">
        <f>IF(AND($H193="W",$I193="TWA",$J193="PBZ",$U193&lt;&gt;""),IF($AA193&lt;&gt;"ND",$U193,IF(#REF!&gt;3,$U193/2,$U193/SQRT(2))),"")</f>
        <v/>
      </c>
      <c r="W193" s="682" t="str">
        <f t="shared" si="20"/>
        <v/>
      </c>
      <c r="X193" s="682" t="str">
        <f>IF(AND($H193="W",$I193="Short-term",$J193="PBZ",$U193&lt;&gt;""),IF($AA193&lt;&gt;"ND",$U193,IF(#REF!&gt;3,$U193/2,$U193/SQRT(2))),"")</f>
        <v/>
      </c>
      <c r="Y193" s="682" t="str">
        <f>IF(AND($H193="ONU",$I193="Short-term",$J193="PBZ",$U193&lt;&gt;""),IF($AA193&lt;&gt;"ND",$U193,IF(#REF!&gt;3,$U193/2,$U193/SQRT(2))),"")</f>
        <v/>
      </c>
      <c r="AC193" s="39" t="str">
        <f t="shared" si="21"/>
        <v/>
      </c>
      <c r="AD193" s="39" t="str">
        <f t="shared" si="22"/>
        <v/>
      </c>
      <c r="AE193" s="39" t="str">
        <f t="shared" si="23"/>
        <v/>
      </c>
      <c r="AF193" s="39" t="str">
        <f t="shared" si="24"/>
        <v/>
      </c>
    </row>
    <row r="194" spans="22:32" x14ac:dyDescent="0.25">
      <c r="V194" s="21" t="str">
        <f>IF(AND($H194="W",$I194="TWA",$J194="PBZ",$U194&lt;&gt;""),IF($AA194&lt;&gt;"ND",$U194,IF(#REF!&gt;3,$U194/2,$U194/SQRT(2))),"")</f>
        <v/>
      </c>
      <c r="W194" s="682" t="str">
        <f t="shared" si="20"/>
        <v/>
      </c>
      <c r="X194" s="682" t="str">
        <f>IF(AND($H194="W",$I194="Short-term",$J194="PBZ",$U194&lt;&gt;""),IF($AA194&lt;&gt;"ND",$U194,IF(#REF!&gt;3,$U194/2,$U194/SQRT(2))),"")</f>
        <v/>
      </c>
      <c r="Y194" s="682" t="str">
        <f>IF(AND($H194="ONU",$I194="Short-term",$J194="PBZ",$U194&lt;&gt;""),IF($AA194&lt;&gt;"ND",$U194,IF(#REF!&gt;3,$U194/2,$U194/SQRT(2))),"")</f>
        <v/>
      </c>
      <c r="AC194" s="39" t="str">
        <f t="shared" si="21"/>
        <v/>
      </c>
      <c r="AD194" s="39" t="str">
        <f t="shared" si="22"/>
        <v/>
      </c>
      <c r="AE194" s="39" t="str">
        <f t="shared" si="23"/>
        <v/>
      </c>
      <c r="AF194" s="39" t="str">
        <f t="shared" si="24"/>
        <v/>
      </c>
    </row>
    <row r="195" spans="22:32" x14ac:dyDescent="0.25">
      <c r="V195" s="21" t="str">
        <f>IF(AND($H195="W",$I195="TWA",$J195="PBZ",$U195&lt;&gt;""),IF($AA195&lt;&gt;"ND",$U195,IF(#REF!&gt;3,$U195/2,$U195/SQRT(2))),"")</f>
        <v/>
      </c>
      <c r="W195" s="682" t="str">
        <f t="shared" si="20"/>
        <v/>
      </c>
      <c r="X195" s="682" t="str">
        <f>IF(AND($H195="W",$I195="Short-term",$J195="PBZ",$U195&lt;&gt;""),IF($AA195&lt;&gt;"ND",$U195,IF(#REF!&gt;3,$U195/2,$U195/SQRT(2))),"")</f>
        <v/>
      </c>
      <c r="Y195" s="682" t="str">
        <f>IF(AND($H195="ONU",$I195="Short-term",$J195="PBZ",$U195&lt;&gt;""),IF($AA195&lt;&gt;"ND",$U195,IF(#REF!&gt;3,$U195/2,$U195/SQRT(2))),"")</f>
        <v/>
      </c>
      <c r="AC195" s="39" t="str">
        <f t="shared" si="21"/>
        <v/>
      </c>
      <c r="AD195" s="39" t="str">
        <f t="shared" si="22"/>
        <v/>
      </c>
      <c r="AE195" s="39" t="str">
        <f t="shared" si="23"/>
        <v/>
      </c>
      <c r="AF195" s="39" t="str">
        <f t="shared" si="24"/>
        <v/>
      </c>
    </row>
    <row r="196" spans="22:32" x14ac:dyDescent="0.25">
      <c r="V196" s="21" t="str">
        <f>IF(AND($H196="W",$I196="TWA",$J196="PBZ",$U196&lt;&gt;""),IF($AA196&lt;&gt;"ND",$U196,IF(#REF!&gt;3,$U196/2,$U196/SQRT(2))),"")</f>
        <v/>
      </c>
      <c r="W196" s="682" t="str">
        <f t="shared" si="20"/>
        <v/>
      </c>
      <c r="X196" s="682" t="str">
        <f>IF(AND($H196="W",$I196="Short-term",$J196="PBZ",$U196&lt;&gt;""),IF($AA196&lt;&gt;"ND",$U196,IF(#REF!&gt;3,$U196/2,$U196/SQRT(2))),"")</f>
        <v/>
      </c>
      <c r="Y196" s="682" t="str">
        <f>IF(AND($H196="ONU",$I196="Short-term",$J196="PBZ",$U196&lt;&gt;""),IF($AA196&lt;&gt;"ND",$U196,IF(#REF!&gt;3,$U196/2,$U196/SQRT(2))),"")</f>
        <v/>
      </c>
      <c r="AC196" s="39" t="str">
        <f t="shared" si="21"/>
        <v/>
      </c>
      <c r="AD196" s="39" t="str">
        <f t="shared" si="22"/>
        <v/>
      </c>
      <c r="AE196" s="39" t="str">
        <f t="shared" si="23"/>
        <v/>
      </c>
      <c r="AF196" s="39" t="str">
        <f t="shared" si="24"/>
        <v/>
      </c>
    </row>
    <row r="197" spans="22:32" x14ac:dyDescent="0.25">
      <c r="V197" s="21" t="str">
        <f>IF(AND($H197="W",$I197="TWA",$J197="PBZ",$U197&lt;&gt;""),IF($AA197&lt;&gt;"ND",$U197,IF(#REF!&gt;3,$U197/2,$U197/SQRT(2))),"")</f>
        <v/>
      </c>
      <c r="W197" s="682" t="str">
        <f t="shared" si="20"/>
        <v/>
      </c>
      <c r="X197" s="682" t="str">
        <f>IF(AND($H197="W",$I197="Short-term",$J197="PBZ",$U197&lt;&gt;""),IF($AA197&lt;&gt;"ND",$U197,IF(#REF!&gt;3,$U197/2,$U197/SQRT(2))),"")</f>
        <v/>
      </c>
      <c r="Y197" s="682" t="str">
        <f>IF(AND($H197="ONU",$I197="Short-term",$J197="PBZ",$U197&lt;&gt;""),IF($AA197&lt;&gt;"ND",$U197,IF(#REF!&gt;3,$U197/2,$U197/SQRT(2))),"")</f>
        <v/>
      </c>
      <c r="AC197" s="39" t="str">
        <f t="shared" si="21"/>
        <v/>
      </c>
      <c r="AD197" s="39" t="str">
        <f t="shared" si="22"/>
        <v/>
      </c>
      <c r="AE197" s="39" t="str">
        <f t="shared" si="23"/>
        <v/>
      </c>
      <c r="AF197" s="39" t="str">
        <f t="shared" si="24"/>
        <v/>
      </c>
    </row>
    <row r="198" spans="22:32" x14ac:dyDescent="0.25">
      <c r="V198" s="21" t="str">
        <f>IF(AND($H198="W",$I198="TWA",$J198="PBZ",$U198&lt;&gt;""),IF($AA198&lt;&gt;"ND",$U198,IF(#REF!&gt;3,$U198/2,$U198/SQRT(2))),"")</f>
        <v/>
      </c>
      <c r="W198" s="682" t="str">
        <f t="shared" si="20"/>
        <v/>
      </c>
      <c r="X198" s="682" t="str">
        <f>IF(AND($H198="W",$I198="Short-term",$J198="PBZ",$U198&lt;&gt;""),IF($AA198&lt;&gt;"ND",$U198,IF(#REF!&gt;3,$U198/2,$U198/SQRT(2))),"")</f>
        <v/>
      </c>
      <c r="Y198" s="682" t="str">
        <f>IF(AND($H198="ONU",$I198="Short-term",$J198="PBZ",$U198&lt;&gt;""),IF($AA198&lt;&gt;"ND",$U198,IF(#REF!&gt;3,$U198/2,$U198/SQRT(2))),"")</f>
        <v/>
      </c>
      <c r="AC198" s="39" t="str">
        <f t="shared" si="21"/>
        <v/>
      </c>
      <c r="AD198" s="39" t="str">
        <f t="shared" si="22"/>
        <v/>
      </c>
      <c r="AE198" s="39" t="str">
        <f t="shared" si="23"/>
        <v/>
      </c>
      <c r="AF198" s="39" t="str">
        <f t="shared" si="24"/>
        <v/>
      </c>
    </row>
    <row r="199" spans="22:32" x14ac:dyDescent="0.25">
      <c r="V199" s="21" t="str">
        <f>IF(AND($H199="W",$I199="TWA",$J199="PBZ",$U199&lt;&gt;""),IF($AA199&lt;&gt;"ND",$U199,IF(#REF!&gt;3,$U199/2,$U199/SQRT(2))),"")</f>
        <v/>
      </c>
      <c r="W199" s="682" t="str">
        <f t="shared" si="20"/>
        <v/>
      </c>
      <c r="X199" s="682" t="str">
        <f>IF(AND($H199="W",$I199="Short-term",$J199="PBZ",$U199&lt;&gt;""),IF($AA199&lt;&gt;"ND",$U199,IF(#REF!&gt;3,$U199/2,$U199/SQRT(2))),"")</f>
        <v/>
      </c>
      <c r="Y199" s="682" t="str">
        <f>IF(AND($H199="ONU",$I199="Short-term",$J199="PBZ",$U199&lt;&gt;""),IF($AA199&lt;&gt;"ND",$U199,IF(#REF!&gt;3,$U199/2,$U199/SQRT(2))),"")</f>
        <v/>
      </c>
      <c r="AC199" s="39" t="str">
        <f t="shared" si="21"/>
        <v/>
      </c>
      <c r="AD199" s="39" t="str">
        <f t="shared" si="22"/>
        <v/>
      </c>
      <c r="AE199" s="39" t="str">
        <f t="shared" si="23"/>
        <v/>
      </c>
      <c r="AF199" s="39" t="str">
        <f t="shared" si="24"/>
        <v/>
      </c>
    </row>
    <row r="200" spans="22:32" x14ac:dyDescent="0.25">
      <c r="V200" s="21" t="str">
        <f>IF(AND($H200="W",$I200="TWA",$J200="PBZ",$U200&lt;&gt;""),IF($AA200&lt;&gt;"ND",$U200,IF(#REF!&gt;3,$U200/2,$U200/SQRT(2))),"")</f>
        <v/>
      </c>
      <c r="W200" s="682" t="str">
        <f t="shared" si="20"/>
        <v/>
      </c>
      <c r="X200" s="682" t="str">
        <f>IF(AND($H200="W",$I200="Short-term",$J200="PBZ",$U200&lt;&gt;""),IF($AA200&lt;&gt;"ND",$U200,IF(#REF!&gt;3,$U200/2,$U200/SQRT(2))),"")</f>
        <v/>
      </c>
      <c r="Y200" s="682" t="str">
        <f>IF(AND($H200="ONU",$I200="Short-term",$J200="PBZ",$U200&lt;&gt;""),IF($AA200&lt;&gt;"ND",$U200,IF(#REF!&gt;3,$U200/2,$U200/SQRT(2))),"")</f>
        <v/>
      </c>
      <c r="AC200" s="39" t="str">
        <f t="shared" si="21"/>
        <v/>
      </c>
      <c r="AD200" s="39" t="str">
        <f t="shared" si="22"/>
        <v/>
      </c>
      <c r="AE200" s="39" t="str">
        <f t="shared" si="23"/>
        <v/>
      </c>
      <c r="AF200" s="39" t="str">
        <f t="shared" si="24"/>
        <v/>
      </c>
    </row>
    <row r="201" spans="22:32" x14ac:dyDescent="0.25">
      <c r="V201" s="21" t="str">
        <f>IF(AND($H201="W",$I201="TWA",$J201="PBZ",$U201&lt;&gt;""),IF($AA201&lt;&gt;"ND",$U201,IF(#REF!&gt;3,$U201/2,$U201/SQRT(2))),"")</f>
        <v/>
      </c>
      <c r="W201" s="682" t="str">
        <f t="shared" si="20"/>
        <v/>
      </c>
      <c r="X201" s="682" t="str">
        <f>IF(AND($H201="W",$I201="Short-term",$J201="PBZ",$U201&lt;&gt;""),IF($AA201&lt;&gt;"ND",$U201,IF(#REF!&gt;3,$U201/2,$U201/SQRT(2))),"")</f>
        <v/>
      </c>
      <c r="Y201" s="682" t="str">
        <f>IF(AND($H201="ONU",$I201="Short-term",$J201="PBZ",$U201&lt;&gt;""),IF($AA201&lt;&gt;"ND",$U201,IF(#REF!&gt;3,$U201/2,$U201/SQRT(2))),"")</f>
        <v/>
      </c>
      <c r="AC201" s="39" t="str">
        <f t="shared" si="21"/>
        <v/>
      </c>
      <c r="AD201" s="39" t="str">
        <f t="shared" si="22"/>
        <v/>
      </c>
      <c r="AE201" s="39" t="str">
        <f t="shared" si="23"/>
        <v/>
      </c>
      <c r="AF201" s="39" t="str">
        <f t="shared" si="24"/>
        <v/>
      </c>
    </row>
    <row r="202" spans="22:32" x14ac:dyDescent="0.25">
      <c r="V202" s="21" t="str">
        <f>IF(AND($H202="W",$I202="TWA",$J202="PBZ",$U202&lt;&gt;""),IF($AA202&lt;&gt;"ND",$U202,IF(#REF!&gt;3,$U202/2,$U202/SQRT(2))),"")</f>
        <v/>
      </c>
      <c r="W202" s="682" t="str">
        <f t="shared" si="20"/>
        <v/>
      </c>
      <c r="X202" s="682" t="str">
        <f>IF(AND($H202="W",$I202="Short-term",$J202="PBZ",$U202&lt;&gt;""),IF($AA202&lt;&gt;"ND",$U202,IF(#REF!&gt;3,$U202/2,$U202/SQRT(2))),"")</f>
        <v/>
      </c>
      <c r="Y202" s="682" t="str">
        <f>IF(AND($H202="ONU",$I202="Short-term",$J202="PBZ",$U202&lt;&gt;""),IF($AA202&lt;&gt;"ND",$U202,IF(#REF!&gt;3,$U202/2,$U202/SQRT(2))),"")</f>
        <v/>
      </c>
      <c r="AC202" s="39" t="str">
        <f t="shared" si="21"/>
        <v/>
      </c>
      <c r="AD202" s="39" t="str">
        <f t="shared" si="22"/>
        <v/>
      </c>
      <c r="AE202" s="39" t="str">
        <f t="shared" si="23"/>
        <v/>
      </c>
      <c r="AF202" s="39" t="str">
        <f t="shared" si="24"/>
        <v/>
      </c>
    </row>
    <row r="203" spans="22:32" x14ac:dyDescent="0.25">
      <c r="V203" s="21" t="str">
        <f>IF(AND($H203="W",$I203="TWA",$J203="PBZ",$U203&lt;&gt;""),IF($AA203&lt;&gt;"ND",$U203,IF(#REF!&gt;3,$U203/2,$U203/SQRT(2))),"")</f>
        <v/>
      </c>
      <c r="W203" s="682" t="str">
        <f t="shared" si="20"/>
        <v/>
      </c>
      <c r="X203" s="682" t="str">
        <f>IF(AND($H203="W",$I203="Short-term",$J203="PBZ",$U203&lt;&gt;""),IF($AA203&lt;&gt;"ND",$U203,IF(#REF!&gt;3,$U203/2,$U203/SQRT(2))),"")</f>
        <v/>
      </c>
      <c r="Y203" s="682" t="str">
        <f>IF(AND($H203="ONU",$I203="Short-term",$J203="PBZ",$U203&lt;&gt;""),IF($AA203&lt;&gt;"ND",$U203,IF(#REF!&gt;3,$U203/2,$U203/SQRT(2))),"")</f>
        <v/>
      </c>
      <c r="AC203" s="39" t="str">
        <f t="shared" si="21"/>
        <v/>
      </c>
      <c r="AD203" s="39" t="str">
        <f t="shared" si="22"/>
        <v/>
      </c>
      <c r="AE203" s="39" t="str">
        <f t="shared" si="23"/>
        <v/>
      </c>
      <c r="AF203" s="39" t="str">
        <f t="shared" si="24"/>
        <v/>
      </c>
    </row>
    <row r="204" spans="22:32" x14ac:dyDescent="0.25">
      <c r="V204" s="21" t="str">
        <f>IF(AND($H204="W",$I204="TWA",$J204="PBZ",$U204&lt;&gt;""),IF($AA204&lt;&gt;"ND",$U204,IF(#REF!&gt;3,$U204/2,$U204/SQRT(2))),"")</f>
        <v/>
      </c>
      <c r="W204" s="682" t="str">
        <f t="shared" si="20"/>
        <v/>
      </c>
      <c r="X204" s="682" t="str">
        <f>IF(AND($H204="W",$I204="Short-term",$J204="PBZ",$U204&lt;&gt;""),IF($AA204&lt;&gt;"ND",$U204,IF(#REF!&gt;3,$U204/2,$U204/SQRT(2))),"")</f>
        <v/>
      </c>
      <c r="Y204" s="682" t="str">
        <f>IF(AND($H204="ONU",$I204="Short-term",$J204="PBZ",$U204&lt;&gt;""),IF($AA204&lt;&gt;"ND",$U204,IF(#REF!&gt;3,$U204/2,$U204/SQRT(2))),"")</f>
        <v/>
      </c>
      <c r="AC204" s="39" t="str">
        <f t="shared" si="21"/>
        <v/>
      </c>
      <c r="AD204" s="39" t="str">
        <f t="shared" si="22"/>
        <v/>
      </c>
      <c r="AE204" s="39" t="str">
        <f t="shared" si="23"/>
        <v/>
      </c>
      <c r="AF204" s="39" t="str">
        <f t="shared" si="24"/>
        <v/>
      </c>
    </row>
    <row r="205" spans="22:32" x14ac:dyDescent="0.25">
      <c r="V205" s="21" t="str">
        <f>IF(AND($H205="W",$I205="TWA",$J205="PBZ",$U205&lt;&gt;""),IF($AA205&lt;&gt;"ND",$U205,IF(#REF!&gt;3,$U205/2,$U205/SQRT(2))),"")</f>
        <v/>
      </c>
      <c r="W205" s="682" t="str">
        <f t="shared" si="20"/>
        <v/>
      </c>
      <c r="X205" s="682" t="str">
        <f>IF(AND($H205="W",$I205="Short-term",$J205="PBZ",$U205&lt;&gt;""),IF($AA205&lt;&gt;"ND",$U205,IF(#REF!&gt;3,$U205/2,$U205/SQRT(2))),"")</f>
        <v/>
      </c>
      <c r="Y205" s="682" t="str">
        <f>IF(AND($H205="ONU",$I205="Short-term",$J205="PBZ",$U205&lt;&gt;""),IF($AA205&lt;&gt;"ND",$U205,IF(#REF!&gt;3,$U205/2,$U205/SQRT(2))),"")</f>
        <v/>
      </c>
      <c r="AC205" s="39" t="str">
        <f t="shared" si="21"/>
        <v/>
      </c>
      <c r="AD205" s="39" t="str">
        <f t="shared" si="22"/>
        <v/>
      </c>
      <c r="AE205" s="39" t="str">
        <f t="shared" si="23"/>
        <v/>
      </c>
      <c r="AF205" s="39" t="str">
        <f t="shared" si="24"/>
        <v/>
      </c>
    </row>
    <row r="206" spans="22:32" x14ac:dyDescent="0.25">
      <c r="V206" s="21" t="str">
        <f>IF(AND($H206="W",$I206="TWA",$J206="PBZ",$U206&lt;&gt;""),IF($AA206&lt;&gt;"ND",$U206,IF(#REF!&gt;3,$U206/2,$U206/SQRT(2))),"")</f>
        <v/>
      </c>
      <c r="W206" s="682" t="str">
        <f t="shared" si="20"/>
        <v/>
      </c>
      <c r="X206" s="682" t="str">
        <f>IF(AND($H206="W",$I206="Short-term",$J206="PBZ",$U206&lt;&gt;""),IF($AA206&lt;&gt;"ND",$U206,IF(#REF!&gt;3,$U206/2,$U206/SQRT(2))),"")</f>
        <v/>
      </c>
      <c r="Y206" s="682" t="str">
        <f>IF(AND($H206="ONU",$I206="Short-term",$J206="PBZ",$U206&lt;&gt;""),IF($AA206&lt;&gt;"ND",$U206,IF(#REF!&gt;3,$U206/2,$U206/SQRT(2))),"")</f>
        <v/>
      </c>
      <c r="AC206" s="39" t="str">
        <f t="shared" si="21"/>
        <v/>
      </c>
      <c r="AD206" s="39" t="str">
        <f t="shared" si="22"/>
        <v/>
      </c>
      <c r="AE206" s="39" t="str">
        <f t="shared" si="23"/>
        <v/>
      </c>
      <c r="AF206" s="39" t="str">
        <f t="shared" si="24"/>
        <v/>
      </c>
    </row>
    <row r="207" spans="22:32" x14ac:dyDescent="0.25">
      <c r="V207" s="21" t="str">
        <f>IF(AND($H207="W",$I207="TWA",$J207="PBZ",$U207&lt;&gt;""),IF($AA207&lt;&gt;"ND",$U207,IF(#REF!&gt;3,$U207/2,$U207/SQRT(2))),"")</f>
        <v/>
      </c>
      <c r="W207" s="682" t="str">
        <f t="shared" si="20"/>
        <v/>
      </c>
      <c r="X207" s="682" t="str">
        <f>IF(AND($H207="W",$I207="Short-term",$J207="PBZ",$U207&lt;&gt;""),IF($AA207&lt;&gt;"ND",$U207,IF(#REF!&gt;3,$U207/2,$U207/SQRT(2))),"")</f>
        <v/>
      </c>
      <c r="Y207" s="682" t="str">
        <f>IF(AND($H207="ONU",$I207="Short-term",$J207="PBZ",$U207&lt;&gt;""),IF($AA207&lt;&gt;"ND",$U207,IF(#REF!&gt;3,$U207/2,$U207/SQRT(2))),"")</f>
        <v/>
      </c>
      <c r="AC207" s="39" t="str">
        <f t="shared" si="21"/>
        <v/>
      </c>
      <c r="AD207" s="39" t="str">
        <f t="shared" si="22"/>
        <v/>
      </c>
      <c r="AE207" s="39" t="str">
        <f t="shared" si="23"/>
        <v/>
      </c>
      <c r="AF207" s="39" t="str">
        <f t="shared" si="24"/>
        <v/>
      </c>
    </row>
    <row r="208" spans="22:32" x14ac:dyDescent="0.25">
      <c r="V208" s="21" t="str">
        <f>IF(AND($H208="W",$I208="TWA",$J208="PBZ",$U208&lt;&gt;""),IF($AA208&lt;&gt;"ND",$U208,IF(#REF!&gt;3,$U208/2,$U208/SQRT(2))),"")</f>
        <v/>
      </c>
      <c r="W208" s="682" t="str">
        <f t="shared" si="20"/>
        <v/>
      </c>
      <c r="X208" s="682" t="str">
        <f>IF(AND($H208="W",$I208="Short-term",$J208="PBZ",$U208&lt;&gt;""),IF($AA208&lt;&gt;"ND",$U208,IF(#REF!&gt;3,$U208/2,$U208/SQRT(2))),"")</f>
        <v/>
      </c>
      <c r="Y208" s="682" t="str">
        <f>IF(AND($H208="ONU",$I208="Short-term",$J208="PBZ",$U208&lt;&gt;""),IF($AA208&lt;&gt;"ND",$U208,IF(#REF!&gt;3,$U208/2,$U208/SQRT(2))),"")</f>
        <v/>
      </c>
      <c r="AC208" s="39" t="str">
        <f t="shared" si="21"/>
        <v/>
      </c>
      <c r="AD208" s="39" t="str">
        <f t="shared" si="22"/>
        <v/>
      </c>
      <c r="AE208" s="39" t="str">
        <f t="shared" si="23"/>
        <v/>
      </c>
      <c r="AF208" s="39" t="str">
        <f t="shared" si="24"/>
        <v/>
      </c>
    </row>
    <row r="209" spans="22:32" x14ac:dyDescent="0.25">
      <c r="V209" s="21" t="str">
        <f>IF(AND($H209="W",$I209="TWA",$J209="PBZ",$U209&lt;&gt;""),IF($AA209&lt;&gt;"ND",$U209,IF(#REF!&gt;3,$U209/2,$U209/SQRT(2))),"")</f>
        <v/>
      </c>
      <c r="W209" s="682" t="str">
        <f t="shared" si="20"/>
        <v/>
      </c>
      <c r="X209" s="682" t="str">
        <f>IF(AND($H209="W",$I209="Short-term",$J209="PBZ",$U209&lt;&gt;""),IF($AA209&lt;&gt;"ND",$U209,IF(#REF!&gt;3,$U209/2,$U209/SQRT(2))),"")</f>
        <v/>
      </c>
      <c r="Y209" s="682" t="str">
        <f>IF(AND($H209="ONU",$I209="Short-term",$J209="PBZ",$U209&lt;&gt;""),IF($AA209&lt;&gt;"ND",$U209,IF(#REF!&gt;3,$U209/2,$U209/SQRT(2))),"")</f>
        <v/>
      </c>
      <c r="AC209" s="39" t="str">
        <f t="shared" si="21"/>
        <v/>
      </c>
      <c r="AD209" s="39" t="str">
        <f t="shared" si="22"/>
        <v/>
      </c>
      <c r="AE209" s="39" t="str">
        <f t="shared" si="23"/>
        <v/>
      </c>
      <c r="AF209" s="39" t="str">
        <f t="shared" si="24"/>
        <v/>
      </c>
    </row>
    <row r="210" spans="22:32" x14ac:dyDescent="0.25">
      <c r="V210" s="21" t="str">
        <f>IF(AND($H210="W",$I210="TWA",$J210="PBZ",$U210&lt;&gt;""),IF($AA210&lt;&gt;"ND",$U210,IF(#REF!&gt;3,$U210/2,$U210/SQRT(2))),"")</f>
        <v/>
      </c>
      <c r="W210" s="682" t="str">
        <f t="shared" si="20"/>
        <v/>
      </c>
      <c r="X210" s="682" t="str">
        <f>IF(AND($H210="W",$I210="Short-term",$J210="PBZ",$U210&lt;&gt;""),IF($AA210&lt;&gt;"ND",$U210,IF(#REF!&gt;3,$U210/2,$U210/SQRT(2))),"")</f>
        <v/>
      </c>
      <c r="Y210" s="682" t="str">
        <f>IF(AND($H210="ONU",$I210="Short-term",$J210="PBZ",$U210&lt;&gt;""),IF($AA210&lt;&gt;"ND",$U210,IF(#REF!&gt;3,$U210/2,$U210/SQRT(2))),"")</f>
        <v/>
      </c>
      <c r="AC210" s="39" t="str">
        <f t="shared" si="21"/>
        <v/>
      </c>
      <c r="AD210" s="39" t="str">
        <f t="shared" si="22"/>
        <v/>
      </c>
      <c r="AE210" s="39" t="str">
        <f t="shared" si="23"/>
        <v/>
      </c>
      <c r="AF210" s="39" t="str">
        <f t="shared" si="24"/>
        <v/>
      </c>
    </row>
    <row r="211" spans="22:32" x14ac:dyDescent="0.25">
      <c r="V211" s="21" t="str">
        <f>IF(AND($H211="W",$I211="TWA",$J211="PBZ",$U211&lt;&gt;""),IF($AA211&lt;&gt;"ND",$U211,IF(#REF!&gt;3,$U211/2,$U211/SQRT(2))),"")</f>
        <v/>
      </c>
      <c r="W211" s="682" t="str">
        <f t="shared" si="20"/>
        <v/>
      </c>
      <c r="X211" s="682" t="str">
        <f>IF(AND($H211="W",$I211="Short-term",$J211="PBZ",$U211&lt;&gt;""),IF($AA211&lt;&gt;"ND",$U211,IF(#REF!&gt;3,$U211/2,$U211/SQRT(2))),"")</f>
        <v/>
      </c>
      <c r="Y211" s="682" t="str">
        <f>IF(AND($H211="ONU",$I211="Short-term",$J211="PBZ",$U211&lt;&gt;""),IF($AA211&lt;&gt;"ND",$U211,IF(#REF!&gt;3,$U211/2,$U211/SQRT(2))),"")</f>
        <v/>
      </c>
      <c r="AC211" s="39" t="str">
        <f t="shared" si="21"/>
        <v/>
      </c>
      <c r="AD211" s="39" t="str">
        <f t="shared" si="22"/>
        <v/>
      </c>
      <c r="AE211" s="39" t="str">
        <f t="shared" si="23"/>
        <v/>
      </c>
      <c r="AF211" s="39" t="str">
        <f t="shared" si="24"/>
        <v/>
      </c>
    </row>
    <row r="212" spans="22:32" x14ac:dyDescent="0.25">
      <c r="V212" s="21" t="str">
        <f>IF(AND($H212="W",$I212="TWA",$J212="PBZ",$U212&lt;&gt;""),IF($AA212&lt;&gt;"ND",$U212,IF(#REF!&gt;3,$U212/2,$U212/SQRT(2))),"")</f>
        <v/>
      </c>
      <c r="W212" s="682" t="str">
        <f t="shared" si="20"/>
        <v/>
      </c>
      <c r="X212" s="682" t="str">
        <f>IF(AND($H212="W",$I212="Short-term",$J212="PBZ",$U212&lt;&gt;""),IF($AA212&lt;&gt;"ND",$U212,IF(#REF!&gt;3,$U212/2,$U212/SQRT(2))),"")</f>
        <v/>
      </c>
      <c r="Y212" s="682" t="str">
        <f>IF(AND($H212="ONU",$I212="Short-term",$J212="PBZ",$U212&lt;&gt;""),IF($AA212&lt;&gt;"ND",$U212,IF(#REF!&gt;3,$U212/2,$U212/SQRT(2))),"")</f>
        <v/>
      </c>
      <c r="AC212" s="39" t="str">
        <f t="shared" si="21"/>
        <v/>
      </c>
      <c r="AD212" s="39" t="str">
        <f t="shared" si="22"/>
        <v/>
      </c>
      <c r="AE212" s="39" t="str">
        <f t="shared" si="23"/>
        <v/>
      </c>
      <c r="AF212" s="39" t="str">
        <f t="shared" si="24"/>
        <v/>
      </c>
    </row>
    <row r="213" spans="22:32" x14ac:dyDescent="0.25">
      <c r="V213" s="21" t="str">
        <f>IF(AND($H213="W",$I213="TWA",$J213="PBZ",$U213&lt;&gt;""),IF($AA213&lt;&gt;"ND",$U213,IF(#REF!&gt;3,$U213/2,$U213/SQRT(2))),"")</f>
        <v/>
      </c>
      <c r="W213" s="682" t="str">
        <f t="shared" si="20"/>
        <v/>
      </c>
      <c r="X213" s="682" t="str">
        <f>IF(AND($H213="W",$I213="Short-term",$J213="PBZ",$U213&lt;&gt;""),IF($AA213&lt;&gt;"ND",$U213,IF(#REF!&gt;3,$U213/2,$U213/SQRT(2))),"")</f>
        <v/>
      </c>
      <c r="Y213" s="682" t="str">
        <f>IF(AND($H213="ONU",$I213="Short-term",$J213="PBZ",$U213&lt;&gt;""),IF($AA213&lt;&gt;"ND",$U213,IF(#REF!&gt;3,$U213/2,$U213/SQRT(2))),"")</f>
        <v/>
      </c>
      <c r="AC213" s="39" t="str">
        <f t="shared" si="21"/>
        <v/>
      </c>
      <c r="AD213" s="39" t="str">
        <f t="shared" si="22"/>
        <v/>
      </c>
      <c r="AE213" s="39" t="str">
        <f t="shared" si="23"/>
        <v/>
      </c>
      <c r="AF213" s="39" t="str">
        <f t="shared" si="24"/>
        <v/>
      </c>
    </row>
    <row r="214" spans="22:32" x14ac:dyDescent="0.25">
      <c r="V214" s="21" t="str">
        <f>IF(AND($H214="W",$I214="TWA",$J214="PBZ",$U214&lt;&gt;""),IF($AA214&lt;&gt;"ND",$U214,IF(#REF!&gt;3,$U214/2,$U214/SQRT(2))),"")</f>
        <v/>
      </c>
      <c r="W214" s="682" t="str">
        <f t="shared" ref="W214:W255" si="25">IF(AND($H214="ONU", $I214="TWA", $J214="PBZ",$U214&lt;&gt;""), $U214, "")</f>
        <v/>
      </c>
      <c r="X214" s="682" t="str">
        <f>IF(AND($H214="W",$I214="Short-term",$J214="PBZ",$U214&lt;&gt;""),IF($AA214&lt;&gt;"ND",$U214,IF(#REF!&gt;3,$U214/2,$U214/SQRT(2))),"")</f>
        <v/>
      </c>
      <c r="Y214" s="682" t="str">
        <f>IF(AND($H214="ONU",$I214="Short-term",$J214="PBZ",$U214&lt;&gt;""),IF($AA214&lt;&gt;"ND",$U214,IF(#REF!&gt;3,$U214/2,$U214/SQRT(2))),"")</f>
        <v/>
      </c>
      <c r="AC214" s="39" t="str">
        <f t="shared" si="21"/>
        <v/>
      </c>
      <c r="AD214" s="39" t="str">
        <f t="shared" si="22"/>
        <v/>
      </c>
      <c r="AE214" s="39" t="str">
        <f t="shared" si="23"/>
        <v/>
      </c>
      <c r="AF214" s="39" t="str">
        <f t="shared" si="24"/>
        <v/>
      </c>
    </row>
    <row r="215" spans="22:32" x14ac:dyDescent="0.25">
      <c r="V215" s="21" t="str">
        <f>IF(AND($H215="W",$I215="TWA",$J215="PBZ",$U215&lt;&gt;""),IF($AA215&lt;&gt;"ND",$U215,IF(#REF!&gt;3,$U215/2,$U215/SQRT(2))),"")</f>
        <v/>
      </c>
      <c r="W215" s="682" t="str">
        <f t="shared" si="25"/>
        <v/>
      </c>
      <c r="X215" s="682" t="str">
        <f>IF(AND($H215="W",$I215="Short-term",$J215="PBZ",$U215&lt;&gt;""),IF($AA215&lt;&gt;"ND",$U215,IF(#REF!&gt;3,$U215/2,$U215/SQRT(2))),"")</f>
        <v/>
      </c>
      <c r="Y215" s="682" t="str">
        <f>IF(AND($H215="ONU",$I215="Short-term",$J215="PBZ",$U215&lt;&gt;""),IF($AA215&lt;&gt;"ND",$U215,IF(#REF!&gt;3,$U215/2,$U215/SQRT(2))),"")</f>
        <v/>
      </c>
      <c r="AC215" s="39" t="str">
        <f t="shared" ref="AC215:AC242" si="26">IF(AND($H215="W", $I215="TWA", $J215="PBZ",$U215&lt;&gt;"", $AA215&lt;&gt;"ND"), $U215, "")</f>
        <v/>
      </c>
      <c r="AD215" s="39" t="str">
        <f t="shared" ref="AD215:AD242" si="27">+IFERROR(LN(AC215),"")</f>
        <v/>
      </c>
      <c r="AE215" s="39" t="str">
        <f t="shared" ref="AE215:AE242" si="28">IF(AND($H215="W", $I215="Short-term", $J215="PBZ",$U215&lt;&gt;"", $AA215&lt;&gt;"ND"), $U215, "")</f>
        <v/>
      </c>
      <c r="AF215" s="39" t="str">
        <f t="shared" ref="AF215:AF242" si="29">+IFERROR(LN(AE215),"")</f>
        <v/>
      </c>
    </row>
    <row r="216" spans="22:32" x14ac:dyDescent="0.25">
      <c r="V216" s="21" t="str">
        <f>IF(AND($H216="W",$I216="TWA",$J216="PBZ",$U216&lt;&gt;""),IF($AA216&lt;&gt;"ND",$U216,IF(#REF!&gt;3,$U216/2,$U216/SQRT(2))),"")</f>
        <v/>
      </c>
      <c r="W216" s="682" t="str">
        <f t="shared" si="25"/>
        <v/>
      </c>
      <c r="X216" s="682" t="str">
        <f>IF(AND($H216="W",$I216="Short-term",$J216="PBZ",$U216&lt;&gt;""),IF($AA216&lt;&gt;"ND",$U216,IF(#REF!&gt;3,$U216/2,$U216/SQRT(2))),"")</f>
        <v/>
      </c>
      <c r="Y216" s="682" t="str">
        <f>IF(AND($H216="ONU",$I216="Short-term",$J216="PBZ",$U216&lt;&gt;""),IF($AA216&lt;&gt;"ND",$U216,IF(#REF!&gt;3,$U216/2,$U216/SQRT(2))),"")</f>
        <v/>
      </c>
      <c r="AC216" s="39" t="str">
        <f t="shared" si="26"/>
        <v/>
      </c>
      <c r="AD216" s="39" t="str">
        <f t="shared" si="27"/>
        <v/>
      </c>
      <c r="AE216" s="39" t="str">
        <f t="shared" si="28"/>
        <v/>
      </c>
      <c r="AF216" s="39" t="str">
        <f t="shared" si="29"/>
        <v/>
      </c>
    </row>
    <row r="217" spans="22:32" x14ac:dyDescent="0.25">
      <c r="V217" s="21" t="str">
        <f>IF(AND($H217="W",$I217="TWA",$J217="PBZ",$U217&lt;&gt;""),IF($AA217&lt;&gt;"ND",$U217,IF(#REF!&gt;3,$U217/2,$U217/SQRT(2))),"")</f>
        <v/>
      </c>
      <c r="W217" s="682" t="str">
        <f t="shared" si="25"/>
        <v/>
      </c>
      <c r="X217" s="682" t="str">
        <f>IF(AND($H217="W",$I217="Short-term",$J217="PBZ",$U217&lt;&gt;""),IF($AA217&lt;&gt;"ND",$U217,IF(#REF!&gt;3,$U217/2,$U217/SQRT(2))),"")</f>
        <v/>
      </c>
      <c r="Y217" s="682" t="str">
        <f>IF(AND($H217="ONU",$I217="Short-term",$J217="PBZ",$U217&lt;&gt;""),IF($AA217&lt;&gt;"ND",$U217,IF(#REF!&gt;3,$U217/2,$U217/SQRT(2))),"")</f>
        <v/>
      </c>
      <c r="AC217" s="39" t="str">
        <f t="shared" si="26"/>
        <v/>
      </c>
      <c r="AD217" s="39" t="str">
        <f t="shared" si="27"/>
        <v/>
      </c>
      <c r="AE217" s="39" t="str">
        <f t="shared" si="28"/>
        <v/>
      </c>
      <c r="AF217" s="39" t="str">
        <f t="shared" si="29"/>
        <v/>
      </c>
    </row>
    <row r="218" spans="22:32" x14ac:dyDescent="0.25">
      <c r="V218" s="21" t="str">
        <f>IF(AND($H218="W",$I218="TWA",$J218="PBZ",$U218&lt;&gt;""),IF($AA218&lt;&gt;"ND",$U218,IF(#REF!&gt;3,$U218/2,$U218/SQRT(2))),"")</f>
        <v/>
      </c>
      <c r="W218" s="682" t="str">
        <f t="shared" si="25"/>
        <v/>
      </c>
      <c r="X218" s="682" t="str">
        <f>IF(AND($H218="W",$I218="Short-term",$J218="PBZ",$U218&lt;&gt;""),IF($AA218&lt;&gt;"ND",$U218,IF(#REF!&gt;3,$U218/2,$U218/SQRT(2))),"")</f>
        <v/>
      </c>
      <c r="Y218" s="682" t="str">
        <f>IF(AND($H218="ONU",$I218="Short-term",$J218="PBZ",$U218&lt;&gt;""),IF($AA218&lt;&gt;"ND",$U218,IF(#REF!&gt;3,$U218/2,$U218/SQRT(2))),"")</f>
        <v/>
      </c>
      <c r="AC218" s="39" t="str">
        <f t="shared" si="26"/>
        <v/>
      </c>
      <c r="AD218" s="39" t="str">
        <f t="shared" si="27"/>
        <v/>
      </c>
      <c r="AE218" s="39" t="str">
        <f t="shared" si="28"/>
        <v/>
      </c>
      <c r="AF218" s="39" t="str">
        <f t="shared" si="29"/>
        <v/>
      </c>
    </row>
    <row r="219" spans="22:32" x14ac:dyDescent="0.25">
      <c r="V219" s="21" t="str">
        <f>IF(AND($H219="W",$I219="TWA",$J219="PBZ",$U219&lt;&gt;""),IF($AA219&lt;&gt;"ND",$U219,IF(#REF!&gt;3,$U219/2,$U219/SQRT(2))),"")</f>
        <v/>
      </c>
      <c r="W219" s="682" t="str">
        <f t="shared" si="25"/>
        <v/>
      </c>
      <c r="X219" s="682" t="str">
        <f>IF(AND($H219="W",$I219="Short-term",$J219="PBZ",$U219&lt;&gt;""),IF($AA219&lt;&gt;"ND",$U219,IF(#REF!&gt;3,$U219/2,$U219/SQRT(2))),"")</f>
        <v/>
      </c>
      <c r="Y219" s="682" t="str">
        <f>IF(AND($H219="ONU",$I219="Short-term",$J219="PBZ",$U219&lt;&gt;""),IF($AA219&lt;&gt;"ND",$U219,IF(#REF!&gt;3,$U219/2,$U219/SQRT(2))),"")</f>
        <v/>
      </c>
      <c r="AC219" s="39" t="str">
        <f t="shared" si="26"/>
        <v/>
      </c>
      <c r="AD219" s="39" t="str">
        <f t="shared" si="27"/>
        <v/>
      </c>
      <c r="AE219" s="39" t="str">
        <f t="shared" si="28"/>
        <v/>
      </c>
      <c r="AF219" s="39" t="str">
        <f t="shared" si="29"/>
        <v/>
      </c>
    </row>
    <row r="220" spans="22:32" x14ac:dyDescent="0.25">
      <c r="V220" s="21" t="str">
        <f>IF(AND($H220="W",$I220="TWA",$J220="PBZ",$U220&lt;&gt;""),IF($AA220&lt;&gt;"ND",$U220,IF(#REF!&gt;3,$U220/2,$U220/SQRT(2))),"")</f>
        <v/>
      </c>
      <c r="W220" s="682" t="str">
        <f t="shared" si="25"/>
        <v/>
      </c>
      <c r="X220" s="682" t="str">
        <f>IF(AND($H220="W",$I220="Short-term",$J220="PBZ",$U220&lt;&gt;""),IF($AA220&lt;&gt;"ND",$U220,IF(#REF!&gt;3,$U220/2,$U220/SQRT(2))),"")</f>
        <v/>
      </c>
      <c r="Y220" s="682" t="str">
        <f>IF(AND($H220="ONU",$I220="Short-term",$J220="PBZ",$U220&lt;&gt;""),IF($AA220&lt;&gt;"ND",$U220,IF(#REF!&gt;3,$U220/2,$U220/SQRT(2))),"")</f>
        <v/>
      </c>
      <c r="AC220" s="39" t="str">
        <f t="shared" si="26"/>
        <v/>
      </c>
      <c r="AD220" s="39" t="str">
        <f t="shared" si="27"/>
        <v/>
      </c>
      <c r="AE220" s="39" t="str">
        <f t="shared" si="28"/>
        <v/>
      </c>
      <c r="AF220" s="39" t="str">
        <f t="shared" si="29"/>
        <v/>
      </c>
    </row>
    <row r="221" spans="22:32" x14ac:dyDescent="0.25">
      <c r="V221" s="21" t="str">
        <f>IF(AND($H221="W",$I221="TWA",$J221="PBZ",$U221&lt;&gt;""),IF($AA221&lt;&gt;"ND",$U221,IF(#REF!&gt;3,$U221/2,$U221/SQRT(2))),"")</f>
        <v/>
      </c>
      <c r="W221" s="682" t="str">
        <f t="shared" si="25"/>
        <v/>
      </c>
      <c r="X221" s="682" t="str">
        <f>IF(AND($H221="W",$I221="Short-term",$J221="PBZ",$U221&lt;&gt;""),IF($AA221&lt;&gt;"ND",$U221,IF(#REF!&gt;3,$U221/2,$U221/SQRT(2))),"")</f>
        <v/>
      </c>
      <c r="Y221" s="682" t="str">
        <f>IF(AND($H221="ONU",$I221="Short-term",$J221="PBZ",$U221&lt;&gt;""),IF($AA221&lt;&gt;"ND",$U221,IF(#REF!&gt;3,$U221/2,$U221/SQRT(2))),"")</f>
        <v/>
      </c>
      <c r="AC221" s="39" t="str">
        <f t="shared" si="26"/>
        <v/>
      </c>
      <c r="AD221" s="39" t="str">
        <f t="shared" si="27"/>
        <v/>
      </c>
      <c r="AE221" s="39" t="str">
        <f t="shared" si="28"/>
        <v/>
      </c>
      <c r="AF221" s="39" t="str">
        <f t="shared" si="29"/>
        <v/>
      </c>
    </row>
    <row r="222" spans="22:32" x14ac:dyDescent="0.25">
      <c r="V222" s="21" t="str">
        <f>IF(AND($H222="W",$I222="TWA",$J222="PBZ",$U222&lt;&gt;""),IF($AA222&lt;&gt;"ND",$U222,IF(#REF!&gt;3,$U222/2,$U222/SQRT(2))),"")</f>
        <v/>
      </c>
      <c r="W222" s="682" t="str">
        <f t="shared" si="25"/>
        <v/>
      </c>
      <c r="X222" s="682" t="str">
        <f>IF(AND($H222="W",$I222="Short-term",$J222="PBZ",$U222&lt;&gt;""),IF($AA222&lt;&gt;"ND",$U222,IF(#REF!&gt;3,$U222/2,$U222/SQRT(2))),"")</f>
        <v/>
      </c>
      <c r="Y222" s="682" t="str">
        <f>IF(AND($H222="ONU",$I222="Short-term",$J222="PBZ",$U222&lt;&gt;""),IF($AA222&lt;&gt;"ND",$U222,IF(#REF!&gt;3,$U222/2,$U222/SQRT(2))),"")</f>
        <v/>
      </c>
      <c r="AC222" s="39" t="str">
        <f t="shared" si="26"/>
        <v/>
      </c>
      <c r="AD222" s="39" t="str">
        <f t="shared" si="27"/>
        <v/>
      </c>
      <c r="AE222" s="39" t="str">
        <f t="shared" si="28"/>
        <v/>
      </c>
      <c r="AF222" s="39" t="str">
        <f t="shared" si="29"/>
        <v/>
      </c>
    </row>
    <row r="223" spans="22:32" x14ac:dyDescent="0.25">
      <c r="V223" s="21" t="str">
        <f>IF(AND($H223="W",$I223="TWA",$J223="PBZ",$U223&lt;&gt;""),IF($AA223&lt;&gt;"ND",$U223,IF(#REF!&gt;3,$U223/2,$U223/SQRT(2))),"")</f>
        <v/>
      </c>
      <c r="W223" s="682" t="str">
        <f t="shared" si="25"/>
        <v/>
      </c>
      <c r="X223" s="682" t="str">
        <f>IF(AND($H223="W",$I223="Short-term",$J223="PBZ",$U223&lt;&gt;""),IF($AA223&lt;&gt;"ND",$U223,IF(#REF!&gt;3,$U223/2,$U223/SQRT(2))),"")</f>
        <v/>
      </c>
      <c r="Y223" s="682" t="str">
        <f>IF(AND($H223="ONU",$I223="Short-term",$J223="PBZ",$U223&lt;&gt;""),IF($AA223&lt;&gt;"ND",$U223,IF(#REF!&gt;3,$U223/2,$U223/SQRT(2))),"")</f>
        <v/>
      </c>
      <c r="AC223" s="39" t="str">
        <f t="shared" si="26"/>
        <v/>
      </c>
      <c r="AD223" s="39" t="str">
        <f t="shared" si="27"/>
        <v/>
      </c>
      <c r="AE223" s="39" t="str">
        <f t="shared" si="28"/>
        <v/>
      </c>
      <c r="AF223" s="39" t="str">
        <f t="shared" si="29"/>
        <v/>
      </c>
    </row>
    <row r="224" spans="22:32" x14ac:dyDescent="0.25">
      <c r="V224" s="21" t="str">
        <f>IF(AND($H224="W",$I224="TWA",$J224="PBZ",$U224&lt;&gt;""),IF($AA224&lt;&gt;"ND",$U224,IF(#REF!&gt;3,$U224/2,$U224/SQRT(2))),"")</f>
        <v/>
      </c>
      <c r="W224" s="682" t="str">
        <f t="shared" si="25"/>
        <v/>
      </c>
      <c r="X224" s="682" t="str">
        <f>IF(AND($H224="W",$I224="Short-term",$J224="PBZ",$U224&lt;&gt;""),IF($AA224&lt;&gt;"ND",$U224,IF(#REF!&gt;3,$U224/2,$U224/SQRT(2))),"")</f>
        <v/>
      </c>
      <c r="Y224" s="682" t="str">
        <f>IF(AND($H224="ONU",$I224="Short-term",$J224="PBZ",$U224&lt;&gt;""),IF($AA224&lt;&gt;"ND",$U224,IF(#REF!&gt;3,$U224/2,$U224/SQRT(2))),"")</f>
        <v/>
      </c>
      <c r="AC224" s="39" t="str">
        <f t="shared" si="26"/>
        <v/>
      </c>
      <c r="AD224" s="39" t="str">
        <f t="shared" si="27"/>
        <v/>
      </c>
      <c r="AE224" s="39" t="str">
        <f t="shared" si="28"/>
        <v/>
      </c>
      <c r="AF224" s="39" t="str">
        <f t="shared" si="29"/>
        <v/>
      </c>
    </row>
    <row r="225" spans="22:32" x14ac:dyDescent="0.25">
      <c r="V225" s="21" t="str">
        <f>IF(AND($H225="W",$I225="TWA",$J225="PBZ",$U225&lt;&gt;""),IF($AA225&lt;&gt;"ND",$U225,IF(#REF!&gt;3,$U225/2,$U225/SQRT(2))),"")</f>
        <v/>
      </c>
      <c r="W225" s="682" t="str">
        <f t="shared" si="25"/>
        <v/>
      </c>
      <c r="X225" s="682" t="str">
        <f>IF(AND($H225="W",$I225="Short-term",$J225="PBZ",$U225&lt;&gt;""),IF($AA225&lt;&gt;"ND",$U225,IF(#REF!&gt;3,$U225/2,$U225/SQRT(2))),"")</f>
        <v/>
      </c>
      <c r="Y225" s="682" t="str">
        <f>IF(AND($H225="ONU",$I225="Short-term",$J225="PBZ",$U225&lt;&gt;""),IF($AA225&lt;&gt;"ND",$U225,IF(#REF!&gt;3,$U225/2,$U225/SQRT(2))),"")</f>
        <v/>
      </c>
      <c r="AC225" s="39" t="str">
        <f t="shared" si="26"/>
        <v/>
      </c>
      <c r="AD225" s="39" t="str">
        <f t="shared" si="27"/>
        <v/>
      </c>
      <c r="AE225" s="39" t="str">
        <f t="shared" si="28"/>
        <v/>
      </c>
      <c r="AF225" s="39" t="str">
        <f t="shared" si="29"/>
        <v/>
      </c>
    </row>
    <row r="226" spans="22:32" x14ac:dyDescent="0.25">
      <c r="V226" s="21" t="str">
        <f>IF(AND($H226="W",$I226="TWA",$J226="PBZ",$U226&lt;&gt;""),IF($AA226&lt;&gt;"ND",$U226,IF(#REF!&gt;3,$U226/2,$U226/SQRT(2))),"")</f>
        <v/>
      </c>
      <c r="W226" s="682" t="str">
        <f t="shared" si="25"/>
        <v/>
      </c>
      <c r="X226" s="682" t="str">
        <f>IF(AND($H226="W",$I226="Short-term",$J226="PBZ",$U226&lt;&gt;""),IF($AA226&lt;&gt;"ND",$U226,IF(#REF!&gt;3,$U226/2,$U226/SQRT(2))),"")</f>
        <v/>
      </c>
      <c r="Y226" s="682" t="str">
        <f>IF(AND($H226="ONU",$I226="Short-term",$J226="PBZ",$U226&lt;&gt;""),IF($AA226&lt;&gt;"ND",$U226,IF(#REF!&gt;3,$U226/2,$U226/SQRT(2))),"")</f>
        <v/>
      </c>
      <c r="AC226" s="39" t="str">
        <f t="shared" si="26"/>
        <v/>
      </c>
      <c r="AD226" s="39" t="str">
        <f t="shared" si="27"/>
        <v/>
      </c>
      <c r="AE226" s="39" t="str">
        <f t="shared" si="28"/>
        <v/>
      </c>
      <c r="AF226" s="39" t="str">
        <f t="shared" si="29"/>
        <v/>
      </c>
    </row>
    <row r="227" spans="22:32" x14ac:dyDescent="0.25">
      <c r="V227" s="21" t="str">
        <f>IF(AND($H227="W",$I227="TWA",$J227="PBZ",$U227&lt;&gt;""),IF($AA227&lt;&gt;"ND",$U227,IF(#REF!&gt;3,$U227/2,$U227/SQRT(2))),"")</f>
        <v/>
      </c>
      <c r="W227" s="682" t="str">
        <f t="shared" si="25"/>
        <v/>
      </c>
      <c r="X227" s="682" t="str">
        <f>IF(AND($H227="W",$I227="Short-term",$J227="PBZ",$U227&lt;&gt;""),IF($AA227&lt;&gt;"ND",$U227,IF(#REF!&gt;3,$U227/2,$U227/SQRT(2))),"")</f>
        <v/>
      </c>
      <c r="Y227" s="682" t="str">
        <f>IF(AND($H227="ONU",$I227="Short-term",$J227="PBZ",$U227&lt;&gt;""),IF($AA227&lt;&gt;"ND",$U227,IF(#REF!&gt;3,$U227/2,$U227/SQRT(2))),"")</f>
        <v/>
      </c>
      <c r="AC227" s="39" t="str">
        <f t="shared" si="26"/>
        <v/>
      </c>
      <c r="AD227" s="39" t="str">
        <f t="shared" si="27"/>
        <v/>
      </c>
      <c r="AE227" s="39" t="str">
        <f t="shared" si="28"/>
        <v/>
      </c>
      <c r="AF227" s="39" t="str">
        <f t="shared" si="29"/>
        <v/>
      </c>
    </row>
    <row r="228" spans="22:32" x14ac:dyDescent="0.25">
      <c r="V228" s="21" t="str">
        <f>IF(AND($H228="W",$I228="TWA",$J228="PBZ",$U228&lt;&gt;""),IF($AA228&lt;&gt;"ND",$U228,IF(#REF!&gt;3,$U228/2,$U228/SQRT(2))),"")</f>
        <v/>
      </c>
      <c r="W228" s="682" t="str">
        <f t="shared" si="25"/>
        <v/>
      </c>
      <c r="X228" s="682" t="str">
        <f>IF(AND($H228="W",$I228="Short-term",$J228="PBZ",$U228&lt;&gt;""),IF($AA228&lt;&gt;"ND",$U228,IF(#REF!&gt;3,$U228/2,$U228/SQRT(2))),"")</f>
        <v/>
      </c>
      <c r="Y228" s="682" t="str">
        <f>IF(AND($H228="ONU",$I228="Short-term",$J228="PBZ",$U228&lt;&gt;""),IF($AA228&lt;&gt;"ND",$U228,IF(#REF!&gt;3,$U228/2,$U228/SQRT(2))),"")</f>
        <v/>
      </c>
      <c r="AC228" s="39" t="str">
        <f t="shared" si="26"/>
        <v/>
      </c>
      <c r="AD228" s="39" t="str">
        <f t="shared" si="27"/>
        <v/>
      </c>
      <c r="AE228" s="39" t="str">
        <f t="shared" si="28"/>
        <v/>
      </c>
      <c r="AF228" s="39" t="str">
        <f t="shared" si="29"/>
        <v/>
      </c>
    </row>
    <row r="229" spans="22:32" x14ac:dyDescent="0.25">
      <c r="V229" s="21" t="str">
        <f>IF(AND($H229="W",$I229="TWA",$J229="PBZ",$U229&lt;&gt;""),IF($AA229&lt;&gt;"ND",$U229,IF(#REF!&gt;3,$U229/2,$U229/SQRT(2))),"")</f>
        <v/>
      </c>
      <c r="W229" s="682" t="str">
        <f t="shared" si="25"/>
        <v/>
      </c>
      <c r="X229" s="682" t="str">
        <f>IF(AND($H229="W",$I229="Short-term",$J229="PBZ",$U229&lt;&gt;""),IF($AA229&lt;&gt;"ND",$U229,IF(#REF!&gt;3,$U229/2,$U229/SQRT(2))),"")</f>
        <v/>
      </c>
      <c r="Y229" s="682" t="str">
        <f>IF(AND($H229="ONU",$I229="Short-term",$J229="PBZ",$U229&lt;&gt;""),IF($AA229&lt;&gt;"ND",$U229,IF(#REF!&gt;3,$U229/2,$U229/SQRT(2))),"")</f>
        <v/>
      </c>
      <c r="AC229" s="39" t="str">
        <f t="shared" si="26"/>
        <v/>
      </c>
      <c r="AD229" s="39" t="str">
        <f t="shared" si="27"/>
        <v/>
      </c>
      <c r="AE229" s="39" t="str">
        <f t="shared" si="28"/>
        <v/>
      </c>
      <c r="AF229" s="39" t="str">
        <f t="shared" si="29"/>
        <v/>
      </c>
    </row>
    <row r="230" spans="22:32" x14ac:dyDescent="0.25">
      <c r="V230" s="21" t="str">
        <f>IF(AND($H230="W",$I230="TWA",$J230="PBZ",$U230&lt;&gt;""),IF($AA230&lt;&gt;"ND",$U230,IF(#REF!&gt;3,$U230/2,$U230/SQRT(2))),"")</f>
        <v/>
      </c>
      <c r="W230" s="682" t="str">
        <f t="shared" si="25"/>
        <v/>
      </c>
      <c r="X230" s="682" t="str">
        <f>IF(AND($H230="W",$I230="Short-term",$J230="PBZ",$U230&lt;&gt;""),IF($AA230&lt;&gt;"ND",$U230,IF(#REF!&gt;3,$U230/2,$U230/SQRT(2))),"")</f>
        <v/>
      </c>
      <c r="Y230" s="682" t="str">
        <f>IF(AND($H230="ONU",$I230="Short-term",$J230="PBZ",$U230&lt;&gt;""),IF($AA230&lt;&gt;"ND",$U230,IF(#REF!&gt;3,$U230/2,$U230/SQRT(2))),"")</f>
        <v/>
      </c>
      <c r="AC230" s="39" t="str">
        <f t="shared" si="26"/>
        <v/>
      </c>
      <c r="AD230" s="39" t="str">
        <f t="shared" si="27"/>
        <v/>
      </c>
      <c r="AE230" s="39" t="str">
        <f t="shared" si="28"/>
        <v/>
      </c>
      <c r="AF230" s="39" t="str">
        <f t="shared" si="29"/>
        <v/>
      </c>
    </row>
    <row r="231" spans="22:32" x14ac:dyDescent="0.25">
      <c r="V231" s="21" t="str">
        <f>IF(AND($H231="W",$I231="TWA",$J231="PBZ",$U231&lt;&gt;""),IF($AA231&lt;&gt;"ND",$U231,IF(#REF!&gt;3,$U231/2,$U231/SQRT(2))),"")</f>
        <v/>
      </c>
      <c r="W231" s="682" t="str">
        <f t="shared" si="25"/>
        <v/>
      </c>
      <c r="X231" s="682" t="str">
        <f>IF(AND($H231="W",$I231="Short-term",$J231="PBZ",$U231&lt;&gt;""),IF($AA231&lt;&gt;"ND",$U231,IF(#REF!&gt;3,$U231/2,$U231/SQRT(2))),"")</f>
        <v/>
      </c>
      <c r="Y231" s="682" t="str">
        <f>IF(AND($H231="ONU",$I231="Short-term",$J231="PBZ",$U231&lt;&gt;""),IF($AA231&lt;&gt;"ND",$U231,IF(#REF!&gt;3,$U231/2,$U231/SQRT(2))),"")</f>
        <v/>
      </c>
      <c r="AC231" s="39" t="str">
        <f t="shared" si="26"/>
        <v/>
      </c>
      <c r="AD231" s="39" t="str">
        <f t="shared" si="27"/>
        <v/>
      </c>
      <c r="AE231" s="39" t="str">
        <f t="shared" si="28"/>
        <v/>
      </c>
      <c r="AF231" s="39" t="str">
        <f t="shared" si="29"/>
        <v/>
      </c>
    </row>
    <row r="232" spans="22:32" x14ac:dyDescent="0.25">
      <c r="V232" s="21" t="str">
        <f>IF(AND($H232="W",$I232="TWA",$J232="PBZ",$U232&lt;&gt;""),IF($AA232&lt;&gt;"ND",$U232,IF(#REF!&gt;3,$U232/2,$U232/SQRT(2))),"")</f>
        <v/>
      </c>
      <c r="W232" s="682" t="str">
        <f t="shared" si="25"/>
        <v/>
      </c>
      <c r="X232" s="682" t="str">
        <f>IF(AND($H232="W",$I232="Short-term",$J232="PBZ",$U232&lt;&gt;""),IF($AA232&lt;&gt;"ND",$U232,IF(#REF!&gt;3,$U232/2,$U232/SQRT(2))),"")</f>
        <v/>
      </c>
      <c r="Y232" s="682" t="str">
        <f>IF(AND($H232="ONU",$I232="Short-term",$J232="PBZ",$U232&lt;&gt;""),IF($AA232&lt;&gt;"ND",$U232,IF(#REF!&gt;3,$U232/2,$U232/SQRT(2))),"")</f>
        <v/>
      </c>
      <c r="AC232" s="39" t="str">
        <f t="shared" si="26"/>
        <v/>
      </c>
      <c r="AD232" s="39" t="str">
        <f t="shared" si="27"/>
        <v/>
      </c>
      <c r="AE232" s="39" t="str">
        <f t="shared" si="28"/>
        <v/>
      </c>
      <c r="AF232" s="39" t="str">
        <f t="shared" si="29"/>
        <v/>
      </c>
    </row>
    <row r="233" spans="22:32" x14ac:dyDescent="0.25">
      <c r="V233" s="21" t="str">
        <f>IF(AND($H233="W",$I233="TWA",$J233="PBZ",$U233&lt;&gt;""),IF($AA233&lt;&gt;"ND",$U233,IF(#REF!&gt;3,$U233/2,$U233/SQRT(2))),"")</f>
        <v/>
      </c>
      <c r="W233" s="682" t="str">
        <f t="shared" si="25"/>
        <v/>
      </c>
      <c r="X233" s="682" t="str">
        <f>IF(AND($H233="W",$I233="Short-term",$J233="PBZ",$U233&lt;&gt;""),IF($AA233&lt;&gt;"ND",$U233,IF(#REF!&gt;3,$U233/2,$U233/SQRT(2))),"")</f>
        <v/>
      </c>
      <c r="Y233" s="682" t="str">
        <f>IF(AND($H233="ONU",$I233="Short-term",$J233="PBZ",$U233&lt;&gt;""),IF($AA233&lt;&gt;"ND",$U233,IF(#REF!&gt;3,$U233/2,$U233/SQRT(2))),"")</f>
        <v/>
      </c>
      <c r="AC233" s="39" t="str">
        <f t="shared" si="26"/>
        <v/>
      </c>
      <c r="AD233" s="39" t="str">
        <f t="shared" si="27"/>
        <v/>
      </c>
      <c r="AE233" s="39" t="str">
        <f t="shared" si="28"/>
        <v/>
      </c>
      <c r="AF233" s="39" t="str">
        <f t="shared" si="29"/>
        <v/>
      </c>
    </row>
    <row r="234" spans="22:32" x14ac:dyDescent="0.25">
      <c r="V234" s="21" t="str">
        <f>IF(AND($H234="W",$I234="TWA",$J234="PBZ",$U234&lt;&gt;""),IF($AA234&lt;&gt;"ND",$U234,IF(#REF!&gt;3,$U234/2,$U234/SQRT(2))),"")</f>
        <v/>
      </c>
      <c r="W234" s="682" t="str">
        <f t="shared" si="25"/>
        <v/>
      </c>
      <c r="X234" s="682" t="str">
        <f>IF(AND($H234="W",$I234="Short-term",$J234="PBZ",$U234&lt;&gt;""),IF($AA234&lt;&gt;"ND",$U234,IF(#REF!&gt;3,$U234/2,$U234/SQRT(2))),"")</f>
        <v/>
      </c>
      <c r="Y234" s="682" t="str">
        <f>IF(AND($H234="ONU",$I234="Short-term",$J234="PBZ",$U234&lt;&gt;""),IF($AA234&lt;&gt;"ND",$U234,IF(#REF!&gt;3,$U234/2,$U234/SQRT(2))),"")</f>
        <v/>
      </c>
      <c r="AC234" s="39" t="str">
        <f t="shared" si="26"/>
        <v/>
      </c>
      <c r="AD234" s="39" t="str">
        <f t="shared" si="27"/>
        <v/>
      </c>
      <c r="AE234" s="39" t="str">
        <f t="shared" si="28"/>
        <v/>
      </c>
      <c r="AF234" s="39" t="str">
        <f t="shared" si="29"/>
        <v/>
      </c>
    </row>
    <row r="235" spans="22:32" x14ac:dyDescent="0.25">
      <c r="V235" s="21" t="str">
        <f>IF(AND($H235="W",$I235="TWA",$J235="PBZ",$U235&lt;&gt;""),IF($AA235&lt;&gt;"ND",$U235,IF(#REF!&gt;3,$U235/2,$U235/SQRT(2))),"")</f>
        <v/>
      </c>
      <c r="W235" s="682" t="str">
        <f t="shared" si="25"/>
        <v/>
      </c>
      <c r="X235" s="682" t="str">
        <f>IF(AND($H235="W",$I235="Short-term",$J235="PBZ",$U235&lt;&gt;""),IF($AA235&lt;&gt;"ND",$U235,IF(#REF!&gt;3,$U235/2,$U235/SQRT(2))),"")</f>
        <v/>
      </c>
      <c r="Y235" s="682" t="str">
        <f>IF(AND($H235="ONU",$I235="Short-term",$J235="PBZ",$U235&lt;&gt;""),IF($AA235&lt;&gt;"ND",$U235,IF(#REF!&gt;3,$U235/2,$U235/SQRT(2))),"")</f>
        <v/>
      </c>
      <c r="AC235" s="39" t="str">
        <f t="shared" si="26"/>
        <v/>
      </c>
      <c r="AD235" s="39" t="str">
        <f t="shared" si="27"/>
        <v/>
      </c>
      <c r="AE235" s="39" t="str">
        <f t="shared" si="28"/>
        <v/>
      </c>
      <c r="AF235" s="39" t="str">
        <f t="shared" si="29"/>
        <v/>
      </c>
    </row>
    <row r="236" spans="22:32" x14ac:dyDescent="0.25">
      <c r="V236" s="21" t="str">
        <f>IF(AND($H236="W",$I236="TWA",$J236="PBZ",$U236&lt;&gt;""),IF($AA236&lt;&gt;"ND",$U236,IF(#REF!&gt;3,$U236/2,$U236/SQRT(2))),"")</f>
        <v/>
      </c>
      <c r="W236" s="682" t="str">
        <f t="shared" si="25"/>
        <v/>
      </c>
      <c r="X236" s="682" t="str">
        <f>IF(AND($H236="W",$I236="Short-term",$J236="PBZ",$U236&lt;&gt;""),IF($AA236&lt;&gt;"ND",$U236,IF(#REF!&gt;3,$U236/2,$U236/SQRT(2))),"")</f>
        <v/>
      </c>
      <c r="Y236" s="682" t="str">
        <f>IF(AND($H236="ONU",$I236="Short-term",$J236="PBZ",$U236&lt;&gt;""),IF($AA236&lt;&gt;"ND",$U236,IF(#REF!&gt;3,$U236/2,$U236/SQRT(2))),"")</f>
        <v/>
      </c>
      <c r="AC236" s="39" t="str">
        <f t="shared" si="26"/>
        <v/>
      </c>
      <c r="AD236" s="39" t="str">
        <f t="shared" si="27"/>
        <v/>
      </c>
      <c r="AE236" s="39" t="str">
        <f t="shared" si="28"/>
        <v/>
      </c>
      <c r="AF236" s="39" t="str">
        <f t="shared" si="29"/>
        <v/>
      </c>
    </row>
    <row r="237" spans="22:32" x14ac:dyDescent="0.25">
      <c r="V237" s="21" t="str">
        <f>IF(AND($H237="W",$I237="TWA",$J237="PBZ",$U237&lt;&gt;""),IF($AA237&lt;&gt;"ND",$U237,IF(#REF!&gt;3,$U237/2,$U237/SQRT(2))),"")</f>
        <v/>
      </c>
      <c r="W237" s="682" t="str">
        <f t="shared" si="25"/>
        <v/>
      </c>
      <c r="X237" s="682" t="str">
        <f>IF(AND($H237="W",$I237="Short-term",$J237="PBZ",$U237&lt;&gt;""),IF($AA237&lt;&gt;"ND",$U237,IF(#REF!&gt;3,$U237/2,$U237/SQRT(2))),"")</f>
        <v/>
      </c>
      <c r="Y237" s="682" t="str">
        <f>IF(AND($H237="ONU",$I237="Short-term",$J237="PBZ",$U237&lt;&gt;""),IF($AA237&lt;&gt;"ND",$U237,IF(#REF!&gt;3,$U237/2,$U237/SQRT(2))),"")</f>
        <v/>
      </c>
      <c r="AC237" s="39" t="str">
        <f t="shared" si="26"/>
        <v/>
      </c>
      <c r="AD237" s="39" t="str">
        <f t="shared" si="27"/>
        <v/>
      </c>
      <c r="AE237" s="39" t="str">
        <f t="shared" si="28"/>
        <v/>
      </c>
      <c r="AF237" s="39" t="str">
        <f t="shared" si="29"/>
        <v/>
      </c>
    </row>
    <row r="238" spans="22:32" x14ac:dyDescent="0.25">
      <c r="V238" s="21" t="str">
        <f>IF(AND($H238="W",$I238="TWA",$J238="PBZ",$U238&lt;&gt;""),IF($AA238&lt;&gt;"ND",$U238,IF(#REF!&gt;3,$U238/2,$U238/SQRT(2))),"")</f>
        <v/>
      </c>
      <c r="W238" s="682" t="str">
        <f t="shared" si="25"/>
        <v/>
      </c>
      <c r="X238" s="682" t="str">
        <f>IF(AND($H238="W",$I238="Short-term",$J238="PBZ",$U238&lt;&gt;""),IF($AA238&lt;&gt;"ND",$U238,IF(#REF!&gt;3,$U238/2,$U238/SQRT(2))),"")</f>
        <v/>
      </c>
      <c r="Y238" s="682" t="str">
        <f>IF(AND($H238="ONU",$I238="Short-term",$J238="PBZ",$U238&lt;&gt;""),IF($AA238&lt;&gt;"ND",$U238,IF(#REF!&gt;3,$U238/2,$U238/SQRT(2))),"")</f>
        <v/>
      </c>
      <c r="AC238" s="39" t="str">
        <f t="shared" si="26"/>
        <v/>
      </c>
      <c r="AD238" s="39" t="str">
        <f t="shared" si="27"/>
        <v/>
      </c>
      <c r="AE238" s="39" t="str">
        <f t="shared" si="28"/>
        <v/>
      </c>
      <c r="AF238" s="39" t="str">
        <f t="shared" si="29"/>
        <v/>
      </c>
    </row>
    <row r="239" spans="22:32" x14ac:dyDescent="0.25">
      <c r="V239" s="21" t="str">
        <f>IF(AND($H239="W",$I239="TWA",$J239="PBZ",$U239&lt;&gt;""),IF($AA239&lt;&gt;"ND",$U239,IF(#REF!&gt;3,$U239/2,$U239/SQRT(2))),"")</f>
        <v/>
      </c>
      <c r="W239" s="682" t="str">
        <f t="shared" si="25"/>
        <v/>
      </c>
      <c r="X239" s="682" t="str">
        <f>IF(AND($H239="W",$I239="Short-term",$J239="PBZ",$U239&lt;&gt;""),IF($AA239&lt;&gt;"ND",$U239,IF(#REF!&gt;3,$U239/2,$U239/SQRT(2))),"")</f>
        <v/>
      </c>
      <c r="Y239" s="682" t="str">
        <f>IF(AND($H239="ONU",$I239="Short-term",$J239="PBZ",$U239&lt;&gt;""),IF($AA239&lt;&gt;"ND",$U239,IF(#REF!&gt;3,$U239/2,$U239/SQRT(2))),"")</f>
        <v/>
      </c>
      <c r="AC239" s="39" t="str">
        <f t="shared" si="26"/>
        <v/>
      </c>
      <c r="AD239" s="39" t="str">
        <f t="shared" si="27"/>
        <v/>
      </c>
      <c r="AE239" s="39" t="str">
        <f t="shared" si="28"/>
        <v/>
      </c>
      <c r="AF239" s="39" t="str">
        <f t="shared" si="29"/>
        <v/>
      </c>
    </row>
    <row r="240" spans="22:32" x14ac:dyDescent="0.25">
      <c r="V240" s="21" t="str">
        <f>IF(AND($H240="W",$I240="TWA",$J240="PBZ",$U240&lt;&gt;""),IF($AA240&lt;&gt;"ND",$U240,IF(#REF!&gt;3,$U240/2,$U240/SQRT(2))),"")</f>
        <v/>
      </c>
      <c r="W240" s="682" t="str">
        <f t="shared" si="25"/>
        <v/>
      </c>
      <c r="X240" s="682" t="str">
        <f>IF(AND($H240="W",$I240="Short-term",$J240="PBZ",$U240&lt;&gt;""),IF($AA240&lt;&gt;"ND",$U240,IF(#REF!&gt;3,$U240/2,$U240/SQRT(2))),"")</f>
        <v/>
      </c>
      <c r="Y240" s="682" t="str">
        <f>IF(AND($H240="ONU",$I240="Short-term",$J240="PBZ",$U240&lt;&gt;""),IF($AA240&lt;&gt;"ND",$U240,IF(#REF!&gt;3,$U240/2,$U240/SQRT(2))),"")</f>
        <v/>
      </c>
      <c r="AC240" s="39" t="str">
        <f t="shared" si="26"/>
        <v/>
      </c>
      <c r="AD240" s="39" t="str">
        <f t="shared" si="27"/>
        <v/>
      </c>
      <c r="AE240" s="39" t="str">
        <f t="shared" si="28"/>
        <v/>
      </c>
      <c r="AF240" s="39" t="str">
        <f t="shared" si="29"/>
        <v/>
      </c>
    </row>
    <row r="241" spans="22:32" x14ac:dyDescent="0.25">
      <c r="V241" s="21" t="str">
        <f>IF(AND($H241="W",$I241="TWA",$J241="PBZ",$U241&lt;&gt;""),IF($AA241&lt;&gt;"ND",$U241,IF(#REF!&gt;3,$U241/2,$U241/SQRT(2))),"")</f>
        <v/>
      </c>
      <c r="W241" s="682" t="str">
        <f t="shared" si="25"/>
        <v/>
      </c>
      <c r="X241" s="682" t="str">
        <f>IF(AND($H241="W",$I241="Short-term",$J241="PBZ",$U241&lt;&gt;""),IF($AA241&lt;&gt;"ND",$U241,IF(#REF!&gt;3,$U241/2,$U241/SQRT(2))),"")</f>
        <v/>
      </c>
      <c r="Y241" s="682" t="str">
        <f>IF(AND($H241="ONU",$I241="Short-term",$J241="PBZ",$U241&lt;&gt;""),IF($AA241&lt;&gt;"ND",$U241,IF(#REF!&gt;3,$U241/2,$U241/SQRT(2))),"")</f>
        <v/>
      </c>
      <c r="AC241" s="39" t="str">
        <f t="shared" si="26"/>
        <v/>
      </c>
      <c r="AD241" s="39" t="str">
        <f t="shared" si="27"/>
        <v/>
      </c>
      <c r="AE241" s="39" t="str">
        <f t="shared" si="28"/>
        <v/>
      </c>
      <c r="AF241" s="39" t="str">
        <f t="shared" si="29"/>
        <v/>
      </c>
    </row>
    <row r="242" spans="22:32" x14ac:dyDescent="0.25">
      <c r="V242" s="21" t="str">
        <f>IF(AND($H242="W",$I242="TWA",$J242="PBZ",$U242&lt;&gt;""),IF($AA242&lt;&gt;"ND",$U242,IF(#REF!&gt;3,$U242/2,$U242/SQRT(2))),"")</f>
        <v/>
      </c>
      <c r="W242" s="682" t="str">
        <f t="shared" si="25"/>
        <v/>
      </c>
      <c r="X242" s="682" t="str">
        <f>IF(AND($H242="W",$I242="Short-term",$J242="PBZ",$U242&lt;&gt;""),IF($AA242&lt;&gt;"ND",$U242,IF(#REF!&gt;3,$U242/2,$U242/SQRT(2))),"")</f>
        <v/>
      </c>
      <c r="Y242" s="682" t="str">
        <f>IF(AND($H242="ONU",$I242="Short-term",$J242="PBZ",$U242&lt;&gt;""),IF($AA242&lt;&gt;"ND",$U242,IF(#REF!&gt;3,$U242/2,$U242/SQRT(2))),"")</f>
        <v/>
      </c>
      <c r="AC242" s="44" t="str">
        <f t="shared" si="26"/>
        <v/>
      </c>
      <c r="AD242" s="44" t="str">
        <f t="shared" si="27"/>
        <v/>
      </c>
      <c r="AE242" s="44" t="str">
        <f t="shared" si="28"/>
        <v/>
      </c>
      <c r="AF242" s="44" t="str">
        <f t="shared" si="29"/>
        <v/>
      </c>
    </row>
    <row r="243" spans="22:32" x14ac:dyDescent="0.25">
      <c r="V243" s="21" t="str">
        <f>IF(AND($H243="W",$I243="TWA",$J243="PBZ",$U243&lt;&gt;""),IF($AA243&lt;&gt;"ND",$U243,IF(#REF!&gt;3,$U243/2,$U243/SQRT(2))),"")</f>
        <v/>
      </c>
      <c r="W243" s="682" t="str">
        <f t="shared" si="25"/>
        <v/>
      </c>
      <c r="X243" s="682" t="str">
        <f>IF(AND($H243="W",$I243="Short-term",$J243="PBZ",$U243&lt;&gt;""),IF($AA243&lt;&gt;"ND",$U243,IF(#REF!&gt;3,$U243/2,$U243/SQRT(2))),"")</f>
        <v/>
      </c>
      <c r="Y243" s="682" t="str">
        <f>IF(AND($H243="ONU",$I243="Short-term",$J243="PBZ",$U243&lt;&gt;""),IF($AA243&lt;&gt;"ND",$U243,IF(#REF!&gt;3,$U243/2,$U243/SQRT(2))),"")</f>
        <v/>
      </c>
      <c r="AC243" s="35"/>
      <c r="AD243" s="35"/>
      <c r="AE243" s="35"/>
      <c r="AF243" s="35"/>
    </row>
    <row r="244" spans="22:32" x14ac:dyDescent="0.25">
      <c r="V244" s="21" t="str">
        <f>IF(AND($H244="W",$I244="TWA",$J244="PBZ",$U244&lt;&gt;""),IF($AA244&lt;&gt;"ND",$U244,IF(#REF!&gt;3,$U244/2,$U244/SQRT(2))),"")</f>
        <v/>
      </c>
      <c r="W244" s="682" t="str">
        <f t="shared" si="25"/>
        <v/>
      </c>
      <c r="X244" s="682" t="str">
        <f>IF(AND($H244="W",$I244="Short-term",$J244="PBZ",$U244&lt;&gt;""),IF($AA244&lt;&gt;"ND",$U244,IF(#REF!&gt;3,$U244/2,$U244/SQRT(2))),"")</f>
        <v/>
      </c>
      <c r="Y244" s="682" t="str">
        <f>IF(AND($H244="ONU",$I244="Short-term",$J244="PBZ",$U244&lt;&gt;""),IF($AA244&lt;&gt;"ND",$U244,IF(#REF!&gt;3,$U244/2,$U244/SQRT(2))),"")</f>
        <v/>
      </c>
      <c r="AC244" s="35"/>
      <c r="AD244" s="35"/>
      <c r="AE244" s="35"/>
      <c r="AF244" s="35"/>
    </row>
    <row r="245" spans="22:32" x14ac:dyDescent="0.25">
      <c r="V245" s="21" t="str">
        <f>IF(AND($H245="W",$I245="TWA",$J245="PBZ",$U245&lt;&gt;""),IF($AA245&lt;&gt;"ND",$U245,IF(#REF!&gt;3,$U245/2,$U245/SQRT(2))),"")</f>
        <v/>
      </c>
      <c r="W245" s="682" t="str">
        <f t="shared" si="25"/>
        <v/>
      </c>
      <c r="X245" s="682" t="str">
        <f>IF(AND($H245="W",$I245="Short-term",$J245="PBZ",$U245&lt;&gt;""),IF($AA245&lt;&gt;"ND",$U245,IF(#REF!&gt;3,$U245/2,$U245/SQRT(2))),"")</f>
        <v/>
      </c>
      <c r="Y245" s="682" t="str">
        <f>IF(AND($H245="ONU",$I245="Short-term",$J245="PBZ",$U245&lt;&gt;""),IF($AA245&lt;&gt;"ND",$U245,IF(#REF!&gt;3,$U245/2,$U245/SQRT(2))),"")</f>
        <v/>
      </c>
      <c r="AC245" s="35"/>
      <c r="AD245" s="35"/>
      <c r="AE245" s="35"/>
      <c r="AF245" s="35"/>
    </row>
    <row r="246" spans="22:32" x14ac:dyDescent="0.25">
      <c r="V246" s="21" t="str">
        <f>IF(AND($H246="W",$I246="TWA",$J246="PBZ",$U246&lt;&gt;""),IF($AA246&lt;&gt;"ND",$U246,IF(#REF!&gt;3,$U246/2,$U246/SQRT(2))),"")</f>
        <v/>
      </c>
      <c r="W246" s="682" t="str">
        <f t="shared" si="25"/>
        <v/>
      </c>
      <c r="X246" s="682" t="str">
        <f>IF(AND($H246="W",$I246="Short-term",$J246="PBZ",$U246&lt;&gt;""),IF($AA246&lt;&gt;"ND",$U246,IF(#REF!&gt;3,$U246/2,$U246/SQRT(2))),"")</f>
        <v/>
      </c>
      <c r="Y246" s="682" t="str">
        <f>IF(AND($H246="ONU",$I246="Short-term",$J246="PBZ",$U246&lt;&gt;""),IF($AA246&lt;&gt;"ND",$U246,IF(#REF!&gt;3,$U246/2,$U246/SQRT(2))),"")</f>
        <v/>
      </c>
      <c r="AC246" s="35"/>
      <c r="AD246" s="35"/>
      <c r="AE246" s="35"/>
      <c r="AF246" s="35"/>
    </row>
    <row r="247" spans="22:32" x14ac:dyDescent="0.25">
      <c r="V247" s="21" t="str">
        <f>IF(AND($H247="W",$I247="TWA",$J247="PBZ",$U247&lt;&gt;""),IF($AA247&lt;&gt;"ND",$U247,IF(#REF!&gt;3,$U247/2,$U247/SQRT(2))),"")</f>
        <v/>
      </c>
      <c r="W247" s="682" t="str">
        <f t="shared" si="25"/>
        <v/>
      </c>
      <c r="X247" s="682" t="str">
        <f>IF(AND($H247="W",$I247="Short-term",$J247="PBZ",$U247&lt;&gt;""),IF($AA247&lt;&gt;"ND",$U247,IF(#REF!&gt;3,$U247/2,$U247/SQRT(2))),"")</f>
        <v/>
      </c>
      <c r="Y247" s="682" t="str">
        <f>IF(AND($H247="ONU",$I247="Short-term",$J247="PBZ",$U247&lt;&gt;""),IF($AA247&lt;&gt;"ND",$U247,IF(#REF!&gt;3,$U247/2,$U247/SQRT(2))),"")</f>
        <v/>
      </c>
      <c r="AC247" s="35"/>
      <c r="AD247" s="35"/>
      <c r="AE247" s="35"/>
      <c r="AF247" s="35"/>
    </row>
    <row r="248" spans="22:32" x14ac:dyDescent="0.25">
      <c r="V248" s="21" t="str">
        <f>IF(AND($H248="W",$I248="TWA",$J248="PBZ",$U248&lt;&gt;""),IF($AA248&lt;&gt;"ND",$U248,IF(#REF!&gt;3,$U248/2,$U248/SQRT(2))),"")</f>
        <v/>
      </c>
      <c r="W248" s="682" t="str">
        <f t="shared" si="25"/>
        <v/>
      </c>
      <c r="X248" s="682" t="str">
        <f>IF(AND($H248="W",$I248="Short-term",$J248="PBZ",$U248&lt;&gt;""),IF($AA248&lt;&gt;"ND",$U248,IF(#REF!&gt;3,$U248/2,$U248/SQRT(2))),"")</f>
        <v/>
      </c>
      <c r="Y248" s="682" t="str">
        <f>IF(AND($H248="ONU",$I248="Short-term",$J248="PBZ",$U248&lt;&gt;""),IF($AA248&lt;&gt;"ND",$U248,IF(#REF!&gt;3,$U248/2,$U248/SQRT(2))),"")</f>
        <v/>
      </c>
      <c r="AC248" s="35"/>
      <c r="AD248" s="35"/>
      <c r="AE248" s="35"/>
      <c r="AF248" s="35"/>
    </row>
    <row r="249" spans="22:32" x14ac:dyDescent="0.25">
      <c r="V249" s="21" t="str">
        <f>IF(AND($H249="W",$I249="TWA",$J249="PBZ",$U249&lt;&gt;""),IF($AA249&lt;&gt;"ND",$U249,IF(#REF!&gt;3,$U249/2,$U249/SQRT(2))),"")</f>
        <v/>
      </c>
      <c r="W249" s="682" t="str">
        <f t="shared" si="25"/>
        <v/>
      </c>
      <c r="X249" s="682" t="str">
        <f>IF(AND($H249="W",$I249="Short-term",$J249="PBZ",$U249&lt;&gt;""),IF($AA249&lt;&gt;"ND",$U249,IF(#REF!&gt;3,$U249/2,$U249/SQRT(2))),"")</f>
        <v/>
      </c>
      <c r="Y249" s="682" t="str">
        <f>IF(AND($H249="ONU",$I249="Short-term",$J249="PBZ",$U249&lt;&gt;""),IF($AA249&lt;&gt;"ND",$U249,IF(#REF!&gt;3,$U249/2,$U249/SQRT(2))),"")</f>
        <v/>
      </c>
      <c r="AC249" s="35"/>
      <c r="AD249" s="35"/>
      <c r="AE249" s="35"/>
      <c r="AF249" s="35"/>
    </row>
    <row r="250" spans="22:32" x14ac:dyDescent="0.25">
      <c r="V250" s="21" t="str">
        <f>IF(AND($H250="W",$I250="TWA",$J250="PBZ",$U250&lt;&gt;""),IF($AA250&lt;&gt;"ND",$U250,IF(#REF!&gt;3,$U250/2,$U250/SQRT(2))),"")</f>
        <v/>
      </c>
      <c r="W250" s="682" t="str">
        <f t="shared" si="25"/>
        <v/>
      </c>
      <c r="X250" s="682" t="str">
        <f>IF(AND($H250="W",$I250="Short-term",$J250="PBZ",$U250&lt;&gt;""),IF($AA250&lt;&gt;"ND",$U250,IF(#REF!&gt;3,$U250/2,$U250/SQRT(2))),"")</f>
        <v/>
      </c>
      <c r="Y250" s="682" t="str">
        <f>IF(AND($H250="ONU",$I250="Short-term",$J250="PBZ",$U250&lt;&gt;""),IF($AA250&lt;&gt;"ND",$U250,IF(#REF!&gt;3,$U250/2,$U250/SQRT(2))),"")</f>
        <v/>
      </c>
      <c r="AC250" s="35"/>
      <c r="AD250" s="35"/>
      <c r="AE250" s="35"/>
      <c r="AF250" s="35"/>
    </row>
    <row r="251" spans="22:32" x14ac:dyDescent="0.25">
      <c r="V251" s="21" t="str">
        <f>IF(AND($H251="W",$I251="TWA",$J251="PBZ",$U251&lt;&gt;""),IF($AA251&lt;&gt;"ND",$U251,IF(#REF!&gt;3,$U251/2,$U251/SQRT(2))),"")</f>
        <v/>
      </c>
      <c r="W251" s="682" t="str">
        <f t="shared" si="25"/>
        <v/>
      </c>
      <c r="X251" s="682" t="str">
        <f>IF(AND($H251="W",$I251="Short-term",$J251="PBZ",$U251&lt;&gt;""),IF($AA251&lt;&gt;"ND",$U251,IF(#REF!&gt;3,$U251/2,$U251/SQRT(2))),"")</f>
        <v/>
      </c>
      <c r="Y251" s="682" t="str">
        <f>IF(AND($H251="ONU",$I251="Short-term",$J251="PBZ",$U251&lt;&gt;""),IF($AA251&lt;&gt;"ND",$U251,IF(#REF!&gt;3,$U251/2,$U251/SQRT(2))),"")</f>
        <v/>
      </c>
      <c r="AC251" s="35"/>
      <c r="AD251" s="35"/>
      <c r="AE251" s="35"/>
      <c r="AF251" s="35"/>
    </row>
    <row r="252" spans="22:32" x14ac:dyDescent="0.25">
      <c r="V252" s="21" t="str">
        <f>IF(AND($H252="W",$I252="TWA",$J252="PBZ",$U252&lt;&gt;""),IF($AA252&lt;&gt;"ND",$U252,IF(#REF!&gt;3,$U252/2,$U252/SQRT(2))),"")</f>
        <v/>
      </c>
      <c r="W252" s="682" t="str">
        <f t="shared" si="25"/>
        <v/>
      </c>
      <c r="X252" s="682" t="str">
        <f>IF(AND($H252="W",$I252="Short-term",$J252="PBZ",$U252&lt;&gt;""),IF($AA252&lt;&gt;"ND",$U252,IF(#REF!&gt;3,$U252/2,$U252/SQRT(2))),"")</f>
        <v/>
      </c>
      <c r="Y252" s="682" t="str">
        <f>IF(AND($H252="ONU",$I252="Short-term",$J252="PBZ",$U252&lt;&gt;""),IF($AA252&lt;&gt;"ND",$U252,IF(#REF!&gt;3,$U252/2,$U252/SQRT(2))),"")</f>
        <v/>
      </c>
      <c r="AC252" s="35"/>
      <c r="AD252" s="35"/>
      <c r="AE252" s="35"/>
      <c r="AF252" s="35"/>
    </row>
    <row r="253" spans="22:32" x14ac:dyDescent="0.25">
      <c r="V253" s="21" t="str">
        <f>IF(AND($H253="W",$I253="TWA",$J253="PBZ",$U253&lt;&gt;""),IF($AA253&lt;&gt;"ND",$U253,IF(#REF!&gt;3,$U253/2,$U253/SQRT(2))),"")</f>
        <v/>
      </c>
      <c r="W253" s="682" t="str">
        <f t="shared" si="25"/>
        <v/>
      </c>
      <c r="X253" s="682" t="str">
        <f>IF(AND($H253="W",$I253="Short-term",$J253="PBZ",$U253&lt;&gt;""),IF($AA253&lt;&gt;"ND",$U253,IF(#REF!&gt;3,$U253/2,$U253/SQRT(2))),"")</f>
        <v/>
      </c>
      <c r="Y253" s="682" t="str">
        <f>IF(AND($H253="ONU",$I253="Short-term",$J253="PBZ",$U253&lt;&gt;""),IF($AA253&lt;&gt;"ND",$U253,IF(#REF!&gt;3,$U253/2,$U253/SQRT(2))),"")</f>
        <v/>
      </c>
      <c r="AC253" s="35"/>
      <c r="AD253" s="35"/>
      <c r="AE253" s="35"/>
      <c r="AF253" s="35"/>
    </row>
    <row r="254" spans="22:32" x14ac:dyDescent="0.25">
      <c r="V254" s="21" t="str">
        <f>IF(AND($H254="W",$I254="TWA",$J254="PBZ",$U254&lt;&gt;""),IF($AA254&lt;&gt;"ND",$U254,IF(#REF!&gt;3,$U254/2,$U254/SQRT(2))),"")</f>
        <v/>
      </c>
      <c r="W254" s="682" t="str">
        <f t="shared" si="25"/>
        <v/>
      </c>
      <c r="X254" s="682" t="str">
        <f>IF(AND($H254="W",$I254="Short-term",$J254="PBZ",$U254&lt;&gt;""),IF($AA254&lt;&gt;"ND",$U254,IF(#REF!&gt;3,$U254/2,$U254/SQRT(2))),"")</f>
        <v/>
      </c>
      <c r="Y254" s="682" t="str">
        <f>IF(AND($H254="ONU",$I254="Short-term",$J254="PBZ",$U254&lt;&gt;""),IF($AA254&lt;&gt;"ND",$U254,IF(#REF!&gt;3,$U254/2,$U254/SQRT(2))),"")</f>
        <v/>
      </c>
      <c r="AC254" s="35"/>
      <c r="AD254" s="35"/>
      <c r="AE254" s="35"/>
      <c r="AF254" s="35"/>
    </row>
    <row r="255" spans="22:32" x14ac:dyDescent="0.25">
      <c r="V255" s="21" t="str">
        <f>IF(AND($H255="W",$I255="TWA",$J255="PBZ",$U255&lt;&gt;""),IF($AA255&lt;&gt;"ND",$U255,IF(#REF!&gt;3,$U255/2,$U255/SQRT(2))),"")</f>
        <v/>
      </c>
      <c r="W255" s="682" t="str">
        <f t="shared" si="25"/>
        <v/>
      </c>
      <c r="X255" s="682" t="str">
        <f>IF(AND($H255="W",$I255="Short-term",$J255="PBZ",$U255&lt;&gt;""),IF($AA255&lt;&gt;"ND",$U255,IF(#REF!&gt;3,$U255/2,$U255/SQRT(2))),"")</f>
        <v/>
      </c>
      <c r="Y255" s="682" t="str">
        <f>IF(AND($H255="ONU",$I255="Short-term",$J255="PBZ",$U255&lt;&gt;""),IF($AA255&lt;&gt;"ND",$U255,IF(#REF!&gt;3,$U255/2,$U255/SQRT(2))),"")</f>
        <v/>
      </c>
      <c r="AC255" s="35"/>
      <c r="AD255" s="35"/>
      <c r="AE255" s="35"/>
      <c r="AF255" s="35"/>
    </row>
    <row r="256" spans="22:32" x14ac:dyDescent="0.25">
      <c r="AC256" s="35"/>
      <c r="AD256" s="35"/>
      <c r="AE256" s="35"/>
      <c r="AF256" s="35"/>
    </row>
    <row r="257" spans="29:32" x14ac:dyDescent="0.25">
      <c r="AC257" s="35"/>
      <c r="AD257" s="35"/>
      <c r="AE257" s="35"/>
      <c r="AF257" s="35"/>
    </row>
    <row r="258" spans="29:32" x14ac:dyDescent="0.25">
      <c r="AC258" s="35"/>
      <c r="AD258" s="35"/>
      <c r="AE258" s="35"/>
      <c r="AF258" s="35"/>
    </row>
    <row r="259" spans="29:32" x14ac:dyDescent="0.25">
      <c r="AC259" s="35"/>
      <c r="AD259" s="35"/>
      <c r="AE259" s="35"/>
      <c r="AF259" s="35"/>
    </row>
    <row r="260" spans="29:32" x14ac:dyDescent="0.25">
      <c r="AC260" s="35"/>
      <c r="AD260" s="35"/>
      <c r="AE260" s="35"/>
      <c r="AF260" s="35"/>
    </row>
    <row r="261" spans="29:32" x14ac:dyDescent="0.25">
      <c r="AC261" s="35"/>
      <c r="AD261" s="35"/>
      <c r="AE261" s="35"/>
      <c r="AF261" s="35"/>
    </row>
    <row r="262" spans="29:32" x14ac:dyDescent="0.25">
      <c r="AC262" s="35"/>
      <c r="AD262" s="35"/>
      <c r="AE262" s="35"/>
      <c r="AF262" s="35"/>
    </row>
    <row r="263" spans="29:32" x14ac:dyDescent="0.25">
      <c r="AC263" s="35"/>
      <c r="AD263" s="35"/>
      <c r="AE263" s="35"/>
      <c r="AF263" s="35"/>
    </row>
    <row r="264" spans="29:32" x14ac:dyDescent="0.25">
      <c r="AC264" s="35"/>
      <c r="AD264" s="35"/>
      <c r="AE264" s="35"/>
      <c r="AF264" s="35"/>
    </row>
    <row r="265" spans="29:32" x14ac:dyDescent="0.25">
      <c r="AC265" s="35"/>
      <c r="AD265" s="35"/>
      <c r="AE265" s="35"/>
      <c r="AF265" s="35"/>
    </row>
    <row r="266" spans="29:32" x14ac:dyDescent="0.25">
      <c r="AC266" s="35"/>
      <c r="AD266" s="35"/>
      <c r="AE266" s="35"/>
      <c r="AF266" s="35"/>
    </row>
    <row r="267" spans="29:32" x14ac:dyDescent="0.25">
      <c r="AC267" s="35"/>
      <c r="AD267" s="35"/>
      <c r="AE267" s="35"/>
      <c r="AF267" s="35"/>
    </row>
    <row r="268" spans="29:32" x14ac:dyDescent="0.25">
      <c r="AC268" s="35"/>
      <c r="AD268" s="35"/>
      <c r="AE268" s="35"/>
      <c r="AF268" s="35"/>
    </row>
    <row r="269" spans="29:32" x14ac:dyDescent="0.25">
      <c r="AC269" s="35"/>
      <c r="AD269" s="35"/>
      <c r="AE269" s="35"/>
      <c r="AF269" s="35"/>
    </row>
    <row r="270" spans="29:32" x14ac:dyDescent="0.25">
      <c r="AC270" s="35"/>
      <c r="AD270" s="35"/>
      <c r="AE270" s="35"/>
      <c r="AF270" s="35"/>
    </row>
    <row r="271" spans="29:32" x14ac:dyDescent="0.25">
      <c r="AC271" s="35"/>
      <c r="AD271" s="35"/>
      <c r="AE271" s="35"/>
      <c r="AF271" s="35"/>
    </row>
    <row r="272" spans="29:32" x14ac:dyDescent="0.25">
      <c r="AC272" s="35"/>
      <c r="AD272" s="35"/>
      <c r="AE272" s="35"/>
      <c r="AF272" s="35"/>
    </row>
    <row r="273" spans="29:32" x14ac:dyDescent="0.25">
      <c r="AC273" s="35"/>
      <c r="AD273" s="35"/>
      <c r="AE273" s="35"/>
      <c r="AF273" s="35"/>
    </row>
    <row r="274" spans="29:32" x14ac:dyDescent="0.25">
      <c r="AC274" s="35"/>
      <c r="AD274" s="35"/>
      <c r="AE274" s="35"/>
      <c r="AF274" s="35"/>
    </row>
    <row r="275" spans="29:32" x14ac:dyDescent="0.25">
      <c r="AC275" s="35"/>
      <c r="AD275" s="35"/>
      <c r="AE275" s="35"/>
      <c r="AF275" s="35"/>
    </row>
    <row r="276" spans="29:32" x14ac:dyDescent="0.25">
      <c r="AC276" s="35"/>
      <c r="AD276" s="35"/>
      <c r="AE276" s="35"/>
      <c r="AF276" s="35"/>
    </row>
    <row r="277" spans="29:32" x14ac:dyDescent="0.25">
      <c r="AC277" s="35"/>
      <c r="AD277" s="35"/>
      <c r="AE277" s="35"/>
      <c r="AF277" s="35"/>
    </row>
    <row r="278" spans="29:32" x14ac:dyDescent="0.25">
      <c r="AC278" s="35"/>
      <c r="AD278" s="35"/>
      <c r="AE278" s="35"/>
      <c r="AF278" s="35"/>
    </row>
    <row r="279" spans="29:32" x14ac:dyDescent="0.25">
      <c r="AC279" s="35"/>
      <c r="AD279" s="35"/>
      <c r="AE279" s="35"/>
      <c r="AF279" s="35"/>
    </row>
    <row r="280" spans="29:32" x14ac:dyDescent="0.25">
      <c r="AC280" s="35"/>
      <c r="AD280" s="35"/>
      <c r="AE280" s="35"/>
      <c r="AF280" s="35"/>
    </row>
    <row r="281" spans="29:32" x14ac:dyDescent="0.25">
      <c r="AC281" s="35"/>
      <c r="AD281" s="35"/>
      <c r="AE281" s="35"/>
      <c r="AF281" s="35"/>
    </row>
    <row r="282" spans="29:32" x14ac:dyDescent="0.25">
      <c r="AC282" s="35"/>
      <c r="AD282" s="35"/>
      <c r="AE282" s="35"/>
      <c r="AF282" s="35"/>
    </row>
    <row r="283" spans="29:32" x14ac:dyDescent="0.25">
      <c r="AC283" s="35"/>
      <c r="AD283" s="35"/>
      <c r="AE283" s="35"/>
      <c r="AF283" s="35"/>
    </row>
    <row r="284" spans="29:32" x14ac:dyDescent="0.25">
      <c r="AC284" s="35"/>
      <c r="AD284" s="35"/>
      <c r="AE284" s="35"/>
      <c r="AF284" s="35"/>
    </row>
    <row r="285" spans="29:32" x14ac:dyDescent="0.25">
      <c r="AC285" s="35"/>
      <c r="AD285" s="35"/>
      <c r="AE285" s="35"/>
      <c r="AF285" s="35"/>
    </row>
    <row r="286" spans="29:32" x14ac:dyDescent="0.25">
      <c r="AC286" s="35"/>
      <c r="AD286" s="35"/>
      <c r="AE286" s="35"/>
      <c r="AF286" s="35"/>
    </row>
    <row r="287" spans="29:32" x14ac:dyDescent="0.25">
      <c r="AC287" s="35"/>
      <c r="AD287" s="35"/>
      <c r="AE287" s="35"/>
      <c r="AF287" s="35"/>
    </row>
    <row r="288" spans="29:32" x14ac:dyDescent="0.25">
      <c r="AC288" s="35"/>
      <c r="AD288" s="35"/>
      <c r="AE288" s="35"/>
      <c r="AF288" s="35"/>
    </row>
    <row r="289" spans="29:32" x14ac:dyDescent="0.25">
      <c r="AC289" s="35"/>
      <c r="AD289" s="35"/>
      <c r="AE289" s="35"/>
      <c r="AF289" s="35"/>
    </row>
    <row r="290" spans="29:32" x14ac:dyDescent="0.25">
      <c r="AC290" s="35"/>
      <c r="AD290" s="35"/>
      <c r="AE290" s="35"/>
      <c r="AF290" s="35"/>
    </row>
    <row r="291" spans="29:32" x14ac:dyDescent="0.25">
      <c r="AC291" s="35"/>
      <c r="AD291" s="35"/>
      <c r="AE291" s="35"/>
      <c r="AF291" s="35"/>
    </row>
    <row r="292" spans="29:32" x14ac:dyDescent="0.25">
      <c r="AC292" s="35"/>
      <c r="AD292" s="35"/>
      <c r="AE292" s="35"/>
      <c r="AF292" s="35"/>
    </row>
    <row r="293" spans="29:32" x14ac:dyDescent="0.25">
      <c r="AC293" s="35"/>
      <c r="AD293" s="35"/>
      <c r="AE293" s="35"/>
      <c r="AF293" s="35"/>
    </row>
    <row r="294" spans="29:32" x14ac:dyDescent="0.25">
      <c r="AC294" s="35"/>
      <c r="AD294" s="35"/>
      <c r="AE294" s="35"/>
      <c r="AF294" s="35"/>
    </row>
    <row r="295" spans="29:32" x14ac:dyDescent="0.25">
      <c r="AC295" s="35"/>
      <c r="AD295" s="35"/>
      <c r="AE295" s="35"/>
      <c r="AF295" s="35"/>
    </row>
    <row r="296" spans="29:32" x14ac:dyDescent="0.25">
      <c r="AC296" s="35"/>
      <c r="AD296" s="35"/>
      <c r="AE296" s="35"/>
      <c r="AF296" s="35"/>
    </row>
    <row r="297" spans="29:32" x14ac:dyDescent="0.25">
      <c r="AC297" s="35"/>
      <c r="AD297" s="35"/>
      <c r="AE297" s="35"/>
      <c r="AF297" s="35"/>
    </row>
    <row r="298" spans="29:32" x14ac:dyDescent="0.25">
      <c r="AC298" s="35"/>
      <c r="AD298" s="35"/>
      <c r="AE298" s="35"/>
      <c r="AF298" s="35"/>
    </row>
    <row r="299" spans="29:32" x14ac:dyDescent="0.25">
      <c r="AC299" s="35"/>
      <c r="AD299" s="35"/>
      <c r="AE299" s="35"/>
      <c r="AF299" s="35"/>
    </row>
    <row r="300" spans="29:32" x14ac:dyDescent="0.25">
      <c r="AC300" s="35"/>
      <c r="AD300" s="35"/>
      <c r="AE300" s="35"/>
      <c r="AF300" s="35"/>
    </row>
    <row r="301" spans="29:32" x14ac:dyDescent="0.25">
      <c r="AC301" s="35"/>
      <c r="AD301" s="35"/>
      <c r="AE301" s="35"/>
      <c r="AF301" s="35"/>
    </row>
    <row r="302" spans="29:32" x14ac:dyDescent="0.25">
      <c r="AC302" s="35"/>
      <c r="AD302" s="35"/>
      <c r="AE302" s="35"/>
      <c r="AF302" s="35"/>
    </row>
    <row r="303" spans="29:32" x14ac:dyDescent="0.25">
      <c r="AC303" s="35"/>
      <c r="AD303" s="35"/>
      <c r="AE303" s="35"/>
      <c r="AF303" s="35"/>
    </row>
    <row r="304" spans="29:32" x14ac:dyDescent="0.25">
      <c r="AC304" s="35"/>
      <c r="AD304" s="35"/>
      <c r="AE304" s="35"/>
      <c r="AF304" s="35"/>
    </row>
    <row r="305" spans="29:32" x14ac:dyDescent="0.25">
      <c r="AC305" s="35"/>
      <c r="AD305" s="35"/>
      <c r="AE305" s="35"/>
      <c r="AF305" s="35"/>
    </row>
    <row r="306" spans="29:32" x14ac:dyDescent="0.25">
      <c r="AC306" s="35"/>
      <c r="AD306" s="35"/>
      <c r="AE306" s="35"/>
      <c r="AF306" s="35"/>
    </row>
    <row r="307" spans="29:32" x14ac:dyDescent="0.25">
      <c r="AC307" s="35"/>
      <c r="AD307" s="35"/>
      <c r="AE307" s="35"/>
      <c r="AF307" s="35"/>
    </row>
    <row r="308" spans="29:32" x14ac:dyDescent="0.25">
      <c r="AC308" s="35"/>
      <c r="AD308" s="35"/>
      <c r="AE308" s="35"/>
      <c r="AF308" s="35"/>
    </row>
    <row r="309" spans="29:32" x14ac:dyDescent="0.25">
      <c r="AC309" s="35"/>
      <c r="AD309" s="35"/>
      <c r="AE309" s="35"/>
      <c r="AF309" s="35"/>
    </row>
    <row r="310" spans="29:32" x14ac:dyDescent="0.25">
      <c r="AC310" s="35"/>
      <c r="AD310" s="35"/>
      <c r="AE310" s="35"/>
      <c r="AF310" s="35"/>
    </row>
    <row r="311" spans="29:32" x14ac:dyDescent="0.25">
      <c r="AC311" s="35"/>
      <c r="AD311" s="35"/>
      <c r="AE311" s="35"/>
      <c r="AF311" s="35"/>
    </row>
    <row r="312" spans="29:32" x14ac:dyDescent="0.25">
      <c r="AC312" s="35"/>
      <c r="AD312" s="35"/>
      <c r="AE312" s="35"/>
      <c r="AF312" s="35"/>
    </row>
    <row r="313" spans="29:32" x14ac:dyDescent="0.25">
      <c r="AC313" s="35"/>
      <c r="AD313" s="35"/>
      <c r="AE313" s="35"/>
      <c r="AF313" s="35"/>
    </row>
    <row r="314" spans="29:32" x14ac:dyDescent="0.25">
      <c r="AC314" s="35"/>
      <c r="AD314" s="35"/>
      <c r="AE314" s="35"/>
      <c r="AF314" s="35"/>
    </row>
    <row r="315" spans="29:32" x14ac:dyDescent="0.25">
      <c r="AC315" s="35"/>
      <c r="AD315" s="35"/>
      <c r="AE315" s="35"/>
      <c r="AF315" s="35"/>
    </row>
    <row r="316" spans="29:32" x14ac:dyDescent="0.25">
      <c r="AC316" s="35"/>
      <c r="AD316" s="35"/>
      <c r="AE316" s="35"/>
      <c r="AF316" s="35"/>
    </row>
    <row r="317" spans="29:32" x14ac:dyDescent="0.25">
      <c r="AC317" s="35"/>
      <c r="AD317" s="35"/>
      <c r="AE317" s="35"/>
      <c r="AF317" s="35"/>
    </row>
    <row r="318" spans="29:32" x14ac:dyDescent="0.25">
      <c r="AC318" s="35"/>
      <c r="AD318" s="35"/>
      <c r="AE318" s="35"/>
      <c r="AF318" s="35"/>
    </row>
    <row r="319" spans="29:32" x14ac:dyDescent="0.25">
      <c r="AC319" s="35"/>
      <c r="AD319" s="35"/>
      <c r="AE319" s="35"/>
      <c r="AF319" s="35"/>
    </row>
  </sheetData>
  <sheetProtection sheet="1" objects="1" scenarios="1"/>
  <autoFilter ref="A2:AH255" xr:uid="{2FB3BF6A-6709-4311-8D2C-D5C11388BC3C}"/>
  <mergeCells count="9">
    <mergeCell ref="AC1:AC2"/>
    <mergeCell ref="AD1:AD2"/>
    <mergeCell ref="AE1:AE2"/>
    <mergeCell ref="AF1:AF2"/>
    <mergeCell ref="N1:U1"/>
    <mergeCell ref="V1:W1"/>
    <mergeCell ref="X1:Y1"/>
    <mergeCell ref="AA1:AA2"/>
    <mergeCell ref="Z1:Z2"/>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790B0-8082-4225-B891-C5AE46967A2C}">
  <sheetPr codeName="Sheet16" filterMode="1"/>
  <dimension ref="A1:AQ269"/>
  <sheetViews>
    <sheetView zoomScale="80" zoomScaleNormal="80" workbookViewId="0">
      <pane ySplit="2" topLeftCell="A3" activePane="bottomLeft" state="frozen"/>
      <selection activeCell="K1" sqref="K1"/>
      <selection pane="bottomLeft" activeCell="O1" sqref="O1:V1"/>
    </sheetView>
  </sheetViews>
  <sheetFormatPr defaultColWidth="9.28515625" defaultRowHeight="12.75" x14ac:dyDescent="0.2"/>
  <cols>
    <col min="1" max="1" width="14.28515625" style="8" customWidth="1"/>
    <col min="2" max="2" width="20.28515625" style="8" customWidth="1"/>
    <col min="3" max="4" width="14.28515625" style="8" customWidth="1"/>
    <col min="5" max="5" width="23.5703125" style="8" customWidth="1"/>
    <col min="6" max="6" width="25" style="9" customWidth="1"/>
    <col min="7" max="7" width="17.28515625" style="8" customWidth="1"/>
    <col min="8" max="10" width="12.7109375" style="9" customWidth="1"/>
    <col min="11" max="12" width="12.7109375" style="7" customWidth="1"/>
    <col min="13" max="14" width="11" style="7" customWidth="1"/>
    <col min="15" max="15" width="8.28515625" style="7" customWidth="1"/>
    <col min="16" max="16" width="7.42578125" style="7" customWidth="1"/>
    <col min="17" max="17" width="8.7109375" style="7" customWidth="1"/>
    <col min="18" max="18" width="9.5703125" style="7" customWidth="1"/>
    <col min="19" max="20" width="9.28515625" style="7" customWidth="1"/>
    <col min="21" max="21" width="8.42578125" style="7" customWidth="1"/>
    <col min="22" max="22" width="10" style="7" customWidth="1"/>
    <col min="23" max="24" width="17.7109375" style="7" customWidth="1"/>
    <col min="25" max="26" width="17.42578125" style="49" customWidth="1"/>
    <col min="27" max="27" width="16.42578125" style="7" customWidth="1"/>
    <col min="28" max="28" width="18.28515625" style="7" customWidth="1"/>
    <col min="29" max="30" width="13.5703125" style="8" customWidth="1"/>
    <col min="31" max="31" width="32.28515625" style="8" customWidth="1"/>
    <col min="32" max="16384" width="9.28515625" style="1"/>
  </cols>
  <sheetData>
    <row r="1" spans="1:43" ht="15" customHeight="1" x14ac:dyDescent="0.2">
      <c r="A1" s="772" t="s">
        <v>308</v>
      </c>
      <c r="B1" s="772" t="s">
        <v>312</v>
      </c>
      <c r="C1" s="772" t="s">
        <v>313</v>
      </c>
      <c r="D1" s="772" t="s">
        <v>314</v>
      </c>
      <c r="E1" s="772" t="s">
        <v>315</v>
      </c>
      <c r="F1" s="778" t="s">
        <v>316</v>
      </c>
      <c r="G1" s="772" t="s">
        <v>317</v>
      </c>
      <c r="H1" s="780" t="s">
        <v>318</v>
      </c>
      <c r="I1" s="780" t="s">
        <v>319</v>
      </c>
      <c r="J1" s="780" t="s">
        <v>320</v>
      </c>
      <c r="K1" s="772" t="s">
        <v>321</v>
      </c>
      <c r="L1" s="772" t="s">
        <v>322</v>
      </c>
      <c r="M1" s="772" t="s">
        <v>323</v>
      </c>
      <c r="N1" s="772" t="s">
        <v>324</v>
      </c>
      <c r="O1" s="774" t="s">
        <v>306</v>
      </c>
      <c r="P1" s="775"/>
      <c r="Q1" s="775"/>
      <c r="R1" s="775"/>
      <c r="S1" s="775"/>
      <c r="T1" s="775"/>
      <c r="U1" s="775"/>
      <c r="V1" s="775"/>
      <c r="W1" s="774" t="s">
        <v>440</v>
      </c>
      <c r="X1" s="776"/>
      <c r="Y1" s="790" t="s">
        <v>1190</v>
      </c>
      <c r="Z1" s="791"/>
      <c r="AA1" s="774" t="s">
        <v>441</v>
      </c>
      <c r="AB1" s="776"/>
      <c r="AC1" s="772" t="s">
        <v>335</v>
      </c>
      <c r="AD1" s="772" t="s">
        <v>336</v>
      </c>
      <c r="AE1" s="27"/>
      <c r="AF1" s="782" t="s">
        <v>337</v>
      </c>
      <c r="AG1" s="782" t="s">
        <v>338</v>
      </c>
      <c r="AH1" s="782" t="s">
        <v>1191</v>
      </c>
      <c r="AI1" s="782" t="s">
        <v>1192</v>
      </c>
      <c r="AJ1" s="782" t="s">
        <v>339</v>
      </c>
      <c r="AK1" s="782" t="s">
        <v>340</v>
      </c>
      <c r="AN1" s="765" t="s">
        <v>307</v>
      </c>
      <c r="AO1" s="766"/>
      <c r="AP1" s="766"/>
      <c r="AQ1" s="766"/>
    </row>
    <row r="2" spans="1:43" ht="38.25" x14ac:dyDescent="0.2">
      <c r="A2" s="773"/>
      <c r="B2" s="773"/>
      <c r="C2" s="773"/>
      <c r="D2" s="773"/>
      <c r="E2" s="773"/>
      <c r="F2" s="779"/>
      <c r="G2" s="773"/>
      <c r="H2" s="779"/>
      <c r="I2" s="779"/>
      <c r="J2" s="779"/>
      <c r="K2" s="773"/>
      <c r="L2" s="773"/>
      <c r="M2" s="773"/>
      <c r="N2" s="773"/>
      <c r="O2" s="685" t="s">
        <v>325</v>
      </c>
      <c r="P2" s="685" t="s">
        <v>326</v>
      </c>
      <c r="Q2" s="685" t="s">
        <v>327</v>
      </c>
      <c r="R2" s="685" t="s">
        <v>328</v>
      </c>
      <c r="S2" s="685" t="s">
        <v>329</v>
      </c>
      <c r="T2" s="685" t="s">
        <v>330</v>
      </c>
      <c r="U2" s="685" t="s">
        <v>331</v>
      </c>
      <c r="V2" s="685" t="s">
        <v>332</v>
      </c>
      <c r="W2" s="685" t="s">
        <v>442</v>
      </c>
      <c r="X2" s="685" t="s">
        <v>443</v>
      </c>
      <c r="Y2" s="65" t="s">
        <v>442</v>
      </c>
      <c r="Z2" s="65" t="s">
        <v>443</v>
      </c>
      <c r="AA2" s="685" t="s">
        <v>442</v>
      </c>
      <c r="AB2" s="685" t="s">
        <v>443</v>
      </c>
      <c r="AC2" s="773"/>
      <c r="AD2" s="773"/>
      <c r="AE2" s="683" t="s">
        <v>311</v>
      </c>
      <c r="AF2" s="783"/>
      <c r="AG2" s="783"/>
      <c r="AH2" s="783"/>
      <c r="AI2" s="783"/>
      <c r="AJ2" s="783"/>
      <c r="AK2" s="783"/>
      <c r="AN2" s="35"/>
      <c r="AO2" s="40" t="s">
        <v>341</v>
      </c>
      <c r="AP2" s="40" t="s">
        <v>1193</v>
      </c>
      <c r="AQ2" s="35" t="s">
        <v>342</v>
      </c>
    </row>
    <row r="3" spans="1:43" ht="18.95" customHeight="1" x14ac:dyDescent="0.2">
      <c r="A3" s="2" t="s">
        <v>1194</v>
      </c>
      <c r="B3" s="2" t="s">
        <v>839</v>
      </c>
      <c r="C3" s="2">
        <v>1976</v>
      </c>
      <c r="D3" s="2" t="s">
        <v>347</v>
      </c>
      <c r="E3" s="2" t="s">
        <v>1195</v>
      </c>
      <c r="F3" s="2" t="s">
        <v>568</v>
      </c>
      <c r="G3" s="2" t="s">
        <v>1196</v>
      </c>
      <c r="H3" s="2" t="s">
        <v>351</v>
      </c>
      <c r="I3" s="2" t="s">
        <v>341</v>
      </c>
      <c r="J3" s="2" t="s">
        <v>352</v>
      </c>
      <c r="K3" s="4">
        <v>27598</v>
      </c>
      <c r="L3" s="682">
        <v>346</v>
      </c>
      <c r="M3" s="682"/>
      <c r="N3" s="682"/>
      <c r="O3" s="682"/>
      <c r="P3" s="682"/>
      <c r="Q3" s="682"/>
      <c r="R3" s="682"/>
      <c r="S3" s="682"/>
      <c r="T3" s="682"/>
      <c r="U3" s="682"/>
      <c r="V3" s="682">
        <v>2.1</v>
      </c>
      <c r="W3" s="43">
        <f>IF(AND($H3="W",$I3="TWA",$J3="PBZ",$V3&lt;&gt;""),IF($AD3&lt;&gt;"ND",$V3,IF(AO6&gt;3,$V3/2,$V3/SQRT(2))),"")</f>
        <v>2.1</v>
      </c>
      <c r="X3" s="43" t="str">
        <f>IF(AND($H3="ONU",$I3="TWA",$J3="PBZ",$V3&lt;&gt;""),IF($AD3&lt;&gt;"ND",$V3,IF(AP6&gt;3,$V3/2,$V3/SQRT(2))),"")</f>
        <v/>
      </c>
      <c r="Y3" s="42" t="str">
        <f>IF(AND($H3="W",$I3="12-hr TWA",$J3="PBZ",$V3&lt;&gt;""),IF($AD3&lt;&gt;"ND",$V3,IF(AP6&gt;3,$V3/2,$V3/SQRT(2))),"")</f>
        <v/>
      </c>
      <c r="Z3" s="42" t="str">
        <f>IF(AND($H3="ONU",$I3="12-hr TWA",$J3="PBZ",$V3&lt;&gt;""),IF($AD3&lt;&gt;"ND",$V3,IF(AQ6&gt;3,$V3/2,$V3/SQRT(2))),"")</f>
        <v/>
      </c>
      <c r="AA3" s="42" t="str">
        <f>IF(AND($H3="W",$I3="Short-term",$J3="PBZ",$V3&lt;&gt;""),IF($AD3&lt;&gt;"ND",$V3,IF(AQ6&gt;3,$V3/2,$V3/SQRT(2))),"")</f>
        <v/>
      </c>
      <c r="AB3" s="42" t="str">
        <f>IF(AND($H3="ONU",$I3="Short-term",$J3="PBZ",$V3&lt;&gt;""),IF($AD3&lt;&gt;"ND",$V3,IF(AR6&gt;3,$V3/2,$V3/SQRT(2))),"")</f>
        <v/>
      </c>
      <c r="AC3" s="2" t="s">
        <v>1197</v>
      </c>
      <c r="AD3" s="2"/>
      <c r="AE3" s="2" t="s">
        <v>1198</v>
      </c>
      <c r="AF3" s="159">
        <f>IF(AND($H3="W", $I3="TWA", $J3="PBZ",$V3&lt;&gt;"", $AD3&lt;&gt;"ND"), $V3, "")</f>
        <v>2.1</v>
      </c>
      <c r="AG3" s="44">
        <f t="shared" ref="AG3:AG67" si="0">+IFERROR(LN(AF3),"")</f>
        <v>0.74193734472937733</v>
      </c>
      <c r="AH3" s="44" t="str">
        <f>IF(AND($H3="W", $I3="12-hr TWA", $J3="PBZ",$V3&lt;&gt;"", $AF3&lt;&gt;"ND"), $V3, "")</f>
        <v/>
      </c>
      <c r="AI3" s="44" t="str">
        <f>+IFERROR(LN(AH3),"")</f>
        <v/>
      </c>
      <c r="AJ3" s="44" t="str">
        <f t="shared" ref="AJ3:AJ67" si="1">IF(AND($H3="W", $I3="Short-term", $J3="PBZ",$V3&lt;&gt;"", $AF3&lt;&gt;"ND"), $V3, "")</f>
        <v/>
      </c>
      <c r="AK3" s="44" t="str">
        <f t="shared" ref="AK3:AK67" si="2">+IFERROR(LN(AJ3),"")</f>
        <v/>
      </c>
      <c r="AN3" s="40" t="s">
        <v>355</v>
      </c>
      <c r="AO3" s="35">
        <f>COUNTIFS($AD$3:$AD$200, "ND", $I$3:$I$200, AO$2,$H$3:$H$200,"W", $J$3:$J$200, "PBZ")</f>
        <v>47</v>
      </c>
      <c r="AP3" s="35">
        <f>COUNTIFS($AD$3:$AD$200, "ND", $I$3:$I$200, AP$2,$H$3:$H$200,"W", $J$3:$J$200, "PBZ")</f>
        <v>19</v>
      </c>
      <c r="AQ3" s="35">
        <f>COUNTIFS($AD$3:$AD$200, "ND", $I$3:$I$200, AQ$2,$H$3:$H$200,"W", $J$3:$J$200, "PBZ")</f>
        <v>0</v>
      </c>
    </row>
    <row r="4" spans="1:43" ht="38.25" hidden="1" x14ac:dyDescent="0.2">
      <c r="A4" s="35">
        <v>4140715</v>
      </c>
      <c r="B4" s="35" t="s">
        <v>1199</v>
      </c>
      <c r="C4" s="35">
        <v>2017</v>
      </c>
      <c r="D4" s="35"/>
      <c r="E4" s="35"/>
      <c r="F4" s="35"/>
      <c r="G4" s="40" t="s">
        <v>1200</v>
      </c>
      <c r="H4" s="35" t="s">
        <v>351</v>
      </c>
      <c r="I4" s="35"/>
      <c r="J4" s="35"/>
      <c r="K4" s="35"/>
      <c r="L4" s="35"/>
      <c r="M4" s="35">
        <v>107</v>
      </c>
      <c r="N4" s="35"/>
      <c r="O4" s="35"/>
      <c r="P4" s="35"/>
      <c r="Q4" s="35">
        <f>0.003*mg_m3_to_ppm</f>
        <v>1.3560330994091504E-3</v>
      </c>
      <c r="R4" s="35">
        <f>mg_m3_to_ppm*0.01</f>
        <v>4.5201103313638347E-3</v>
      </c>
      <c r="S4" s="35">
        <f>mg_m3_to_ppm*0.001</f>
        <v>4.520110331363835E-4</v>
      </c>
      <c r="T4" s="35">
        <f>mg_m3_to_ppm*2.87</f>
        <v>1.2972716651014207</v>
      </c>
      <c r="U4" s="35">
        <f>mg_m3_to_ppm*0.001</f>
        <v>4.520110331363835E-4</v>
      </c>
      <c r="V4" s="35"/>
      <c r="W4" s="43" t="str">
        <f>IF(AND($H4="W",$I4="TWA",$J4="PBZ",$V4&lt;&gt;""),IF($AD4&lt;&gt;"ND",$V4,IF(AO8&gt;3,$V4/2,$V4/SQRT(2))),"")</f>
        <v/>
      </c>
      <c r="X4" s="43" t="str">
        <f>IF(AND($H4="ONU",$I4="TWA",$J4="PBZ",$V4&lt;&gt;""),IF($AD4&lt;&gt;"ND",$V4,IF(AP8&gt;3,$V4/2,$V4/SQRT(2))),"")</f>
        <v/>
      </c>
      <c r="Y4" s="42" t="str">
        <f>IF(AND($H4="W",$I4="12-hr TWA",$J4="PBZ",$V4&lt;&gt;""),IF($AD4&lt;&gt;"ND",$V4,IF(AP8&gt;3,$V4/2,$V4/SQRT(2))),"")</f>
        <v/>
      </c>
      <c r="Z4" s="42" t="str">
        <f>IF(AND($H4="ONU",$I4="12-hr TWA",$J4="PBZ",$V4&lt;&gt;""),IF($AD4&lt;&gt;"ND",$V4,IF(AQ8&gt;3,$V4/2,$V4/SQRT(2))),"")</f>
        <v/>
      </c>
      <c r="AA4" s="42" t="str">
        <f>IF(AND($H4="W",$I4="Short-term",$J4="PBZ",$V4&lt;&gt;""),IF($AD4&lt;&gt;"ND",$V4,IF(AQ8&gt;3,$V4/2,$V4/SQRT(2))),"")</f>
        <v/>
      </c>
      <c r="AB4" s="42" t="str">
        <f>IF(AND($H4="ONU",$I4="Short-term",$J4="PBZ",$V4&lt;&gt;""),IF($AD4&lt;&gt;"ND",$V4,IF(AR8&gt;3,$V4/2,$V4/SQRT(2))),"")</f>
        <v/>
      </c>
      <c r="AC4" s="35" t="s">
        <v>353</v>
      </c>
      <c r="AD4" s="35"/>
      <c r="AE4" s="35" t="s">
        <v>1121</v>
      </c>
      <c r="AF4" s="159" t="str">
        <f t="shared" ref="AF4:AF68" si="3">IF(AND($H4="W", $I4="TWA", $J4="PBZ",$V4&lt;&gt;"", $AD4&lt;&gt;"ND"), $V4, "")</f>
        <v/>
      </c>
      <c r="AG4" s="44" t="str">
        <f t="shared" si="0"/>
        <v/>
      </c>
      <c r="AH4" s="44" t="str">
        <f t="shared" ref="AH4:AH68" si="4">IF(AND($H4="W", $I4="12-hr TWA", $J4="PBZ",$V4&lt;&gt;"", $AF4&lt;&gt;"ND"), $V4, "")</f>
        <v/>
      </c>
      <c r="AI4" s="44" t="str">
        <f t="shared" ref="AI4:AI68" si="5">+IFERROR(LN(AH4),"")</f>
        <v/>
      </c>
      <c r="AJ4" s="44" t="str">
        <f t="shared" si="1"/>
        <v/>
      </c>
      <c r="AK4" s="44" t="str">
        <f t="shared" si="2"/>
        <v/>
      </c>
      <c r="AN4" s="40" t="s">
        <v>474</v>
      </c>
      <c r="AO4" s="35">
        <f>COUNTIFS($I$3:$I$214,AO$2,$H$3:$H$214,"W", $J$3:$J$214, "PBZ")</f>
        <v>58</v>
      </c>
      <c r="AP4" s="35">
        <f>COUNTIFS($I$3:$I$214,AP$2,$H$3:$H$214,"W", $J$3:$J$214, "PBZ")</f>
        <v>44</v>
      </c>
      <c r="AQ4" s="35">
        <f>COUNTIFS($I$3:$I$214,AQ$2,$H$3:$H$214,"W", $J$3:$J$214, "PBZ")</f>
        <v>0</v>
      </c>
    </row>
    <row r="5" spans="1:43" ht="25.5" hidden="1" x14ac:dyDescent="0.2">
      <c r="A5" s="35">
        <v>4140715</v>
      </c>
      <c r="B5" s="35" t="s">
        <v>1199</v>
      </c>
      <c r="C5" s="35">
        <v>2017</v>
      </c>
      <c r="D5" s="35"/>
      <c r="E5" s="35"/>
      <c r="F5" s="35"/>
      <c r="G5" s="40" t="s">
        <v>1200</v>
      </c>
      <c r="H5" s="35" t="s">
        <v>351</v>
      </c>
      <c r="I5" s="35"/>
      <c r="J5" s="35"/>
      <c r="K5" s="35"/>
      <c r="L5" s="35"/>
      <c r="M5" s="35">
        <v>109</v>
      </c>
      <c r="N5" s="35"/>
      <c r="O5" s="35"/>
      <c r="P5" s="35"/>
      <c r="Q5" s="35">
        <f>0.36*mg_m3_to_ppm</f>
        <v>0.16272397192909804</v>
      </c>
      <c r="R5" s="35">
        <f>mg_m3_to_ppm*0.26</f>
        <v>0.1175228686154597</v>
      </c>
      <c r="S5" s="35">
        <f>mg_m3_to_ppm*0.23</f>
        <v>0.1039625376213682</v>
      </c>
      <c r="T5" s="35">
        <f>mg_m3_to_ppm*2.84</f>
        <v>1.283711334107329</v>
      </c>
      <c r="U5" s="35">
        <f>mg_m3_to_ppm*0.5</f>
        <v>0.22600551656819173</v>
      </c>
      <c r="V5" s="35"/>
      <c r="W5" s="43"/>
      <c r="X5" s="43"/>
      <c r="Y5" s="42"/>
      <c r="Z5" s="42"/>
      <c r="AA5" s="42"/>
      <c r="AB5" s="42"/>
      <c r="AC5" s="35" t="s">
        <v>353</v>
      </c>
      <c r="AD5" s="35"/>
      <c r="AE5" s="35" t="s">
        <v>1121</v>
      </c>
      <c r="AF5" s="159"/>
      <c r="AG5" s="44"/>
      <c r="AH5" s="44"/>
      <c r="AI5" s="44"/>
      <c r="AJ5" s="44"/>
      <c r="AK5" s="44"/>
      <c r="AN5" s="40"/>
      <c r="AO5" s="35"/>
      <c r="AP5" s="35"/>
      <c r="AQ5" s="35"/>
    </row>
    <row r="6" spans="1:43" ht="114.75" x14ac:dyDescent="0.2">
      <c r="A6" s="2" t="s">
        <v>1194</v>
      </c>
      <c r="B6" s="2" t="s">
        <v>839</v>
      </c>
      <c r="C6" s="2">
        <v>1976</v>
      </c>
      <c r="D6" s="2" t="s">
        <v>347</v>
      </c>
      <c r="E6" s="2" t="s">
        <v>1195</v>
      </c>
      <c r="F6" s="2" t="s">
        <v>568</v>
      </c>
      <c r="G6" s="2" t="s">
        <v>1201</v>
      </c>
      <c r="H6" s="2"/>
      <c r="I6" s="2"/>
      <c r="J6" s="2" t="s">
        <v>493</v>
      </c>
      <c r="K6" s="4">
        <v>27598</v>
      </c>
      <c r="L6" s="682">
        <v>298</v>
      </c>
      <c r="M6" s="682"/>
      <c r="N6" s="682"/>
      <c r="O6" s="682"/>
      <c r="P6" s="682"/>
      <c r="Q6" s="682"/>
      <c r="R6" s="682"/>
      <c r="S6" s="682"/>
      <c r="T6" s="682"/>
      <c r="U6" s="682"/>
      <c r="V6" s="682">
        <v>1.8</v>
      </c>
      <c r="W6" s="43" t="str">
        <f t="shared" ref="W6:W21" si="6">IF(AND($H6="W",$I6="TWA",$J6="PBZ",$V6&lt;&gt;""),IF($AD6&lt;&gt;"ND",$V6,IF(AO9&gt;3,$V6/2,$V6/SQRT(2))),"")</f>
        <v/>
      </c>
      <c r="X6" s="43" t="str">
        <f t="shared" ref="X6:X21" si="7">IF(AND($H6="ONU",$I6="TWA",$J6="PBZ",$V6&lt;&gt;""),IF($AD6&lt;&gt;"ND",$V6,IF(AP9&gt;3,$V6/2,$V6/SQRT(2))),"")</f>
        <v/>
      </c>
      <c r="Y6" s="42" t="str">
        <f t="shared" ref="Y6:Y21" si="8">IF(AND($H6="W",$I6="12-hr TWA",$J6="PBZ",$V6&lt;&gt;""),IF($AD6&lt;&gt;"ND",$V6,IF(AP9&gt;3,$V6/2,$V6/SQRT(2))),"")</f>
        <v/>
      </c>
      <c r="Z6" s="42" t="str">
        <f t="shared" ref="Z6:Z21" si="9">IF(AND($H6="ONU",$I6="12-hr TWA",$J6="PBZ",$V6&lt;&gt;""),IF($AD6&lt;&gt;"ND",$V6,IF(AQ9&gt;3,$V6/2,$V6/SQRT(2))),"")</f>
        <v/>
      </c>
      <c r="AA6" s="42" t="str">
        <f t="shared" ref="AA6:AA21" si="10">IF(AND($H6="W",$I6="Short-term",$J6="PBZ",$V6&lt;&gt;""),IF($AD6&lt;&gt;"ND",$V6,IF(AQ9&gt;3,$V6/2,$V6/SQRT(2))),"")</f>
        <v/>
      </c>
      <c r="AB6" s="42" t="str">
        <f t="shared" ref="AB6:AB21" si="11">IF(AND($H6="ONU",$I6="Short-term",$J6="PBZ",$V6&lt;&gt;""),IF($AD6&lt;&gt;"ND",$V6,IF(AR9&gt;3,$V6/2,$V6/SQRT(2))),"")</f>
        <v/>
      </c>
      <c r="AC6" s="2" t="s">
        <v>1197</v>
      </c>
      <c r="AD6" s="2"/>
      <c r="AE6" s="2" t="s">
        <v>1202</v>
      </c>
      <c r="AF6" s="159" t="str">
        <f t="shared" si="3"/>
        <v/>
      </c>
      <c r="AG6" s="44" t="str">
        <f t="shared" si="0"/>
        <v/>
      </c>
      <c r="AH6" s="44" t="str">
        <f t="shared" si="4"/>
        <v/>
      </c>
      <c r="AI6" s="44" t="str">
        <f t="shared" si="5"/>
        <v/>
      </c>
      <c r="AJ6" s="44" t="str">
        <f t="shared" si="1"/>
        <v/>
      </c>
      <c r="AK6" s="44" t="str">
        <f t="shared" si="2"/>
        <v/>
      </c>
      <c r="AN6" s="40" t="s">
        <v>476</v>
      </c>
      <c r="AO6" s="116">
        <f>AO3/AO4</f>
        <v>0.81034482758620685</v>
      </c>
      <c r="AP6" s="116">
        <f>AP3/AP4</f>
        <v>0.43181818181818182</v>
      </c>
      <c r="AQ6" s="116"/>
    </row>
    <row r="7" spans="1:43" ht="60" x14ac:dyDescent="0.2">
      <c r="A7" s="2">
        <v>8802198</v>
      </c>
      <c r="B7" s="2" t="s">
        <v>1203</v>
      </c>
      <c r="C7" s="2">
        <v>2020</v>
      </c>
      <c r="D7" s="2" t="s">
        <v>1167</v>
      </c>
      <c r="E7" s="2" t="s">
        <v>1204</v>
      </c>
      <c r="F7" s="157" t="s">
        <v>1205</v>
      </c>
      <c r="G7" s="2" t="s">
        <v>1206</v>
      </c>
      <c r="H7" s="5" t="s">
        <v>351</v>
      </c>
      <c r="I7" s="5" t="s">
        <v>341</v>
      </c>
      <c r="J7" s="5" t="s">
        <v>352</v>
      </c>
      <c r="K7" s="4">
        <v>36727</v>
      </c>
      <c r="L7" s="682">
        <f>8*60</f>
        <v>480</v>
      </c>
      <c r="M7" s="682">
        <v>1</v>
      </c>
      <c r="N7" s="682"/>
      <c r="O7" s="682"/>
      <c r="P7" s="682"/>
      <c r="Q7" s="682"/>
      <c r="R7" s="682"/>
      <c r="S7" s="682"/>
      <c r="T7" s="682"/>
      <c r="U7" s="682"/>
      <c r="V7" s="682">
        <v>0.95</v>
      </c>
      <c r="W7" s="43">
        <f t="shared" si="6"/>
        <v>0.67175144212722004</v>
      </c>
      <c r="X7" s="43" t="str">
        <f t="shared" si="7"/>
        <v/>
      </c>
      <c r="Y7" s="42" t="str">
        <f t="shared" si="8"/>
        <v/>
      </c>
      <c r="Z7" s="42" t="str">
        <f t="shared" si="9"/>
        <v/>
      </c>
      <c r="AA7" s="42" t="str">
        <f t="shared" si="10"/>
        <v/>
      </c>
      <c r="AB7" s="42" t="str">
        <f t="shared" si="11"/>
        <v/>
      </c>
      <c r="AC7" s="2" t="s">
        <v>1207</v>
      </c>
      <c r="AD7" s="2" t="s">
        <v>400</v>
      </c>
      <c r="AE7" s="2" t="s">
        <v>1208</v>
      </c>
      <c r="AF7" s="159" t="str">
        <f t="shared" si="3"/>
        <v/>
      </c>
      <c r="AG7" s="44" t="str">
        <f t="shared" si="0"/>
        <v/>
      </c>
      <c r="AH7" s="44" t="str">
        <f t="shared" si="4"/>
        <v/>
      </c>
      <c r="AI7" s="44" t="str">
        <f t="shared" si="5"/>
        <v/>
      </c>
      <c r="AJ7" s="44" t="str">
        <f t="shared" si="1"/>
        <v/>
      </c>
      <c r="AK7" s="44" t="str">
        <f t="shared" si="2"/>
        <v/>
      </c>
      <c r="AN7" s="40" t="s">
        <v>478</v>
      </c>
      <c r="AO7" s="41">
        <f>+EXP(_xlfn.STDEV.S($AG$3:$AG$200))</f>
        <v>2.4018039097788741</v>
      </c>
      <c r="AP7" s="41">
        <f>+EXP(_xlfn.STDEV.S(AI3:AI192))</f>
        <v>1.5534153311246395</v>
      </c>
      <c r="AQ7" s="41"/>
    </row>
    <row r="8" spans="1:43" x14ac:dyDescent="0.2">
      <c r="A8" s="2">
        <v>8802198</v>
      </c>
      <c r="B8" s="2" t="s">
        <v>1203</v>
      </c>
      <c r="C8" s="2">
        <v>2020</v>
      </c>
      <c r="D8" s="2" t="s">
        <v>1167</v>
      </c>
      <c r="E8" s="2" t="s">
        <v>1209</v>
      </c>
      <c r="F8" s="2" t="s">
        <v>1210</v>
      </c>
      <c r="G8" s="2" t="s">
        <v>1211</v>
      </c>
      <c r="H8" s="2" t="s">
        <v>351</v>
      </c>
      <c r="I8" s="2" t="s">
        <v>1193</v>
      </c>
      <c r="J8" s="2" t="s">
        <v>352</v>
      </c>
      <c r="K8" s="4">
        <v>41849</v>
      </c>
      <c r="L8" s="682">
        <v>720</v>
      </c>
      <c r="M8" s="682">
        <v>1</v>
      </c>
      <c r="N8" s="682"/>
      <c r="O8" s="682"/>
      <c r="P8" s="682"/>
      <c r="Q8" s="682"/>
      <c r="R8" s="682"/>
      <c r="S8" s="682"/>
      <c r="T8" s="682"/>
      <c r="U8" s="682"/>
      <c r="V8" s="682">
        <v>0.40300000000000002</v>
      </c>
      <c r="W8" s="43" t="str">
        <f t="shared" si="6"/>
        <v/>
      </c>
      <c r="X8" s="43" t="str">
        <f t="shared" si="7"/>
        <v/>
      </c>
      <c r="Y8" s="42">
        <f t="shared" si="8"/>
        <v>0.40300000000000002</v>
      </c>
      <c r="Z8" s="42" t="str">
        <f t="shared" si="9"/>
        <v/>
      </c>
      <c r="AA8" s="42" t="str">
        <f t="shared" si="10"/>
        <v/>
      </c>
      <c r="AB8" s="42" t="str">
        <f t="shared" si="11"/>
        <v/>
      </c>
      <c r="AC8" s="2" t="s">
        <v>1207</v>
      </c>
      <c r="AD8" s="2"/>
      <c r="AE8" s="2" t="str">
        <f t="shared" ref="AE8:AE21" si="12">IF(AD8="ND",_xlfn.CONCAT("Sample Volume ",ROUND(0.6/V8,1)," L LOD 0.6 ug/sample"),"")</f>
        <v/>
      </c>
      <c r="AF8" s="159" t="str">
        <f t="shared" si="3"/>
        <v/>
      </c>
      <c r="AG8" s="44" t="str">
        <f t="shared" si="0"/>
        <v/>
      </c>
      <c r="AH8" s="44">
        <f t="shared" si="4"/>
        <v>0.40300000000000002</v>
      </c>
      <c r="AI8" s="44">
        <f t="shared" si="5"/>
        <v>-0.90881871703545403</v>
      </c>
      <c r="AJ8" s="44" t="str">
        <f t="shared" si="1"/>
        <v/>
      </c>
      <c r="AK8" s="44" t="str">
        <f t="shared" si="2"/>
        <v/>
      </c>
    </row>
    <row r="9" spans="1:43" x14ac:dyDescent="0.2">
      <c r="A9" s="2">
        <v>8802198</v>
      </c>
      <c r="B9" s="2" t="s">
        <v>1203</v>
      </c>
      <c r="C9" s="2">
        <v>2020</v>
      </c>
      <c r="D9" s="2" t="s">
        <v>1167</v>
      </c>
      <c r="E9" s="2" t="s">
        <v>1209</v>
      </c>
      <c r="F9" s="2" t="s">
        <v>1210</v>
      </c>
      <c r="G9" s="2" t="s">
        <v>1211</v>
      </c>
      <c r="H9" s="2" t="s">
        <v>351</v>
      </c>
      <c r="I9" s="2" t="s">
        <v>1193</v>
      </c>
      <c r="J9" s="2" t="s">
        <v>352</v>
      </c>
      <c r="K9" s="4">
        <v>41849</v>
      </c>
      <c r="L9" s="682">
        <v>720</v>
      </c>
      <c r="M9" s="682">
        <v>1</v>
      </c>
      <c r="N9" s="682"/>
      <c r="O9" s="682"/>
      <c r="P9" s="682"/>
      <c r="Q9" s="682"/>
      <c r="R9" s="682"/>
      <c r="S9" s="682"/>
      <c r="T9" s="682"/>
      <c r="U9" s="682"/>
      <c r="V9" s="682">
        <v>0.36199999999999999</v>
      </c>
      <c r="W9" s="43" t="str">
        <f t="shared" si="6"/>
        <v/>
      </c>
      <c r="X9" s="43" t="str">
        <f t="shared" si="7"/>
        <v/>
      </c>
      <c r="Y9" s="42">
        <f t="shared" si="8"/>
        <v>0.36199999999999999</v>
      </c>
      <c r="Z9" s="42" t="str">
        <f t="shared" si="9"/>
        <v/>
      </c>
      <c r="AA9" s="42" t="str">
        <f t="shared" si="10"/>
        <v/>
      </c>
      <c r="AB9" s="42" t="str">
        <f t="shared" si="11"/>
        <v/>
      </c>
      <c r="AC9" s="2" t="s">
        <v>1207</v>
      </c>
      <c r="AD9" s="2"/>
      <c r="AE9" s="2" t="str">
        <f t="shared" si="12"/>
        <v/>
      </c>
      <c r="AF9" s="159" t="str">
        <f t="shared" si="3"/>
        <v/>
      </c>
      <c r="AG9" s="44" t="str">
        <f t="shared" si="0"/>
        <v/>
      </c>
      <c r="AH9" s="44">
        <f t="shared" si="4"/>
        <v>0.36199999999999999</v>
      </c>
      <c r="AI9" s="44">
        <f t="shared" si="5"/>
        <v>-1.016111067156366</v>
      </c>
      <c r="AJ9" s="44" t="str">
        <f t="shared" si="1"/>
        <v/>
      </c>
      <c r="AK9" s="44" t="str">
        <f t="shared" si="2"/>
        <v/>
      </c>
    </row>
    <row r="10" spans="1:43" ht="75" customHeight="1" x14ac:dyDescent="0.2">
      <c r="A10" s="2">
        <v>8802198</v>
      </c>
      <c r="B10" s="2" t="s">
        <v>1203</v>
      </c>
      <c r="C10" s="2">
        <v>2020</v>
      </c>
      <c r="D10" s="2" t="s">
        <v>1167</v>
      </c>
      <c r="E10" s="2" t="s">
        <v>1204</v>
      </c>
      <c r="F10" s="2" t="s">
        <v>1210</v>
      </c>
      <c r="G10" s="556" t="s">
        <v>1212</v>
      </c>
      <c r="H10" s="2" t="s">
        <v>351</v>
      </c>
      <c r="I10" s="2" t="s">
        <v>341</v>
      </c>
      <c r="J10" s="2" t="s">
        <v>352</v>
      </c>
      <c r="K10" s="4">
        <v>41708</v>
      </c>
      <c r="L10" s="682">
        <v>480</v>
      </c>
      <c r="M10" s="682">
        <v>1</v>
      </c>
      <c r="N10" s="682"/>
      <c r="O10" s="682"/>
      <c r="P10" s="682"/>
      <c r="Q10" s="682"/>
      <c r="R10" s="682"/>
      <c r="S10" s="682"/>
      <c r="T10" s="682"/>
      <c r="U10" s="682"/>
      <c r="V10" s="682">
        <v>0.30199999999999999</v>
      </c>
      <c r="W10" s="43">
        <f t="shared" si="6"/>
        <v>0.30199999999999999</v>
      </c>
      <c r="X10" s="43" t="str">
        <f t="shared" si="7"/>
        <v/>
      </c>
      <c r="Y10" s="42" t="str">
        <f t="shared" si="8"/>
        <v/>
      </c>
      <c r="Z10" s="42" t="str">
        <f t="shared" si="9"/>
        <v/>
      </c>
      <c r="AA10" s="42" t="str">
        <f t="shared" si="10"/>
        <v/>
      </c>
      <c r="AB10" s="42" t="str">
        <f t="shared" si="11"/>
        <v/>
      </c>
      <c r="AC10" s="2" t="s">
        <v>1207</v>
      </c>
      <c r="AD10" s="2"/>
      <c r="AE10" s="2" t="str">
        <f t="shared" si="12"/>
        <v/>
      </c>
      <c r="AF10" s="159">
        <f t="shared" si="3"/>
        <v>0.30199999999999999</v>
      </c>
      <c r="AG10" s="44">
        <f t="shared" si="0"/>
        <v>-1.1973282616072674</v>
      </c>
      <c r="AH10" s="44" t="str">
        <f t="shared" si="4"/>
        <v/>
      </c>
      <c r="AI10" s="44" t="str">
        <f t="shared" si="5"/>
        <v/>
      </c>
      <c r="AJ10" s="44" t="str">
        <f t="shared" si="1"/>
        <v/>
      </c>
      <c r="AK10" s="44" t="str">
        <f t="shared" si="2"/>
        <v/>
      </c>
    </row>
    <row r="11" spans="1:43" ht="75" customHeight="1" x14ac:dyDescent="0.2">
      <c r="A11" s="2">
        <v>8802198</v>
      </c>
      <c r="B11" s="2" t="s">
        <v>1203</v>
      </c>
      <c r="C11" s="2">
        <v>2020</v>
      </c>
      <c r="D11" s="2" t="s">
        <v>1167</v>
      </c>
      <c r="E11" s="2" t="s">
        <v>1213</v>
      </c>
      <c r="F11" s="2" t="s">
        <v>1210</v>
      </c>
      <c r="G11" s="556" t="s">
        <v>568</v>
      </c>
      <c r="H11" s="2" t="s">
        <v>351</v>
      </c>
      <c r="I11" s="2" t="s">
        <v>1193</v>
      </c>
      <c r="J11" s="2" t="s">
        <v>352</v>
      </c>
      <c r="K11" s="4">
        <v>41710</v>
      </c>
      <c r="L11" s="682">
        <v>720</v>
      </c>
      <c r="M11" s="682">
        <v>1</v>
      </c>
      <c r="N11" s="682"/>
      <c r="O11" s="682"/>
      <c r="P11" s="682"/>
      <c r="Q11" s="682"/>
      <c r="R11" s="682"/>
      <c r="S11" s="682"/>
      <c r="T11" s="682"/>
      <c r="U11" s="682"/>
      <c r="V11" s="682">
        <v>0.29399999999999998</v>
      </c>
      <c r="W11" s="43" t="str">
        <f t="shared" si="6"/>
        <v/>
      </c>
      <c r="X11" s="43" t="str">
        <f t="shared" si="7"/>
        <v/>
      </c>
      <c r="Y11" s="42">
        <f t="shared" si="8"/>
        <v>0.29399999999999998</v>
      </c>
      <c r="Z11" s="42" t="str">
        <f t="shared" si="9"/>
        <v/>
      </c>
      <c r="AA11" s="42" t="str">
        <f t="shared" si="10"/>
        <v/>
      </c>
      <c r="AB11" s="42" t="str">
        <f t="shared" si="11"/>
        <v/>
      </c>
      <c r="AC11" s="2" t="s">
        <v>1207</v>
      </c>
      <c r="AD11" s="2"/>
      <c r="AE11" s="2" t="str">
        <f t="shared" si="12"/>
        <v/>
      </c>
      <c r="AF11" s="159" t="str">
        <f t="shared" si="3"/>
        <v/>
      </c>
      <c r="AG11" s="44" t="str">
        <f t="shared" si="0"/>
        <v/>
      </c>
      <c r="AH11" s="44">
        <f t="shared" si="4"/>
        <v>0.29399999999999998</v>
      </c>
      <c r="AI11" s="44">
        <f t="shared" si="5"/>
        <v>-1.2241755116434554</v>
      </c>
      <c r="AJ11" s="44" t="str">
        <f t="shared" si="1"/>
        <v/>
      </c>
      <c r="AK11" s="44" t="str">
        <f t="shared" si="2"/>
        <v/>
      </c>
    </row>
    <row r="12" spans="1:43" ht="25.5" x14ac:dyDescent="0.2">
      <c r="A12" s="2">
        <v>8802198</v>
      </c>
      <c r="B12" s="2" t="s">
        <v>1203</v>
      </c>
      <c r="C12" s="2">
        <v>2020</v>
      </c>
      <c r="D12" s="2" t="s">
        <v>1167</v>
      </c>
      <c r="E12" s="2" t="s">
        <v>1214</v>
      </c>
      <c r="F12" s="2" t="s">
        <v>1210</v>
      </c>
      <c r="G12" s="2" t="s">
        <v>1215</v>
      </c>
      <c r="H12" s="2" t="s">
        <v>351</v>
      </c>
      <c r="I12" s="2" t="s">
        <v>341</v>
      </c>
      <c r="J12" s="2" t="s">
        <v>352</v>
      </c>
      <c r="K12" s="4">
        <v>41708</v>
      </c>
      <c r="L12" s="682">
        <v>480</v>
      </c>
      <c r="M12" s="682">
        <v>1</v>
      </c>
      <c r="N12" s="682"/>
      <c r="O12" s="682"/>
      <c r="P12" s="682"/>
      <c r="Q12" s="682"/>
      <c r="R12" s="682"/>
      <c r="S12" s="682"/>
      <c r="T12" s="682"/>
      <c r="U12" s="682"/>
      <c r="V12" s="682">
        <v>0.27200000000000002</v>
      </c>
      <c r="W12" s="43">
        <f t="shared" si="6"/>
        <v>0.27200000000000002</v>
      </c>
      <c r="X12" s="43" t="str">
        <f t="shared" si="7"/>
        <v/>
      </c>
      <c r="Y12" s="42" t="str">
        <f t="shared" si="8"/>
        <v/>
      </c>
      <c r="Z12" s="42" t="str">
        <f t="shared" si="9"/>
        <v/>
      </c>
      <c r="AA12" s="42" t="str">
        <f t="shared" si="10"/>
        <v/>
      </c>
      <c r="AB12" s="42" t="str">
        <f t="shared" si="11"/>
        <v/>
      </c>
      <c r="AC12" s="2" t="s">
        <v>1207</v>
      </c>
      <c r="AD12" s="2"/>
      <c r="AE12" s="2" t="str">
        <f t="shared" si="12"/>
        <v/>
      </c>
      <c r="AF12" s="159">
        <f t="shared" si="3"/>
        <v>0.27200000000000002</v>
      </c>
      <c r="AG12" s="44">
        <f t="shared" si="0"/>
        <v>-1.3019532126861397</v>
      </c>
      <c r="AH12" s="44" t="str">
        <f t="shared" si="4"/>
        <v/>
      </c>
      <c r="AI12" s="44" t="str">
        <f t="shared" si="5"/>
        <v/>
      </c>
      <c r="AJ12" s="44" t="str">
        <f t="shared" si="1"/>
        <v/>
      </c>
      <c r="AK12" s="44" t="str">
        <f t="shared" si="2"/>
        <v/>
      </c>
    </row>
    <row r="13" spans="1:43" x14ac:dyDescent="0.2">
      <c r="A13" s="2">
        <v>8802198</v>
      </c>
      <c r="B13" s="2" t="s">
        <v>1203</v>
      </c>
      <c r="C13" s="2">
        <v>2020</v>
      </c>
      <c r="D13" s="2" t="s">
        <v>1167</v>
      </c>
      <c r="E13" s="2" t="s">
        <v>1216</v>
      </c>
      <c r="F13" s="2" t="s">
        <v>1210</v>
      </c>
      <c r="G13" s="2" t="s">
        <v>1217</v>
      </c>
      <c r="H13" s="2" t="s">
        <v>351</v>
      </c>
      <c r="I13" s="2" t="s">
        <v>1193</v>
      </c>
      <c r="J13" s="2" t="s">
        <v>352</v>
      </c>
      <c r="K13" s="4">
        <v>41712</v>
      </c>
      <c r="L13" s="682">
        <v>720</v>
      </c>
      <c r="M13" s="682">
        <v>1</v>
      </c>
      <c r="N13" s="682"/>
      <c r="O13" s="682"/>
      <c r="P13" s="682"/>
      <c r="Q13" s="682"/>
      <c r="R13" s="682"/>
      <c r="S13" s="682"/>
      <c r="T13" s="682"/>
      <c r="U13" s="682"/>
      <c r="V13" s="682">
        <v>0.26</v>
      </c>
      <c r="W13" s="43" t="str">
        <f t="shared" si="6"/>
        <v/>
      </c>
      <c r="X13" s="43" t="str">
        <f t="shared" si="7"/>
        <v/>
      </c>
      <c r="Y13" s="42">
        <f t="shared" si="8"/>
        <v>0.26</v>
      </c>
      <c r="Z13" s="42" t="str">
        <f t="shared" si="9"/>
        <v/>
      </c>
      <c r="AA13" s="42" t="str">
        <f t="shared" si="10"/>
        <v/>
      </c>
      <c r="AB13" s="42" t="str">
        <f t="shared" si="11"/>
        <v/>
      </c>
      <c r="AC13" s="2" t="s">
        <v>1207</v>
      </c>
      <c r="AD13" s="2"/>
      <c r="AE13" s="2" t="str">
        <f t="shared" si="12"/>
        <v/>
      </c>
      <c r="AF13" s="159" t="str">
        <f t="shared" si="3"/>
        <v/>
      </c>
      <c r="AG13" s="44" t="str">
        <f t="shared" si="0"/>
        <v/>
      </c>
      <c r="AH13" s="44">
        <f t="shared" si="4"/>
        <v>0.26</v>
      </c>
      <c r="AI13" s="44">
        <f t="shared" si="5"/>
        <v>-1.3470736479666092</v>
      </c>
      <c r="AJ13" s="44" t="str">
        <f t="shared" si="1"/>
        <v/>
      </c>
      <c r="AK13" s="44" t="str">
        <f t="shared" si="2"/>
        <v/>
      </c>
    </row>
    <row r="14" spans="1:43" ht="51" customHeight="1" x14ac:dyDescent="0.2">
      <c r="A14" s="2">
        <v>8802198</v>
      </c>
      <c r="B14" s="2" t="s">
        <v>1203</v>
      </c>
      <c r="C14" s="2">
        <v>2020</v>
      </c>
      <c r="D14" s="2" t="s">
        <v>1167</v>
      </c>
      <c r="E14" s="2" t="s">
        <v>1204</v>
      </c>
      <c r="F14" s="2" t="s">
        <v>1210</v>
      </c>
      <c r="G14" s="556" t="s">
        <v>1212</v>
      </c>
      <c r="H14" s="2" t="s">
        <v>351</v>
      </c>
      <c r="I14" s="2" t="s">
        <v>341</v>
      </c>
      <c r="J14" s="2" t="s">
        <v>352</v>
      </c>
      <c r="K14" s="4">
        <v>41709</v>
      </c>
      <c r="L14" s="682">
        <v>480</v>
      </c>
      <c r="M14" s="682">
        <v>1</v>
      </c>
      <c r="N14" s="682"/>
      <c r="O14" s="682"/>
      <c r="P14" s="682"/>
      <c r="Q14" s="682"/>
      <c r="R14" s="682"/>
      <c r="S14" s="682"/>
      <c r="T14" s="682"/>
      <c r="U14" s="682"/>
      <c r="V14" s="682">
        <v>0.25700000000000001</v>
      </c>
      <c r="W14" s="43">
        <f t="shared" si="6"/>
        <v>0.25700000000000001</v>
      </c>
      <c r="X14" s="43" t="str">
        <f t="shared" si="7"/>
        <v/>
      </c>
      <c r="Y14" s="42" t="str">
        <f t="shared" si="8"/>
        <v/>
      </c>
      <c r="Z14" s="42" t="str">
        <f t="shared" si="9"/>
        <v/>
      </c>
      <c r="AA14" s="42" t="str">
        <f t="shared" si="10"/>
        <v/>
      </c>
      <c r="AB14" s="42" t="str">
        <f t="shared" si="11"/>
        <v/>
      </c>
      <c r="AC14" s="2" t="s">
        <v>1207</v>
      </c>
      <c r="AD14" s="2"/>
      <c r="AE14" s="2" t="str">
        <f t="shared" si="12"/>
        <v/>
      </c>
      <c r="AF14" s="159">
        <f t="shared" si="3"/>
        <v>0.25700000000000001</v>
      </c>
      <c r="AG14" s="44">
        <f t="shared" si="0"/>
        <v>-1.3586791940869172</v>
      </c>
      <c r="AH14" s="44" t="str">
        <f t="shared" si="4"/>
        <v/>
      </c>
      <c r="AI14" s="44" t="str">
        <f t="shared" si="5"/>
        <v/>
      </c>
      <c r="AJ14" s="44" t="str">
        <f t="shared" si="1"/>
        <v/>
      </c>
      <c r="AK14" s="44" t="str">
        <f t="shared" si="2"/>
        <v/>
      </c>
    </row>
    <row r="15" spans="1:43" x14ac:dyDescent="0.2">
      <c r="A15" s="2">
        <v>8802198</v>
      </c>
      <c r="B15" s="2" t="s">
        <v>1203</v>
      </c>
      <c r="C15" s="2">
        <v>2020</v>
      </c>
      <c r="D15" s="2" t="s">
        <v>1167</v>
      </c>
      <c r="E15" s="2" t="s">
        <v>1218</v>
      </c>
      <c r="F15" s="2" t="s">
        <v>1210</v>
      </c>
      <c r="G15" s="2" t="s">
        <v>1219</v>
      </c>
      <c r="H15" s="2" t="s">
        <v>351</v>
      </c>
      <c r="I15" s="2" t="s">
        <v>1193</v>
      </c>
      <c r="J15" s="2" t="s">
        <v>352</v>
      </c>
      <c r="K15" s="4">
        <v>41807</v>
      </c>
      <c r="L15" s="682">
        <v>720</v>
      </c>
      <c r="M15" s="682">
        <v>1</v>
      </c>
      <c r="N15" s="682"/>
      <c r="O15" s="682"/>
      <c r="P15" s="682"/>
      <c r="Q15" s="682"/>
      <c r="R15" s="682"/>
      <c r="S15" s="682"/>
      <c r="T15" s="682"/>
      <c r="U15" s="682"/>
      <c r="V15" s="682">
        <v>0.23499999999999999</v>
      </c>
      <c r="W15" s="43" t="str">
        <f t="shared" si="6"/>
        <v/>
      </c>
      <c r="X15" s="43" t="str">
        <f t="shared" si="7"/>
        <v/>
      </c>
      <c r="Y15" s="42">
        <f t="shared" si="8"/>
        <v>0.23499999999999999</v>
      </c>
      <c r="Z15" s="42" t="str">
        <f t="shared" si="9"/>
        <v/>
      </c>
      <c r="AA15" s="42" t="str">
        <f t="shared" si="10"/>
        <v/>
      </c>
      <c r="AB15" s="42" t="str">
        <f t="shared" si="11"/>
        <v/>
      </c>
      <c r="AC15" s="2" t="s">
        <v>1207</v>
      </c>
      <c r="AD15" s="2"/>
      <c r="AE15" s="2" t="str">
        <f t="shared" si="12"/>
        <v/>
      </c>
      <c r="AF15" s="159" t="str">
        <f t="shared" si="3"/>
        <v/>
      </c>
      <c r="AG15" s="44" t="str">
        <f t="shared" si="0"/>
        <v/>
      </c>
      <c r="AH15" s="44">
        <f t="shared" si="4"/>
        <v>0.23499999999999999</v>
      </c>
      <c r="AI15" s="44">
        <f t="shared" si="5"/>
        <v>-1.4481697648379781</v>
      </c>
      <c r="AJ15" s="44" t="str">
        <f t="shared" si="1"/>
        <v/>
      </c>
      <c r="AK15" s="44" t="str">
        <f t="shared" si="2"/>
        <v/>
      </c>
    </row>
    <row r="16" spans="1:43" ht="38.25" customHeight="1" x14ac:dyDescent="0.2">
      <c r="A16" s="2">
        <v>8802198</v>
      </c>
      <c r="B16" s="2" t="s">
        <v>1203</v>
      </c>
      <c r="C16" s="2">
        <v>2020</v>
      </c>
      <c r="D16" s="2" t="s">
        <v>1167</v>
      </c>
      <c r="E16" s="2" t="s">
        <v>1220</v>
      </c>
      <c r="F16" s="2" t="s">
        <v>1210</v>
      </c>
      <c r="G16" s="2" t="s">
        <v>1221</v>
      </c>
      <c r="H16" s="2" t="s">
        <v>351</v>
      </c>
      <c r="I16" s="2" t="s">
        <v>341</v>
      </c>
      <c r="J16" s="2" t="s">
        <v>352</v>
      </c>
      <c r="K16" s="4">
        <v>41709</v>
      </c>
      <c r="L16" s="682">
        <v>480</v>
      </c>
      <c r="M16" s="682">
        <v>1</v>
      </c>
      <c r="N16" s="682"/>
      <c r="O16" s="682"/>
      <c r="P16" s="682"/>
      <c r="Q16" s="682"/>
      <c r="R16" s="682"/>
      <c r="S16" s="682"/>
      <c r="T16" s="682"/>
      <c r="U16" s="682"/>
      <c r="V16" s="682">
        <v>0.20799999999999999</v>
      </c>
      <c r="W16" s="43">
        <f t="shared" si="6"/>
        <v>0.20799999999999999</v>
      </c>
      <c r="X16" s="43" t="str">
        <f t="shared" si="7"/>
        <v/>
      </c>
      <c r="Y16" s="42" t="str">
        <f t="shared" si="8"/>
        <v/>
      </c>
      <c r="Z16" s="42" t="str">
        <f t="shared" si="9"/>
        <v/>
      </c>
      <c r="AA16" s="42" t="str">
        <f t="shared" si="10"/>
        <v/>
      </c>
      <c r="AB16" s="42" t="str">
        <f t="shared" si="11"/>
        <v/>
      </c>
      <c r="AC16" s="2" t="s">
        <v>1207</v>
      </c>
      <c r="AD16" s="2"/>
      <c r="AE16" s="2" t="str">
        <f t="shared" si="12"/>
        <v/>
      </c>
      <c r="AF16" s="159">
        <f t="shared" si="3"/>
        <v>0.20799999999999999</v>
      </c>
      <c r="AG16" s="44">
        <f t="shared" si="0"/>
        <v>-1.5702171992808192</v>
      </c>
      <c r="AH16" s="44" t="str">
        <f t="shared" si="4"/>
        <v/>
      </c>
      <c r="AI16" s="44" t="str">
        <f t="shared" si="5"/>
        <v/>
      </c>
      <c r="AJ16" s="44" t="str">
        <f t="shared" si="1"/>
        <v/>
      </c>
      <c r="AK16" s="44" t="str">
        <f t="shared" si="2"/>
        <v/>
      </c>
    </row>
    <row r="17" spans="1:37" x14ac:dyDescent="0.2">
      <c r="A17" s="2">
        <v>8802198</v>
      </c>
      <c r="B17" s="2" t="s">
        <v>1203</v>
      </c>
      <c r="C17" s="2">
        <v>2020</v>
      </c>
      <c r="D17" s="2" t="s">
        <v>1167</v>
      </c>
      <c r="E17" s="2" t="s">
        <v>1204</v>
      </c>
      <c r="F17" s="2" t="s">
        <v>1210</v>
      </c>
      <c r="G17" s="2" t="s">
        <v>568</v>
      </c>
      <c r="H17" s="2" t="s">
        <v>351</v>
      </c>
      <c r="I17" s="2" t="s">
        <v>1193</v>
      </c>
      <c r="J17" s="2" t="s">
        <v>352</v>
      </c>
      <c r="K17" s="4">
        <v>42103</v>
      </c>
      <c r="L17" s="682">
        <v>720</v>
      </c>
      <c r="M17" s="682">
        <v>1</v>
      </c>
      <c r="N17" s="682"/>
      <c r="O17" s="682"/>
      <c r="P17" s="682"/>
      <c r="Q17" s="682"/>
      <c r="R17" s="682"/>
      <c r="S17" s="682"/>
      <c r="T17" s="682"/>
      <c r="U17" s="682"/>
      <c r="V17" s="682">
        <v>0.20599999999999999</v>
      </c>
      <c r="W17" s="43" t="str">
        <f t="shared" si="6"/>
        <v/>
      </c>
      <c r="X17" s="43" t="str">
        <f t="shared" si="7"/>
        <v/>
      </c>
      <c r="Y17" s="42">
        <f t="shared" si="8"/>
        <v>0.20599999999999999</v>
      </c>
      <c r="Z17" s="42" t="str">
        <f t="shared" si="9"/>
        <v/>
      </c>
      <c r="AA17" s="42" t="str">
        <f t="shared" si="10"/>
        <v/>
      </c>
      <c r="AB17" s="42" t="str">
        <f t="shared" si="11"/>
        <v/>
      </c>
      <c r="AC17" s="2" t="s">
        <v>1207</v>
      </c>
      <c r="AD17" s="2"/>
      <c r="AE17" s="2" t="str">
        <f t="shared" si="12"/>
        <v/>
      </c>
      <c r="AF17" s="159" t="str">
        <f t="shared" si="3"/>
        <v/>
      </c>
      <c r="AG17" s="44" t="str">
        <f t="shared" si="0"/>
        <v/>
      </c>
      <c r="AH17" s="44">
        <f t="shared" si="4"/>
        <v>0.20599999999999999</v>
      </c>
      <c r="AI17" s="44">
        <f t="shared" si="5"/>
        <v>-1.579879110192556</v>
      </c>
      <c r="AJ17" s="44" t="str">
        <f t="shared" si="1"/>
        <v/>
      </c>
      <c r="AK17" s="44" t="str">
        <f t="shared" si="2"/>
        <v/>
      </c>
    </row>
    <row r="18" spans="1:37" ht="38.25" customHeight="1" x14ac:dyDescent="0.2">
      <c r="A18" s="2">
        <v>8802198</v>
      </c>
      <c r="B18" s="2" t="s">
        <v>1203</v>
      </c>
      <c r="C18" s="2">
        <v>2020</v>
      </c>
      <c r="D18" s="2" t="s">
        <v>1167</v>
      </c>
      <c r="E18" s="2" t="s">
        <v>1213</v>
      </c>
      <c r="F18" s="2" t="s">
        <v>1210</v>
      </c>
      <c r="G18" s="2" t="s">
        <v>568</v>
      </c>
      <c r="H18" s="2" t="s">
        <v>351</v>
      </c>
      <c r="I18" s="2" t="s">
        <v>1193</v>
      </c>
      <c r="J18" s="2" t="s">
        <v>352</v>
      </c>
      <c r="K18" s="4">
        <v>41710</v>
      </c>
      <c r="L18" s="682">
        <v>720</v>
      </c>
      <c r="M18" s="682">
        <v>1</v>
      </c>
      <c r="N18" s="682"/>
      <c r="O18" s="682"/>
      <c r="P18" s="682"/>
      <c r="Q18" s="682"/>
      <c r="R18" s="682"/>
      <c r="S18" s="682"/>
      <c r="T18" s="682"/>
      <c r="U18" s="682"/>
      <c r="V18" s="682">
        <v>0.20300000000000001</v>
      </c>
      <c r="W18" s="43" t="str">
        <f t="shared" si="6"/>
        <v/>
      </c>
      <c r="X18" s="43" t="str">
        <f t="shared" si="7"/>
        <v/>
      </c>
      <c r="Y18" s="42">
        <f t="shared" si="8"/>
        <v>0.20300000000000001</v>
      </c>
      <c r="Z18" s="42" t="str">
        <f t="shared" si="9"/>
        <v/>
      </c>
      <c r="AA18" s="42" t="str">
        <f t="shared" si="10"/>
        <v/>
      </c>
      <c r="AB18" s="42" t="str">
        <f t="shared" si="11"/>
        <v/>
      </c>
      <c r="AC18" s="2" t="s">
        <v>1207</v>
      </c>
      <c r="AD18" s="2"/>
      <c r="AE18" s="2" t="str">
        <f t="shared" si="12"/>
        <v/>
      </c>
      <c r="AF18" s="159" t="str">
        <f t="shared" si="3"/>
        <v/>
      </c>
      <c r="AG18" s="44" t="str">
        <f t="shared" si="0"/>
        <v/>
      </c>
      <c r="AH18" s="44">
        <f t="shared" si="4"/>
        <v>0.20300000000000001</v>
      </c>
      <c r="AI18" s="44">
        <f t="shared" si="5"/>
        <v>-1.5945492999403497</v>
      </c>
      <c r="AJ18" s="44" t="str">
        <f t="shared" si="1"/>
        <v/>
      </c>
      <c r="AK18" s="44" t="str">
        <f t="shared" si="2"/>
        <v/>
      </c>
    </row>
    <row r="19" spans="1:37" x14ac:dyDescent="0.2">
      <c r="A19" s="2">
        <v>8802198</v>
      </c>
      <c r="B19" s="2" t="s">
        <v>1203</v>
      </c>
      <c r="C19" s="2">
        <v>2020</v>
      </c>
      <c r="D19" s="2" t="s">
        <v>1167</v>
      </c>
      <c r="E19" s="2" t="s">
        <v>1222</v>
      </c>
      <c r="F19" s="2" t="s">
        <v>1210</v>
      </c>
      <c r="G19" s="2" t="s">
        <v>1223</v>
      </c>
      <c r="H19" s="2" t="s">
        <v>351</v>
      </c>
      <c r="I19" s="2" t="s">
        <v>1193</v>
      </c>
      <c r="J19" s="2" t="s">
        <v>352</v>
      </c>
      <c r="K19" s="4">
        <v>41807</v>
      </c>
      <c r="L19" s="682">
        <v>720</v>
      </c>
      <c r="M19" s="682">
        <v>1</v>
      </c>
      <c r="N19" s="682"/>
      <c r="O19" s="682"/>
      <c r="P19" s="682"/>
      <c r="Q19" s="682"/>
      <c r="R19" s="682"/>
      <c r="S19" s="682"/>
      <c r="T19" s="682"/>
      <c r="U19" s="682"/>
      <c r="V19" s="682">
        <v>0.188</v>
      </c>
      <c r="W19" s="43" t="str">
        <f t="shared" si="6"/>
        <v/>
      </c>
      <c r="X19" s="43" t="str">
        <f t="shared" si="7"/>
        <v/>
      </c>
      <c r="Y19" s="42">
        <f t="shared" si="8"/>
        <v>0.188</v>
      </c>
      <c r="Z19" s="42" t="str">
        <f t="shared" si="9"/>
        <v/>
      </c>
      <c r="AA19" s="42" t="str">
        <f t="shared" si="10"/>
        <v/>
      </c>
      <c r="AB19" s="42" t="str">
        <f t="shared" si="11"/>
        <v/>
      </c>
      <c r="AC19" s="2" t="s">
        <v>1207</v>
      </c>
      <c r="AD19" s="2"/>
      <c r="AE19" s="2" t="str">
        <f t="shared" si="12"/>
        <v/>
      </c>
      <c r="AF19" s="159" t="str">
        <f t="shared" si="3"/>
        <v/>
      </c>
      <c r="AG19" s="44" t="str">
        <f t="shared" si="0"/>
        <v/>
      </c>
      <c r="AH19" s="44">
        <f t="shared" si="4"/>
        <v>0.188</v>
      </c>
      <c r="AI19" s="44">
        <f t="shared" si="5"/>
        <v>-1.6713133161521878</v>
      </c>
      <c r="AJ19" s="44" t="str">
        <f t="shared" si="1"/>
        <v/>
      </c>
      <c r="AK19" s="44" t="str">
        <f t="shared" si="2"/>
        <v/>
      </c>
    </row>
    <row r="20" spans="1:37" x14ac:dyDescent="0.2">
      <c r="A20" s="2">
        <v>8802198</v>
      </c>
      <c r="B20" s="2" t="s">
        <v>1203</v>
      </c>
      <c r="C20" s="2">
        <v>2020</v>
      </c>
      <c r="D20" s="2" t="s">
        <v>1167</v>
      </c>
      <c r="E20" s="2" t="s">
        <v>1222</v>
      </c>
      <c r="F20" s="2" t="s">
        <v>1210</v>
      </c>
      <c r="G20" s="2" t="s">
        <v>1223</v>
      </c>
      <c r="H20" s="2" t="s">
        <v>351</v>
      </c>
      <c r="I20" s="2" t="s">
        <v>1193</v>
      </c>
      <c r="J20" s="2" t="s">
        <v>352</v>
      </c>
      <c r="K20" s="4">
        <v>41849</v>
      </c>
      <c r="L20" s="682">
        <v>720</v>
      </c>
      <c r="M20" s="682">
        <v>1</v>
      </c>
      <c r="N20" s="682"/>
      <c r="O20" s="682"/>
      <c r="P20" s="682"/>
      <c r="Q20" s="682"/>
      <c r="R20" s="682"/>
      <c r="S20" s="682"/>
      <c r="T20" s="682"/>
      <c r="U20" s="682"/>
      <c r="V20" s="682">
        <v>0.188</v>
      </c>
      <c r="W20" s="43" t="str">
        <f t="shared" si="6"/>
        <v/>
      </c>
      <c r="X20" s="43" t="str">
        <f t="shared" si="7"/>
        <v/>
      </c>
      <c r="Y20" s="42">
        <f t="shared" si="8"/>
        <v>0.188</v>
      </c>
      <c r="Z20" s="42" t="str">
        <f t="shared" si="9"/>
        <v/>
      </c>
      <c r="AA20" s="42" t="str">
        <f t="shared" si="10"/>
        <v/>
      </c>
      <c r="AB20" s="42" t="str">
        <f t="shared" si="11"/>
        <v/>
      </c>
      <c r="AC20" s="2" t="s">
        <v>1207</v>
      </c>
      <c r="AD20" s="2"/>
      <c r="AE20" s="2" t="str">
        <f t="shared" si="12"/>
        <v/>
      </c>
      <c r="AF20" s="159" t="str">
        <f t="shared" si="3"/>
        <v/>
      </c>
      <c r="AG20" s="44" t="str">
        <f t="shared" si="0"/>
        <v/>
      </c>
      <c r="AH20" s="44">
        <f t="shared" si="4"/>
        <v>0.188</v>
      </c>
      <c r="AI20" s="44">
        <f t="shared" si="5"/>
        <v>-1.6713133161521878</v>
      </c>
      <c r="AJ20" s="44" t="str">
        <f t="shared" si="1"/>
        <v/>
      </c>
      <c r="AK20" s="44" t="str">
        <f t="shared" si="2"/>
        <v/>
      </c>
    </row>
    <row r="21" spans="1:37" x14ac:dyDescent="0.2">
      <c r="A21" s="2">
        <v>8802198</v>
      </c>
      <c r="B21" s="2" t="s">
        <v>1203</v>
      </c>
      <c r="C21" s="2">
        <v>2020</v>
      </c>
      <c r="D21" s="2" t="s">
        <v>1167</v>
      </c>
      <c r="E21" s="2" t="s">
        <v>1222</v>
      </c>
      <c r="F21" s="2" t="s">
        <v>1210</v>
      </c>
      <c r="G21" s="2" t="s">
        <v>568</v>
      </c>
      <c r="H21" s="2" t="s">
        <v>351</v>
      </c>
      <c r="I21" s="2" t="s">
        <v>1193</v>
      </c>
      <c r="J21" s="2" t="s">
        <v>352</v>
      </c>
      <c r="K21" s="4">
        <v>42103</v>
      </c>
      <c r="L21" s="682">
        <v>720</v>
      </c>
      <c r="M21" s="682">
        <v>1</v>
      </c>
      <c r="N21" s="682"/>
      <c r="O21" s="682"/>
      <c r="P21" s="682"/>
      <c r="Q21" s="682"/>
      <c r="R21" s="682"/>
      <c r="S21" s="682"/>
      <c r="T21" s="682"/>
      <c r="U21" s="682"/>
      <c r="V21" s="682">
        <v>0.185</v>
      </c>
      <c r="W21" s="43" t="str">
        <f t="shared" si="6"/>
        <v/>
      </c>
      <c r="X21" s="43" t="str">
        <f t="shared" si="7"/>
        <v/>
      </c>
      <c r="Y21" s="42">
        <f t="shared" si="8"/>
        <v>0.185</v>
      </c>
      <c r="Z21" s="42" t="str">
        <f t="shared" si="9"/>
        <v/>
      </c>
      <c r="AA21" s="42" t="str">
        <f t="shared" si="10"/>
        <v/>
      </c>
      <c r="AB21" s="42" t="str">
        <f t="shared" si="11"/>
        <v/>
      </c>
      <c r="AC21" s="2" t="s">
        <v>1207</v>
      </c>
      <c r="AD21" s="2"/>
      <c r="AE21" s="2" t="str">
        <f t="shared" si="12"/>
        <v/>
      </c>
      <c r="AF21" s="159" t="str">
        <f t="shared" si="3"/>
        <v/>
      </c>
      <c r="AG21" s="44" t="str">
        <f t="shared" si="0"/>
        <v/>
      </c>
      <c r="AH21" s="44">
        <f t="shared" si="4"/>
        <v>0.185</v>
      </c>
      <c r="AI21" s="44">
        <f t="shared" si="5"/>
        <v>-1.6873994539038122</v>
      </c>
      <c r="AJ21" s="44" t="str">
        <f t="shared" si="1"/>
        <v/>
      </c>
      <c r="AK21" s="44" t="str">
        <f t="shared" si="2"/>
        <v/>
      </c>
    </row>
    <row r="22" spans="1:37" ht="51" customHeight="1" x14ac:dyDescent="0.25">
      <c r="A22" s="2" t="s">
        <v>444</v>
      </c>
      <c r="B22" s="35" t="s">
        <v>1224</v>
      </c>
      <c r="C22" s="2">
        <v>2004</v>
      </c>
      <c r="D22" s="2" t="s">
        <v>347</v>
      </c>
      <c r="E22" s="2"/>
      <c r="F22" s="2" t="s">
        <v>349</v>
      </c>
      <c r="G22" s="2" t="s">
        <v>349</v>
      </c>
      <c r="H22" s="2" t="s">
        <v>351</v>
      </c>
      <c r="I22" s="2" t="s">
        <v>341</v>
      </c>
      <c r="J22" s="2" t="s">
        <v>352</v>
      </c>
      <c r="K22" s="4">
        <v>40532</v>
      </c>
      <c r="L22" s="11">
        <v>420</v>
      </c>
      <c r="M22" s="682">
        <v>1</v>
      </c>
      <c r="N22" s="682">
        <f>L22*0.05</f>
        <v>21</v>
      </c>
      <c r="O22" s="682"/>
      <c r="P22" s="682"/>
      <c r="Q22" s="682"/>
      <c r="R22" s="682"/>
      <c r="S22" s="682"/>
      <c r="T22" s="682"/>
      <c r="U22" s="682"/>
      <c r="V22" s="682">
        <v>0.18463462500000002</v>
      </c>
      <c r="W22" s="43">
        <f>IF(AND($H22="W",$I22="TWA",$J22="PBZ",$V22&lt;&gt;""),IF($AD22&lt;&gt;"ND",$V22,IF(AO26&gt;3,$V22/2,$V22/SQRT(2))),"")</f>
        <v>0.18463462500000002</v>
      </c>
      <c r="X22" s="43" t="str">
        <f>IF(AND($H22="ONU",$I22="TWA",$J22="PBZ",$V22&lt;&gt;""),IF($AD22&lt;&gt;"ND",$V22,IF(AP26&gt;3,$V22/2,$V22/SQRT(2))),"")</f>
        <v/>
      </c>
      <c r="Y22" s="42" t="str">
        <f>IF(AND($H22="W",$I22="12-hr TWA",$J22="PBZ",$V22&lt;&gt;""),IF($AD22&lt;&gt;"ND",$V22,IF(AP26&gt;3,$V22/2,$V22/SQRT(2))),"")</f>
        <v/>
      </c>
      <c r="Z22" s="42" t="str">
        <f>IF(AND($H22="ONU",$I22="12-hr TWA",$J22="PBZ",$V22&lt;&gt;""),IF($AD22&lt;&gt;"ND",$V22,IF(AQ26&gt;3,$V22/2,$V22/SQRT(2))),"")</f>
        <v/>
      </c>
      <c r="AA22" s="42" t="str">
        <f>IF(AND($H22="W",$I22="Short-term",$J22="PBZ",$V22&lt;&gt;""),IF($AD22&lt;&gt;"ND",$V22,IF(AQ26&gt;3,$V22/2,$V22/SQRT(2))),"")</f>
        <v/>
      </c>
      <c r="AB22" s="42" t="str">
        <f>IF(AND($H22="ONU",$I22="Short-term",$J22="PBZ",$V22&lt;&gt;""),IF($AD22&lt;&gt;"ND",$V22,IF(AR26&gt;3,$V22/2,$V22/SQRT(2))),"")</f>
        <v/>
      </c>
      <c r="AC22" s="2"/>
      <c r="AD22" s="2"/>
      <c r="AE22" s="2" t="s">
        <v>1225</v>
      </c>
      <c r="AF22" s="159">
        <f t="shared" si="3"/>
        <v>0.18463462500000002</v>
      </c>
      <c r="AG22" s="44">
        <f t="shared" si="0"/>
        <v>-1.6893764067880332</v>
      </c>
      <c r="AH22" s="44" t="str">
        <f t="shared" si="4"/>
        <v/>
      </c>
      <c r="AI22" s="44" t="str">
        <f t="shared" si="5"/>
        <v/>
      </c>
      <c r="AJ22" s="44" t="str">
        <f t="shared" si="1"/>
        <v/>
      </c>
      <c r="AK22" s="44" t="str">
        <f t="shared" si="2"/>
        <v/>
      </c>
    </row>
    <row r="23" spans="1:37" x14ac:dyDescent="0.2">
      <c r="A23" s="2">
        <v>8802198</v>
      </c>
      <c r="B23" s="2" t="s">
        <v>1203</v>
      </c>
      <c r="C23" s="2">
        <v>2020</v>
      </c>
      <c r="D23" s="2" t="s">
        <v>1167</v>
      </c>
      <c r="E23" s="2" t="s">
        <v>424</v>
      </c>
      <c r="F23" s="2" t="s">
        <v>1210</v>
      </c>
      <c r="G23" s="2" t="s">
        <v>568</v>
      </c>
      <c r="H23" s="2" t="s">
        <v>351</v>
      </c>
      <c r="I23" s="2" t="s">
        <v>1193</v>
      </c>
      <c r="J23" s="2" t="s">
        <v>352</v>
      </c>
      <c r="K23" s="4">
        <v>42103</v>
      </c>
      <c r="L23" s="682">
        <v>720</v>
      </c>
      <c r="M23" s="682">
        <v>1</v>
      </c>
      <c r="N23" s="682"/>
      <c r="O23" s="682"/>
      <c r="P23" s="682"/>
      <c r="Q23" s="682"/>
      <c r="R23" s="682"/>
      <c r="S23" s="682"/>
      <c r="T23" s="682"/>
      <c r="U23" s="682"/>
      <c r="V23" s="682">
        <v>0.17799999999999999</v>
      </c>
      <c r="W23" s="43" t="str">
        <f t="shared" ref="W23:W54" si="13">IF(AND($H23="W",$I23="TWA",$J23="PBZ",$V23&lt;&gt;""),IF($AD23&lt;&gt;"ND",$V23,IF(AO26&gt;3,$V23/2,$V23/SQRT(2))),"")</f>
        <v/>
      </c>
      <c r="X23" s="43" t="str">
        <f t="shared" ref="X23:X54" si="14">IF(AND($H23="ONU",$I23="TWA",$J23="PBZ",$V23&lt;&gt;""),IF($AD23&lt;&gt;"ND",$V23,IF(AP26&gt;3,$V23/2,$V23/SQRT(2))),"")</f>
        <v/>
      </c>
      <c r="Y23" s="42">
        <f t="shared" ref="Y23:Y54" si="15">IF(AND($H23="W",$I23="12-hr TWA",$J23="PBZ",$V23&lt;&gt;""),IF($AD23&lt;&gt;"ND",$V23,IF(AP26&gt;3,$V23/2,$V23/SQRT(2))),"")</f>
        <v>0.17799999999999999</v>
      </c>
      <c r="Z23" s="42" t="str">
        <f t="shared" ref="Z23:Z54" si="16">IF(AND($H23="ONU",$I23="12-hr TWA",$J23="PBZ",$V23&lt;&gt;""),IF($AD23&lt;&gt;"ND",$V23,IF(AQ26&gt;3,$V23/2,$V23/SQRT(2))),"")</f>
        <v/>
      </c>
      <c r="AA23" s="42" t="str">
        <f t="shared" ref="AA23:AA54" si="17">IF(AND($H23="W",$I23="Short-term",$J23="PBZ",$V23&lt;&gt;""),IF($AD23&lt;&gt;"ND",$V23,IF(AQ26&gt;3,$V23/2,$V23/SQRT(2))),"")</f>
        <v/>
      </c>
      <c r="AB23" s="42" t="str">
        <f t="shared" ref="AB23:AB54" si="18">IF(AND($H23="ONU",$I23="Short-term",$J23="PBZ",$V23&lt;&gt;""),IF($AD23&lt;&gt;"ND",$V23,IF(AR26&gt;3,$V23/2,$V23/SQRT(2))),"")</f>
        <v/>
      </c>
      <c r="AC23" s="2" t="s">
        <v>1207</v>
      </c>
      <c r="AD23" s="2"/>
      <c r="AE23" s="2" t="str">
        <f t="shared" ref="AE23:AE70" si="19">IF(AD23="ND",_xlfn.CONCAT("Sample Volume ",ROUND(0.6/V23,1)," L LOD 0.6 ug/sample"),"")</f>
        <v/>
      </c>
      <c r="AF23" s="159" t="str">
        <f t="shared" si="3"/>
        <v/>
      </c>
      <c r="AG23" s="44" t="str">
        <f t="shared" si="0"/>
        <v/>
      </c>
      <c r="AH23" s="44">
        <f t="shared" si="4"/>
        <v>0.17799999999999999</v>
      </c>
      <c r="AI23" s="44">
        <f t="shared" si="5"/>
        <v>-1.725971728690052</v>
      </c>
      <c r="AJ23" s="44" t="str">
        <f t="shared" si="1"/>
        <v/>
      </c>
      <c r="AK23" s="44" t="str">
        <f t="shared" si="2"/>
        <v/>
      </c>
    </row>
    <row r="24" spans="1:37" x14ac:dyDescent="0.2">
      <c r="A24" s="2">
        <v>8802198</v>
      </c>
      <c r="B24" s="2" t="s">
        <v>1203</v>
      </c>
      <c r="C24" s="2">
        <v>2020</v>
      </c>
      <c r="D24" s="2" t="s">
        <v>1167</v>
      </c>
      <c r="E24" s="2" t="s">
        <v>1204</v>
      </c>
      <c r="F24" s="2" t="s">
        <v>1210</v>
      </c>
      <c r="G24" s="2" t="s">
        <v>1217</v>
      </c>
      <c r="H24" s="2" t="s">
        <v>351</v>
      </c>
      <c r="I24" s="2" t="s">
        <v>1193</v>
      </c>
      <c r="J24" s="2" t="s">
        <v>352</v>
      </c>
      <c r="K24" s="4">
        <v>41808</v>
      </c>
      <c r="L24" s="682">
        <v>720</v>
      </c>
      <c r="M24" s="682">
        <v>1</v>
      </c>
      <c r="N24" s="682"/>
      <c r="O24" s="682"/>
      <c r="P24" s="682"/>
      <c r="Q24" s="682"/>
      <c r="R24" s="682"/>
      <c r="S24" s="682"/>
      <c r="T24" s="682"/>
      <c r="U24" s="682"/>
      <c r="V24" s="682">
        <v>0.17299999999999999</v>
      </c>
      <c r="W24" s="43" t="str">
        <f t="shared" si="13"/>
        <v/>
      </c>
      <c r="X24" s="43" t="str">
        <f t="shared" si="14"/>
        <v/>
      </c>
      <c r="Y24" s="42">
        <f t="shared" si="15"/>
        <v>0.17299999999999999</v>
      </c>
      <c r="Z24" s="42" t="str">
        <f t="shared" si="16"/>
        <v/>
      </c>
      <c r="AA24" s="42" t="str">
        <f t="shared" si="17"/>
        <v/>
      </c>
      <c r="AB24" s="42" t="str">
        <f t="shared" si="18"/>
        <v/>
      </c>
      <c r="AC24" s="2" t="s">
        <v>1207</v>
      </c>
      <c r="AD24" s="2"/>
      <c r="AE24" s="2" t="str">
        <f t="shared" si="19"/>
        <v/>
      </c>
      <c r="AF24" s="159" t="str">
        <f t="shared" si="3"/>
        <v/>
      </c>
      <c r="AG24" s="44" t="str">
        <f t="shared" si="0"/>
        <v/>
      </c>
      <c r="AH24" s="44">
        <f t="shared" si="4"/>
        <v>0.17299999999999999</v>
      </c>
      <c r="AI24" s="44">
        <f t="shared" si="5"/>
        <v>-1.7544636844843582</v>
      </c>
      <c r="AJ24" s="44" t="str">
        <f t="shared" si="1"/>
        <v/>
      </c>
      <c r="AK24" s="44" t="str">
        <f t="shared" si="2"/>
        <v/>
      </c>
    </row>
    <row r="25" spans="1:37" ht="51" customHeight="1" x14ac:dyDescent="0.2">
      <c r="A25" s="2">
        <v>8802198</v>
      </c>
      <c r="B25" s="2" t="s">
        <v>1203</v>
      </c>
      <c r="C25" s="2">
        <v>2020</v>
      </c>
      <c r="D25" s="2" t="s">
        <v>1167</v>
      </c>
      <c r="E25" s="2" t="s">
        <v>1204</v>
      </c>
      <c r="F25" s="2" t="s">
        <v>1210</v>
      </c>
      <c r="G25" s="2" t="s">
        <v>1217</v>
      </c>
      <c r="H25" s="2" t="s">
        <v>351</v>
      </c>
      <c r="I25" s="2" t="s">
        <v>1193</v>
      </c>
      <c r="J25" s="2" t="s">
        <v>352</v>
      </c>
      <c r="K25" s="4">
        <v>41808</v>
      </c>
      <c r="L25" s="682">
        <v>720</v>
      </c>
      <c r="M25" s="682">
        <v>1</v>
      </c>
      <c r="N25" s="682"/>
      <c r="O25" s="682"/>
      <c r="P25" s="682"/>
      <c r="Q25" s="682"/>
      <c r="R25" s="682"/>
      <c r="S25" s="682"/>
      <c r="T25" s="682"/>
      <c r="U25" s="682"/>
      <c r="V25" s="682">
        <v>0.17199999999999999</v>
      </c>
      <c r="W25" s="43" t="str">
        <f t="shared" si="13"/>
        <v/>
      </c>
      <c r="X25" s="43" t="str">
        <f t="shared" si="14"/>
        <v/>
      </c>
      <c r="Y25" s="42">
        <f t="shared" si="15"/>
        <v>0.12162236636408616</v>
      </c>
      <c r="Z25" s="42" t="str">
        <f t="shared" si="16"/>
        <v/>
      </c>
      <c r="AA25" s="42" t="str">
        <f t="shared" si="17"/>
        <v/>
      </c>
      <c r="AB25" s="42" t="str">
        <f t="shared" si="18"/>
        <v/>
      </c>
      <c r="AC25" s="2" t="s">
        <v>1207</v>
      </c>
      <c r="AD25" s="2" t="s">
        <v>400</v>
      </c>
      <c r="AE25" s="2" t="str">
        <f t="shared" si="19"/>
        <v>Sample Volume 3.5 L LOD 0.6 ug/sample</v>
      </c>
      <c r="AF25" s="159" t="str">
        <f t="shared" si="3"/>
        <v/>
      </c>
      <c r="AG25" s="44" t="str">
        <f t="shared" si="0"/>
        <v/>
      </c>
      <c r="AH25" s="44">
        <f t="shared" si="4"/>
        <v>0.17199999999999999</v>
      </c>
      <c r="AI25" s="44">
        <f t="shared" si="5"/>
        <v>-1.7602608021686841</v>
      </c>
      <c r="AJ25" s="44" t="str">
        <f t="shared" si="1"/>
        <v/>
      </c>
      <c r="AK25" s="44" t="str">
        <f t="shared" si="2"/>
        <v/>
      </c>
    </row>
    <row r="26" spans="1:37" ht="51" customHeight="1" x14ac:dyDescent="0.2">
      <c r="A26" s="2">
        <v>8802198</v>
      </c>
      <c r="B26" s="2" t="s">
        <v>1203</v>
      </c>
      <c r="C26" s="2">
        <v>2020</v>
      </c>
      <c r="D26" s="2" t="s">
        <v>1167</v>
      </c>
      <c r="E26" s="2" t="s">
        <v>1220</v>
      </c>
      <c r="F26" s="2" t="s">
        <v>1210</v>
      </c>
      <c r="G26" s="2" t="s">
        <v>1221</v>
      </c>
      <c r="H26" s="2" t="s">
        <v>351</v>
      </c>
      <c r="I26" s="2" t="s">
        <v>341</v>
      </c>
      <c r="J26" s="2" t="s">
        <v>352</v>
      </c>
      <c r="K26" s="4">
        <v>41709</v>
      </c>
      <c r="L26" s="682">
        <v>480</v>
      </c>
      <c r="M26" s="682">
        <v>1</v>
      </c>
      <c r="N26" s="682"/>
      <c r="O26" s="682"/>
      <c r="P26" s="682"/>
      <c r="Q26" s="682"/>
      <c r="R26" s="682"/>
      <c r="S26" s="682"/>
      <c r="T26" s="682"/>
      <c r="U26" s="682"/>
      <c r="V26" s="682">
        <v>0.17</v>
      </c>
      <c r="W26" s="43">
        <f t="shared" si="13"/>
        <v>0.17</v>
      </c>
      <c r="X26" s="43" t="str">
        <f t="shared" si="14"/>
        <v/>
      </c>
      <c r="Y26" s="42" t="str">
        <f t="shared" si="15"/>
        <v/>
      </c>
      <c r="Z26" s="42" t="str">
        <f t="shared" si="16"/>
        <v/>
      </c>
      <c r="AA26" s="42" t="str">
        <f t="shared" si="17"/>
        <v/>
      </c>
      <c r="AB26" s="42" t="str">
        <f t="shared" si="18"/>
        <v/>
      </c>
      <c r="AC26" s="2" t="s">
        <v>1207</v>
      </c>
      <c r="AD26" s="2"/>
      <c r="AE26" s="2" t="str">
        <f t="shared" si="19"/>
        <v/>
      </c>
      <c r="AF26" s="159">
        <f t="shared" si="3"/>
        <v>0.17</v>
      </c>
      <c r="AG26" s="44">
        <f t="shared" si="0"/>
        <v>-1.7719568419318752</v>
      </c>
      <c r="AH26" s="44" t="str">
        <f t="shared" si="4"/>
        <v/>
      </c>
      <c r="AI26" s="44" t="str">
        <f t="shared" si="5"/>
        <v/>
      </c>
      <c r="AJ26" s="44" t="str">
        <f t="shared" si="1"/>
        <v/>
      </c>
      <c r="AK26" s="44" t="str">
        <f t="shared" si="2"/>
        <v/>
      </c>
    </row>
    <row r="27" spans="1:37" x14ac:dyDescent="0.2">
      <c r="A27" s="2">
        <v>8802198</v>
      </c>
      <c r="B27" s="2" t="s">
        <v>1203</v>
      </c>
      <c r="C27" s="2">
        <v>2020</v>
      </c>
      <c r="D27" s="2" t="s">
        <v>1167</v>
      </c>
      <c r="E27" s="2"/>
      <c r="F27" s="2" t="s">
        <v>1210</v>
      </c>
      <c r="G27" s="2" t="s">
        <v>1226</v>
      </c>
      <c r="H27" s="2" t="s">
        <v>351</v>
      </c>
      <c r="I27" s="2" t="s">
        <v>1193</v>
      </c>
      <c r="J27" s="2" t="s">
        <v>352</v>
      </c>
      <c r="K27" s="4">
        <v>41850</v>
      </c>
      <c r="L27" s="682">
        <v>720</v>
      </c>
      <c r="M27" s="682">
        <v>1</v>
      </c>
      <c r="N27" s="682"/>
      <c r="O27" s="682"/>
      <c r="P27" s="682"/>
      <c r="Q27" s="682"/>
      <c r="R27" s="682"/>
      <c r="S27" s="682"/>
      <c r="T27" s="682"/>
      <c r="U27" s="682"/>
      <c r="V27" s="682">
        <v>0.16600000000000001</v>
      </c>
      <c r="W27" s="43" t="str">
        <f t="shared" si="13"/>
        <v/>
      </c>
      <c r="X27" s="43" t="str">
        <f t="shared" si="14"/>
        <v/>
      </c>
      <c r="Y27" s="42">
        <f t="shared" si="15"/>
        <v>0.16600000000000001</v>
      </c>
      <c r="Z27" s="42" t="str">
        <f t="shared" si="16"/>
        <v/>
      </c>
      <c r="AA27" s="42" t="str">
        <f t="shared" si="17"/>
        <v/>
      </c>
      <c r="AB27" s="42" t="str">
        <f t="shared" si="18"/>
        <v/>
      </c>
      <c r="AC27" s="2" t="s">
        <v>1207</v>
      </c>
      <c r="AD27" s="2"/>
      <c r="AE27" s="2" t="str">
        <f t="shared" si="19"/>
        <v/>
      </c>
      <c r="AF27" s="159" t="str">
        <f t="shared" si="3"/>
        <v/>
      </c>
      <c r="AG27" s="44" t="str">
        <f t="shared" si="0"/>
        <v/>
      </c>
      <c r="AH27" s="44">
        <f t="shared" si="4"/>
        <v>0.16600000000000001</v>
      </c>
      <c r="AI27" s="44">
        <f t="shared" si="5"/>
        <v>-1.7957674906255938</v>
      </c>
      <c r="AJ27" s="44" t="str">
        <f t="shared" si="1"/>
        <v/>
      </c>
      <c r="AK27" s="44" t="str">
        <f t="shared" si="2"/>
        <v/>
      </c>
    </row>
    <row r="28" spans="1:37" x14ac:dyDescent="0.2">
      <c r="A28" s="2">
        <v>8802198</v>
      </c>
      <c r="B28" s="2" t="s">
        <v>1203</v>
      </c>
      <c r="C28" s="2">
        <v>2020</v>
      </c>
      <c r="D28" s="2" t="s">
        <v>1167</v>
      </c>
      <c r="E28" s="2" t="s">
        <v>1222</v>
      </c>
      <c r="F28" s="2" t="s">
        <v>1210</v>
      </c>
      <c r="G28" s="2" t="s">
        <v>1223</v>
      </c>
      <c r="H28" s="2" t="s">
        <v>351</v>
      </c>
      <c r="I28" s="2" t="s">
        <v>1193</v>
      </c>
      <c r="J28" s="2" t="s">
        <v>352</v>
      </c>
      <c r="K28" s="4">
        <v>41807</v>
      </c>
      <c r="L28" s="682">
        <v>720</v>
      </c>
      <c r="M28" s="682">
        <v>1</v>
      </c>
      <c r="N28" s="682"/>
      <c r="O28" s="682"/>
      <c r="P28" s="682"/>
      <c r="Q28" s="682"/>
      <c r="R28" s="682"/>
      <c r="S28" s="682"/>
      <c r="T28" s="682"/>
      <c r="U28" s="682"/>
      <c r="V28" s="682">
        <v>0.16300000000000001</v>
      </c>
      <c r="W28" s="43" t="str">
        <f t="shared" si="13"/>
        <v/>
      </c>
      <c r="X28" s="43" t="str">
        <f t="shared" si="14"/>
        <v/>
      </c>
      <c r="Y28" s="42">
        <f t="shared" si="15"/>
        <v>0.16300000000000001</v>
      </c>
      <c r="Z28" s="42" t="str">
        <f t="shared" si="16"/>
        <v/>
      </c>
      <c r="AA28" s="42" t="str">
        <f t="shared" si="17"/>
        <v/>
      </c>
      <c r="AB28" s="42" t="str">
        <f t="shared" si="18"/>
        <v/>
      </c>
      <c r="AC28" s="2" t="s">
        <v>1207</v>
      </c>
      <c r="AD28" s="2"/>
      <c r="AE28" s="2" t="str">
        <f t="shared" si="19"/>
        <v/>
      </c>
      <c r="AF28" s="159" t="str">
        <f t="shared" si="3"/>
        <v/>
      </c>
      <c r="AG28" s="44" t="str">
        <f t="shared" si="0"/>
        <v/>
      </c>
      <c r="AH28" s="44">
        <f t="shared" si="4"/>
        <v>0.16300000000000001</v>
      </c>
      <c r="AI28" s="44">
        <f t="shared" si="5"/>
        <v>-1.8140050781753747</v>
      </c>
      <c r="AJ28" s="44" t="str">
        <f t="shared" si="1"/>
        <v/>
      </c>
      <c r="AK28" s="44" t="str">
        <f t="shared" si="2"/>
        <v/>
      </c>
    </row>
    <row r="29" spans="1:37" x14ac:dyDescent="0.2">
      <c r="A29" s="2">
        <v>8802198</v>
      </c>
      <c r="B29" s="2" t="s">
        <v>1203</v>
      </c>
      <c r="C29" s="2">
        <v>2020</v>
      </c>
      <c r="D29" s="2" t="s">
        <v>1167</v>
      </c>
      <c r="E29" s="2" t="s">
        <v>1214</v>
      </c>
      <c r="F29" s="2" t="s">
        <v>1210</v>
      </c>
      <c r="G29" s="2" t="s">
        <v>568</v>
      </c>
      <c r="H29" s="2" t="s">
        <v>351</v>
      </c>
      <c r="I29" s="2" t="s">
        <v>1193</v>
      </c>
      <c r="J29" s="2" t="s">
        <v>352</v>
      </c>
      <c r="K29" s="4">
        <v>41710</v>
      </c>
      <c r="L29" s="682">
        <v>720</v>
      </c>
      <c r="M29" s="682">
        <v>1</v>
      </c>
      <c r="N29" s="682"/>
      <c r="O29" s="682"/>
      <c r="P29" s="682"/>
      <c r="Q29" s="682"/>
      <c r="R29" s="682"/>
      <c r="S29" s="682"/>
      <c r="T29" s="682"/>
      <c r="U29" s="682"/>
      <c r="V29" s="682">
        <v>0.14599999999999999</v>
      </c>
      <c r="W29" s="43" t="str">
        <f t="shared" si="13"/>
        <v/>
      </c>
      <c r="X29" s="43" t="str">
        <f t="shared" si="14"/>
        <v/>
      </c>
      <c r="Y29" s="42">
        <f t="shared" si="15"/>
        <v>0.14599999999999999</v>
      </c>
      <c r="Z29" s="42" t="str">
        <f t="shared" si="16"/>
        <v/>
      </c>
      <c r="AA29" s="42" t="str">
        <f t="shared" si="17"/>
        <v/>
      </c>
      <c r="AB29" s="42" t="str">
        <f t="shared" si="18"/>
        <v/>
      </c>
      <c r="AC29" s="2" t="s">
        <v>1207</v>
      </c>
      <c r="AD29" s="2"/>
      <c r="AE29" s="2" t="str">
        <f t="shared" si="19"/>
        <v/>
      </c>
      <c r="AF29" s="159" t="str">
        <f t="shared" si="3"/>
        <v/>
      </c>
      <c r="AG29" s="44" t="str">
        <f t="shared" si="0"/>
        <v/>
      </c>
      <c r="AH29" s="44">
        <f t="shared" si="4"/>
        <v>0.14599999999999999</v>
      </c>
      <c r="AI29" s="44">
        <f t="shared" si="5"/>
        <v>-1.9241486572738007</v>
      </c>
      <c r="AJ29" s="44" t="str">
        <f t="shared" si="1"/>
        <v/>
      </c>
      <c r="AK29" s="44" t="str">
        <f t="shared" si="2"/>
        <v/>
      </c>
    </row>
    <row r="30" spans="1:37" x14ac:dyDescent="0.2">
      <c r="A30" s="2">
        <v>8802198</v>
      </c>
      <c r="B30" s="2" t="s">
        <v>1203</v>
      </c>
      <c r="C30" s="2">
        <v>2020</v>
      </c>
      <c r="D30" s="2" t="s">
        <v>1167</v>
      </c>
      <c r="E30" s="2" t="s">
        <v>1227</v>
      </c>
      <c r="F30" s="2" t="s">
        <v>1210</v>
      </c>
      <c r="G30" s="2" t="s">
        <v>1228</v>
      </c>
      <c r="H30" s="2" t="s">
        <v>351</v>
      </c>
      <c r="I30" s="2" t="s">
        <v>1193</v>
      </c>
      <c r="J30" s="2" t="s">
        <v>352</v>
      </c>
      <c r="K30" s="4">
        <v>41710</v>
      </c>
      <c r="L30" s="682">
        <v>720</v>
      </c>
      <c r="M30" s="682">
        <v>1</v>
      </c>
      <c r="N30" s="682"/>
      <c r="O30" s="682"/>
      <c r="P30" s="682"/>
      <c r="Q30" s="682"/>
      <c r="R30" s="682"/>
      <c r="S30" s="682"/>
      <c r="T30" s="682"/>
      <c r="U30" s="682"/>
      <c r="V30" s="682">
        <v>0.13500000000000001</v>
      </c>
      <c r="W30" s="43" t="str">
        <f t="shared" si="13"/>
        <v/>
      </c>
      <c r="X30" s="43" t="str">
        <f t="shared" si="14"/>
        <v/>
      </c>
      <c r="Y30" s="42">
        <f t="shared" si="15"/>
        <v>0.13500000000000001</v>
      </c>
      <c r="Z30" s="42" t="str">
        <f t="shared" si="16"/>
        <v/>
      </c>
      <c r="AA30" s="42" t="str">
        <f t="shared" si="17"/>
        <v/>
      </c>
      <c r="AB30" s="42" t="str">
        <f t="shared" si="18"/>
        <v/>
      </c>
      <c r="AC30" s="2" t="s">
        <v>1207</v>
      </c>
      <c r="AD30" s="2"/>
      <c r="AE30" s="2" t="str">
        <f t="shared" si="19"/>
        <v/>
      </c>
      <c r="AF30" s="159" t="str">
        <f t="shared" si="3"/>
        <v/>
      </c>
      <c r="AG30" s="44" t="str">
        <f t="shared" si="0"/>
        <v/>
      </c>
      <c r="AH30" s="44">
        <f t="shared" si="4"/>
        <v>0.13500000000000001</v>
      </c>
      <c r="AI30" s="44">
        <f t="shared" si="5"/>
        <v>-2.0024805005437076</v>
      </c>
      <c r="AJ30" s="44" t="str">
        <f t="shared" si="1"/>
        <v/>
      </c>
      <c r="AK30" s="44" t="str">
        <f t="shared" si="2"/>
        <v/>
      </c>
    </row>
    <row r="31" spans="1:37" x14ac:dyDescent="0.2">
      <c r="A31" s="2">
        <v>8802198</v>
      </c>
      <c r="B31" s="2" t="s">
        <v>1203</v>
      </c>
      <c r="C31" s="2">
        <v>2020</v>
      </c>
      <c r="D31" s="2" t="s">
        <v>1167</v>
      </c>
      <c r="E31" s="2" t="s">
        <v>1222</v>
      </c>
      <c r="F31" s="2" t="s">
        <v>1210</v>
      </c>
      <c r="G31" s="2" t="s">
        <v>1223</v>
      </c>
      <c r="H31" s="2" t="s">
        <v>351</v>
      </c>
      <c r="I31" s="2" t="s">
        <v>1193</v>
      </c>
      <c r="J31" s="2" t="s">
        <v>352</v>
      </c>
      <c r="K31" s="4">
        <v>41849</v>
      </c>
      <c r="L31" s="682">
        <v>720</v>
      </c>
      <c r="M31" s="682">
        <v>1</v>
      </c>
      <c r="N31" s="682"/>
      <c r="O31" s="682"/>
      <c r="P31" s="682"/>
      <c r="Q31" s="682"/>
      <c r="R31" s="682"/>
      <c r="S31" s="682"/>
      <c r="T31" s="682"/>
      <c r="U31" s="682"/>
      <c r="V31" s="682">
        <v>0.122</v>
      </c>
      <c r="W31" s="43" t="str">
        <f t="shared" si="13"/>
        <v/>
      </c>
      <c r="X31" s="43" t="str">
        <f t="shared" si="14"/>
        <v/>
      </c>
      <c r="Y31" s="42">
        <f t="shared" si="15"/>
        <v>0.122</v>
      </c>
      <c r="Z31" s="42" t="str">
        <f t="shared" si="16"/>
        <v/>
      </c>
      <c r="AA31" s="42" t="str">
        <f t="shared" si="17"/>
        <v/>
      </c>
      <c r="AB31" s="42" t="str">
        <f t="shared" si="18"/>
        <v/>
      </c>
      <c r="AC31" s="2" t="s">
        <v>1207</v>
      </c>
      <c r="AD31" s="2"/>
      <c r="AE31" s="2" t="str">
        <f t="shared" si="19"/>
        <v/>
      </c>
      <c r="AF31" s="159" t="str">
        <f t="shared" si="3"/>
        <v/>
      </c>
      <c r="AG31" s="44" t="str">
        <f t="shared" si="0"/>
        <v/>
      </c>
      <c r="AH31" s="44">
        <f t="shared" si="4"/>
        <v>0.122</v>
      </c>
      <c r="AI31" s="44">
        <f t="shared" si="5"/>
        <v>-2.1037342342488805</v>
      </c>
      <c r="AJ31" s="44" t="str">
        <f t="shared" si="1"/>
        <v/>
      </c>
      <c r="AK31" s="44" t="str">
        <f t="shared" si="2"/>
        <v/>
      </c>
    </row>
    <row r="32" spans="1:37" ht="25.5" x14ac:dyDescent="0.2">
      <c r="A32" s="2">
        <v>8802198</v>
      </c>
      <c r="B32" s="2" t="s">
        <v>1203</v>
      </c>
      <c r="C32" s="2">
        <v>2020</v>
      </c>
      <c r="D32" s="2" t="s">
        <v>1167</v>
      </c>
      <c r="E32" s="2" t="s">
        <v>1214</v>
      </c>
      <c r="F32" s="2" t="s">
        <v>1210</v>
      </c>
      <c r="G32" s="2" t="s">
        <v>1215</v>
      </c>
      <c r="H32" s="2" t="s">
        <v>351</v>
      </c>
      <c r="I32" s="2" t="s">
        <v>1193</v>
      </c>
      <c r="J32" s="2" t="s">
        <v>352</v>
      </c>
      <c r="K32" s="4">
        <v>41709</v>
      </c>
      <c r="L32" s="682">
        <f>12*60</f>
        <v>720</v>
      </c>
      <c r="M32" s="682">
        <v>1</v>
      </c>
      <c r="N32" s="682"/>
      <c r="O32" s="682"/>
      <c r="P32" s="682"/>
      <c r="Q32" s="682"/>
      <c r="R32" s="682"/>
      <c r="S32" s="682"/>
      <c r="T32" s="682"/>
      <c r="U32" s="682"/>
      <c r="V32" s="682">
        <v>0.121</v>
      </c>
      <c r="W32" s="43" t="str">
        <f t="shared" si="13"/>
        <v/>
      </c>
      <c r="X32" s="43" t="str">
        <f t="shared" si="14"/>
        <v/>
      </c>
      <c r="Y32" s="42">
        <f t="shared" si="15"/>
        <v>0.121</v>
      </c>
      <c r="Z32" s="42" t="str">
        <f t="shared" si="16"/>
        <v/>
      </c>
      <c r="AA32" s="42" t="str">
        <f t="shared" si="17"/>
        <v/>
      </c>
      <c r="AB32" s="42" t="str">
        <f t="shared" si="18"/>
        <v/>
      </c>
      <c r="AC32" s="2" t="s">
        <v>1207</v>
      </c>
      <c r="AD32" s="2"/>
      <c r="AE32" s="2" t="str">
        <f t="shared" si="19"/>
        <v/>
      </c>
      <c r="AF32" s="159" t="str">
        <f t="shared" si="3"/>
        <v/>
      </c>
      <c r="AG32" s="44" t="str">
        <f t="shared" si="0"/>
        <v/>
      </c>
      <c r="AH32" s="44">
        <f t="shared" si="4"/>
        <v>0.121</v>
      </c>
      <c r="AI32" s="44">
        <f t="shared" si="5"/>
        <v>-2.1119647333853959</v>
      </c>
      <c r="AJ32" s="44" t="str">
        <f t="shared" si="1"/>
        <v/>
      </c>
      <c r="AK32" s="44" t="str">
        <f t="shared" si="2"/>
        <v/>
      </c>
    </row>
    <row r="33" spans="1:37" x14ac:dyDescent="0.2">
      <c r="A33" s="2">
        <v>8802198</v>
      </c>
      <c r="B33" s="2" t="s">
        <v>1203</v>
      </c>
      <c r="C33" s="2">
        <v>2020</v>
      </c>
      <c r="D33" s="2" t="s">
        <v>1167</v>
      </c>
      <c r="E33" s="2" t="s">
        <v>1204</v>
      </c>
      <c r="F33" s="2" t="s">
        <v>1210</v>
      </c>
      <c r="G33" s="2" t="s">
        <v>568</v>
      </c>
      <c r="H33" s="2" t="s">
        <v>351</v>
      </c>
      <c r="I33" s="2" t="s">
        <v>1193</v>
      </c>
      <c r="J33" s="2" t="s">
        <v>352</v>
      </c>
      <c r="K33" s="4">
        <v>42103</v>
      </c>
      <c r="L33" s="682">
        <v>720</v>
      </c>
      <c r="M33" s="682">
        <v>1</v>
      </c>
      <c r="N33" s="682"/>
      <c r="O33" s="682"/>
      <c r="P33" s="682"/>
      <c r="Q33" s="682"/>
      <c r="R33" s="682"/>
      <c r="S33" s="682"/>
      <c r="T33" s="682"/>
      <c r="U33" s="682"/>
      <c r="V33" s="682">
        <v>0.12</v>
      </c>
      <c r="W33" s="43" t="str">
        <f t="shared" si="13"/>
        <v/>
      </c>
      <c r="X33" s="43" t="str">
        <f t="shared" si="14"/>
        <v/>
      </c>
      <c r="Y33" s="42">
        <f t="shared" si="15"/>
        <v>0.12</v>
      </c>
      <c r="Z33" s="42" t="str">
        <f t="shared" si="16"/>
        <v/>
      </c>
      <c r="AA33" s="42" t="str">
        <f t="shared" si="17"/>
        <v/>
      </c>
      <c r="AB33" s="42" t="str">
        <f t="shared" si="18"/>
        <v/>
      </c>
      <c r="AC33" s="2" t="s">
        <v>1207</v>
      </c>
      <c r="AD33" s="2"/>
      <c r="AE33" s="2" t="str">
        <f t="shared" si="19"/>
        <v/>
      </c>
      <c r="AF33" s="159" t="str">
        <f t="shared" si="3"/>
        <v/>
      </c>
      <c r="AG33" s="44" t="str">
        <f t="shared" si="0"/>
        <v/>
      </c>
      <c r="AH33" s="44">
        <f t="shared" si="4"/>
        <v>0.12</v>
      </c>
      <c r="AI33" s="44">
        <f t="shared" si="5"/>
        <v>-2.120263536200091</v>
      </c>
      <c r="AJ33" s="44" t="str">
        <f t="shared" si="1"/>
        <v/>
      </c>
      <c r="AK33" s="44" t="str">
        <f t="shared" si="2"/>
        <v/>
      </c>
    </row>
    <row r="34" spans="1:37" x14ac:dyDescent="0.2">
      <c r="A34" s="2">
        <v>8802198</v>
      </c>
      <c r="B34" s="2" t="s">
        <v>1203</v>
      </c>
      <c r="C34" s="2">
        <v>2020</v>
      </c>
      <c r="D34" s="2" t="s">
        <v>1167</v>
      </c>
      <c r="E34" s="2" t="s">
        <v>1220</v>
      </c>
      <c r="F34" s="2" t="s">
        <v>1210</v>
      </c>
      <c r="G34" s="2" t="s">
        <v>568</v>
      </c>
      <c r="H34" s="2" t="s">
        <v>351</v>
      </c>
      <c r="I34" s="2" t="s">
        <v>341</v>
      </c>
      <c r="J34" s="2" t="s">
        <v>352</v>
      </c>
      <c r="K34" s="4">
        <v>41709</v>
      </c>
      <c r="L34" s="682">
        <v>480</v>
      </c>
      <c r="M34" s="682">
        <v>1</v>
      </c>
      <c r="N34" s="682"/>
      <c r="O34" s="682"/>
      <c r="P34" s="682"/>
      <c r="Q34" s="682"/>
      <c r="R34" s="682"/>
      <c r="S34" s="682"/>
      <c r="T34" s="682"/>
      <c r="U34" s="682"/>
      <c r="V34" s="682">
        <v>0.115</v>
      </c>
      <c r="W34" s="43">
        <f t="shared" si="13"/>
        <v>0.115</v>
      </c>
      <c r="X34" s="43" t="str">
        <f t="shared" si="14"/>
        <v/>
      </c>
      <c r="Y34" s="42" t="str">
        <f t="shared" si="15"/>
        <v/>
      </c>
      <c r="Z34" s="42" t="str">
        <f t="shared" si="16"/>
        <v/>
      </c>
      <c r="AA34" s="42" t="str">
        <f t="shared" si="17"/>
        <v/>
      </c>
      <c r="AB34" s="42" t="str">
        <f t="shared" si="18"/>
        <v/>
      </c>
      <c r="AC34" s="2" t="s">
        <v>1207</v>
      </c>
      <c r="AD34" s="2"/>
      <c r="AE34" s="2" t="str">
        <f t="shared" si="19"/>
        <v/>
      </c>
      <c r="AF34" s="159">
        <f t="shared" si="3"/>
        <v>0.115</v>
      </c>
      <c r="AG34" s="44">
        <f t="shared" si="0"/>
        <v>-2.1628231506188871</v>
      </c>
      <c r="AH34" s="44" t="str">
        <f t="shared" si="4"/>
        <v/>
      </c>
      <c r="AI34" s="44" t="str">
        <f t="shared" si="5"/>
        <v/>
      </c>
      <c r="AJ34" s="44" t="str">
        <f t="shared" si="1"/>
        <v/>
      </c>
      <c r="AK34" s="44" t="str">
        <f t="shared" si="2"/>
        <v/>
      </c>
    </row>
    <row r="35" spans="1:37" x14ac:dyDescent="0.2">
      <c r="A35" s="2">
        <v>8802198</v>
      </c>
      <c r="B35" s="2" t="s">
        <v>1203</v>
      </c>
      <c r="C35" s="2">
        <v>2020</v>
      </c>
      <c r="D35" s="2" t="s">
        <v>1167</v>
      </c>
      <c r="E35" s="2" t="s">
        <v>1222</v>
      </c>
      <c r="F35" s="2" t="s">
        <v>1210</v>
      </c>
      <c r="G35" s="2" t="s">
        <v>568</v>
      </c>
      <c r="H35" s="2" t="s">
        <v>351</v>
      </c>
      <c r="I35" s="2" t="s">
        <v>1193</v>
      </c>
      <c r="J35" s="2" t="s">
        <v>352</v>
      </c>
      <c r="K35" s="4">
        <v>42103</v>
      </c>
      <c r="L35" s="682">
        <v>720</v>
      </c>
      <c r="M35" s="682">
        <v>1</v>
      </c>
      <c r="N35" s="682"/>
      <c r="O35" s="682"/>
      <c r="P35" s="682"/>
      <c r="Q35" s="682"/>
      <c r="R35" s="682"/>
      <c r="S35" s="682"/>
      <c r="T35" s="682"/>
      <c r="U35" s="682"/>
      <c r="V35" s="682">
        <v>0.11</v>
      </c>
      <c r="W35" s="43" t="str">
        <f t="shared" si="13"/>
        <v/>
      </c>
      <c r="X35" s="43" t="str">
        <f t="shared" si="14"/>
        <v/>
      </c>
      <c r="Y35" s="42">
        <f t="shared" si="15"/>
        <v>0.11</v>
      </c>
      <c r="Z35" s="42" t="str">
        <f t="shared" si="16"/>
        <v/>
      </c>
      <c r="AA35" s="42" t="str">
        <f t="shared" si="17"/>
        <v/>
      </c>
      <c r="AB35" s="42" t="str">
        <f t="shared" si="18"/>
        <v/>
      </c>
      <c r="AC35" s="2" t="s">
        <v>1207</v>
      </c>
      <c r="AD35" s="2"/>
      <c r="AE35" s="2" t="str">
        <f t="shared" si="19"/>
        <v/>
      </c>
      <c r="AF35" s="159" t="str">
        <f t="shared" si="3"/>
        <v/>
      </c>
      <c r="AG35" s="44" t="str">
        <f t="shared" si="0"/>
        <v/>
      </c>
      <c r="AH35" s="44">
        <f t="shared" si="4"/>
        <v>0.11</v>
      </c>
      <c r="AI35" s="44">
        <f t="shared" si="5"/>
        <v>-2.2072749131897207</v>
      </c>
      <c r="AJ35" s="44" t="str">
        <f t="shared" si="1"/>
        <v/>
      </c>
      <c r="AK35" s="44" t="str">
        <f t="shared" si="2"/>
        <v/>
      </c>
    </row>
    <row r="36" spans="1:37" x14ac:dyDescent="0.2">
      <c r="A36" s="2">
        <v>8802198</v>
      </c>
      <c r="B36" s="2" t="s">
        <v>1203</v>
      </c>
      <c r="C36" s="2">
        <v>2020</v>
      </c>
      <c r="D36" s="2" t="s">
        <v>1167</v>
      </c>
      <c r="E36" s="2" t="s">
        <v>424</v>
      </c>
      <c r="F36" s="2" t="s">
        <v>1210</v>
      </c>
      <c r="G36" s="2" t="s">
        <v>1229</v>
      </c>
      <c r="H36" s="2" t="s">
        <v>351</v>
      </c>
      <c r="I36" s="2" t="s">
        <v>1193</v>
      </c>
      <c r="J36" s="2" t="s">
        <v>352</v>
      </c>
      <c r="K36" s="4">
        <v>42103</v>
      </c>
      <c r="L36" s="682">
        <v>720</v>
      </c>
      <c r="M36" s="682">
        <v>1</v>
      </c>
      <c r="N36" s="682"/>
      <c r="O36" s="682"/>
      <c r="P36" s="682"/>
      <c r="Q36" s="682"/>
      <c r="R36" s="682"/>
      <c r="S36" s="682"/>
      <c r="T36" s="682"/>
      <c r="U36" s="682"/>
      <c r="V36" s="682">
        <v>9.1999999999999998E-2</v>
      </c>
      <c r="W36" s="43" t="str">
        <f t="shared" si="13"/>
        <v/>
      </c>
      <c r="X36" s="43" t="str">
        <f t="shared" si="14"/>
        <v/>
      </c>
      <c r="Y36" s="42">
        <f t="shared" si="15"/>
        <v>9.1999999999999998E-2</v>
      </c>
      <c r="Z36" s="42" t="str">
        <f t="shared" si="16"/>
        <v/>
      </c>
      <c r="AA36" s="42" t="str">
        <f t="shared" si="17"/>
        <v/>
      </c>
      <c r="AB36" s="42" t="str">
        <f t="shared" si="18"/>
        <v/>
      </c>
      <c r="AC36" s="2" t="s">
        <v>1207</v>
      </c>
      <c r="AD36" s="2"/>
      <c r="AE36" s="2" t="str">
        <f t="shared" si="19"/>
        <v/>
      </c>
      <c r="AF36" s="159" t="str">
        <f t="shared" si="3"/>
        <v/>
      </c>
      <c r="AG36" s="44" t="str">
        <f t="shared" si="0"/>
        <v/>
      </c>
      <c r="AH36" s="44">
        <f t="shared" si="4"/>
        <v>9.1999999999999998E-2</v>
      </c>
      <c r="AI36" s="44">
        <f t="shared" si="5"/>
        <v>-2.3859667019330968</v>
      </c>
      <c r="AJ36" s="44" t="str">
        <f t="shared" si="1"/>
        <v/>
      </c>
      <c r="AK36" s="44" t="str">
        <f t="shared" si="2"/>
        <v/>
      </c>
    </row>
    <row r="37" spans="1:37" ht="25.5" x14ac:dyDescent="0.2">
      <c r="A37" s="2">
        <v>8802198</v>
      </c>
      <c r="B37" s="2" t="s">
        <v>1203</v>
      </c>
      <c r="C37" s="2">
        <v>2020</v>
      </c>
      <c r="D37" s="2" t="s">
        <v>1167</v>
      </c>
      <c r="E37" s="2" t="s">
        <v>1220</v>
      </c>
      <c r="F37" s="2" t="s">
        <v>1210</v>
      </c>
      <c r="G37" s="2" t="s">
        <v>568</v>
      </c>
      <c r="H37" s="2" t="s">
        <v>351</v>
      </c>
      <c r="I37" s="2" t="s">
        <v>341</v>
      </c>
      <c r="J37" s="2" t="s">
        <v>352</v>
      </c>
      <c r="K37" s="4">
        <v>41709</v>
      </c>
      <c r="L37" s="682">
        <v>480</v>
      </c>
      <c r="M37" s="682">
        <v>1</v>
      </c>
      <c r="N37" s="682"/>
      <c r="O37" s="682"/>
      <c r="P37" s="682"/>
      <c r="Q37" s="682"/>
      <c r="R37" s="682"/>
      <c r="S37" s="682"/>
      <c r="T37" s="682"/>
      <c r="U37" s="682"/>
      <c r="V37" s="682">
        <v>0.09</v>
      </c>
      <c r="W37" s="43">
        <f t="shared" si="13"/>
        <v>6.3639610306789274E-2</v>
      </c>
      <c r="X37" s="43" t="str">
        <f t="shared" si="14"/>
        <v/>
      </c>
      <c r="Y37" s="42" t="str">
        <f t="shared" si="15"/>
        <v/>
      </c>
      <c r="Z37" s="42" t="str">
        <f t="shared" si="16"/>
        <v/>
      </c>
      <c r="AA37" s="42" t="str">
        <f t="shared" si="17"/>
        <v/>
      </c>
      <c r="AB37" s="42" t="str">
        <f t="shared" si="18"/>
        <v/>
      </c>
      <c r="AC37" s="2" t="s">
        <v>1207</v>
      </c>
      <c r="AD37" s="2" t="s">
        <v>400</v>
      </c>
      <c r="AE37" s="2" t="str">
        <f t="shared" si="19"/>
        <v>Sample Volume 6.7 L LOD 0.6 ug/sample</v>
      </c>
      <c r="AF37" s="159" t="str">
        <f t="shared" si="3"/>
        <v/>
      </c>
      <c r="AG37" s="44" t="str">
        <f t="shared" si="0"/>
        <v/>
      </c>
      <c r="AH37" s="44" t="str">
        <f t="shared" si="4"/>
        <v/>
      </c>
      <c r="AI37" s="44" t="str">
        <f t="shared" si="5"/>
        <v/>
      </c>
      <c r="AJ37" s="44" t="str">
        <f t="shared" si="1"/>
        <v/>
      </c>
      <c r="AK37" s="44" t="str">
        <f t="shared" si="2"/>
        <v/>
      </c>
    </row>
    <row r="38" spans="1:37" ht="25.5" x14ac:dyDescent="0.2">
      <c r="A38" s="2">
        <v>8802198</v>
      </c>
      <c r="B38" s="2" t="s">
        <v>1203</v>
      </c>
      <c r="C38" s="2">
        <v>2020</v>
      </c>
      <c r="D38" s="2" t="s">
        <v>1167</v>
      </c>
      <c r="E38" s="2" t="s">
        <v>1220</v>
      </c>
      <c r="F38" s="2" t="s">
        <v>1210</v>
      </c>
      <c r="G38" s="2" t="s">
        <v>1221</v>
      </c>
      <c r="H38" s="2" t="s">
        <v>351</v>
      </c>
      <c r="I38" s="2" t="s">
        <v>341</v>
      </c>
      <c r="J38" s="2" t="s">
        <v>352</v>
      </c>
      <c r="K38" s="4">
        <v>41709</v>
      </c>
      <c r="L38" s="682">
        <v>480</v>
      </c>
      <c r="M38" s="682">
        <v>1</v>
      </c>
      <c r="N38" s="682"/>
      <c r="O38" s="682"/>
      <c r="P38" s="682"/>
      <c r="Q38" s="682"/>
      <c r="R38" s="682"/>
      <c r="S38" s="682"/>
      <c r="T38" s="682"/>
      <c r="U38" s="682"/>
      <c r="V38" s="682">
        <v>0.09</v>
      </c>
      <c r="W38" s="43">
        <f t="shared" si="13"/>
        <v>6.3639610306789274E-2</v>
      </c>
      <c r="X38" s="43" t="str">
        <f t="shared" si="14"/>
        <v/>
      </c>
      <c r="Y38" s="42" t="str">
        <f t="shared" si="15"/>
        <v/>
      </c>
      <c r="Z38" s="42" t="str">
        <f t="shared" si="16"/>
        <v/>
      </c>
      <c r="AA38" s="42" t="str">
        <f t="shared" si="17"/>
        <v/>
      </c>
      <c r="AB38" s="42" t="str">
        <f t="shared" si="18"/>
        <v/>
      </c>
      <c r="AC38" s="2" t="s">
        <v>1207</v>
      </c>
      <c r="AD38" s="2" t="s">
        <v>400</v>
      </c>
      <c r="AE38" s="2" t="str">
        <f t="shared" si="19"/>
        <v>Sample Volume 6.7 L LOD 0.6 ug/sample</v>
      </c>
      <c r="AF38" s="159" t="str">
        <f t="shared" si="3"/>
        <v/>
      </c>
      <c r="AG38" s="44" t="str">
        <f t="shared" si="0"/>
        <v/>
      </c>
      <c r="AH38" s="44" t="str">
        <f t="shared" si="4"/>
        <v/>
      </c>
      <c r="AI38" s="44" t="str">
        <f t="shared" si="5"/>
        <v/>
      </c>
      <c r="AJ38" s="44" t="str">
        <f t="shared" si="1"/>
        <v/>
      </c>
      <c r="AK38" s="44" t="str">
        <f t="shared" si="2"/>
        <v/>
      </c>
    </row>
    <row r="39" spans="1:37" ht="25.5" x14ac:dyDescent="0.2">
      <c r="A39" s="2">
        <v>8802198</v>
      </c>
      <c r="B39" s="2" t="s">
        <v>1203</v>
      </c>
      <c r="C39" s="2">
        <v>2020</v>
      </c>
      <c r="D39" s="2" t="s">
        <v>1167</v>
      </c>
      <c r="E39" s="2" t="s">
        <v>1214</v>
      </c>
      <c r="F39" s="2" t="s">
        <v>1210</v>
      </c>
      <c r="G39" s="2" t="s">
        <v>568</v>
      </c>
      <c r="H39" s="2" t="s">
        <v>351</v>
      </c>
      <c r="I39" s="2" t="s">
        <v>1193</v>
      </c>
      <c r="J39" s="2" t="s">
        <v>352</v>
      </c>
      <c r="K39" s="4">
        <v>41710</v>
      </c>
      <c r="L39" s="682">
        <v>720</v>
      </c>
      <c r="M39" s="682">
        <v>1</v>
      </c>
      <c r="N39" s="682"/>
      <c r="O39" s="682"/>
      <c r="P39" s="682"/>
      <c r="Q39" s="682"/>
      <c r="R39" s="682"/>
      <c r="S39" s="682"/>
      <c r="T39" s="682"/>
      <c r="U39" s="682"/>
      <c r="V39" s="682">
        <v>0.09</v>
      </c>
      <c r="W39" s="43" t="str">
        <f t="shared" si="13"/>
        <v/>
      </c>
      <c r="X39" s="43" t="str">
        <f t="shared" si="14"/>
        <v/>
      </c>
      <c r="Y39" s="42">
        <f t="shared" si="15"/>
        <v>6.3639610306789274E-2</v>
      </c>
      <c r="Z39" s="42" t="str">
        <f t="shared" si="16"/>
        <v/>
      </c>
      <c r="AA39" s="42" t="str">
        <f t="shared" si="17"/>
        <v/>
      </c>
      <c r="AB39" s="42" t="str">
        <f t="shared" si="18"/>
        <v/>
      </c>
      <c r="AC39" s="2" t="s">
        <v>1207</v>
      </c>
      <c r="AD39" s="2" t="s">
        <v>400</v>
      </c>
      <c r="AE39" s="2" t="str">
        <f t="shared" si="19"/>
        <v>Sample Volume 6.7 L LOD 0.6 ug/sample</v>
      </c>
      <c r="AF39" s="159" t="str">
        <f t="shared" si="3"/>
        <v/>
      </c>
      <c r="AG39" s="44" t="str">
        <f t="shared" si="0"/>
        <v/>
      </c>
      <c r="AH39" s="44">
        <f t="shared" si="4"/>
        <v>0.09</v>
      </c>
      <c r="AI39" s="44">
        <f t="shared" si="5"/>
        <v>-2.4079456086518722</v>
      </c>
      <c r="AJ39" s="44" t="str">
        <f t="shared" si="1"/>
        <v/>
      </c>
      <c r="AK39" s="44" t="str">
        <f t="shared" si="2"/>
        <v/>
      </c>
    </row>
    <row r="40" spans="1:37" ht="25.5" x14ac:dyDescent="0.2">
      <c r="A40" s="2">
        <v>8802198</v>
      </c>
      <c r="B40" s="2" t="s">
        <v>1203</v>
      </c>
      <c r="C40" s="2">
        <v>2020</v>
      </c>
      <c r="D40" s="2" t="s">
        <v>1167</v>
      </c>
      <c r="E40" s="2" t="s">
        <v>1227</v>
      </c>
      <c r="F40" s="2" t="s">
        <v>1210</v>
      </c>
      <c r="G40" s="2" t="s">
        <v>1228</v>
      </c>
      <c r="H40" s="2" t="s">
        <v>351</v>
      </c>
      <c r="I40" s="2" t="s">
        <v>341</v>
      </c>
      <c r="J40" s="2" t="s">
        <v>352</v>
      </c>
      <c r="K40" s="4">
        <v>41710</v>
      </c>
      <c r="L40" s="682">
        <v>480</v>
      </c>
      <c r="M40" s="682">
        <v>1</v>
      </c>
      <c r="N40" s="682"/>
      <c r="O40" s="682"/>
      <c r="P40" s="682"/>
      <c r="Q40" s="682"/>
      <c r="R40" s="682"/>
      <c r="S40" s="682"/>
      <c r="T40" s="682"/>
      <c r="U40" s="682"/>
      <c r="V40" s="682">
        <v>0.09</v>
      </c>
      <c r="W40" s="43">
        <f t="shared" si="13"/>
        <v>6.3639610306789274E-2</v>
      </c>
      <c r="X40" s="43" t="str">
        <f t="shared" si="14"/>
        <v/>
      </c>
      <c r="Y40" s="42" t="str">
        <f t="shared" si="15"/>
        <v/>
      </c>
      <c r="Z40" s="42" t="str">
        <f t="shared" si="16"/>
        <v/>
      </c>
      <c r="AA40" s="42" t="str">
        <f t="shared" si="17"/>
        <v/>
      </c>
      <c r="AB40" s="42" t="str">
        <f t="shared" si="18"/>
        <v/>
      </c>
      <c r="AC40" s="2" t="s">
        <v>1207</v>
      </c>
      <c r="AD40" s="2" t="s">
        <v>400</v>
      </c>
      <c r="AE40" s="2" t="str">
        <f t="shared" si="19"/>
        <v>Sample Volume 6.7 L LOD 0.6 ug/sample</v>
      </c>
      <c r="AF40" s="159" t="str">
        <f t="shared" si="3"/>
        <v/>
      </c>
      <c r="AG40" s="44" t="str">
        <f t="shared" si="0"/>
        <v/>
      </c>
      <c r="AH40" s="44" t="str">
        <f t="shared" si="4"/>
        <v/>
      </c>
      <c r="AI40" s="44" t="str">
        <f t="shared" si="5"/>
        <v/>
      </c>
      <c r="AJ40" s="44" t="str">
        <f t="shared" si="1"/>
        <v/>
      </c>
      <c r="AK40" s="44" t="str">
        <f t="shared" si="2"/>
        <v/>
      </c>
    </row>
    <row r="41" spans="1:37" ht="25.5" x14ac:dyDescent="0.2">
      <c r="A41" s="2">
        <v>8802198</v>
      </c>
      <c r="B41" s="2" t="s">
        <v>1203</v>
      </c>
      <c r="C41" s="2">
        <v>2020</v>
      </c>
      <c r="D41" s="2" t="s">
        <v>1167</v>
      </c>
      <c r="E41" s="2" t="s">
        <v>1230</v>
      </c>
      <c r="F41" s="2" t="s">
        <v>1210</v>
      </c>
      <c r="G41" s="2" t="s">
        <v>1221</v>
      </c>
      <c r="H41" s="2" t="s">
        <v>351</v>
      </c>
      <c r="I41" s="2" t="s">
        <v>341</v>
      </c>
      <c r="J41" s="2" t="s">
        <v>352</v>
      </c>
      <c r="K41" s="4">
        <v>41710</v>
      </c>
      <c r="L41" s="682">
        <v>480</v>
      </c>
      <c r="M41" s="682">
        <v>1</v>
      </c>
      <c r="N41" s="682"/>
      <c r="O41" s="682"/>
      <c r="P41" s="682"/>
      <c r="Q41" s="682"/>
      <c r="R41" s="682"/>
      <c r="S41" s="682"/>
      <c r="T41" s="682"/>
      <c r="U41" s="682"/>
      <c r="V41" s="682">
        <v>0.09</v>
      </c>
      <c r="W41" s="43">
        <f t="shared" si="13"/>
        <v>6.3639610306789274E-2</v>
      </c>
      <c r="X41" s="43" t="str">
        <f t="shared" si="14"/>
        <v/>
      </c>
      <c r="Y41" s="42" t="str">
        <f t="shared" si="15"/>
        <v/>
      </c>
      <c r="Z41" s="42" t="str">
        <f t="shared" si="16"/>
        <v/>
      </c>
      <c r="AA41" s="42" t="str">
        <f t="shared" si="17"/>
        <v/>
      </c>
      <c r="AB41" s="42" t="str">
        <f t="shared" si="18"/>
        <v/>
      </c>
      <c r="AC41" s="2" t="s">
        <v>1207</v>
      </c>
      <c r="AD41" s="2" t="s">
        <v>400</v>
      </c>
      <c r="AE41" s="2" t="str">
        <f t="shared" si="19"/>
        <v>Sample Volume 6.7 L LOD 0.6 ug/sample</v>
      </c>
      <c r="AF41" s="159" t="str">
        <f t="shared" si="3"/>
        <v/>
      </c>
      <c r="AG41" s="44" t="str">
        <f t="shared" si="0"/>
        <v/>
      </c>
      <c r="AH41" s="44" t="str">
        <f t="shared" si="4"/>
        <v/>
      </c>
      <c r="AI41" s="44" t="str">
        <f t="shared" si="5"/>
        <v/>
      </c>
      <c r="AJ41" s="44" t="str">
        <f t="shared" si="1"/>
        <v/>
      </c>
      <c r="AK41" s="44" t="str">
        <f t="shared" si="2"/>
        <v/>
      </c>
    </row>
    <row r="42" spans="1:37" ht="25.5" x14ac:dyDescent="0.2">
      <c r="A42" s="2">
        <v>8802198</v>
      </c>
      <c r="B42" s="2" t="s">
        <v>1203</v>
      </c>
      <c r="C42" s="2">
        <v>2020</v>
      </c>
      <c r="D42" s="2" t="s">
        <v>1167</v>
      </c>
      <c r="E42" s="2"/>
      <c r="F42" s="2" t="s">
        <v>1210</v>
      </c>
      <c r="G42" s="2" t="s">
        <v>1231</v>
      </c>
      <c r="H42" s="2" t="s">
        <v>351</v>
      </c>
      <c r="I42" s="2" t="s">
        <v>1193</v>
      </c>
      <c r="J42" s="2" t="s">
        <v>352</v>
      </c>
      <c r="K42" s="4">
        <v>41710</v>
      </c>
      <c r="L42" s="682">
        <v>720</v>
      </c>
      <c r="M42" s="682">
        <v>1</v>
      </c>
      <c r="N42" s="682"/>
      <c r="O42" s="682"/>
      <c r="P42" s="682"/>
      <c r="Q42" s="682"/>
      <c r="R42" s="682"/>
      <c r="S42" s="682"/>
      <c r="T42" s="682"/>
      <c r="U42" s="682"/>
      <c r="V42" s="682">
        <v>0.09</v>
      </c>
      <c r="W42" s="43" t="str">
        <f t="shared" si="13"/>
        <v/>
      </c>
      <c r="X42" s="43" t="str">
        <f t="shared" si="14"/>
        <v/>
      </c>
      <c r="Y42" s="42">
        <f t="shared" si="15"/>
        <v>6.3639610306789274E-2</v>
      </c>
      <c r="Z42" s="42" t="str">
        <f t="shared" si="16"/>
        <v/>
      </c>
      <c r="AA42" s="42" t="str">
        <f t="shared" si="17"/>
        <v/>
      </c>
      <c r="AB42" s="42" t="str">
        <f t="shared" si="18"/>
        <v/>
      </c>
      <c r="AC42" s="2" t="s">
        <v>1207</v>
      </c>
      <c r="AD42" s="2" t="s">
        <v>400</v>
      </c>
      <c r="AE42" s="2" t="str">
        <f t="shared" si="19"/>
        <v>Sample Volume 6.7 L LOD 0.6 ug/sample</v>
      </c>
      <c r="AF42" s="159" t="str">
        <f t="shared" si="3"/>
        <v/>
      </c>
      <c r="AG42" s="44" t="str">
        <f t="shared" si="0"/>
        <v/>
      </c>
      <c r="AH42" s="44">
        <f t="shared" si="4"/>
        <v>0.09</v>
      </c>
      <c r="AI42" s="44">
        <f t="shared" si="5"/>
        <v>-2.4079456086518722</v>
      </c>
      <c r="AJ42" s="44" t="str">
        <f t="shared" si="1"/>
        <v/>
      </c>
      <c r="AK42" s="44" t="str">
        <f t="shared" si="2"/>
        <v/>
      </c>
    </row>
    <row r="43" spans="1:37" x14ac:dyDescent="0.2">
      <c r="A43" s="2">
        <v>8802198</v>
      </c>
      <c r="B43" s="2" t="s">
        <v>1203</v>
      </c>
      <c r="C43" s="2">
        <v>2020</v>
      </c>
      <c r="D43" s="2" t="s">
        <v>1167</v>
      </c>
      <c r="E43" s="2" t="s">
        <v>424</v>
      </c>
      <c r="F43" s="2" t="s">
        <v>1210</v>
      </c>
      <c r="G43" s="2" t="s">
        <v>1229</v>
      </c>
      <c r="H43" s="2" t="s">
        <v>351</v>
      </c>
      <c r="I43" s="2" t="s">
        <v>1193</v>
      </c>
      <c r="J43" s="2" t="s">
        <v>352</v>
      </c>
      <c r="K43" s="4">
        <v>41712</v>
      </c>
      <c r="L43" s="682">
        <v>720</v>
      </c>
      <c r="M43" s="682">
        <v>1</v>
      </c>
      <c r="N43" s="682"/>
      <c r="O43" s="682"/>
      <c r="P43" s="682"/>
      <c r="Q43" s="682"/>
      <c r="R43" s="682"/>
      <c r="S43" s="682"/>
      <c r="T43" s="682"/>
      <c r="U43" s="682"/>
      <c r="V43" s="682">
        <v>0.09</v>
      </c>
      <c r="W43" s="43" t="str">
        <f t="shared" si="13"/>
        <v/>
      </c>
      <c r="X43" s="43" t="str">
        <f t="shared" si="14"/>
        <v/>
      </c>
      <c r="Y43" s="42">
        <f t="shared" si="15"/>
        <v>0.09</v>
      </c>
      <c r="Z43" s="42" t="str">
        <f t="shared" si="16"/>
        <v/>
      </c>
      <c r="AA43" s="42" t="str">
        <f t="shared" si="17"/>
        <v/>
      </c>
      <c r="AB43" s="42" t="str">
        <f t="shared" si="18"/>
        <v/>
      </c>
      <c r="AC43" s="2" t="s">
        <v>1207</v>
      </c>
      <c r="AD43" s="2"/>
      <c r="AE43" s="2" t="str">
        <f t="shared" si="19"/>
        <v/>
      </c>
      <c r="AF43" s="159" t="str">
        <f t="shared" si="3"/>
        <v/>
      </c>
      <c r="AG43" s="44" t="str">
        <f t="shared" si="0"/>
        <v/>
      </c>
      <c r="AH43" s="44">
        <f t="shared" si="4"/>
        <v>0.09</v>
      </c>
      <c r="AI43" s="44">
        <f t="shared" si="5"/>
        <v>-2.4079456086518722</v>
      </c>
      <c r="AJ43" s="44" t="str">
        <f t="shared" si="1"/>
        <v/>
      </c>
      <c r="AK43" s="44" t="str">
        <f t="shared" si="2"/>
        <v/>
      </c>
    </row>
    <row r="44" spans="1:37" ht="25.5" x14ac:dyDescent="0.2">
      <c r="A44" s="2">
        <v>8802198</v>
      </c>
      <c r="B44" s="2" t="s">
        <v>1203</v>
      </c>
      <c r="C44" s="2">
        <v>2020</v>
      </c>
      <c r="D44" s="2" t="s">
        <v>1167</v>
      </c>
      <c r="E44" s="2" t="s">
        <v>424</v>
      </c>
      <c r="F44" s="2" t="s">
        <v>1210</v>
      </c>
      <c r="G44" s="2" t="s">
        <v>1229</v>
      </c>
      <c r="H44" s="2" t="s">
        <v>351</v>
      </c>
      <c r="I44" s="2" t="s">
        <v>1193</v>
      </c>
      <c r="J44" s="2" t="s">
        <v>352</v>
      </c>
      <c r="K44" s="4">
        <v>41712</v>
      </c>
      <c r="L44" s="682">
        <v>720</v>
      </c>
      <c r="M44" s="682">
        <v>1</v>
      </c>
      <c r="N44" s="682"/>
      <c r="O44" s="682"/>
      <c r="P44" s="682"/>
      <c r="Q44" s="682"/>
      <c r="R44" s="682"/>
      <c r="S44" s="682"/>
      <c r="T44" s="682"/>
      <c r="U44" s="682"/>
      <c r="V44" s="682">
        <v>0.09</v>
      </c>
      <c r="W44" s="43" t="str">
        <f t="shared" si="13"/>
        <v/>
      </c>
      <c r="X44" s="43" t="str">
        <f t="shared" si="14"/>
        <v/>
      </c>
      <c r="Y44" s="42">
        <f t="shared" si="15"/>
        <v>6.3639610306789274E-2</v>
      </c>
      <c r="Z44" s="42" t="str">
        <f t="shared" si="16"/>
        <v/>
      </c>
      <c r="AA44" s="42" t="str">
        <f t="shared" si="17"/>
        <v/>
      </c>
      <c r="AB44" s="42" t="str">
        <f t="shared" si="18"/>
        <v/>
      </c>
      <c r="AC44" s="2" t="s">
        <v>1207</v>
      </c>
      <c r="AD44" s="2" t="s">
        <v>400</v>
      </c>
      <c r="AE44" s="2" t="str">
        <f t="shared" si="19"/>
        <v>Sample Volume 6.7 L LOD 0.6 ug/sample</v>
      </c>
      <c r="AF44" s="159" t="str">
        <f t="shared" si="3"/>
        <v/>
      </c>
      <c r="AG44" s="44" t="str">
        <f t="shared" si="0"/>
        <v/>
      </c>
      <c r="AH44" s="44">
        <f t="shared" si="4"/>
        <v>0.09</v>
      </c>
      <c r="AI44" s="44">
        <f t="shared" si="5"/>
        <v>-2.4079456086518722</v>
      </c>
      <c r="AJ44" s="44" t="str">
        <f t="shared" si="1"/>
        <v/>
      </c>
      <c r="AK44" s="44" t="str">
        <f t="shared" si="2"/>
        <v/>
      </c>
    </row>
    <row r="45" spans="1:37" ht="25.5" x14ac:dyDescent="0.2">
      <c r="A45" s="2">
        <v>8802198</v>
      </c>
      <c r="B45" s="2" t="s">
        <v>1203</v>
      </c>
      <c r="C45" s="2">
        <v>2020</v>
      </c>
      <c r="D45" s="2" t="s">
        <v>1167</v>
      </c>
      <c r="E45" s="2"/>
      <c r="F45" s="2" t="s">
        <v>1210</v>
      </c>
      <c r="G45" s="2" t="s">
        <v>568</v>
      </c>
      <c r="H45" s="2" t="s">
        <v>351</v>
      </c>
      <c r="I45" s="2" t="s">
        <v>1193</v>
      </c>
      <c r="J45" s="2" t="s">
        <v>352</v>
      </c>
      <c r="K45" s="4">
        <v>41830</v>
      </c>
      <c r="L45" s="682">
        <v>720</v>
      </c>
      <c r="M45" s="682">
        <v>1</v>
      </c>
      <c r="N45" s="682"/>
      <c r="O45" s="682"/>
      <c r="P45" s="682"/>
      <c r="Q45" s="682"/>
      <c r="R45" s="682"/>
      <c r="S45" s="682"/>
      <c r="T45" s="682"/>
      <c r="U45" s="682"/>
      <c r="V45" s="682">
        <v>0.09</v>
      </c>
      <c r="W45" s="43" t="str">
        <f t="shared" si="13"/>
        <v/>
      </c>
      <c r="X45" s="43" t="str">
        <f t="shared" si="14"/>
        <v/>
      </c>
      <c r="Y45" s="42">
        <f t="shared" si="15"/>
        <v>6.3639610306789274E-2</v>
      </c>
      <c r="Z45" s="42" t="str">
        <f t="shared" si="16"/>
        <v/>
      </c>
      <c r="AA45" s="42" t="str">
        <f t="shared" si="17"/>
        <v/>
      </c>
      <c r="AB45" s="42" t="str">
        <f t="shared" si="18"/>
        <v/>
      </c>
      <c r="AC45" s="2" t="s">
        <v>1207</v>
      </c>
      <c r="AD45" s="2" t="s">
        <v>400</v>
      </c>
      <c r="AE45" s="2" t="str">
        <f t="shared" si="19"/>
        <v>Sample Volume 6.7 L LOD 0.6 ug/sample</v>
      </c>
      <c r="AF45" s="159" t="str">
        <f t="shared" si="3"/>
        <v/>
      </c>
      <c r="AG45" s="44" t="str">
        <f t="shared" si="0"/>
        <v/>
      </c>
      <c r="AH45" s="44">
        <f t="shared" si="4"/>
        <v>0.09</v>
      </c>
      <c r="AI45" s="44">
        <f t="shared" si="5"/>
        <v>-2.4079456086518722</v>
      </c>
      <c r="AJ45" s="44" t="str">
        <f t="shared" si="1"/>
        <v/>
      </c>
      <c r="AK45" s="44" t="str">
        <f t="shared" si="2"/>
        <v/>
      </c>
    </row>
    <row r="46" spans="1:37" x14ac:dyDescent="0.2">
      <c r="A46" s="2">
        <v>8802198</v>
      </c>
      <c r="B46" s="2" t="s">
        <v>1203</v>
      </c>
      <c r="C46" s="2">
        <v>2020</v>
      </c>
      <c r="D46" s="2" t="s">
        <v>1167</v>
      </c>
      <c r="E46" s="2"/>
      <c r="F46" s="2" t="s">
        <v>1210</v>
      </c>
      <c r="G46" s="2" t="s">
        <v>568</v>
      </c>
      <c r="H46" s="2" t="s">
        <v>351</v>
      </c>
      <c r="I46" s="2" t="s">
        <v>1193</v>
      </c>
      <c r="J46" s="2" t="s">
        <v>352</v>
      </c>
      <c r="K46" s="4">
        <v>41830</v>
      </c>
      <c r="L46" s="682">
        <v>720</v>
      </c>
      <c r="M46" s="682">
        <v>1</v>
      </c>
      <c r="N46" s="682"/>
      <c r="O46" s="682"/>
      <c r="P46" s="682"/>
      <c r="Q46" s="682"/>
      <c r="R46" s="682"/>
      <c r="S46" s="682"/>
      <c r="T46" s="682"/>
      <c r="U46" s="682"/>
      <c r="V46" s="682">
        <v>0.09</v>
      </c>
      <c r="W46" s="43" t="str">
        <f t="shared" si="13"/>
        <v/>
      </c>
      <c r="X46" s="43" t="str">
        <f t="shared" si="14"/>
        <v/>
      </c>
      <c r="Y46" s="42">
        <f t="shared" si="15"/>
        <v>0.09</v>
      </c>
      <c r="Z46" s="42" t="str">
        <f t="shared" si="16"/>
        <v/>
      </c>
      <c r="AA46" s="42" t="str">
        <f t="shared" si="17"/>
        <v/>
      </c>
      <c r="AB46" s="42" t="str">
        <f t="shared" si="18"/>
        <v/>
      </c>
      <c r="AC46" s="2" t="s">
        <v>1207</v>
      </c>
      <c r="AD46" s="2"/>
      <c r="AE46" s="2" t="str">
        <f t="shared" si="19"/>
        <v/>
      </c>
      <c r="AF46" s="159" t="str">
        <f t="shared" si="3"/>
        <v/>
      </c>
      <c r="AG46" s="44" t="str">
        <f t="shared" si="0"/>
        <v/>
      </c>
      <c r="AH46" s="44">
        <f t="shared" si="4"/>
        <v>0.09</v>
      </c>
      <c r="AI46" s="44">
        <f t="shared" si="5"/>
        <v>-2.4079456086518722</v>
      </c>
      <c r="AJ46" s="44" t="str">
        <f t="shared" si="1"/>
        <v/>
      </c>
      <c r="AK46" s="44" t="str">
        <f t="shared" si="2"/>
        <v/>
      </c>
    </row>
    <row r="47" spans="1:37" ht="25.5" x14ac:dyDescent="0.2">
      <c r="A47" s="2">
        <v>8802198</v>
      </c>
      <c r="B47" s="2" t="s">
        <v>1203</v>
      </c>
      <c r="C47" s="2">
        <v>2020</v>
      </c>
      <c r="D47" s="2" t="s">
        <v>1167</v>
      </c>
      <c r="E47" s="2" t="s">
        <v>1209</v>
      </c>
      <c r="F47" s="2" t="s">
        <v>1210</v>
      </c>
      <c r="G47" s="2" t="s">
        <v>1211</v>
      </c>
      <c r="H47" s="2" t="s">
        <v>351</v>
      </c>
      <c r="I47" s="2" t="s">
        <v>1193</v>
      </c>
      <c r="J47" s="2" t="s">
        <v>352</v>
      </c>
      <c r="K47" s="4">
        <v>41850</v>
      </c>
      <c r="L47" s="682">
        <v>720</v>
      </c>
      <c r="M47" s="682">
        <v>1</v>
      </c>
      <c r="N47" s="682"/>
      <c r="O47" s="682"/>
      <c r="P47" s="682"/>
      <c r="Q47" s="682"/>
      <c r="R47" s="682"/>
      <c r="S47" s="682"/>
      <c r="T47" s="682"/>
      <c r="U47" s="682"/>
      <c r="V47" s="682">
        <v>0.09</v>
      </c>
      <c r="W47" s="43" t="str">
        <f t="shared" si="13"/>
        <v/>
      </c>
      <c r="X47" s="43" t="str">
        <f t="shared" si="14"/>
        <v/>
      </c>
      <c r="Y47" s="42">
        <f t="shared" si="15"/>
        <v>6.3639610306789274E-2</v>
      </c>
      <c r="Z47" s="42" t="str">
        <f t="shared" si="16"/>
        <v/>
      </c>
      <c r="AA47" s="42" t="str">
        <f t="shared" si="17"/>
        <v/>
      </c>
      <c r="AB47" s="42" t="str">
        <f t="shared" si="18"/>
        <v/>
      </c>
      <c r="AC47" s="2" t="s">
        <v>1207</v>
      </c>
      <c r="AD47" s="2" t="s">
        <v>400</v>
      </c>
      <c r="AE47" s="2" t="str">
        <f t="shared" si="19"/>
        <v>Sample Volume 6.7 L LOD 0.6 ug/sample</v>
      </c>
      <c r="AF47" s="159" t="str">
        <f t="shared" si="3"/>
        <v/>
      </c>
      <c r="AG47" s="44" t="str">
        <f t="shared" si="0"/>
        <v/>
      </c>
      <c r="AH47" s="44">
        <f t="shared" si="4"/>
        <v>0.09</v>
      </c>
      <c r="AI47" s="44">
        <f t="shared" si="5"/>
        <v>-2.4079456086518722</v>
      </c>
      <c r="AJ47" s="44" t="str">
        <f t="shared" si="1"/>
        <v/>
      </c>
      <c r="AK47" s="44" t="str">
        <f t="shared" si="2"/>
        <v/>
      </c>
    </row>
    <row r="48" spans="1:37" ht="25.5" x14ac:dyDescent="0.2">
      <c r="A48" s="2">
        <v>8802198</v>
      </c>
      <c r="B48" s="2" t="s">
        <v>1203</v>
      </c>
      <c r="C48" s="2">
        <v>2020</v>
      </c>
      <c r="D48" s="2" t="s">
        <v>1167</v>
      </c>
      <c r="E48" s="2" t="s">
        <v>1209</v>
      </c>
      <c r="F48" s="2" t="s">
        <v>1210</v>
      </c>
      <c r="G48" s="2" t="s">
        <v>1211</v>
      </c>
      <c r="H48" s="2" t="s">
        <v>351</v>
      </c>
      <c r="I48" s="2" t="s">
        <v>1193</v>
      </c>
      <c r="J48" s="2" t="s">
        <v>352</v>
      </c>
      <c r="K48" s="4">
        <v>41850</v>
      </c>
      <c r="L48" s="682">
        <v>720</v>
      </c>
      <c r="M48" s="682">
        <v>1</v>
      </c>
      <c r="N48" s="682"/>
      <c r="O48" s="682"/>
      <c r="P48" s="682"/>
      <c r="Q48" s="682"/>
      <c r="R48" s="682"/>
      <c r="S48" s="682"/>
      <c r="T48" s="682"/>
      <c r="U48" s="682"/>
      <c r="V48" s="682">
        <v>0.09</v>
      </c>
      <c r="W48" s="43" t="str">
        <f t="shared" si="13"/>
        <v/>
      </c>
      <c r="X48" s="43" t="str">
        <f t="shared" si="14"/>
        <v/>
      </c>
      <c r="Y48" s="42">
        <f t="shared" si="15"/>
        <v>6.3639610306789274E-2</v>
      </c>
      <c r="Z48" s="42" t="str">
        <f t="shared" si="16"/>
        <v/>
      </c>
      <c r="AA48" s="42" t="str">
        <f t="shared" si="17"/>
        <v/>
      </c>
      <c r="AB48" s="42" t="str">
        <f t="shared" si="18"/>
        <v/>
      </c>
      <c r="AC48" s="2" t="s">
        <v>1207</v>
      </c>
      <c r="AD48" s="2" t="s">
        <v>400</v>
      </c>
      <c r="AE48" s="2" t="str">
        <f t="shared" si="19"/>
        <v>Sample Volume 6.7 L LOD 0.6 ug/sample</v>
      </c>
      <c r="AF48" s="159" t="str">
        <f t="shared" si="3"/>
        <v/>
      </c>
      <c r="AG48" s="44" t="str">
        <f t="shared" si="0"/>
        <v/>
      </c>
      <c r="AH48" s="44">
        <f t="shared" si="4"/>
        <v>0.09</v>
      </c>
      <c r="AI48" s="44">
        <f t="shared" si="5"/>
        <v>-2.4079456086518722</v>
      </c>
      <c r="AJ48" s="44" t="str">
        <f t="shared" si="1"/>
        <v/>
      </c>
      <c r="AK48" s="44" t="str">
        <f t="shared" si="2"/>
        <v/>
      </c>
    </row>
    <row r="49" spans="1:37" ht="25.5" x14ac:dyDescent="0.2">
      <c r="A49" s="2">
        <v>8802198</v>
      </c>
      <c r="B49" s="2" t="s">
        <v>1203</v>
      </c>
      <c r="C49" s="2">
        <v>2020</v>
      </c>
      <c r="D49" s="2" t="s">
        <v>1167</v>
      </c>
      <c r="E49" s="2"/>
      <c r="F49" s="2" t="s">
        <v>1210</v>
      </c>
      <c r="G49" s="2" t="s">
        <v>568</v>
      </c>
      <c r="H49" s="2" t="s">
        <v>351</v>
      </c>
      <c r="I49" s="2" t="s">
        <v>1193</v>
      </c>
      <c r="J49" s="2" t="s">
        <v>352</v>
      </c>
      <c r="K49" s="4">
        <v>41856</v>
      </c>
      <c r="L49" s="682">
        <v>720</v>
      </c>
      <c r="M49" s="682">
        <v>1</v>
      </c>
      <c r="N49" s="682"/>
      <c r="O49" s="682"/>
      <c r="P49" s="682"/>
      <c r="Q49" s="682"/>
      <c r="R49" s="682"/>
      <c r="S49" s="682"/>
      <c r="T49" s="682"/>
      <c r="U49" s="682"/>
      <c r="V49" s="682">
        <v>0.09</v>
      </c>
      <c r="W49" s="43" t="str">
        <f t="shared" si="13"/>
        <v/>
      </c>
      <c r="X49" s="43" t="str">
        <f t="shared" si="14"/>
        <v/>
      </c>
      <c r="Y49" s="42">
        <f t="shared" si="15"/>
        <v>6.3639610306789274E-2</v>
      </c>
      <c r="Z49" s="42" t="str">
        <f t="shared" si="16"/>
        <v/>
      </c>
      <c r="AA49" s="42" t="str">
        <f t="shared" si="17"/>
        <v/>
      </c>
      <c r="AB49" s="42" t="str">
        <f t="shared" si="18"/>
        <v/>
      </c>
      <c r="AC49" s="2" t="s">
        <v>1207</v>
      </c>
      <c r="AD49" s="2" t="s">
        <v>400</v>
      </c>
      <c r="AE49" s="2" t="str">
        <f t="shared" si="19"/>
        <v>Sample Volume 6.7 L LOD 0.6 ug/sample</v>
      </c>
      <c r="AF49" s="159" t="str">
        <f t="shared" si="3"/>
        <v/>
      </c>
      <c r="AG49" s="44" t="str">
        <f t="shared" si="0"/>
        <v/>
      </c>
      <c r="AH49" s="44">
        <f t="shared" si="4"/>
        <v>0.09</v>
      </c>
      <c r="AI49" s="44">
        <f t="shared" si="5"/>
        <v>-2.4079456086518722</v>
      </c>
      <c r="AJ49" s="44" t="str">
        <f t="shared" si="1"/>
        <v/>
      </c>
      <c r="AK49" s="44" t="str">
        <f t="shared" si="2"/>
        <v/>
      </c>
    </row>
    <row r="50" spans="1:37" ht="25.5" x14ac:dyDescent="0.2">
      <c r="A50" s="2">
        <v>8802198</v>
      </c>
      <c r="B50" s="2" t="s">
        <v>1203</v>
      </c>
      <c r="C50" s="2">
        <v>2020</v>
      </c>
      <c r="D50" s="2" t="s">
        <v>1167</v>
      </c>
      <c r="E50" s="2"/>
      <c r="F50" s="2" t="s">
        <v>1210</v>
      </c>
      <c r="G50" s="2" t="s">
        <v>568</v>
      </c>
      <c r="H50" s="2" t="s">
        <v>351</v>
      </c>
      <c r="I50" s="2" t="s">
        <v>1193</v>
      </c>
      <c r="J50" s="2" t="s">
        <v>352</v>
      </c>
      <c r="K50" s="4">
        <v>41856</v>
      </c>
      <c r="L50" s="682">
        <v>720</v>
      </c>
      <c r="M50" s="682">
        <v>1</v>
      </c>
      <c r="N50" s="682"/>
      <c r="O50" s="682"/>
      <c r="P50" s="682"/>
      <c r="Q50" s="682"/>
      <c r="R50" s="682"/>
      <c r="S50" s="682"/>
      <c r="T50" s="682"/>
      <c r="U50" s="682"/>
      <c r="V50" s="682">
        <v>0.09</v>
      </c>
      <c r="W50" s="43" t="str">
        <f t="shared" si="13"/>
        <v/>
      </c>
      <c r="X50" s="43" t="str">
        <f t="shared" si="14"/>
        <v/>
      </c>
      <c r="Y50" s="42">
        <f t="shared" si="15"/>
        <v>6.3639610306789274E-2</v>
      </c>
      <c r="Z50" s="42" t="str">
        <f t="shared" si="16"/>
        <v/>
      </c>
      <c r="AA50" s="42" t="str">
        <f t="shared" si="17"/>
        <v/>
      </c>
      <c r="AB50" s="42" t="str">
        <f t="shared" si="18"/>
        <v/>
      </c>
      <c r="AC50" s="2" t="s">
        <v>1207</v>
      </c>
      <c r="AD50" s="2" t="s">
        <v>400</v>
      </c>
      <c r="AE50" s="2" t="str">
        <f t="shared" si="19"/>
        <v>Sample Volume 6.7 L LOD 0.6 ug/sample</v>
      </c>
      <c r="AF50" s="159" t="str">
        <f t="shared" si="3"/>
        <v/>
      </c>
      <c r="AG50" s="44" t="str">
        <f t="shared" si="0"/>
        <v/>
      </c>
      <c r="AH50" s="44">
        <f t="shared" si="4"/>
        <v>0.09</v>
      </c>
      <c r="AI50" s="44">
        <f t="shared" si="5"/>
        <v>-2.4079456086518722</v>
      </c>
      <c r="AJ50" s="44" t="str">
        <f t="shared" si="1"/>
        <v/>
      </c>
      <c r="AK50" s="44" t="str">
        <f t="shared" si="2"/>
        <v/>
      </c>
    </row>
    <row r="51" spans="1:37" ht="25.5" x14ac:dyDescent="0.2">
      <c r="A51" s="2">
        <v>8802198</v>
      </c>
      <c r="B51" s="2" t="s">
        <v>1203</v>
      </c>
      <c r="C51" s="2">
        <v>2020</v>
      </c>
      <c r="D51" s="2" t="s">
        <v>1167</v>
      </c>
      <c r="E51" s="2"/>
      <c r="F51" s="2" t="s">
        <v>1210</v>
      </c>
      <c r="G51" s="2" t="s">
        <v>568</v>
      </c>
      <c r="H51" s="2" t="s">
        <v>351</v>
      </c>
      <c r="I51" s="2" t="s">
        <v>1193</v>
      </c>
      <c r="J51" s="2" t="s">
        <v>352</v>
      </c>
      <c r="K51" s="4">
        <v>41856</v>
      </c>
      <c r="L51" s="682">
        <v>720</v>
      </c>
      <c r="M51" s="682">
        <v>1</v>
      </c>
      <c r="N51" s="682"/>
      <c r="O51" s="682"/>
      <c r="P51" s="682"/>
      <c r="Q51" s="682"/>
      <c r="R51" s="682"/>
      <c r="S51" s="682"/>
      <c r="T51" s="682"/>
      <c r="U51" s="682"/>
      <c r="V51" s="682">
        <v>0.09</v>
      </c>
      <c r="W51" s="43" t="str">
        <f t="shared" si="13"/>
        <v/>
      </c>
      <c r="X51" s="43" t="str">
        <f t="shared" si="14"/>
        <v/>
      </c>
      <c r="Y51" s="42">
        <f t="shared" si="15"/>
        <v>6.3639610306789274E-2</v>
      </c>
      <c r="Z51" s="42" t="str">
        <f t="shared" si="16"/>
        <v/>
      </c>
      <c r="AA51" s="42" t="str">
        <f t="shared" si="17"/>
        <v/>
      </c>
      <c r="AB51" s="42" t="str">
        <f t="shared" si="18"/>
        <v/>
      </c>
      <c r="AC51" s="2" t="s">
        <v>1207</v>
      </c>
      <c r="AD51" s="2" t="s">
        <v>400</v>
      </c>
      <c r="AE51" s="2" t="str">
        <f t="shared" si="19"/>
        <v>Sample Volume 6.7 L LOD 0.6 ug/sample</v>
      </c>
      <c r="AF51" s="159" t="str">
        <f t="shared" si="3"/>
        <v/>
      </c>
      <c r="AG51" s="44" t="str">
        <f t="shared" si="0"/>
        <v/>
      </c>
      <c r="AH51" s="44">
        <f t="shared" si="4"/>
        <v>0.09</v>
      </c>
      <c r="AI51" s="44">
        <f t="shared" si="5"/>
        <v>-2.4079456086518722</v>
      </c>
      <c r="AJ51" s="44" t="str">
        <f t="shared" si="1"/>
        <v/>
      </c>
      <c r="AK51" s="44" t="str">
        <f t="shared" si="2"/>
        <v/>
      </c>
    </row>
    <row r="52" spans="1:37" ht="25.5" x14ac:dyDescent="0.2">
      <c r="A52" s="2">
        <v>8802198</v>
      </c>
      <c r="B52" s="2" t="s">
        <v>1203</v>
      </c>
      <c r="C52" s="2">
        <v>2020</v>
      </c>
      <c r="D52" s="2" t="s">
        <v>1167</v>
      </c>
      <c r="E52" s="2"/>
      <c r="F52" s="2" t="s">
        <v>1210</v>
      </c>
      <c r="G52" s="2" t="s">
        <v>568</v>
      </c>
      <c r="H52" s="2" t="s">
        <v>351</v>
      </c>
      <c r="I52" s="2" t="s">
        <v>1193</v>
      </c>
      <c r="J52" s="2" t="s">
        <v>352</v>
      </c>
      <c r="K52" s="4">
        <v>41856</v>
      </c>
      <c r="L52" s="682">
        <v>720</v>
      </c>
      <c r="M52" s="682">
        <v>1</v>
      </c>
      <c r="N52" s="682"/>
      <c r="O52" s="682"/>
      <c r="P52" s="682"/>
      <c r="Q52" s="682"/>
      <c r="R52" s="682"/>
      <c r="S52" s="682"/>
      <c r="T52" s="682"/>
      <c r="U52" s="682"/>
      <c r="V52" s="682">
        <v>0.09</v>
      </c>
      <c r="W52" s="43" t="str">
        <f t="shared" si="13"/>
        <v/>
      </c>
      <c r="X52" s="43" t="str">
        <f t="shared" si="14"/>
        <v/>
      </c>
      <c r="Y52" s="42">
        <f t="shared" si="15"/>
        <v>6.3639610306789274E-2</v>
      </c>
      <c r="Z52" s="42" t="str">
        <f t="shared" si="16"/>
        <v/>
      </c>
      <c r="AA52" s="42" t="str">
        <f t="shared" si="17"/>
        <v/>
      </c>
      <c r="AB52" s="42" t="str">
        <f t="shared" si="18"/>
        <v/>
      </c>
      <c r="AC52" s="2" t="s">
        <v>1207</v>
      </c>
      <c r="AD52" s="2" t="s">
        <v>400</v>
      </c>
      <c r="AE52" s="2" t="str">
        <f t="shared" si="19"/>
        <v>Sample Volume 6.7 L LOD 0.6 ug/sample</v>
      </c>
      <c r="AF52" s="159" t="str">
        <f t="shared" si="3"/>
        <v/>
      </c>
      <c r="AG52" s="44" t="str">
        <f t="shared" si="0"/>
        <v/>
      </c>
      <c r="AH52" s="44">
        <f t="shared" si="4"/>
        <v>0.09</v>
      </c>
      <c r="AI52" s="44">
        <f t="shared" si="5"/>
        <v>-2.4079456086518722</v>
      </c>
      <c r="AJ52" s="44" t="str">
        <f t="shared" si="1"/>
        <v/>
      </c>
      <c r="AK52" s="44" t="str">
        <f t="shared" si="2"/>
        <v/>
      </c>
    </row>
    <row r="53" spans="1:37" ht="25.5" x14ac:dyDescent="0.2">
      <c r="A53" s="2">
        <v>8802198</v>
      </c>
      <c r="B53" s="2" t="s">
        <v>1203</v>
      </c>
      <c r="C53" s="2">
        <v>2020</v>
      </c>
      <c r="D53" s="2" t="s">
        <v>1167</v>
      </c>
      <c r="E53" s="2"/>
      <c r="F53" s="2" t="s">
        <v>1210</v>
      </c>
      <c r="G53" s="2" t="s">
        <v>568</v>
      </c>
      <c r="H53" s="2" t="s">
        <v>351</v>
      </c>
      <c r="I53" s="2" t="s">
        <v>1193</v>
      </c>
      <c r="J53" s="2" t="s">
        <v>352</v>
      </c>
      <c r="K53" s="4">
        <v>41856</v>
      </c>
      <c r="L53" s="682">
        <v>720</v>
      </c>
      <c r="M53" s="682">
        <v>1</v>
      </c>
      <c r="N53" s="682"/>
      <c r="O53" s="682"/>
      <c r="P53" s="682"/>
      <c r="Q53" s="682"/>
      <c r="R53" s="682"/>
      <c r="S53" s="682"/>
      <c r="T53" s="682"/>
      <c r="U53" s="682"/>
      <c r="V53" s="682">
        <v>0.09</v>
      </c>
      <c r="W53" s="43" t="str">
        <f t="shared" si="13"/>
        <v/>
      </c>
      <c r="X53" s="43" t="str">
        <f t="shared" si="14"/>
        <v/>
      </c>
      <c r="Y53" s="42">
        <f t="shared" si="15"/>
        <v>6.3639610306789274E-2</v>
      </c>
      <c r="Z53" s="42" t="str">
        <f t="shared" si="16"/>
        <v/>
      </c>
      <c r="AA53" s="42" t="str">
        <f t="shared" si="17"/>
        <v/>
      </c>
      <c r="AB53" s="42" t="str">
        <f t="shared" si="18"/>
        <v/>
      </c>
      <c r="AC53" s="2" t="s">
        <v>1207</v>
      </c>
      <c r="AD53" s="2" t="s">
        <v>400</v>
      </c>
      <c r="AE53" s="2" t="str">
        <f t="shared" si="19"/>
        <v>Sample Volume 6.7 L LOD 0.6 ug/sample</v>
      </c>
      <c r="AF53" s="159" t="str">
        <f t="shared" si="3"/>
        <v/>
      </c>
      <c r="AG53" s="44" t="str">
        <f t="shared" si="0"/>
        <v/>
      </c>
      <c r="AH53" s="44">
        <f t="shared" si="4"/>
        <v>0.09</v>
      </c>
      <c r="AI53" s="44">
        <f t="shared" si="5"/>
        <v>-2.4079456086518722</v>
      </c>
      <c r="AJ53" s="44" t="str">
        <f t="shared" si="1"/>
        <v/>
      </c>
      <c r="AK53" s="44" t="str">
        <f t="shared" si="2"/>
        <v/>
      </c>
    </row>
    <row r="54" spans="1:37" ht="25.5" x14ac:dyDescent="0.2">
      <c r="A54" s="2">
        <v>8802198</v>
      </c>
      <c r="B54" s="2" t="s">
        <v>1203</v>
      </c>
      <c r="C54" s="2">
        <v>2020</v>
      </c>
      <c r="D54" s="2" t="s">
        <v>1167</v>
      </c>
      <c r="E54" s="2"/>
      <c r="F54" s="2" t="s">
        <v>1210</v>
      </c>
      <c r="G54" s="2" t="s">
        <v>568</v>
      </c>
      <c r="H54" s="2" t="s">
        <v>351</v>
      </c>
      <c r="I54" s="2" t="s">
        <v>1193</v>
      </c>
      <c r="J54" s="2" t="s">
        <v>352</v>
      </c>
      <c r="K54" s="4">
        <v>41856</v>
      </c>
      <c r="L54" s="682">
        <v>720</v>
      </c>
      <c r="M54" s="682">
        <v>1</v>
      </c>
      <c r="N54" s="682"/>
      <c r="O54" s="682"/>
      <c r="P54" s="682"/>
      <c r="Q54" s="682"/>
      <c r="R54" s="682"/>
      <c r="S54" s="682"/>
      <c r="T54" s="682"/>
      <c r="U54" s="682"/>
      <c r="V54" s="682">
        <v>0.09</v>
      </c>
      <c r="W54" s="43" t="str">
        <f t="shared" si="13"/>
        <v/>
      </c>
      <c r="X54" s="43" t="str">
        <f t="shared" si="14"/>
        <v/>
      </c>
      <c r="Y54" s="42">
        <f t="shared" si="15"/>
        <v>6.3639610306789274E-2</v>
      </c>
      <c r="Z54" s="42" t="str">
        <f t="shared" si="16"/>
        <v/>
      </c>
      <c r="AA54" s="42" t="str">
        <f t="shared" si="17"/>
        <v/>
      </c>
      <c r="AB54" s="42" t="str">
        <f t="shared" si="18"/>
        <v/>
      </c>
      <c r="AC54" s="2" t="s">
        <v>1207</v>
      </c>
      <c r="AD54" s="2" t="s">
        <v>400</v>
      </c>
      <c r="AE54" s="2" t="str">
        <f t="shared" si="19"/>
        <v>Sample Volume 6.7 L LOD 0.6 ug/sample</v>
      </c>
      <c r="AF54" s="159" t="str">
        <f t="shared" si="3"/>
        <v/>
      </c>
      <c r="AG54" s="44" t="str">
        <f t="shared" si="0"/>
        <v/>
      </c>
      <c r="AH54" s="44">
        <f t="shared" si="4"/>
        <v>0.09</v>
      </c>
      <c r="AI54" s="44">
        <f t="shared" si="5"/>
        <v>-2.4079456086518722</v>
      </c>
      <c r="AJ54" s="44" t="str">
        <f t="shared" si="1"/>
        <v/>
      </c>
      <c r="AK54" s="44" t="str">
        <f t="shared" si="2"/>
        <v/>
      </c>
    </row>
    <row r="55" spans="1:37" ht="25.5" x14ac:dyDescent="0.2">
      <c r="A55" s="2">
        <v>8802198</v>
      </c>
      <c r="B55" s="2" t="s">
        <v>1203</v>
      </c>
      <c r="C55" s="2">
        <v>2020</v>
      </c>
      <c r="D55" s="2" t="s">
        <v>1167</v>
      </c>
      <c r="E55" s="2"/>
      <c r="F55" s="2" t="s">
        <v>1210</v>
      </c>
      <c r="G55" s="2" t="s">
        <v>568</v>
      </c>
      <c r="H55" s="2" t="s">
        <v>351</v>
      </c>
      <c r="I55" s="2" t="s">
        <v>1193</v>
      </c>
      <c r="J55" s="2" t="s">
        <v>352</v>
      </c>
      <c r="K55" s="4">
        <v>41856</v>
      </c>
      <c r="L55" s="682">
        <v>720</v>
      </c>
      <c r="M55" s="682">
        <v>1</v>
      </c>
      <c r="N55" s="682"/>
      <c r="O55" s="682"/>
      <c r="P55" s="682"/>
      <c r="Q55" s="682"/>
      <c r="R55" s="682"/>
      <c r="S55" s="682"/>
      <c r="T55" s="682"/>
      <c r="U55" s="682"/>
      <c r="V55" s="682">
        <v>0.09</v>
      </c>
      <c r="W55" s="43" t="str">
        <f t="shared" ref="W55:W86" si="20">IF(AND($H55="W",$I55="TWA",$J55="PBZ",$V55&lt;&gt;""),IF($AD55&lt;&gt;"ND",$V55,IF(AO58&gt;3,$V55/2,$V55/SQRT(2))),"")</f>
        <v/>
      </c>
      <c r="X55" s="43" t="str">
        <f t="shared" ref="X55:X86" si="21">IF(AND($H55="ONU",$I55="TWA",$J55="PBZ",$V55&lt;&gt;""),IF($AD55&lt;&gt;"ND",$V55,IF(AP58&gt;3,$V55/2,$V55/SQRT(2))),"")</f>
        <v/>
      </c>
      <c r="Y55" s="42">
        <f t="shared" ref="Y55:Y86" si="22">IF(AND($H55="W",$I55="12-hr TWA",$J55="PBZ",$V55&lt;&gt;""),IF($AD55&lt;&gt;"ND",$V55,IF(AP58&gt;3,$V55/2,$V55/SQRT(2))),"")</f>
        <v>6.3639610306789274E-2</v>
      </c>
      <c r="Z55" s="42" t="str">
        <f t="shared" ref="Z55:Z86" si="23">IF(AND($H55="ONU",$I55="12-hr TWA",$J55="PBZ",$V55&lt;&gt;""),IF($AD55&lt;&gt;"ND",$V55,IF(AQ58&gt;3,$V55/2,$V55/SQRT(2))),"")</f>
        <v/>
      </c>
      <c r="AA55" s="42" t="str">
        <f t="shared" ref="AA55:AA86" si="24">IF(AND($H55="W",$I55="Short-term",$J55="PBZ",$V55&lt;&gt;""),IF($AD55&lt;&gt;"ND",$V55,IF(AQ58&gt;3,$V55/2,$V55/SQRT(2))),"")</f>
        <v/>
      </c>
      <c r="AB55" s="42" t="str">
        <f t="shared" ref="AB55:AB86" si="25">IF(AND($H55="ONU",$I55="Short-term",$J55="PBZ",$V55&lt;&gt;""),IF($AD55&lt;&gt;"ND",$V55,IF(AR58&gt;3,$V55/2,$V55/SQRT(2))),"")</f>
        <v/>
      </c>
      <c r="AC55" s="2" t="s">
        <v>1207</v>
      </c>
      <c r="AD55" s="2" t="s">
        <v>400</v>
      </c>
      <c r="AE55" s="2" t="str">
        <f t="shared" si="19"/>
        <v>Sample Volume 6.7 L LOD 0.6 ug/sample</v>
      </c>
      <c r="AF55" s="159" t="str">
        <f t="shared" si="3"/>
        <v/>
      </c>
      <c r="AG55" s="44" t="str">
        <f t="shared" si="0"/>
        <v/>
      </c>
      <c r="AH55" s="44">
        <f t="shared" si="4"/>
        <v>0.09</v>
      </c>
      <c r="AI55" s="44">
        <f t="shared" si="5"/>
        <v>-2.4079456086518722</v>
      </c>
      <c r="AJ55" s="44" t="str">
        <f t="shared" si="1"/>
        <v/>
      </c>
      <c r="AK55" s="44" t="str">
        <f t="shared" si="2"/>
        <v/>
      </c>
    </row>
    <row r="56" spans="1:37" ht="25.5" x14ac:dyDescent="0.2">
      <c r="A56" s="2">
        <v>8802198</v>
      </c>
      <c r="B56" s="2" t="s">
        <v>1203</v>
      </c>
      <c r="C56" s="2">
        <v>2020</v>
      </c>
      <c r="D56" s="2" t="s">
        <v>1167</v>
      </c>
      <c r="E56" s="2"/>
      <c r="F56" s="2" t="s">
        <v>1210</v>
      </c>
      <c r="G56" s="2" t="s">
        <v>568</v>
      </c>
      <c r="H56" s="2" t="s">
        <v>351</v>
      </c>
      <c r="I56" s="2" t="s">
        <v>1193</v>
      </c>
      <c r="J56" s="2" t="s">
        <v>352</v>
      </c>
      <c r="K56" s="4">
        <v>41856</v>
      </c>
      <c r="L56" s="682">
        <v>720</v>
      </c>
      <c r="M56" s="682">
        <v>1</v>
      </c>
      <c r="N56" s="682"/>
      <c r="O56" s="682"/>
      <c r="P56" s="682"/>
      <c r="Q56" s="682"/>
      <c r="R56" s="682"/>
      <c r="S56" s="682"/>
      <c r="T56" s="682"/>
      <c r="U56" s="682"/>
      <c r="V56" s="682">
        <v>0.09</v>
      </c>
      <c r="W56" s="43" t="str">
        <f t="shared" si="20"/>
        <v/>
      </c>
      <c r="X56" s="43" t="str">
        <f t="shared" si="21"/>
        <v/>
      </c>
      <c r="Y56" s="42">
        <f t="shared" si="22"/>
        <v>6.3639610306789274E-2</v>
      </c>
      <c r="Z56" s="42" t="str">
        <f t="shared" si="23"/>
        <v/>
      </c>
      <c r="AA56" s="42" t="str">
        <f t="shared" si="24"/>
        <v/>
      </c>
      <c r="AB56" s="42" t="str">
        <f t="shared" si="25"/>
        <v/>
      </c>
      <c r="AC56" s="2" t="s">
        <v>1207</v>
      </c>
      <c r="AD56" s="2" t="s">
        <v>400</v>
      </c>
      <c r="AE56" s="2" t="str">
        <f t="shared" si="19"/>
        <v>Sample Volume 6.7 L LOD 0.6 ug/sample</v>
      </c>
      <c r="AF56" s="159" t="str">
        <f t="shared" si="3"/>
        <v/>
      </c>
      <c r="AG56" s="44" t="str">
        <f t="shared" si="0"/>
        <v/>
      </c>
      <c r="AH56" s="44">
        <f t="shared" si="4"/>
        <v>0.09</v>
      </c>
      <c r="AI56" s="44">
        <f t="shared" si="5"/>
        <v>-2.4079456086518722</v>
      </c>
      <c r="AJ56" s="44" t="str">
        <f t="shared" si="1"/>
        <v/>
      </c>
      <c r="AK56" s="44" t="str">
        <f t="shared" si="2"/>
        <v/>
      </c>
    </row>
    <row r="57" spans="1:37" ht="25.5" x14ac:dyDescent="0.2">
      <c r="A57" s="2">
        <v>8802198</v>
      </c>
      <c r="B57" s="2" t="s">
        <v>1203</v>
      </c>
      <c r="C57" s="2">
        <v>2020</v>
      </c>
      <c r="D57" s="2" t="s">
        <v>1167</v>
      </c>
      <c r="E57" s="2" t="s">
        <v>1220</v>
      </c>
      <c r="F57" s="2" t="s">
        <v>1210</v>
      </c>
      <c r="G57" s="2" t="s">
        <v>1232</v>
      </c>
      <c r="H57" s="2" t="s">
        <v>351</v>
      </c>
      <c r="I57" s="2" t="s">
        <v>1193</v>
      </c>
      <c r="J57" s="2" t="s">
        <v>352</v>
      </c>
      <c r="K57" s="4">
        <v>41857</v>
      </c>
      <c r="L57" s="682">
        <v>720</v>
      </c>
      <c r="M57" s="682">
        <v>1</v>
      </c>
      <c r="N57" s="682"/>
      <c r="O57" s="682"/>
      <c r="P57" s="682"/>
      <c r="Q57" s="682"/>
      <c r="R57" s="682"/>
      <c r="S57" s="682"/>
      <c r="T57" s="682"/>
      <c r="U57" s="682"/>
      <c r="V57" s="682">
        <v>0.09</v>
      </c>
      <c r="W57" s="43" t="str">
        <f t="shared" si="20"/>
        <v/>
      </c>
      <c r="X57" s="43" t="str">
        <f t="shared" si="21"/>
        <v/>
      </c>
      <c r="Y57" s="42">
        <f t="shared" si="22"/>
        <v>6.3639610306789274E-2</v>
      </c>
      <c r="Z57" s="42" t="str">
        <f t="shared" si="23"/>
        <v/>
      </c>
      <c r="AA57" s="42" t="str">
        <f t="shared" si="24"/>
        <v/>
      </c>
      <c r="AB57" s="42" t="str">
        <f t="shared" si="25"/>
        <v/>
      </c>
      <c r="AC57" s="2" t="s">
        <v>1207</v>
      </c>
      <c r="AD57" s="2" t="s">
        <v>400</v>
      </c>
      <c r="AE57" s="2" t="str">
        <f t="shared" si="19"/>
        <v>Sample Volume 6.7 L LOD 0.6 ug/sample</v>
      </c>
      <c r="AF57" s="159" t="str">
        <f t="shared" si="3"/>
        <v/>
      </c>
      <c r="AG57" s="44" t="str">
        <f t="shared" si="0"/>
        <v/>
      </c>
      <c r="AH57" s="44">
        <f t="shared" si="4"/>
        <v>0.09</v>
      </c>
      <c r="AI57" s="44">
        <f t="shared" si="5"/>
        <v>-2.4079456086518722</v>
      </c>
      <c r="AJ57" s="44" t="str">
        <f t="shared" si="1"/>
        <v/>
      </c>
      <c r="AK57" s="44" t="str">
        <f t="shared" si="2"/>
        <v/>
      </c>
    </row>
    <row r="58" spans="1:37" ht="25.5" x14ac:dyDescent="0.2">
      <c r="A58" s="2">
        <v>8802198</v>
      </c>
      <c r="B58" s="2" t="s">
        <v>1203</v>
      </c>
      <c r="C58" s="2">
        <v>2020</v>
      </c>
      <c r="D58" s="2" t="s">
        <v>1167</v>
      </c>
      <c r="E58" s="2" t="s">
        <v>1220</v>
      </c>
      <c r="F58" s="2" t="s">
        <v>1210</v>
      </c>
      <c r="G58" s="2" t="s">
        <v>1232</v>
      </c>
      <c r="H58" s="2" t="s">
        <v>351</v>
      </c>
      <c r="I58" s="2" t="s">
        <v>1193</v>
      </c>
      <c r="J58" s="2" t="s">
        <v>352</v>
      </c>
      <c r="K58" s="4">
        <v>41857</v>
      </c>
      <c r="L58" s="682">
        <v>720</v>
      </c>
      <c r="M58" s="682">
        <v>1</v>
      </c>
      <c r="N58" s="682"/>
      <c r="O58" s="682"/>
      <c r="P58" s="682"/>
      <c r="Q58" s="682"/>
      <c r="R58" s="682"/>
      <c r="S58" s="682"/>
      <c r="T58" s="682"/>
      <c r="U58" s="682"/>
      <c r="V58" s="682">
        <v>0.09</v>
      </c>
      <c r="W58" s="43" t="str">
        <f t="shared" si="20"/>
        <v/>
      </c>
      <c r="X58" s="43" t="str">
        <f t="shared" si="21"/>
        <v/>
      </c>
      <c r="Y58" s="42">
        <f t="shared" si="22"/>
        <v>6.3639610306789274E-2</v>
      </c>
      <c r="Z58" s="42" t="str">
        <f t="shared" si="23"/>
        <v/>
      </c>
      <c r="AA58" s="42" t="str">
        <f t="shared" si="24"/>
        <v/>
      </c>
      <c r="AB58" s="42" t="str">
        <f t="shared" si="25"/>
        <v/>
      </c>
      <c r="AC58" s="2" t="s">
        <v>1207</v>
      </c>
      <c r="AD58" s="2" t="s">
        <v>400</v>
      </c>
      <c r="AE58" s="2" t="str">
        <f t="shared" si="19"/>
        <v>Sample Volume 6.7 L LOD 0.6 ug/sample</v>
      </c>
      <c r="AF58" s="159" t="str">
        <f t="shared" si="3"/>
        <v/>
      </c>
      <c r="AG58" s="44" t="str">
        <f t="shared" si="0"/>
        <v/>
      </c>
      <c r="AH58" s="44">
        <f t="shared" si="4"/>
        <v>0.09</v>
      </c>
      <c r="AI58" s="44">
        <f t="shared" si="5"/>
        <v>-2.4079456086518722</v>
      </c>
      <c r="AJ58" s="44" t="str">
        <f t="shared" si="1"/>
        <v/>
      </c>
      <c r="AK58" s="44" t="str">
        <f t="shared" si="2"/>
        <v/>
      </c>
    </row>
    <row r="59" spans="1:37" ht="25.5" x14ac:dyDescent="0.2">
      <c r="A59" s="2">
        <v>8802198</v>
      </c>
      <c r="B59" s="2" t="s">
        <v>1203</v>
      </c>
      <c r="C59" s="2">
        <v>2020</v>
      </c>
      <c r="D59" s="2" t="s">
        <v>1167</v>
      </c>
      <c r="E59" s="2" t="s">
        <v>1216</v>
      </c>
      <c r="F59" s="2" t="s">
        <v>1210</v>
      </c>
      <c r="G59" s="2" t="s">
        <v>1233</v>
      </c>
      <c r="H59" s="2" t="s">
        <v>351</v>
      </c>
      <c r="I59" s="2" t="s">
        <v>341</v>
      </c>
      <c r="J59" s="2" t="s">
        <v>352</v>
      </c>
      <c r="K59" s="4">
        <v>41869</v>
      </c>
      <c r="L59" s="682">
        <v>480</v>
      </c>
      <c r="M59" s="682">
        <v>1</v>
      </c>
      <c r="N59" s="682"/>
      <c r="O59" s="682"/>
      <c r="P59" s="682"/>
      <c r="Q59" s="682"/>
      <c r="R59" s="682"/>
      <c r="S59" s="682"/>
      <c r="T59" s="682"/>
      <c r="U59" s="682"/>
      <c r="V59" s="682">
        <v>0.09</v>
      </c>
      <c r="W59" s="43">
        <f t="shared" si="20"/>
        <v>6.3639610306789274E-2</v>
      </c>
      <c r="X59" s="43" t="str">
        <f t="shared" si="21"/>
        <v/>
      </c>
      <c r="Y59" s="42" t="str">
        <f t="shared" si="22"/>
        <v/>
      </c>
      <c r="Z59" s="42" t="str">
        <f t="shared" si="23"/>
        <v/>
      </c>
      <c r="AA59" s="42" t="str">
        <f t="shared" si="24"/>
        <v/>
      </c>
      <c r="AB59" s="42" t="str">
        <f t="shared" si="25"/>
        <v/>
      </c>
      <c r="AC59" s="2" t="s">
        <v>1207</v>
      </c>
      <c r="AD59" s="2" t="s">
        <v>400</v>
      </c>
      <c r="AE59" s="2" t="str">
        <f t="shared" si="19"/>
        <v>Sample Volume 6.7 L LOD 0.6 ug/sample</v>
      </c>
      <c r="AF59" s="159" t="str">
        <f t="shared" si="3"/>
        <v/>
      </c>
      <c r="AG59" s="44" t="str">
        <f t="shared" si="0"/>
        <v/>
      </c>
      <c r="AH59" s="44" t="str">
        <f t="shared" si="4"/>
        <v/>
      </c>
      <c r="AI59" s="44" t="str">
        <f t="shared" si="5"/>
        <v/>
      </c>
      <c r="AJ59" s="44" t="str">
        <f t="shared" si="1"/>
        <v/>
      </c>
      <c r="AK59" s="44" t="str">
        <f t="shared" si="2"/>
        <v/>
      </c>
    </row>
    <row r="60" spans="1:37" ht="25.5" x14ac:dyDescent="0.2">
      <c r="A60" s="2">
        <v>8802198</v>
      </c>
      <c r="B60" s="2" t="s">
        <v>1203</v>
      </c>
      <c r="C60" s="2">
        <v>2020</v>
      </c>
      <c r="D60" s="2" t="s">
        <v>1167</v>
      </c>
      <c r="E60" s="2" t="s">
        <v>1216</v>
      </c>
      <c r="F60" s="2" t="s">
        <v>1210</v>
      </c>
      <c r="G60" s="2" t="s">
        <v>1233</v>
      </c>
      <c r="H60" s="2" t="s">
        <v>351</v>
      </c>
      <c r="I60" s="2" t="s">
        <v>341</v>
      </c>
      <c r="J60" s="2" t="s">
        <v>352</v>
      </c>
      <c r="K60" s="4">
        <v>41869</v>
      </c>
      <c r="L60" s="682">
        <v>480</v>
      </c>
      <c r="M60" s="682">
        <v>1</v>
      </c>
      <c r="N60" s="682"/>
      <c r="O60" s="682"/>
      <c r="P60" s="682"/>
      <c r="Q60" s="682"/>
      <c r="R60" s="682"/>
      <c r="S60" s="682"/>
      <c r="T60" s="682"/>
      <c r="U60" s="682"/>
      <c r="V60" s="682">
        <v>0.09</v>
      </c>
      <c r="W60" s="43">
        <f t="shared" si="20"/>
        <v>6.3639610306789274E-2</v>
      </c>
      <c r="X60" s="43" t="str">
        <f t="shared" si="21"/>
        <v/>
      </c>
      <c r="Y60" s="42" t="str">
        <f t="shared" si="22"/>
        <v/>
      </c>
      <c r="Z60" s="42" t="str">
        <f t="shared" si="23"/>
        <v/>
      </c>
      <c r="AA60" s="42" t="str">
        <f t="shared" si="24"/>
        <v/>
      </c>
      <c r="AB60" s="42" t="str">
        <f t="shared" si="25"/>
        <v/>
      </c>
      <c r="AC60" s="2" t="s">
        <v>1207</v>
      </c>
      <c r="AD60" s="2" t="s">
        <v>400</v>
      </c>
      <c r="AE60" s="2" t="str">
        <f t="shared" si="19"/>
        <v>Sample Volume 6.7 L LOD 0.6 ug/sample</v>
      </c>
      <c r="AF60" s="159" t="str">
        <f t="shared" si="3"/>
        <v/>
      </c>
      <c r="AG60" s="44" t="str">
        <f t="shared" si="0"/>
        <v/>
      </c>
      <c r="AH60" s="44" t="str">
        <f t="shared" si="4"/>
        <v/>
      </c>
      <c r="AI60" s="44" t="str">
        <f t="shared" si="5"/>
        <v/>
      </c>
      <c r="AJ60" s="44" t="str">
        <f t="shared" si="1"/>
        <v/>
      </c>
      <c r="AK60" s="44" t="str">
        <f t="shared" si="2"/>
        <v/>
      </c>
    </row>
    <row r="61" spans="1:37" ht="25.5" x14ac:dyDescent="0.2">
      <c r="A61" s="2">
        <v>8802198</v>
      </c>
      <c r="B61" s="2" t="s">
        <v>1203</v>
      </c>
      <c r="C61" s="2">
        <v>2020</v>
      </c>
      <c r="D61" s="2" t="s">
        <v>1167</v>
      </c>
      <c r="E61" s="2"/>
      <c r="F61" s="2" t="s">
        <v>1210</v>
      </c>
      <c r="G61" s="2" t="s">
        <v>1234</v>
      </c>
      <c r="H61" s="2" t="s">
        <v>87</v>
      </c>
      <c r="I61" s="2" t="s">
        <v>341</v>
      </c>
      <c r="J61" s="2" t="s">
        <v>493</v>
      </c>
      <c r="K61" s="4">
        <v>42055</v>
      </c>
      <c r="L61" s="682">
        <v>480</v>
      </c>
      <c r="M61" s="682">
        <v>1</v>
      </c>
      <c r="N61" s="682"/>
      <c r="O61" s="682"/>
      <c r="P61" s="682"/>
      <c r="Q61" s="682"/>
      <c r="R61" s="682"/>
      <c r="S61" s="682"/>
      <c r="T61" s="682"/>
      <c r="U61" s="682"/>
      <c r="V61" s="682">
        <v>0.09</v>
      </c>
      <c r="W61" s="43" t="str">
        <f t="shared" si="20"/>
        <v/>
      </c>
      <c r="X61" s="43" t="str">
        <f t="shared" si="21"/>
        <v/>
      </c>
      <c r="Y61" s="42" t="str">
        <f t="shared" si="22"/>
        <v/>
      </c>
      <c r="Z61" s="42" t="str">
        <f t="shared" si="23"/>
        <v/>
      </c>
      <c r="AA61" s="42" t="str">
        <f t="shared" si="24"/>
        <v/>
      </c>
      <c r="AB61" s="42" t="str">
        <f t="shared" si="25"/>
        <v/>
      </c>
      <c r="AC61" s="2" t="s">
        <v>1207</v>
      </c>
      <c r="AD61" s="2" t="s">
        <v>400</v>
      </c>
      <c r="AE61" s="2" t="str">
        <f t="shared" si="19"/>
        <v>Sample Volume 6.7 L LOD 0.6 ug/sample</v>
      </c>
      <c r="AF61" s="159" t="str">
        <f t="shared" si="3"/>
        <v/>
      </c>
      <c r="AG61" s="44" t="str">
        <f t="shared" si="0"/>
        <v/>
      </c>
      <c r="AH61" s="44" t="str">
        <f t="shared" si="4"/>
        <v/>
      </c>
      <c r="AI61" s="44" t="str">
        <f t="shared" si="5"/>
        <v/>
      </c>
      <c r="AJ61" s="44" t="str">
        <f t="shared" si="1"/>
        <v/>
      </c>
      <c r="AK61" s="44" t="str">
        <f t="shared" si="2"/>
        <v/>
      </c>
    </row>
    <row r="62" spans="1:37" ht="25.5" x14ac:dyDescent="0.2">
      <c r="A62" s="2">
        <v>8802198</v>
      </c>
      <c r="B62" s="2" t="s">
        <v>1203</v>
      </c>
      <c r="C62" s="2">
        <v>2020</v>
      </c>
      <c r="D62" s="2" t="s">
        <v>1167</v>
      </c>
      <c r="E62" s="2" t="s">
        <v>1220</v>
      </c>
      <c r="F62" s="2" t="s">
        <v>1210</v>
      </c>
      <c r="G62" s="2" t="s">
        <v>568</v>
      </c>
      <c r="H62" s="5" t="s">
        <v>351</v>
      </c>
      <c r="I62" s="2" t="s">
        <v>1193</v>
      </c>
      <c r="J62" s="2" t="s">
        <v>352</v>
      </c>
      <c r="K62" s="4">
        <v>42134</v>
      </c>
      <c r="L62" s="682">
        <v>720</v>
      </c>
      <c r="M62" s="682">
        <v>1</v>
      </c>
      <c r="N62" s="682"/>
      <c r="O62" s="682"/>
      <c r="P62" s="682"/>
      <c r="Q62" s="682"/>
      <c r="R62" s="682"/>
      <c r="S62" s="682"/>
      <c r="T62" s="682"/>
      <c r="U62" s="682"/>
      <c r="V62" s="682">
        <v>0.09</v>
      </c>
      <c r="W62" s="43" t="str">
        <f t="shared" si="20"/>
        <v/>
      </c>
      <c r="X62" s="43" t="str">
        <f t="shared" si="21"/>
        <v/>
      </c>
      <c r="Y62" s="42">
        <f t="shared" si="22"/>
        <v>6.3639610306789274E-2</v>
      </c>
      <c r="Z62" s="42" t="str">
        <f t="shared" si="23"/>
        <v/>
      </c>
      <c r="AA62" s="42" t="str">
        <f t="shared" si="24"/>
        <v/>
      </c>
      <c r="AB62" s="42" t="str">
        <f t="shared" si="25"/>
        <v/>
      </c>
      <c r="AC62" s="2" t="s">
        <v>1207</v>
      </c>
      <c r="AD62" s="2" t="s">
        <v>400</v>
      </c>
      <c r="AE62" s="2" t="str">
        <f t="shared" si="19"/>
        <v>Sample Volume 6.7 L LOD 0.6 ug/sample</v>
      </c>
      <c r="AF62" s="159" t="str">
        <f t="shared" si="3"/>
        <v/>
      </c>
      <c r="AG62" s="44" t="str">
        <f t="shared" si="0"/>
        <v/>
      </c>
      <c r="AH62" s="44">
        <f t="shared" si="4"/>
        <v>0.09</v>
      </c>
      <c r="AI62" s="44">
        <f t="shared" si="5"/>
        <v>-2.4079456086518722</v>
      </c>
      <c r="AJ62" s="44" t="str">
        <f t="shared" si="1"/>
        <v/>
      </c>
      <c r="AK62" s="44" t="str">
        <f t="shared" si="2"/>
        <v/>
      </c>
    </row>
    <row r="63" spans="1:37" ht="25.5" x14ac:dyDescent="0.2">
      <c r="A63" s="2">
        <v>8802198</v>
      </c>
      <c r="B63" s="2" t="s">
        <v>1203</v>
      </c>
      <c r="C63" s="2">
        <v>2020</v>
      </c>
      <c r="D63" s="2" t="s">
        <v>1167</v>
      </c>
      <c r="E63" s="2" t="s">
        <v>1216</v>
      </c>
      <c r="F63" s="2" t="s">
        <v>1210</v>
      </c>
      <c r="G63" s="2" t="s">
        <v>568</v>
      </c>
      <c r="H63" s="2" t="s">
        <v>87</v>
      </c>
      <c r="I63" s="2" t="s">
        <v>341</v>
      </c>
      <c r="J63" s="2" t="s">
        <v>493</v>
      </c>
      <c r="K63" s="4">
        <v>42328</v>
      </c>
      <c r="L63" s="682">
        <v>480</v>
      </c>
      <c r="M63" s="682">
        <v>1</v>
      </c>
      <c r="N63" s="682"/>
      <c r="O63" s="682"/>
      <c r="P63" s="682"/>
      <c r="Q63" s="682"/>
      <c r="R63" s="682"/>
      <c r="S63" s="682"/>
      <c r="T63" s="682"/>
      <c r="U63" s="682"/>
      <c r="V63" s="682">
        <v>0.09</v>
      </c>
      <c r="W63" s="43" t="str">
        <f t="shared" si="20"/>
        <v/>
      </c>
      <c r="X63" s="43" t="str">
        <f t="shared" si="21"/>
        <v/>
      </c>
      <c r="Y63" s="42" t="str">
        <f t="shared" si="22"/>
        <v/>
      </c>
      <c r="Z63" s="42" t="str">
        <f t="shared" si="23"/>
        <v/>
      </c>
      <c r="AA63" s="42" t="str">
        <f t="shared" si="24"/>
        <v/>
      </c>
      <c r="AB63" s="42" t="str">
        <f t="shared" si="25"/>
        <v/>
      </c>
      <c r="AC63" s="2" t="s">
        <v>1207</v>
      </c>
      <c r="AD63" s="2" t="s">
        <v>400</v>
      </c>
      <c r="AE63" s="2" t="str">
        <f t="shared" si="19"/>
        <v>Sample Volume 6.7 L LOD 0.6 ug/sample</v>
      </c>
      <c r="AF63" s="159" t="str">
        <f t="shared" si="3"/>
        <v/>
      </c>
      <c r="AG63" s="44" t="str">
        <f t="shared" si="0"/>
        <v/>
      </c>
      <c r="AH63" s="44" t="str">
        <f t="shared" si="4"/>
        <v/>
      </c>
      <c r="AI63" s="44" t="str">
        <f t="shared" si="5"/>
        <v/>
      </c>
      <c r="AJ63" s="44" t="str">
        <f t="shared" si="1"/>
        <v/>
      </c>
      <c r="AK63" s="44" t="str">
        <f t="shared" si="2"/>
        <v/>
      </c>
    </row>
    <row r="64" spans="1:37" ht="25.5" x14ac:dyDescent="0.2">
      <c r="A64" s="2">
        <v>8802198</v>
      </c>
      <c r="B64" s="2" t="s">
        <v>1203</v>
      </c>
      <c r="C64" s="2">
        <v>2020</v>
      </c>
      <c r="D64" s="2" t="s">
        <v>1167</v>
      </c>
      <c r="E64" s="2" t="s">
        <v>1216</v>
      </c>
      <c r="F64" s="2" t="s">
        <v>1210</v>
      </c>
      <c r="G64" s="2" t="s">
        <v>568</v>
      </c>
      <c r="H64" s="2" t="s">
        <v>87</v>
      </c>
      <c r="I64" s="2" t="s">
        <v>341</v>
      </c>
      <c r="J64" s="2" t="s">
        <v>493</v>
      </c>
      <c r="K64" s="4">
        <v>42328</v>
      </c>
      <c r="L64" s="682">
        <v>480</v>
      </c>
      <c r="M64" s="682">
        <v>1</v>
      </c>
      <c r="N64" s="682"/>
      <c r="O64" s="682"/>
      <c r="P64" s="682"/>
      <c r="Q64" s="682"/>
      <c r="R64" s="682"/>
      <c r="S64" s="682"/>
      <c r="T64" s="682"/>
      <c r="U64" s="682"/>
      <c r="V64" s="682">
        <v>0.09</v>
      </c>
      <c r="W64" s="43" t="str">
        <f t="shared" si="20"/>
        <v/>
      </c>
      <c r="X64" s="43" t="str">
        <f t="shared" si="21"/>
        <v/>
      </c>
      <c r="Y64" s="42" t="str">
        <f t="shared" si="22"/>
        <v/>
      </c>
      <c r="Z64" s="42" t="str">
        <f t="shared" si="23"/>
        <v/>
      </c>
      <c r="AA64" s="42" t="str">
        <f t="shared" si="24"/>
        <v/>
      </c>
      <c r="AB64" s="42" t="str">
        <f t="shared" si="25"/>
        <v/>
      </c>
      <c r="AC64" s="2" t="s">
        <v>1207</v>
      </c>
      <c r="AD64" s="2" t="s">
        <v>400</v>
      </c>
      <c r="AE64" s="2" t="str">
        <f t="shared" si="19"/>
        <v>Sample Volume 6.7 L LOD 0.6 ug/sample</v>
      </c>
      <c r="AF64" s="159" t="str">
        <f t="shared" si="3"/>
        <v/>
      </c>
      <c r="AG64" s="44" t="str">
        <f t="shared" si="0"/>
        <v/>
      </c>
      <c r="AH64" s="44" t="str">
        <f t="shared" si="4"/>
        <v/>
      </c>
      <c r="AI64" s="44" t="str">
        <f t="shared" si="5"/>
        <v/>
      </c>
      <c r="AJ64" s="44" t="str">
        <f t="shared" si="1"/>
        <v/>
      </c>
      <c r="AK64" s="44" t="str">
        <f t="shared" si="2"/>
        <v/>
      </c>
    </row>
    <row r="65" spans="1:37" ht="25.5" x14ac:dyDescent="0.2">
      <c r="A65" s="2">
        <v>8802198</v>
      </c>
      <c r="B65" s="2" t="s">
        <v>1203</v>
      </c>
      <c r="C65" s="2">
        <v>2020</v>
      </c>
      <c r="D65" s="2" t="s">
        <v>1167</v>
      </c>
      <c r="E65" s="2" t="s">
        <v>1216</v>
      </c>
      <c r="F65" s="2" t="s">
        <v>1210</v>
      </c>
      <c r="G65" s="2" t="s">
        <v>568</v>
      </c>
      <c r="H65" s="5" t="s">
        <v>87</v>
      </c>
      <c r="I65" s="2" t="s">
        <v>341</v>
      </c>
      <c r="J65" s="2" t="s">
        <v>493</v>
      </c>
      <c r="K65" s="4">
        <v>42328</v>
      </c>
      <c r="L65" s="682">
        <v>480</v>
      </c>
      <c r="M65" s="682">
        <v>1</v>
      </c>
      <c r="N65" s="682"/>
      <c r="O65" s="682"/>
      <c r="P65" s="682"/>
      <c r="Q65" s="682"/>
      <c r="R65" s="682"/>
      <c r="S65" s="682"/>
      <c r="T65" s="682"/>
      <c r="U65" s="682"/>
      <c r="V65" s="682">
        <v>0.09</v>
      </c>
      <c r="W65" s="43" t="str">
        <f t="shared" si="20"/>
        <v/>
      </c>
      <c r="X65" s="43" t="str">
        <f t="shared" si="21"/>
        <v/>
      </c>
      <c r="Y65" s="42" t="str">
        <f t="shared" si="22"/>
        <v/>
      </c>
      <c r="Z65" s="42" t="str">
        <f t="shared" si="23"/>
        <v/>
      </c>
      <c r="AA65" s="42" t="str">
        <f t="shared" si="24"/>
        <v/>
      </c>
      <c r="AB65" s="42" t="str">
        <f t="shared" si="25"/>
        <v/>
      </c>
      <c r="AC65" s="2" t="s">
        <v>1207</v>
      </c>
      <c r="AD65" s="2" t="s">
        <v>400</v>
      </c>
      <c r="AE65" s="2" t="str">
        <f t="shared" si="19"/>
        <v>Sample Volume 6.7 L LOD 0.6 ug/sample</v>
      </c>
      <c r="AF65" s="159" t="str">
        <f t="shared" si="3"/>
        <v/>
      </c>
      <c r="AG65" s="44" t="str">
        <f t="shared" si="0"/>
        <v/>
      </c>
      <c r="AH65" s="44" t="str">
        <f t="shared" si="4"/>
        <v/>
      </c>
      <c r="AI65" s="44" t="str">
        <f t="shared" si="5"/>
        <v/>
      </c>
      <c r="AJ65" s="44" t="str">
        <f t="shared" si="1"/>
        <v/>
      </c>
      <c r="AK65" s="44" t="str">
        <f t="shared" si="2"/>
        <v/>
      </c>
    </row>
    <row r="66" spans="1:37" ht="25.5" x14ac:dyDescent="0.2">
      <c r="A66" s="2">
        <v>8802198</v>
      </c>
      <c r="B66" s="2" t="s">
        <v>1203</v>
      </c>
      <c r="C66" s="2">
        <v>2020</v>
      </c>
      <c r="D66" s="2" t="s">
        <v>1167</v>
      </c>
      <c r="E66" s="2" t="s">
        <v>1216</v>
      </c>
      <c r="F66" s="2" t="s">
        <v>1210</v>
      </c>
      <c r="G66" s="2" t="s">
        <v>568</v>
      </c>
      <c r="H66" s="2" t="s">
        <v>87</v>
      </c>
      <c r="I66" s="2" t="s">
        <v>341</v>
      </c>
      <c r="J66" s="2" t="s">
        <v>493</v>
      </c>
      <c r="K66" s="4">
        <v>42328</v>
      </c>
      <c r="L66" s="682">
        <v>480</v>
      </c>
      <c r="M66" s="682">
        <v>1</v>
      </c>
      <c r="N66" s="682"/>
      <c r="O66" s="682"/>
      <c r="P66" s="682"/>
      <c r="Q66" s="682"/>
      <c r="R66" s="682"/>
      <c r="S66" s="682"/>
      <c r="T66" s="682"/>
      <c r="U66" s="682"/>
      <c r="V66" s="682">
        <v>0.09</v>
      </c>
      <c r="W66" s="43" t="str">
        <f t="shared" si="20"/>
        <v/>
      </c>
      <c r="X66" s="43" t="str">
        <f t="shared" si="21"/>
        <v/>
      </c>
      <c r="Y66" s="42" t="str">
        <f t="shared" si="22"/>
        <v/>
      </c>
      <c r="Z66" s="42" t="str">
        <f t="shared" si="23"/>
        <v/>
      </c>
      <c r="AA66" s="42" t="str">
        <f t="shared" si="24"/>
        <v/>
      </c>
      <c r="AB66" s="42" t="str">
        <f t="shared" si="25"/>
        <v/>
      </c>
      <c r="AC66" s="2" t="s">
        <v>1207</v>
      </c>
      <c r="AD66" s="2" t="s">
        <v>400</v>
      </c>
      <c r="AE66" s="2" t="str">
        <f t="shared" si="19"/>
        <v>Sample Volume 6.7 L LOD 0.6 ug/sample</v>
      </c>
      <c r="AF66" s="159" t="str">
        <f t="shared" si="3"/>
        <v/>
      </c>
      <c r="AG66" s="44" t="str">
        <f t="shared" si="0"/>
        <v/>
      </c>
      <c r="AH66" s="44" t="str">
        <f t="shared" si="4"/>
        <v/>
      </c>
      <c r="AI66" s="44" t="str">
        <f t="shared" si="5"/>
        <v/>
      </c>
      <c r="AJ66" s="44" t="str">
        <f t="shared" si="1"/>
        <v/>
      </c>
      <c r="AK66" s="44" t="str">
        <f t="shared" si="2"/>
        <v/>
      </c>
    </row>
    <row r="67" spans="1:37" ht="25.5" x14ac:dyDescent="0.2">
      <c r="A67" s="2">
        <v>8802198</v>
      </c>
      <c r="B67" s="2" t="s">
        <v>1203</v>
      </c>
      <c r="C67" s="2">
        <v>2020</v>
      </c>
      <c r="D67" s="2" t="s">
        <v>1167</v>
      </c>
      <c r="E67" s="2"/>
      <c r="F67" s="2" t="s">
        <v>1210</v>
      </c>
      <c r="G67" s="2" t="s">
        <v>568</v>
      </c>
      <c r="H67" s="2" t="s">
        <v>351</v>
      </c>
      <c r="I67" s="2" t="s">
        <v>1193</v>
      </c>
      <c r="J67" s="2" t="s">
        <v>352</v>
      </c>
      <c r="K67" s="4">
        <v>42062</v>
      </c>
      <c r="L67" s="682">
        <v>720</v>
      </c>
      <c r="M67" s="682">
        <v>1</v>
      </c>
      <c r="N67" s="682"/>
      <c r="O67" s="682"/>
      <c r="P67" s="682"/>
      <c r="Q67" s="682"/>
      <c r="R67" s="682"/>
      <c r="S67" s="682"/>
      <c r="T67" s="682"/>
      <c r="U67" s="682"/>
      <c r="V67" s="682">
        <v>0.09</v>
      </c>
      <c r="W67" s="43" t="str">
        <f t="shared" si="20"/>
        <v/>
      </c>
      <c r="X67" s="43" t="str">
        <f t="shared" si="21"/>
        <v/>
      </c>
      <c r="Y67" s="42">
        <f t="shared" si="22"/>
        <v>6.3639610306789274E-2</v>
      </c>
      <c r="Z67" s="42" t="str">
        <f t="shared" si="23"/>
        <v/>
      </c>
      <c r="AA67" s="42" t="str">
        <f t="shared" si="24"/>
        <v/>
      </c>
      <c r="AB67" s="42" t="str">
        <f t="shared" si="25"/>
        <v/>
      </c>
      <c r="AC67" s="2" t="s">
        <v>1207</v>
      </c>
      <c r="AD67" s="2" t="s">
        <v>400</v>
      </c>
      <c r="AE67" s="2" t="str">
        <f t="shared" si="19"/>
        <v>Sample Volume 6.7 L LOD 0.6 ug/sample</v>
      </c>
      <c r="AF67" s="159" t="str">
        <f t="shared" si="3"/>
        <v/>
      </c>
      <c r="AG67" s="44" t="str">
        <f t="shared" si="0"/>
        <v/>
      </c>
      <c r="AH67" s="44">
        <f t="shared" si="4"/>
        <v>0.09</v>
      </c>
      <c r="AI67" s="44">
        <f t="shared" si="5"/>
        <v>-2.4079456086518722</v>
      </c>
      <c r="AJ67" s="44" t="str">
        <f t="shared" si="1"/>
        <v/>
      </c>
      <c r="AK67" s="44" t="str">
        <f t="shared" si="2"/>
        <v/>
      </c>
    </row>
    <row r="68" spans="1:37" ht="25.5" x14ac:dyDescent="0.2">
      <c r="A68" s="2">
        <v>8802198</v>
      </c>
      <c r="B68" s="2" t="s">
        <v>1203</v>
      </c>
      <c r="C68" s="2">
        <v>2020</v>
      </c>
      <c r="D68" s="2" t="s">
        <v>1167</v>
      </c>
      <c r="E68" s="2" t="s">
        <v>1216</v>
      </c>
      <c r="F68" s="2" t="s">
        <v>1210</v>
      </c>
      <c r="G68" s="2" t="s">
        <v>568</v>
      </c>
      <c r="H68" s="2" t="s">
        <v>87</v>
      </c>
      <c r="I68" s="2" t="s">
        <v>341</v>
      </c>
      <c r="J68" s="2" t="s">
        <v>493</v>
      </c>
      <c r="K68" s="4">
        <v>43292</v>
      </c>
      <c r="L68" s="682">
        <v>480</v>
      </c>
      <c r="M68" s="682">
        <v>1</v>
      </c>
      <c r="N68" s="682"/>
      <c r="O68" s="682"/>
      <c r="P68" s="682"/>
      <c r="Q68" s="682"/>
      <c r="R68" s="682"/>
      <c r="S68" s="682"/>
      <c r="T68" s="682"/>
      <c r="U68" s="682"/>
      <c r="V68" s="682">
        <v>0.09</v>
      </c>
      <c r="W68" s="43" t="str">
        <f t="shared" si="20"/>
        <v/>
      </c>
      <c r="X68" s="43" t="str">
        <f t="shared" si="21"/>
        <v/>
      </c>
      <c r="Y68" s="42" t="str">
        <f t="shared" si="22"/>
        <v/>
      </c>
      <c r="Z68" s="42" t="str">
        <f t="shared" si="23"/>
        <v/>
      </c>
      <c r="AA68" s="42" t="str">
        <f t="shared" si="24"/>
        <v/>
      </c>
      <c r="AB68" s="42" t="str">
        <f t="shared" si="25"/>
        <v/>
      </c>
      <c r="AC68" s="2" t="s">
        <v>1207</v>
      </c>
      <c r="AD68" s="2" t="s">
        <v>400</v>
      </c>
      <c r="AE68" s="2" t="str">
        <f t="shared" si="19"/>
        <v>Sample Volume 6.7 L LOD 0.6 ug/sample</v>
      </c>
      <c r="AF68" s="159" t="str">
        <f t="shared" si="3"/>
        <v/>
      </c>
      <c r="AG68" s="44" t="str">
        <f t="shared" ref="AG68:AG130" si="26">+IFERROR(LN(AF68),"")</f>
        <v/>
      </c>
      <c r="AH68" s="44" t="str">
        <f t="shared" si="4"/>
        <v/>
      </c>
      <c r="AI68" s="44" t="str">
        <f t="shared" si="5"/>
        <v/>
      </c>
      <c r="AJ68" s="44" t="str">
        <f t="shared" ref="AJ68:AJ130" si="27">IF(AND($H68="W", $I68="Short-term", $J68="PBZ",$V68&lt;&gt;"", $AF68&lt;&gt;"ND"), $V68, "")</f>
        <v/>
      </c>
      <c r="AK68" s="44" t="str">
        <f t="shared" ref="AK68:AK130" si="28">+IFERROR(LN(AJ68),"")</f>
        <v/>
      </c>
    </row>
    <row r="69" spans="1:37" ht="25.5" x14ac:dyDescent="0.2">
      <c r="A69" s="2">
        <v>8802198</v>
      </c>
      <c r="B69" s="2" t="s">
        <v>1203</v>
      </c>
      <c r="C69" s="2">
        <v>2020</v>
      </c>
      <c r="D69" s="2" t="s">
        <v>1167</v>
      </c>
      <c r="E69" s="2" t="s">
        <v>1216</v>
      </c>
      <c r="F69" s="2" t="s">
        <v>1210</v>
      </c>
      <c r="G69" s="2" t="s">
        <v>568</v>
      </c>
      <c r="H69" s="2" t="s">
        <v>87</v>
      </c>
      <c r="I69" s="2" t="s">
        <v>341</v>
      </c>
      <c r="J69" s="2" t="s">
        <v>493</v>
      </c>
      <c r="K69" s="4">
        <v>43292</v>
      </c>
      <c r="L69" s="682">
        <v>480</v>
      </c>
      <c r="M69" s="682">
        <v>1</v>
      </c>
      <c r="N69" s="682"/>
      <c r="O69" s="682"/>
      <c r="P69" s="682"/>
      <c r="Q69" s="682"/>
      <c r="R69" s="682"/>
      <c r="S69" s="682"/>
      <c r="T69" s="682"/>
      <c r="U69" s="682"/>
      <c r="V69" s="682">
        <v>0.09</v>
      </c>
      <c r="W69" s="43" t="str">
        <f t="shared" si="20"/>
        <v/>
      </c>
      <c r="X69" s="43" t="str">
        <f t="shared" si="21"/>
        <v/>
      </c>
      <c r="Y69" s="42" t="str">
        <f t="shared" si="22"/>
        <v/>
      </c>
      <c r="Z69" s="42" t="str">
        <f t="shared" si="23"/>
        <v/>
      </c>
      <c r="AA69" s="42" t="str">
        <f t="shared" si="24"/>
        <v/>
      </c>
      <c r="AB69" s="42" t="str">
        <f t="shared" si="25"/>
        <v/>
      </c>
      <c r="AC69" s="2" t="s">
        <v>1207</v>
      </c>
      <c r="AD69" s="2" t="s">
        <v>400</v>
      </c>
      <c r="AE69" s="2" t="str">
        <f t="shared" si="19"/>
        <v>Sample Volume 6.7 L LOD 0.6 ug/sample</v>
      </c>
      <c r="AF69" s="159" t="str">
        <f t="shared" ref="AF69:AF131" si="29">IF(AND($H69="W", $I69="TWA", $J69="PBZ",$V69&lt;&gt;"", $AD69&lt;&gt;"ND"), $V69, "")</f>
        <v/>
      </c>
      <c r="AG69" s="44" t="str">
        <f t="shared" si="26"/>
        <v/>
      </c>
      <c r="AH69" s="44" t="str">
        <f t="shared" ref="AH69:AH131" si="30">IF(AND($H69="W", $I69="12-hr TWA", $J69="PBZ",$V69&lt;&gt;"", $AF69&lt;&gt;"ND"), $V69, "")</f>
        <v/>
      </c>
      <c r="AI69" s="44" t="str">
        <f t="shared" ref="AI69:AI131" si="31">+IFERROR(LN(AH69),"")</f>
        <v/>
      </c>
      <c r="AJ69" s="44" t="str">
        <f t="shared" si="27"/>
        <v/>
      </c>
      <c r="AK69" s="44" t="str">
        <f t="shared" si="28"/>
        <v/>
      </c>
    </row>
    <row r="70" spans="1:37" ht="25.5" x14ac:dyDescent="0.2">
      <c r="A70" s="2">
        <v>8802198</v>
      </c>
      <c r="B70" s="2" t="s">
        <v>1203</v>
      </c>
      <c r="C70" s="2">
        <v>2020</v>
      </c>
      <c r="D70" s="2" t="s">
        <v>1167</v>
      </c>
      <c r="E70" s="2" t="s">
        <v>1216</v>
      </c>
      <c r="F70" s="2" t="s">
        <v>1210</v>
      </c>
      <c r="G70" s="2" t="s">
        <v>568</v>
      </c>
      <c r="H70" s="2" t="s">
        <v>87</v>
      </c>
      <c r="I70" s="2" t="s">
        <v>341</v>
      </c>
      <c r="J70" s="2" t="s">
        <v>493</v>
      </c>
      <c r="K70" s="4">
        <v>43292</v>
      </c>
      <c r="L70" s="682">
        <v>480</v>
      </c>
      <c r="M70" s="682">
        <v>1</v>
      </c>
      <c r="N70" s="682"/>
      <c r="O70" s="682"/>
      <c r="P70" s="682"/>
      <c r="Q70" s="682"/>
      <c r="R70" s="682"/>
      <c r="S70" s="682"/>
      <c r="T70" s="682"/>
      <c r="U70" s="682"/>
      <c r="V70" s="682">
        <v>0.09</v>
      </c>
      <c r="W70" s="43" t="str">
        <f t="shared" si="20"/>
        <v/>
      </c>
      <c r="X70" s="43" t="str">
        <f t="shared" si="21"/>
        <v/>
      </c>
      <c r="Y70" s="42" t="str">
        <f t="shared" si="22"/>
        <v/>
      </c>
      <c r="Z70" s="42" t="str">
        <f t="shared" si="23"/>
        <v/>
      </c>
      <c r="AA70" s="42" t="str">
        <f t="shared" si="24"/>
        <v/>
      </c>
      <c r="AB70" s="42" t="str">
        <f t="shared" si="25"/>
        <v/>
      </c>
      <c r="AC70" s="2" t="s">
        <v>1207</v>
      </c>
      <c r="AD70" s="2" t="s">
        <v>400</v>
      </c>
      <c r="AE70" s="2" t="str">
        <f t="shared" si="19"/>
        <v>Sample Volume 6.7 L LOD 0.6 ug/sample</v>
      </c>
      <c r="AF70" s="159" t="str">
        <f t="shared" si="29"/>
        <v/>
      </c>
      <c r="AG70" s="44" t="str">
        <f t="shared" si="26"/>
        <v/>
      </c>
      <c r="AH70" s="44" t="str">
        <f t="shared" si="30"/>
        <v/>
      </c>
      <c r="AI70" s="44" t="str">
        <f t="shared" si="31"/>
        <v/>
      </c>
      <c r="AJ70" s="44" t="str">
        <f t="shared" si="27"/>
        <v/>
      </c>
      <c r="AK70" s="44" t="str">
        <f t="shared" si="28"/>
        <v/>
      </c>
    </row>
    <row r="71" spans="1:37" ht="63.75" x14ac:dyDescent="0.2">
      <c r="A71" s="2">
        <v>8802198</v>
      </c>
      <c r="B71" s="2" t="s">
        <v>1203</v>
      </c>
      <c r="C71" s="2">
        <v>2020</v>
      </c>
      <c r="D71" s="2" t="s">
        <v>1167</v>
      </c>
      <c r="E71" s="2" t="s">
        <v>1220</v>
      </c>
      <c r="F71" s="2" t="s">
        <v>1235</v>
      </c>
      <c r="G71" s="2" t="s">
        <v>1236</v>
      </c>
      <c r="H71" s="2" t="s">
        <v>351</v>
      </c>
      <c r="I71" s="2" t="s">
        <v>341</v>
      </c>
      <c r="J71" s="2" t="s">
        <v>352</v>
      </c>
      <c r="K71" s="4">
        <v>36633</v>
      </c>
      <c r="L71" s="682">
        <v>480</v>
      </c>
      <c r="M71" s="682">
        <v>1</v>
      </c>
      <c r="N71" s="682"/>
      <c r="O71" s="682"/>
      <c r="P71" s="682"/>
      <c r="Q71" s="682"/>
      <c r="R71" s="682"/>
      <c r="S71" s="682"/>
      <c r="T71" s="682"/>
      <c r="U71" s="682"/>
      <c r="V71" s="682">
        <v>8.5999999999999993E-2</v>
      </c>
      <c r="W71" s="43">
        <f t="shared" si="20"/>
        <v>6.081118318204308E-2</v>
      </c>
      <c r="X71" s="43" t="str">
        <f t="shared" si="21"/>
        <v/>
      </c>
      <c r="Y71" s="42" t="str">
        <f t="shared" si="22"/>
        <v/>
      </c>
      <c r="Z71" s="42" t="str">
        <f t="shared" si="23"/>
        <v/>
      </c>
      <c r="AA71" s="42" t="str">
        <f t="shared" si="24"/>
        <v/>
      </c>
      <c r="AB71" s="42" t="str">
        <f t="shared" si="25"/>
        <v/>
      </c>
      <c r="AC71" s="2" t="s">
        <v>1207</v>
      </c>
      <c r="AD71" s="2" t="s">
        <v>400</v>
      </c>
      <c r="AE71" s="2" t="str">
        <f>IF(AD71="ND",_xlfn.CONCAT("Sample Volume ",ROUND(0.6/V71,1)," L LOD 0.6 ug/sample",""))</f>
        <v>Sample Volume 7 L LOD 0.6 ug/sample</v>
      </c>
      <c r="AF71" s="159" t="str">
        <f t="shared" si="29"/>
        <v/>
      </c>
      <c r="AG71" s="44" t="str">
        <f t="shared" si="26"/>
        <v/>
      </c>
      <c r="AH71" s="44" t="str">
        <f t="shared" si="30"/>
        <v/>
      </c>
      <c r="AI71" s="44" t="str">
        <f t="shared" si="31"/>
        <v/>
      </c>
      <c r="AJ71" s="44" t="str">
        <f t="shared" si="27"/>
        <v/>
      </c>
      <c r="AK71" s="44" t="str">
        <f t="shared" si="28"/>
        <v/>
      </c>
    </row>
    <row r="72" spans="1:37" x14ac:dyDescent="0.2">
      <c r="A72" s="2">
        <v>8802198</v>
      </c>
      <c r="B72" s="2" t="s">
        <v>1203</v>
      </c>
      <c r="C72" s="2">
        <v>2020</v>
      </c>
      <c r="D72" s="2" t="s">
        <v>1167</v>
      </c>
      <c r="E72" s="2" t="s">
        <v>1214</v>
      </c>
      <c r="F72" s="2" t="s">
        <v>1237</v>
      </c>
      <c r="G72" s="2" t="s">
        <v>1238</v>
      </c>
      <c r="H72" s="2" t="s">
        <v>351</v>
      </c>
      <c r="I72" s="2" t="s">
        <v>341</v>
      </c>
      <c r="J72" s="2" t="s">
        <v>352</v>
      </c>
      <c r="K72" s="4">
        <v>35810</v>
      </c>
      <c r="L72" s="682">
        <v>480</v>
      </c>
      <c r="M72" s="682">
        <v>1</v>
      </c>
      <c r="N72" s="682"/>
      <c r="O72" s="682"/>
      <c r="P72" s="682"/>
      <c r="Q72" s="682"/>
      <c r="R72" s="682"/>
      <c r="S72" s="682"/>
      <c r="T72" s="682"/>
      <c r="U72" s="682"/>
      <c r="V72" s="682">
        <v>8.5999999999999993E-2</v>
      </c>
      <c r="W72" s="43">
        <f t="shared" si="20"/>
        <v>6.081118318204308E-2</v>
      </c>
      <c r="X72" s="43" t="str">
        <f t="shared" si="21"/>
        <v/>
      </c>
      <c r="Y72" s="42" t="str">
        <f t="shared" si="22"/>
        <v/>
      </c>
      <c r="Z72" s="42" t="str">
        <f t="shared" si="23"/>
        <v/>
      </c>
      <c r="AA72" s="42" t="str">
        <f t="shared" si="24"/>
        <v/>
      </c>
      <c r="AB72" s="42" t="str">
        <f t="shared" si="25"/>
        <v/>
      </c>
      <c r="AC72" s="2" t="s">
        <v>1207</v>
      </c>
      <c r="AD72" s="2" t="s">
        <v>400</v>
      </c>
      <c r="AE72" s="2" t="str">
        <f>IF(AD72="ND",_xlfn.CONCAT("Sample Volume ",ROUND(0.6/V72,1)," L LOD 0.6 ug/sample",""))</f>
        <v>Sample Volume 7 L LOD 0.6 ug/sample</v>
      </c>
      <c r="AF72" s="159" t="str">
        <f t="shared" si="29"/>
        <v/>
      </c>
      <c r="AG72" s="44" t="str">
        <f t="shared" si="26"/>
        <v/>
      </c>
      <c r="AH72" s="44" t="str">
        <f t="shared" si="30"/>
        <v/>
      </c>
      <c r="AI72" s="44" t="str">
        <f t="shared" si="31"/>
        <v/>
      </c>
      <c r="AJ72" s="44" t="str">
        <f t="shared" si="27"/>
        <v/>
      </c>
      <c r="AK72" s="44" t="str">
        <f t="shared" si="28"/>
        <v/>
      </c>
    </row>
    <row r="73" spans="1:37" x14ac:dyDescent="0.2">
      <c r="A73" s="2">
        <v>8802198</v>
      </c>
      <c r="B73" s="2" t="s">
        <v>1203</v>
      </c>
      <c r="C73" s="2">
        <v>2020</v>
      </c>
      <c r="D73" s="2" t="s">
        <v>1167</v>
      </c>
      <c r="E73" s="2"/>
      <c r="F73" s="2" t="s">
        <v>1210</v>
      </c>
      <c r="G73" s="2" t="s">
        <v>1226</v>
      </c>
      <c r="H73" s="2" t="s">
        <v>351</v>
      </c>
      <c r="I73" s="2" t="s">
        <v>1193</v>
      </c>
      <c r="J73" s="2" t="s">
        <v>352</v>
      </c>
      <c r="K73" s="4">
        <v>41850</v>
      </c>
      <c r="L73" s="682">
        <v>720</v>
      </c>
      <c r="M73" s="682">
        <v>1</v>
      </c>
      <c r="N73" s="682"/>
      <c r="O73" s="682"/>
      <c r="P73" s="682"/>
      <c r="Q73" s="682"/>
      <c r="R73" s="682"/>
      <c r="S73" s="682"/>
      <c r="T73" s="682"/>
      <c r="U73" s="682"/>
      <c r="V73" s="682">
        <v>0.08</v>
      </c>
      <c r="W73" s="43" t="str">
        <f t="shared" si="20"/>
        <v/>
      </c>
      <c r="X73" s="43" t="str">
        <f t="shared" si="21"/>
        <v/>
      </c>
      <c r="Y73" s="42">
        <f t="shared" si="22"/>
        <v>0.08</v>
      </c>
      <c r="Z73" s="42" t="str">
        <f t="shared" si="23"/>
        <v/>
      </c>
      <c r="AA73" s="42" t="str">
        <f t="shared" si="24"/>
        <v/>
      </c>
      <c r="AB73" s="42" t="str">
        <f t="shared" si="25"/>
        <v/>
      </c>
      <c r="AC73" s="2" t="s">
        <v>1207</v>
      </c>
      <c r="AD73" s="2"/>
      <c r="AE73" s="2" t="str">
        <f>IF(AD73="ND",_xlfn.CONCAT("Sample Volume ",ROUND(0.6/V73,1)," L LOD 0.6 ug/sample"),"")</f>
        <v/>
      </c>
      <c r="AF73" s="159" t="str">
        <f t="shared" si="29"/>
        <v/>
      </c>
      <c r="AG73" s="44" t="str">
        <f t="shared" si="26"/>
        <v/>
      </c>
      <c r="AH73" s="44">
        <f t="shared" si="30"/>
        <v>0.08</v>
      </c>
      <c r="AI73" s="44">
        <f t="shared" si="31"/>
        <v>-2.5257286443082556</v>
      </c>
      <c r="AJ73" s="44" t="str">
        <f t="shared" si="27"/>
        <v/>
      </c>
      <c r="AK73" s="44" t="str">
        <f t="shared" si="28"/>
        <v/>
      </c>
    </row>
    <row r="74" spans="1:37" x14ac:dyDescent="0.2">
      <c r="A74" s="2">
        <v>8802198</v>
      </c>
      <c r="B74" s="2" t="s">
        <v>1203</v>
      </c>
      <c r="C74" s="2">
        <v>2020</v>
      </c>
      <c r="D74" s="2" t="s">
        <v>1167</v>
      </c>
      <c r="E74" s="2" t="s">
        <v>1209</v>
      </c>
      <c r="F74" s="2" t="s">
        <v>1210</v>
      </c>
      <c r="G74" s="2" t="s">
        <v>568</v>
      </c>
      <c r="H74" s="2" t="s">
        <v>351</v>
      </c>
      <c r="I74" s="2" t="s">
        <v>1193</v>
      </c>
      <c r="J74" s="2" t="s">
        <v>352</v>
      </c>
      <c r="K74" s="4">
        <v>42103</v>
      </c>
      <c r="L74" s="682">
        <v>720</v>
      </c>
      <c r="M74" s="682">
        <v>1</v>
      </c>
      <c r="N74" s="682"/>
      <c r="O74" s="682"/>
      <c r="P74" s="682"/>
      <c r="Q74" s="682"/>
      <c r="R74" s="682"/>
      <c r="S74" s="682"/>
      <c r="T74" s="682"/>
      <c r="U74" s="682"/>
      <c r="V74" s="682">
        <v>7.8E-2</v>
      </c>
      <c r="W74" s="43" t="str">
        <f t="shared" si="20"/>
        <v/>
      </c>
      <c r="X74" s="43" t="str">
        <f t="shared" si="21"/>
        <v/>
      </c>
      <c r="Y74" s="42">
        <f t="shared" si="22"/>
        <v>7.8E-2</v>
      </c>
      <c r="Z74" s="42" t="str">
        <f t="shared" si="23"/>
        <v/>
      </c>
      <c r="AA74" s="42" t="str">
        <f t="shared" si="24"/>
        <v/>
      </c>
      <c r="AB74" s="42" t="str">
        <f t="shared" si="25"/>
        <v/>
      </c>
      <c r="AC74" s="2" t="s">
        <v>1207</v>
      </c>
      <c r="AD74" s="2"/>
      <c r="AE74" s="2" t="str">
        <f>IF(AD74="ND",_xlfn.CONCAT("Sample Volume ",ROUND(0.6/V74,1)," L LOD 0.6 ug/sample"),"")</f>
        <v/>
      </c>
      <c r="AF74" s="159" t="str">
        <f t="shared" si="29"/>
        <v/>
      </c>
      <c r="AG74" s="44" t="str">
        <f t="shared" si="26"/>
        <v/>
      </c>
      <c r="AH74" s="44">
        <f t="shared" si="30"/>
        <v>7.8E-2</v>
      </c>
      <c r="AI74" s="44">
        <f t="shared" si="31"/>
        <v>-2.5510464522925451</v>
      </c>
      <c r="AJ74" s="44" t="str">
        <f t="shared" si="27"/>
        <v/>
      </c>
      <c r="AK74" s="44" t="str">
        <f t="shared" si="28"/>
        <v/>
      </c>
    </row>
    <row r="75" spans="1:37" ht="25.5" x14ac:dyDescent="0.2">
      <c r="A75" s="2">
        <v>8802198</v>
      </c>
      <c r="B75" s="2" t="s">
        <v>1203</v>
      </c>
      <c r="C75" s="2">
        <v>2020</v>
      </c>
      <c r="D75" s="2" t="s">
        <v>1167</v>
      </c>
      <c r="E75" s="2" t="s">
        <v>1220</v>
      </c>
      <c r="F75" s="2" t="s">
        <v>1237</v>
      </c>
      <c r="G75" s="2" t="s">
        <v>1239</v>
      </c>
      <c r="H75" s="2" t="s">
        <v>351</v>
      </c>
      <c r="I75" s="2" t="s">
        <v>341</v>
      </c>
      <c r="J75" s="2" t="s">
        <v>352</v>
      </c>
      <c r="K75" s="4">
        <v>36474</v>
      </c>
      <c r="L75" s="682">
        <v>480</v>
      </c>
      <c r="M75" s="682">
        <v>1</v>
      </c>
      <c r="N75" s="682"/>
      <c r="O75" s="682"/>
      <c r="P75" s="682"/>
      <c r="Q75" s="682"/>
      <c r="R75" s="682"/>
      <c r="S75" s="682"/>
      <c r="T75" s="682"/>
      <c r="U75" s="682"/>
      <c r="V75" s="682">
        <v>7.0000000000000007E-2</v>
      </c>
      <c r="W75" s="43">
        <f t="shared" si="20"/>
        <v>4.9497474683058325E-2</v>
      </c>
      <c r="X75" s="43" t="str">
        <f t="shared" si="21"/>
        <v/>
      </c>
      <c r="Y75" s="42" t="str">
        <f t="shared" si="22"/>
        <v/>
      </c>
      <c r="Z75" s="42" t="str">
        <f t="shared" si="23"/>
        <v/>
      </c>
      <c r="AA75" s="42" t="str">
        <f t="shared" si="24"/>
        <v/>
      </c>
      <c r="AB75" s="42" t="str">
        <f t="shared" si="25"/>
        <v/>
      </c>
      <c r="AC75" s="2" t="s">
        <v>1207</v>
      </c>
      <c r="AD75" s="2" t="s">
        <v>400</v>
      </c>
      <c r="AE75" s="2" t="str">
        <f>IF(AD75="ND",_xlfn.CONCAT("Sample Volume ",ROUND(0.6/V75,1)," L LOD 0.6 ug/sample",""))</f>
        <v>Sample Volume 8.6 L LOD 0.6 ug/sample</v>
      </c>
      <c r="AF75" s="159" t="str">
        <f t="shared" si="29"/>
        <v/>
      </c>
      <c r="AG75" s="44" t="str">
        <f t="shared" si="26"/>
        <v/>
      </c>
      <c r="AH75" s="44" t="str">
        <f t="shared" si="30"/>
        <v/>
      </c>
      <c r="AI75" s="44" t="str">
        <f t="shared" si="31"/>
        <v/>
      </c>
      <c r="AJ75" s="44" t="str">
        <f t="shared" si="27"/>
        <v/>
      </c>
      <c r="AK75" s="44" t="str">
        <f t="shared" si="28"/>
        <v/>
      </c>
    </row>
    <row r="76" spans="1:37" ht="25.5" x14ac:dyDescent="0.2">
      <c r="A76" s="2">
        <v>8802198</v>
      </c>
      <c r="B76" s="2" t="s">
        <v>1203</v>
      </c>
      <c r="C76" s="2">
        <v>2020</v>
      </c>
      <c r="D76" s="2" t="s">
        <v>1167</v>
      </c>
      <c r="E76" s="2" t="s">
        <v>1220</v>
      </c>
      <c r="F76" s="2" t="s">
        <v>1237</v>
      </c>
      <c r="G76" s="2" t="s">
        <v>1239</v>
      </c>
      <c r="H76" s="2" t="s">
        <v>351</v>
      </c>
      <c r="I76" s="2" t="s">
        <v>341</v>
      </c>
      <c r="J76" s="2" t="s">
        <v>352</v>
      </c>
      <c r="K76" s="4">
        <v>36474</v>
      </c>
      <c r="L76" s="682">
        <v>480</v>
      </c>
      <c r="M76" s="682">
        <v>1</v>
      </c>
      <c r="N76" s="682"/>
      <c r="O76" s="682"/>
      <c r="P76" s="682"/>
      <c r="Q76" s="682"/>
      <c r="R76" s="682"/>
      <c r="S76" s="682"/>
      <c r="T76" s="682"/>
      <c r="U76" s="682"/>
      <c r="V76" s="682">
        <v>7.0000000000000007E-2</v>
      </c>
      <c r="W76" s="43">
        <f t="shared" si="20"/>
        <v>4.9497474683058325E-2</v>
      </c>
      <c r="X76" s="43" t="str">
        <f t="shared" si="21"/>
        <v/>
      </c>
      <c r="Y76" s="42" t="str">
        <f t="shared" si="22"/>
        <v/>
      </c>
      <c r="Z76" s="42" t="str">
        <f t="shared" si="23"/>
        <v/>
      </c>
      <c r="AA76" s="42" t="str">
        <f t="shared" si="24"/>
        <v/>
      </c>
      <c r="AB76" s="42" t="str">
        <f t="shared" si="25"/>
        <v/>
      </c>
      <c r="AC76" s="2" t="s">
        <v>1207</v>
      </c>
      <c r="AD76" s="2" t="s">
        <v>400</v>
      </c>
      <c r="AE76" s="2" t="str">
        <f>IF(AD76="ND",_xlfn.CONCAT("Sample Volume ",ROUND(0.6/V76,1)," L LOD 0.6 ug/sample",""))</f>
        <v>Sample Volume 8.6 L LOD 0.6 ug/sample</v>
      </c>
      <c r="AF76" s="159" t="str">
        <f t="shared" si="29"/>
        <v/>
      </c>
      <c r="AG76" s="44" t="str">
        <f t="shared" si="26"/>
        <v/>
      </c>
      <c r="AH76" s="44" t="str">
        <f t="shared" si="30"/>
        <v/>
      </c>
      <c r="AI76" s="44" t="str">
        <f t="shared" si="31"/>
        <v/>
      </c>
      <c r="AJ76" s="44" t="str">
        <f t="shared" si="27"/>
        <v/>
      </c>
      <c r="AK76" s="44" t="str">
        <f t="shared" si="28"/>
        <v/>
      </c>
    </row>
    <row r="77" spans="1:37" ht="25.5" x14ac:dyDescent="0.2">
      <c r="A77" s="2">
        <v>8802198</v>
      </c>
      <c r="B77" s="2" t="s">
        <v>1203</v>
      </c>
      <c r="C77" s="2">
        <v>2020</v>
      </c>
      <c r="D77" s="2" t="s">
        <v>1167</v>
      </c>
      <c r="E77" s="2" t="s">
        <v>1220</v>
      </c>
      <c r="F77" s="2" t="s">
        <v>1237</v>
      </c>
      <c r="G77" s="2" t="s">
        <v>1239</v>
      </c>
      <c r="H77" s="2" t="s">
        <v>351</v>
      </c>
      <c r="I77" s="2" t="s">
        <v>341</v>
      </c>
      <c r="J77" s="2" t="s">
        <v>352</v>
      </c>
      <c r="K77" s="4">
        <v>36474</v>
      </c>
      <c r="L77" s="682">
        <v>480</v>
      </c>
      <c r="M77" s="682">
        <v>1</v>
      </c>
      <c r="N77" s="682"/>
      <c r="O77" s="682"/>
      <c r="P77" s="682"/>
      <c r="Q77" s="682"/>
      <c r="R77" s="682"/>
      <c r="S77" s="682"/>
      <c r="T77" s="682"/>
      <c r="U77" s="682"/>
      <c r="V77" s="682">
        <v>7.0000000000000007E-2</v>
      </c>
      <c r="W77" s="43">
        <f t="shared" si="20"/>
        <v>4.9497474683058325E-2</v>
      </c>
      <c r="X77" s="43" t="str">
        <f t="shared" si="21"/>
        <v/>
      </c>
      <c r="Y77" s="42" t="str">
        <f t="shared" si="22"/>
        <v/>
      </c>
      <c r="Z77" s="42" t="str">
        <f t="shared" si="23"/>
        <v/>
      </c>
      <c r="AA77" s="42" t="str">
        <f t="shared" si="24"/>
        <v/>
      </c>
      <c r="AB77" s="42" t="str">
        <f t="shared" si="25"/>
        <v/>
      </c>
      <c r="AC77" s="2" t="s">
        <v>1207</v>
      </c>
      <c r="AD77" s="2" t="s">
        <v>400</v>
      </c>
      <c r="AE77" s="2" t="str">
        <f>IF(AD77="ND",_xlfn.CONCAT("Sample Volume ",ROUND(0.6/V77,1)," L LOD 0.6 ug/sample",""))</f>
        <v>Sample Volume 8.6 L LOD 0.6 ug/sample</v>
      </c>
      <c r="AF77" s="159" t="str">
        <f t="shared" si="29"/>
        <v/>
      </c>
      <c r="AG77" s="44" t="str">
        <f t="shared" si="26"/>
        <v/>
      </c>
      <c r="AH77" s="44" t="str">
        <f t="shared" si="30"/>
        <v/>
      </c>
      <c r="AI77" s="44" t="str">
        <f t="shared" si="31"/>
        <v/>
      </c>
      <c r="AJ77" s="44" t="str">
        <f t="shared" si="27"/>
        <v/>
      </c>
      <c r="AK77" s="44" t="str">
        <f t="shared" si="28"/>
        <v/>
      </c>
    </row>
    <row r="78" spans="1:37" ht="25.5" x14ac:dyDescent="0.2">
      <c r="A78" s="2">
        <v>8802198</v>
      </c>
      <c r="B78" s="2" t="s">
        <v>1203</v>
      </c>
      <c r="C78" s="2">
        <v>2020</v>
      </c>
      <c r="D78" s="2" t="s">
        <v>1167</v>
      </c>
      <c r="E78" s="2" t="s">
        <v>1220</v>
      </c>
      <c r="F78" s="2" t="s">
        <v>1237</v>
      </c>
      <c r="G78" s="2" t="s">
        <v>1239</v>
      </c>
      <c r="H78" s="2" t="s">
        <v>351</v>
      </c>
      <c r="I78" s="2" t="s">
        <v>341</v>
      </c>
      <c r="J78" s="2" t="s">
        <v>352</v>
      </c>
      <c r="K78" s="4">
        <v>36474</v>
      </c>
      <c r="L78" s="682">
        <v>480</v>
      </c>
      <c r="M78" s="682">
        <v>1</v>
      </c>
      <c r="N78" s="682"/>
      <c r="O78" s="682"/>
      <c r="P78" s="682"/>
      <c r="Q78" s="682"/>
      <c r="R78" s="682"/>
      <c r="S78" s="682"/>
      <c r="T78" s="682"/>
      <c r="U78" s="682"/>
      <c r="V78" s="682">
        <v>7.0000000000000007E-2</v>
      </c>
      <c r="W78" s="43">
        <f t="shared" si="20"/>
        <v>4.9497474683058325E-2</v>
      </c>
      <c r="X78" s="43" t="str">
        <f t="shared" si="21"/>
        <v/>
      </c>
      <c r="Y78" s="42" t="str">
        <f t="shared" si="22"/>
        <v/>
      </c>
      <c r="Z78" s="42" t="str">
        <f t="shared" si="23"/>
        <v/>
      </c>
      <c r="AA78" s="42" t="str">
        <f t="shared" si="24"/>
        <v/>
      </c>
      <c r="AB78" s="42" t="str">
        <f t="shared" si="25"/>
        <v/>
      </c>
      <c r="AC78" s="2" t="s">
        <v>1207</v>
      </c>
      <c r="AD78" s="2" t="s">
        <v>400</v>
      </c>
      <c r="AE78" s="2" t="str">
        <f>IF(AD78="ND",_xlfn.CONCAT("Sample Volume ",ROUND(0.6/V78,1)," L LOD 0.6 ug/sample",""))</f>
        <v>Sample Volume 8.6 L LOD 0.6 ug/sample</v>
      </c>
      <c r="AF78" s="159" t="str">
        <f t="shared" si="29"/>
        <v/>
      </c>
      <c r="AG78" s="44" t="str">
        <f t="shared" si="26"/>
        <v/>
      </c>
      <c r="AH78" s="44" t="str">
        <f t="shared" si="30"/>
        <v/>
      </c>
      <c r="AI78" s="44" t="str">
        <f t="shared" si="31"/>
        <v/>
      </c>
      <c r="AJ78" s="44" t="str">
        <f t="shared" si="27"/>
        <v/>
      </c>
      <c r="AK78" s="44" t="str">
        <f t="shared" si="28"/>
        <v/>
      </c>
    </row>
    <row r="79" spans="1:37" ht="63.75" x14ac:dyDescent="0.2">
      <c r="A79" s="2">
        <v>8802198</v>
      </c>
      <c r="B79" s="2" t="s">
        <v>1203</v>
      </c>
      <c r="C79" s="2">
        <v>2020</v>
      </c>
      <c r="D79" s="2" t="s">
        <v>1167</v>
      </c>
      <c r="E79" s="2" t="s">
        <v>1240</v>
      </c>
      <c r="F79" s="2" t="s">
        <v>1241</v>
      </c>
      <c r="G79" s="2" t="s">
        <v>1242</v>
      </c>
      <c r="H79" s="2" t="s">
        <v>351</v>
      </c>
      <c r="I79" s="2" t="s">
        <v>341</v>
      </c>
      <c r="J79" s="2" t="s">
        <v>352</v>
      </c>
      <c r="K79" s="4" t="s">
        <v>1243</v>
      </c>
      <c r="L79" s="10">
        <v>480</v>
      </c>
      <c r="M79" s="682">
        <v>1</v>
      </c>
      <c r="N79" s="682"/>
      <c r="O79" s="682"/>
      <c r="P79" s="682"/>
      <c r="Q79" s="682"/>
      <c r="R79" s="682"/>
      <c r="S79" s="682"/>
      <c r="T79" s="682"/>
      <c r="U79" s="682"/>
      <c r="V79" s="682">
        <v>5.3999999999999999E-2</v>
      </c>
      <c r="W79" s="43">
        <f t="shared" si="20"/>
        <v>3.8183766184073563E-2</v>
      </c>
      <c r="X79" s="43" t="str">
        <f t="shared" si="21"/>
        <v/>
      </c>
      <c r="Y79" s="42" t="str">
        <f t="shared" si="22"/>
        <v/>
      </c>
      <c r="Z79" s="42" t="str">
        <f t="shared" si="23"/>
        <v/>
      </c>
      <c r="AA79" s="42" t="str">
        <f t="shared" si="24"/>
        <v/>
      </c>
      <c r="AB79" s="42" t="str">
        <f t="shared" si="25"/>
        <v/>
      </c>
      <c r="AC79" s="2" t="s">
        <v>1207</v>
      </c>
      <c r="AD79" s="2" t="s">
        <v>400</v>
      </c>
      <c r="AE79" s="2" t="s">
        <v>1244</v>
      </c>
      <c r="AF79" s="159" t="str">
        <f t="shared" si="29"/>
        <v/>
      </c>
      <c r="AG79" s="44" t="str">
        <f t="shared" si="26"/>
        <v/>
      </c>
      <c r="AH79" s="44" t="str">
        <f t="shared" si="30"/>
        <v/>
      </c>
      <c r="AI79" s="44" t="str">
        <f t="shared" si="31"/>
        <v/>
      </c>
      <c r="AJ79" s="44" t="str">
        <f t="shared" si="27"/>
        <v/>
      </c>
      <c r="AK79" s="44" t="str">
        <f t="shared" si="28"/>
        <v/>
      </c>
    </row>
    <row r="80" spans="1:37" ht="63.75" x14ac:dyDescent="0.2">
      <c r="A80" s="2">
        <v>8802198</v>
      </c>
      <c r="B80" s="2" t="s">
        <v>1203</v>
      </c>
      <c r="C80" s="2">
        <v>2020</v>
      </c>
      <c r="D80" s="2" t="s">
        <v>1167</v>
      </c>
      <c r="E80" s="2" t="s">
        <v>1220</v>
      </c>
      <c r="F80" s="2" t="s">
        <v>1245</v>
      </c>
      <c r="G80" s="2" t="s">
        <v>1232</v>
      </c>
      <c r="H80" s="2" t="s">
        <v>351</v>
      </c>
      <c r="I80" s="2" t="s">
        <v>341</v>
      </c>
      <c r="J80" s="2" t="s">
        <v>352</v>
      </c>
      <c r="K80" s="4">
        <v>36697</v>
      </c>
      <c r="L80" s="10">
        <v>480</v>
      </c>
      <c r="M80" s="682">
        <v>1</v>
      </c>
      <c r="N80" s="682"/>
      <c r="O80" s="682"/>
      <c r="P80" s="682"/>
      <c r="Q80" s="682"/>
      <c r="R80" s="682"/>
      <c r="S80" s="682"/>
      <c r="T80" s="682"/>
      <c r="U80" s="682"/>
      <c r="V80" s="682">
        <v>5.2999999999999999E-2</v>
      </c>
      <c r="W80" s="43">
        <f t="shared" si="20"/>
        <v>3.7476659402887018E-2</v>
      </c>
      <c r="X80" s="43" t="str">
        <f t="shared" si="21"/>
        <v/>
      </c>
      <c r="Y80" s="42" t="str">
        <f t="shared" si="22"/>
        <v/>
      </c>
      <c r="Z80" s="42" t="str">
        <f t="shared" si="23"/>
        <v/>
      </c>
      <c r="AA80" s="42" t="str">
        <f t="shared" si="24"/>
        <v/>
      </c>
      <c r="AB80" s="42" t="str">
        <f t="shared" si="25"/>
        <v/>
      </c>
      <c r="AC80" s="2" t="s">
        <v>1207</v>
      </c>
      <c r="AD80" s="2" t="s">
        <v>400</v>
      </c>
      <c r="AE80" s="2" t="s">
        <v>1246</v>
      </c>
      <c r="AF80" s="159" t="str">
        <f t="shared" si="29"/>
        <v/>
      </c>
      <c r="AG80" s="44" t="str">
        <f t="shared" si="26"/>
        <v/>
      </c>
      <c r="AH80" s="44" t="str">
        <f t="shared" si="30"/>
        <v/>
      </c>
      <c r="AI80" s="44" t="str">
        <f t="shared" si="31"/>
        <v/>
      </c>
      <c r="AJ80" s="44" t="str">
        <f t="shared" si="27"/>
        <v/>
      </c>
      <c r="AK80" s="44" t="str">
        <f t="shared" si="28"/>
        <v/>
      </c>
    </row>
    <row r="81" spans="1:37" ht="51" x14ac:dyDescent="0.2">
      <c r="A81" s="2">
        <v>8802198</v>
      </c>
      <c r="B81" s="2" t="s">
        <v>1203</v>
      </c>
      <c r="C81" s="2">
        <v>2020</v>
      </c>
      <c r="D81" s="2" t="s">
        <v>1167</v>
      </c>
      <c r="E81" s="2" t="s">
        <v>1204</v>
      </c>
      <c r="F81" s="2" t="s">
        <v>1247</v>
      </c>
      <c r="G81" s="2" t="s">
        <v>1206</v>
      </c>
      <c r="H81" s="2" t="s">
        <v>351</v>
      </c>
      <c r="I81" s="2" t="s">
        <v>341</v>
      </c>
      <c r="J81" s="2" t="s">
        <v>352</v>
      </c>
      <c r="K81" s="4">
        <v>35872</v>
      </c>
      <c r="L81" s="682">
        <v>480</v>
      </c>
      <c r="M81" s="682">
        <v>1</v>
      </c>
      <c r="N81" s="682"/>
      <c r="O81" s="682"/>
      <c r="P81" s="682"/>
      <c r="Q81" s="682"/>
      <c r="R81" s="682"/>
      <c r="S81" s="682"/>
      <c r="T81" s="682"/>
      <c r="U81" s="682"/>
      <c r="V81" s="682">
        <v>4.3999999999999997E-2</v>
      </c>
      <c r="W81" s="43">
        <f t="shared" si="20"/>
        <v>3.1112698372208088E-2</v>
      </c>
      <c r="X81" s="43" t="str">
        <f t="shared" si="21"/>
        <v/>
      </c>
      <c r="Y81" s="42" t="str">
        <f t="shared" si="22"/>
        <v/>
      </c>
      <c r="Z81" s="42" t="str">
        <f t="shared" si="23"/>
        <v/>
      </c>
      <c r="AA81" s="42" t="str">
        <f t="shared" si="24"/>
        <v/>
      </c>
      <c r="AB81" s="42" t="str">
        <f t="shared" si="25"/>
        <v/>
      </c>
      <c r="AC81" s="2" t="s">
        <v>1207</v>
      </c>
      <c r="AD81" s="2" t="s">
        <v>400</v>
      </c>
      <c r="AE81" s="2" t="str">
        <f>IF(AD81="ND",_xlfn.CONCAT("Sample Volume ",ROUND(0.6/V81,1)," L LOD 0.6 ug/sample",""))</f>
        <v>Sample Volume 13.6 L LOD 0.6 ug/sample</v>
      </c>
      <c r="AF81" s="159" t="str">
        <f t="shared" si="29"/>
        <v/>
      </c>
      <c r="AG81" s="44" t="str">
        <f t="shared" si="26"/>
        <v/>
      </c>
      <c r="AH81" s="44" t="str">
        <f t="shared" si="30"/>
        <v/>
      </c>
      <c r="AI81" s="44" t="str">
        <f t="shared" si="31"/>
        <v/>
      </c>
      <c r="AJ81" s="44" t="str">
        <f t="shared" si="27"/>
        <v/>
      </c>
      <c r="AK81" s="44" t="str">
        <f t="shared" si="28"/>
        <v/>
      </c>
    </row>
    <row r="82" spans="1:37" ht="51" x14ac:dyDescent="0.2">
      <c r="A82" s="2">
        <v>8802198</v>
      </c>
      <c r="B82" s="2" t="s">
        <v>1203</v>
      </c>
      <c r="C82" s="2">
        <v>2020</v>
      </c>
      <c r="D82" s="2" t="s">
        <v>1167</v>
      </c>
      <c r="E82" s="2" t="s">
        <v>1204</v>
      </c>
      <c r="F82" s="2" t="s">
        <v>1247</v>
      </c>
      <c r="G82" s="2" t="s">
        <v>1206</v>
      </c>
      <c r="H82" s="2" t="s">
        <v>351</v>
      </c>
      <c r="I82" s="2" t="s">
        <v>341</v>
      </c>
      <c r="J82" s="2" t="s">
        <v>352</v>
      </c>
      <c r="K82" s="4">
        <v>36749</v>
      </c>
      <c r="L82" s="682">
        <v>480</v>
      </c>
      <c r="M82" s="682">
        <v>1</v>
      </c>
      <c r="N82" s="682"/>
      <c r="O82" s="682"/>
      <c r="P82" s="682"/>
      <c r="Q82" s="682"/>
      <c r="R82" s="682"/>
      <c r="S82" s="682"/>
      <c r="T82" s="682"/>
      <c r="U82" s="682"/>
      <c r="V82" s="682">
        <v>3.7999999999999999E-2</v>
      </c>
      <c r="W82" s="43">
        <f t="shared" si="20"/>
        <v>2.6870057685088804E-2</v>
      </c>
      <c r="X82" s="43" t="str">
        <f t="shared" si="21"/>
        <v/>
      </c>
      <c r="Y82" s="42" t="str">
        <f t="shared" si="22"/>
        <v/>
      </c>
      <c r="Z82" s="42" t="str">
        <f t="shared" si="23"/>
        <v/>
      </c>
      <c r="AA82" s="42" t="str">
        <f t="shared" si="24"/>
        <v/>
      </c>
      <c r="AB82" s="42" t="str">
        <f t="shared" si="25"/>
        <v/>
      </c>
      <c r="AC82" s="2" t="s">
        <v>1207</v>
      </c>
      <c r="AD82" s="2" t="s">
        <v>400</v>
      </c>
      <c r="AE82" s="2" t="str">
        <f>IF(AD82="ND",_xlfn.CONCAT("Sample Volume ",ROUND(0.6/V82,1)," L LOD 0.6 ug/sample",""))</f>
        <v>Sample Volume 15.8 L LOD 0.6 ug/sample</v>
      </c>
      <c r="AF82" s="159" t="str">
        <f t="shared" si="29"/>
        <v/>
      </c>
      <c r="AG82" s="44" t="str">
        <f t="shared" si="26"/>
        <v/>
      </c>
      <c r="AH82" s="44" t="str">
        <f t="shared" si="30"/>
        <v/>
      </c>
      <c r="AI82" s="44" t="str">
        <f t="shared" si="31"/>
        <v/>
      </c>
      <c r="AJ82" s="44" t="str">
        <f t="shared" si="27"/>
        <v/>
      </c>
      <c r="AK82" s="44" t="str">
        <f t="shared" si="28"/>
        <v/>
      </c>
    </row>
    <row r="83" spans="1:37" ht="51" x14ac:dyDescent="0.2">
      <c r="A83" s="2">
        <v>8802198</v>
      </c>
      <c r="B83" s="2" t="s">
        <v>1203</v>
      </c>
      <c r="C83" s="2">
        <v>2020</v>
      </c>
      <c r="D83" s="2" t="s">
        <v>1167</v>
      </c>
      <c r="E83" s="2" t="s">
        <v>1248</v>
      </c>
      <c r="F83" s="2" t="s">
        <v>1247</v>
      </c>
      <c r="G83" s="2" t="s">
        <v>1206</v>
      </c>
      <c r="H83" s="2" t="s">
        <v>351</v>
      </c>
      <c r="I83" s="2" t="s">
        <v>341</v>
      </c>
      <c r="J83" s="2" t="s">
        <v>352</v>
      </c>
      <c r="K83" s="4">
        <v>36749</v>
      </c>
      <c r="L83" s="682">
        <v>480</v>
      </c>
      <c r="M83" s="682">
        <v>1</v>
      </c>
      <c r="N83" s="682"/>
      <c r="O83" s="682"/>
      <c r="P83" s="682"/>
      <c r="Q83" s="682"/>
      <c r="R83" s="682"/>
      <c r="S83" s="682"/>
      <c r="T83" s="682"/>
      <c r="U83" s="682"/>
      <c r="V83" s="682">
        <v>3.6999999999999998E-2</v>
      </c>
      <c r="W83" s="43">
        <f t="shared" si="20"/>
        <v>2.6162950903902256E-2</v>
      </c>
      <c r="X83" s="43" t="str">
        <f t="shared" si="21"/>
        <v/>
      </c>
      <c r="Y83" s="42" t="str">
        <f t="shared" si="22"/>
        <v/>
      </c>
      <c r="Z83" s="42" t="str">
        <f t="shared" si="23"/>
        <v/>
      </c>
      <c r="AA83" s="42" t="str">
        <f t="shared" si="24"/>
        <v/>
      </c>
      <c r="AB83" s="42" t="str">
        <f t="shared" si="25"/>
        <v/>
      </c>
      <c r="AC83" s="2" t="s">
        <v>1207</v>
      </c>
      <c r="AD83" s="2" t="s">
        <v>400</v>
      </c>
      <c r="AE83" s="2" t="str">
        <f>IF(AD83="ND",_xlfn.CONCAT("Sample Volume ",ROUND(0.6/V83,1)," L LOD 0.6 ug/sample",""))</f>
        <v>Sample Volume 16.2 L LOD 0.6 ug/sample</v>
      </c>
      <c r="AF83" s="159" t="str">
        <f t="shared" si="29"/>
        <v/>
      </c>
      <c r="AG83" s="44" t="str">
        <f t="shared" si="26"/>
        <v/>
      </c>
      <c r="AH83" s="44" t="str">
        <f t="shared" si="30"/>
        <v/>
      </c>
      <c r="AI83" s="44" t="str">
        <f t="shared" si="31"/>
        <v/>
      </c>
      <c r="AJ83" s="44" t="str">
        <f t="shared" si="27"/>
        <v/>
      </c>
      <c r="AK83" s="44" t="str">
        <f t="shared" si="28"/>
        <v/>
      </c>
    </row>
    <row r="84" spans="1:37" ht="60" x14ac:dyDescent="0.2">
      <c r="A84" s="2">
        <v>8802198</v>
      </c>
      <c r="B84" s="2" t="s">
        <v>1203</v>
      </c>
      <c r="C84" s="2">
        <v>2020</v>
      </c>
      <c r="D84" s="2" t="s">
        <v>1167</v>
      </c>
      <c r="E84" s="2" t="s">
        <v>1204</v>
      </c>
      <c r="F84" s="157" t="s">
        <v>1205</v>
      </c>
      <c r="G84" s="2" t="s">
        <v>1206</v>
      </c>
      <c r="H84" s="5" t="s">
        <v>351</v>
      </c>
      <c r="I84" s="5" t="s">
        <v>341</v>
      </c>
      <c r="J84" s="5" t="s">
        <v>352</v>
      </c>
      <c r="K84" s="4">
        <v>36727</v>
      </c>
      <c r="L84" s="682">
        <v>480</v>
      </c>
      <c r="M84" s="682">
        <v>1</v>
      </c>
      <c r="N84" s="682"/>
      <c r="O84" s="682"/>
      <c r="P84" s="682"/>
      <c r="Q84" s="682"/>
      <c r="R84" s="682"/>
      <c r="S84" s="682"/>
      <c r="T84" s="682"/>
      <c r="U84" s="682"/>
      <c r="V84" s="682">
        <v>3.3000000000000002E-2</v>
      </c>
      <c r="W84" s="43">
        <f t="shared" si="20"/>
        <v>2.3334523779156069E-2</v>
      </c>
      <c r="X84" s="43" t="str">
        <f t="shared" si="21"/>
        <v/>
      </c>
      <c r="Y84" s="42" t="str">
        <f t="shared" si="22"/>
        <v/>
      </c>
      <c r="Z84" s="42" t="str">
        <f t="shared" si="23"/>
        <v/>
      </c>
      <c r="AA84" s="42" t="str">
        <f t="shared" si="24"/>
        <v/>
      </c>
      <c r="AB84" s="42" t="str">
        <f t="shared" si="25"/>
        <v/>
      </c>
      <c r="AC84" s="2" t="s">
        <v>1207</v>
      </c>
      <c r="AD84" s="2" t="s">
        <v>400</v>
      </c>
      <c r="AE84" s="2" t="s">
        <v>1249</v>
      </c>
      <c r="AF84" s="159" t="str">
        <f t="shared" si="29"/>
        <v/>
      </c>
      <c r="AG84" s="44" t="str">
        <f t="shared" si="26"/>
        <v/>
      </c>
      <c r="AH84" s="44" t="str">
        <f t="shared" si="30"/>
        <v/>
      </c>
      <c r="AI84" s="44" t="str">
        <f t="shared" si="31"/>
        <v/>
      </c>
      <c r="AJ84" s="44" t="str">
        <f t="shared" si="27"/>
        <v/>
      </c>
      <c r="AK84" s="44" t="str">
        <f t="shared" si="28"/>
        <v/>
      </c>
    </row>
    <row r="85" spans="1:37" ht="60" x14ac:dyDescent="0.2">
      <c r="A85" s="2">
        <v>8802198</v>
      </c>
      <c r="B85" s="2" t="s">
        <v>1203</v>
      </c>
      <c r="C85" s="2">
        <v>2020</v>
      </c>
      <c r="D85" s="2" t="s">
        <v>1167</v>
      </c>
      <c r="E85" s="2" t="s">
        <v>1204</v>
      </c>
      <c r="F85" s="157" t="s">
        <v>1205</v>
      </c>
      <c r="G85" s="2" t="s">
        <v>1206</v>
      </c>
      <c r="H85" s="5" t="s">
        <v>351</v>
      </c>
      <c r="I85" s="5" t="s">
        <v>341</v>
      </c>
      <c r="J85" s="5" t="s">
        <v>352</v>
      </c>
      <c r="K85" s="4">
        <v>36726</v>
      </c>
      <c r="L85" s="682">
        <v>480</v>
      </c>
      <c r="M85" s="682">
        <v>1</v>
      </c>
      <c r="N85" s="682"/>
      <c r="O85" s="682"/>
      <c r="P85" s="682"/>
      <c r="Q85" s="682"/>
      <c r="R85" s="682"/>
      <c r="S85" s="682"/>
      <c r="T85" s="682"/>
      <c r="U85" s="682"/>
      <c r="V85" s="682">
        <v>2.8000000000000001E-2</v>
      </c>
      <c r="W85" s="43">
        <f t="shared" si="20"/>
        <v>1.979898987322333E-2</v>
      </c>
      <c r="X85" s="43" t="str">
        <f t="shared" si="21"/>
        <v/>
      </c>
      <c r="Y85" s="42" t="str">
        <f t="shared" si="22"/>
        <v/>
      </c>
      <c r="Z85" s="42" t="str">
        <f t="shared" si="23"/>
        <v/>
      </c>
      <c r="AA85" s="42" t="str">
        <f t="shared" si="24"/>
        <v/>
      </c>
      <c r="AB85" s="42" t="str">
        <f t="shared" si="25"/>
        <v/>
      </c>
      <c r="AC85" s="2" t="s">
        <v>1207</v>
      </c>
      <c r="AD85" s="2" t="s">
        <v>400</v>
      </c>
      <c r="AE85" s="2" t="s">
        <v>1250</v>
      </c>
      <c r="AF85" s="159" t="str">
        <f t="shared" si="29"/>
        <v/>
      </c>
      <c r="AG85" s="44" t="str">
        <f t="shared" si="26"/>
        <v/>
      </c>
      <c r="AH85" s="44" t="str">
        <f t="shared" si="30"/>
        <v/>
      </c>
      <c r="AI85" s="44" t="str">
        <f t="shared" si="31"/>
        <v/>
      </c>
      <c r="AJ85" s="44" t="str">
        <f t="shared" si="27"/>
        <v/>
      </c>
      <c r="AK85" s="44" t="str">
        <f t="shared" si="28"/>
        <v/>
      </c>
    </row>
    <row r="86" spans="1:37" ht="60" x14ac:dyDescent="0.2">
      <c r="A86" s="2">
        <v>8802198</v>
      </c>
      <c r="B86" s="2" t="s">
        <v>1203</v>
      </c>
      <c r="C86" s="2">
        <v>2020</v>
      </c>
      <c r="D86" s="2" t="s">
        <v>1167</v>
      </c>
      <c r="E86" s="2" t="s">
        <v>1204</v>
      </c>
      <c r="F86" s="157" t="s">
        <v>1205</v>
      </c>
      <c r="G86" s="2" t="s">
        <v>1206</v>
      </c>
      <c r="H86" s="5" t="s">
        <v>351</v>
      </c>
      <c r="I86" s="5" t="s">
        <v>341</v>
      </c>
      <c r="J86" s="5" t="s">
        <v>352</v>
      </c>
      <c r="K86" s="4">
        <v>36726</v>
      </c>
      <c r="L86" s="682">
        <v>480</v>
      </c>
      <c r="M86" s="682">
        <v>1</v>
      </c>
      <c r="N86" s="682"/>
      <c r="O86" s="682"/>
      <c r="P86" s="682"/>
      <c r="Q86" s="682"/>
      <c r="R86" s="682"/>
      <c r="S86" s="682"/>
      <c r="T86" s="682"/>
      <c r="U86" s="682"/>
      <c r="V86" s="682">
        <v>2.7E-2</v>
      </c>
      <c r="W86" s="43">
        <f t="shared" si="20"/>
        <v>1.9091883092036781E-2</v>
      </c>
      <c r="X86" s="43" t="str">
        <f t="shared" si="21"/>
        <v/>
      </c>
      <c r="Y86" s="42" t="str">
        <f t="shared" si="22"/>
        <v/>
      </c>
      <c r="Z86" s="42" t="str">
        <f t="shared" si="23"/>
        <v/>
      </c>
      <c r="AA86" s="42" t="str">
        <f t="shared" si="24"/>
        <v/>
      </c>
      <c r="AB86" s="42" t="str">
        <f t="shared" si="25"/>
        <v/>
      </c>
      <c r="AC86" s="2" t="s">
        <v>1207</v>
      </c>
      <c r="AD86" s="2" t="s">
        <v>400</v>
      </c>
      <c r="AE86" s="2" t="s">
        <v>1251</v>
      </c>
      <c r="AF86" s="159" t="str">
        <f t="shared" si="29"/>
        <v/>
      </c>
      <c r="AG86" s="44" t="str">
        <f t="shared" si="26"/>
        <v/>
      </c>
      <c r="AH86" s="44" t="str">
        <f t="shared" si="30"/>
        <v/>
      </c>
      <c r="AI86" s="44" t="str">
        <f t="shared" si="31"/>
        <v/>
      </c>
      <c r="AJ86" s="44" t="str">
        <f t="shared" si="27"/>
        <v/>
      </c>
      <c r="AK86" s="44" t="str">
        <f t="shared" si="28"/>
        <v/>
      </c>
    </row>
    <row r="87" spans="1:37" ht="38.25" x14ac:dyDescent="0.2">
      <c r="A87" s="2">
        <v>8802198</v>
      </c>
      <c r="B87" s="2" t="s">
        <v>1203</v>
      </c>
      <c r="C87" s="2">
        <v>2020</v>
      </c>
      <c r="D87" s="2" t="s">
        <v>1167</v>
      </c>
      <c r="E87" s="2" t="s">
        <v>1204</v>
      </c>
      <c r="F87" s="2" t="s">
        <v>1252</v>
      </c>
      <c r="G87" s="2" t="s">
        <v>1206</v>
      </c>
      <c r="H87" s="2" t="s">
        <v>351</v>
      </c>
      <c r="I87" s="2" t="s">
        <v>341</v>
      </c>
      <c r="J87" s="2" t="s">
        <v>352</v>
      </c>
      <c r="K87" s="4">
        <v>36836</v>
      </c>
      <c r="L87" s="682">
        <v>480</v>
      </c>
      <c r="M87" s="682">
        <v>1</v>
      </c>
      <c r="N87" s="682"/>
      <c r="O87" s="682"/>
      <c r="P87" s="682"/>
      <c r="Q87" s="682"/>
      <c r="R87" s="682"/>
      <c r="S87" s="682"/>
      <c r="T87" s="682"/>
      <c r="U87" s="682"/>
      <c r="V87" s="682">
        <v>2.5000000000000001E-2</v>
      </c>
      <c r="W87" s="43">
        <f t="shared" ref="W87:W90" si="32">IF(AND($H87="W",$I87="TWA",$J87="PBZ",$V87&lt;&gt;""),IF($AD87&lt;&gt;"ND",$V87,IF(AO90&gt;3,$V87/2,$V87/SQRT(2))),"")</f>
        <v>1.7677669529663688E-2</v>
      </c>
      <c r="X87" s="43" t="str">
        <f t="shared" ref="X87:X90" si="33">IF(AND($H87="ONU",$I87="TWA",$J87="PBZ",$V87&lt;&gt;""),IF($AD87&lt;&gt;"ND",$V87,IF(AP90&gt;3,$V87/2,$V87/SQRT(2))),"")</f>
        <v/>
      </c>
      <c r="Y87" s="42" t="str">
        <f t="shared" ref="Y87:Y90" si="34">IF(AND($H87="W",$I87="12-hr TWA",$J87="PBZ",$V87&lt;&gt;""),IF($AD87&lt;&gt;"ND",$V87,IF(AP90&gt;3,$V87/2,$V87/SQRT(2))),"")</f>
        <v/>
      </c>
      <c r="Z87" s="42" t="str">
        <f t="shared" ref="Z87:Z90" si="35">IF(AND($H87="ONU",$I87="12-hr TWA",$J87="PBZ",$V87&lt;&gt;""),IF($AD87&lt;&gt;"ND",$V87,IF(AQ90&gt;3,$V87/2,$V87/SQRT(2))),"")</f>
        <v/>
      </c>
      <c r="AA87" s="42" t="str">
        <f t="shared" ref="AA87:AA90" si="36">IF(AND($H87="W",$I87="Short-term",$J87="PBZ",$V87&lt;&gt;""),IF($AD87&lt;&gt;"ND",$V87,IF(AQ90&gt;3,$V87/2,$V87/SQRT(2))),"")</f>
        <v/>
      </c>
      <c r="AB87" s="42" t="str">
        <f t="shared" ref="AB87:AB90" si="37">IF(AND($H87="ONU",$I87="Short-term",$J87="PBZ",$V87&lt;&gt;""),IF($AD87&lt;&gt;"ND",$V87,IF(AR90&gt;3,$V87/2,$V87/SQRT(2))),"")</f>
        <v/>
      </c>
      <c r="AC87" s="2" t="s">
        <v>1207</v>
      </c>
      <c r="AD87" s="2" t="s">
        <v>400</v>
      </c>
      <c r="AE87" s="2" t="str">
        <f>_xlfn.CONCAT("Sample Volume ",ROUND(0.6/V87,1)," L LOD 0.6 ug/sample")</f>
        <v>Sample Volume 24 L LOD 0.6 ug/sample</v>
      </c>
      <c r="AF87" s="159" t="str">
        <f t="shared" si="29"/>
        <v/>
      </c>
      <c r="AG87" s="44" t="str">
        <f t="shared" si="26"/>
        <v/>
      </c>
      <c r="AH87" s="44" t="str">
        <f t="shared" si="30"/>
        <v/>
      </c>
      <c r="AI87" s="44" t="str">
        <f t="shared" si="31"/>
        <v/>
      </c>
      <c r="AJ87" s="44" t="str">
        <f t="shared" si="27"/>
        <v/>
      </c>
      <c r="AK87" s="44" t="str">
        <f t="shared" si="28"/>
        <v/>
      </c>
    </row>
    <row r="88" spans="1:37" ht="25.5" x14ac:dyDescent="0.2">
      <c r="A88" s="2">
        <v>1641552</v>
      </c>
      <c r="B88" s="2" t="s">
        <v>1253</v>
      </c>
      <c r="C88" s="2">
        <v>2012</v>
      </c>
      <c r="D88" s="2" t="s">
        <v>1254</v>
      </c>
      <c r="E88" s="2" t="s">
        <v>1240</v>
      </c>
      <c r="F88" s="2" t="s">
        <v>568</v>
      </c>
      <c r="G88" s="2" t="s">
        <v>568</v>
      </c>
      <c r="H88" s="2" t="s">
        <v>351</v>
      </c>
      <c r="I88" s="2" t="s">
        <v>341</v>
      </c>
      <c r="J88" s="2" t="s">
        <v>352</v>
      </c>
      <c r="K88" s="4"/>
      <c r="L88" s="682">
        <v>480</v>
      </c>
      <c r="M88" s="682">
        <v>1</v>
      </c>
      <c r="N88" s="682"/>
      <c r="O88" s="682"/>
      <c r="P88" s="682"/>
      <c r="Q88" s="682"/>
      <c r="R88" s="682"/>
      <c r="S88" s="682"/>
      <c r="T88" s="682"/>
      <c r="U88" s="682"/>
      <c r="V88" s="682">
        <v>2.41E-2</v>
      </c>
      <c r="W88" s="43">
        <f t="shared" si="32"/>
        <v>1.7041273426595793E-2</v>
      </c>
      <c r="X88" s="43" t="str">
        <f t="shared" si="33"/>
        <v/>
      </c>
      <c r="Y88" s="42" t="str">
        <f t="shared" si="34"/>
        <v/>
      </c>
      <c r="Z88" s="42" t="str">
        <f t="shared" si="35"/>
        <v/>
      </c>
      <c r="AA88" s="42" t="str">
        <f t="shared" si="36"/>
        <v/>
      </c>
      <c r="AB88" s="42" t="str">
        <f t="shared" si="37"/>
        <v/>
      </c>
      <c r="AC88" s="2" t="s">
        <v>1255</v>
      </c>
      <c r="AD88" s="2" t="s">
        <v>400</v>
      </c>
      <c r="AE88" s="2" t="str">
        <f t="shared" ref="AE88:AE95" si="38">IF(AD88="ND",_xlfn.CONCAT("Sample Volume ",ROUND(0.53/(0.05*480),3)," L LOD 0.53 ug/sample"),"")</f>
        <v>Sample Volume 0.022 L LOD 0.53 ug/sample</v>
      </c>
      <c r="AF88" s="159" t="str">
        <f t="shared" si="29"/>
        <v/>
      </c>
      <c r="AG88" s="44" t="str">
        <f t="shared" si="26"/>
        <v/>
      </c>
      <c r="AH88" s="44" t="str">
        <f t="shared" si="30"/>
        <v/>
      </c>
      <c r="AI88" s="44" t="str">
        <f t="shared" si="31"/>
        <v/>
      </c>
      <c r="AJ88" s="44" t="str">
        <f t="shared" si="27"/>
        <v/>
      </c>
      <c r="AK88" s="44" t="str">
        <f t="shared" si="28"/>
        <v/>
      </c>
    </row>
    <row r="89" spans="1:37" ht="25.5" x14ac:dyDescent="0.2">
      <c r="A89" s="2">
        <v>1641552</v>
      </c>
      <c r="B89" s="2" t="s">
        <v>1253</v>
      </c>
      <c r="C89" s="2">
        <v>2012</v>
      </c>
      <c r="D89" s="2" t="s">
        <v>1254</v>
      </c>
      <c r="E89" s="2" t="s">
        <v>1240</v>
      </c>
      <c r="F89" s="2" t="s">
        <v>568</v>
      </c>
      <c r="G89" s="2" t="s">
        <v>568</v>
      </c>
      <c r="H89" s="2" t="s">
        <v>351</v>
      </c>
      <c r="I89" s="2" t="s">
        <v>341</v>
      </c>
      <c r="J89" s="2" t="s">
        <v>352</v>
      </c>
      <c r="K89" s="4"/>
      <c r="L89" s="682">
        <v>480</v>
      </c>
      <c r="M89" s="682">
        <v>1</v>
      </c>
      <c r="N89" s="682"/>
      <c r="O89" s="682"/>
      <c r="P89" s="682"/>
      <c r="Q89" s="682"/>
      <c r="R89" s="682"/>
      <c r="S89" s="682"/>
      <c r="T89" s="682"/>
      <c r="U89" s="682"/>
      <c r="V89" s="682">
        <v>2.41E-2</v>
      </c>
      <c r="W89" s="43">
        <f t="shared" si="32"/>
        <v>1.7041273426595793E-2</v>
      </c>
      <c r="X89" s="43" t="str">
        <f t="shared" si="33"/>
        <v/>
      </c>
      <c r="Y89" s="42" t="str">
        <f t="shared" si="34"/>
        <v/>
      </c>
      <c r="Z89" s="42" t="str">
        <f t="shared" si="35"/>
        <v/>
      </c>
      <c r="AA89" s="42" t="str">
        <f t="shared" si="36"/>
        <v/>
      </c>
      <c r="AB89" s="42" t="str">
        <f t="shared" si="37"/>
        <v/>
      </c>
      <c r="AC89" s="2" t="s">
        <v>1255</v>
      </c>
      <c r="AD89" s="2" t="s">
        <v>400</v>
      </c>
      <c r="AE89" s="2" t="str">
        <f t="shared" si="38"/>
        <v>Sample Volume 0.022 L LOD 0.53 ug/sample</v>
      </c>
      <c r="AF89" s="159" t="str">
        <f t="shared" si="29"/>
        <v/>
      </c>
      <c r="AG89" s="44" t="str">
        <f t="shared" si="26"/>
        <v/>
      </c>
      <c r="AH89" s="44" t="str">
        <f t="shared" si="30"/>
        <v/>
      </c>
      <c r="AI89" s="44" t="str">
        <f t="shared" si="31"/>
        <v/>
      </c>
      <c r="AJ89" s="44" t="str">
        <f t="shared" si="27"/>
        <v/>
      </c>
      <c r="AK89" s="44" t="str">
        <f t="shared" si="28"/>
        <v/>
      </c>
    </row>
    <row r="90" spans="1:37" ht="25.5" x14ac:dyDescent="0.2">
      <c r="A90" s="2">
        <v>1641552</v>
      </c>
      <c r="B90" s="2" t="s">
        <v>1253</v>
      </c>
      <c r="C90" s="2">
        <v>2012</v>
      </c>
      <c r="D90" s="2" t="s">
        <v>1254</v>
      </c>
      <c r="E90" s="2" t="s">
        <v>1220</v>
      </c>
      <c r="F90" s="2" t="s">
        <v>568</v>
      </c>
      <c r="G90" s="2" t="s">
        <v>568</v>
      </c>
      <c r="H90" s="2" t="s">
        <v>351</v>
      </c>
      <c r="I90" s="2" t="s">
        <v>341</v>
      </c>
      <c r="J90" s="2" t="s">
        <v>352</v>
      </c>
      <c r="K90" s="4"/>
      <c r="L90" s="682">
        <v>480</v>
      </c>
      <c r="M90" s="682">
        <v>1</v>
      </c>
      <c r="N90" s="682"/>
      <c r="O90" s="682"/>
      <c r="P90" s="682"/>
      <c r="Q90" s="682"/>
      <c r="R90" s="682"/>
      <c r="S90" s="682"/>
      <c r="T90" s="682"/>
      <c r="U90" s="682"/>
      <c r="V90" s="682">
        <v>2.41E-2</v>
      </c>
      <c r="W90" s="43">
        <f t="shared" si="32"/>
        <v>1.7041273426595793E-2</v>
      </c>
      <c r="X90" s="43" t="str">
        <f t="shared" si="33"/>
        <v/>
      </c>
      <c r="Y90" s="42" t="str">
        <f t="shared" si="34"/>
        <v/>
      </c>
      <c r="Z90" s="42" t="str">
        <f t="shared" si="35"/>
        <v/>
      </c>
      <c r="AA90" s="42" t="str">
        <f t="shared" si="36"/>
        <v/>
      </c>
      <c r="AB90" s="42" t="str">
        <f t="shared" si="37"/>
        <v/>
      </c>
      <c r="AC90" s="2" t="s">
        <v>1255</v>
      </c>
      <c r="AD90" s="2" t="s">
        <v>400</v>
      </c>
      <c r="AE90" s="2" t="str">
        <f t="shared" si="38"/>
        <v>Sample Volume 0.022 L LOD 0.53 ug/sample</v>
      </c>
      <c r="AF90" s="159" t="str">
        <f t="shared" si="29"/>
        <v/>
      </c>
      <c r="AG90" s="44" t="str">
        <f t="shared" si="26"/>
        <v/>
      </c>
      <c r="AH90" s="44" t="str">
        <f t="shared" si="30"/>
        <v/>
      </c>
      <c r="AI90" s="44" t="str">
        <f t="shared" si="31"/>
        <v/>
      </c>
      <c r="AJ90" s="44" t="str">
        <f t="shared" si="27"/>
        <v/>
      </c>
      <c r="AK90" s="44" t="str">
        <f t="shared" si="28"/>
        <v/>
      </c>
    </row>
    <row r="91" spans="1:37" ht="25.5" x14ac:dyDescent="0.2">
      <c r="A91" s="2">
        <v>1641552</v>
      </c>
      <c r="B91" s="2" t="s">
        <v>1253</v>
      </c>
      <c r="C91" s="2">
        <v>2012</v>
      </c>
      <c r="D91" s="2" t="s">
        <v>1254</v>
      </c>
      <c r="E91" s="2" t="s">
        <v>1220</v>
      </c>
      <c r="F91" s="2" t="s">
        <v>568</v>
      </c>
      <c r="G91" s="2" t="s">
        <v>568</v>
      </c>
      <c r="H91" s="2" t="s">
        <v>351</v>
      </c>
      <c r="I91" s="2" t="s">
        <v>341</v>
      </c>
      <c r="J91" s="2" t="s">
        <v>352</v>
      </c>
      <c r="K91" s="4"/>
      <c r="L91" s="682">
        <v>480</v>
      </c>
      <c r="M91" s="682">
        <v>1</v>
      </c>
      <c r="N91" s="682"/>
      <c r="O91" s="682"/>
      <c r="P91" s="682"/>
      <c r="Q91" s="682"/>
      <c r="R91" s="682"/>
      <c r="S91" s="682"/>
      <c r="T91" s="682"/>
      <c r="U91" s="682"/>
      <c r="V91" s="682">
        <v>2.41E-2</v>
      </c>
      <c r="W91" s="43">
        <f>IF(AND($H91="W",$I91="TWA",$J91="PBZ",$V91&lt;&gt;""),IF($AD91&lt;&gt;"ND",$V91,IF(AO96&gt;3,$V91/2,$V91/SQRT(2))),"")</f>
        <v>1.7041273426595793E-2</v>
      </c>
      <c r="X91" s="43" t="str">
        <f>IF(AND($H91="ONU",$I91="TWA",$J91="PBZ",$V91&lt;&gt;""),IF($AD91&lt;&gt;"ND",$V91,IF(AP96&gt;3,$V91/2,$V91/SQRT(2))),"")</f>
        <v/>
      </c>
      <c r="Y91" s="42" t="str">
        <f>IF(AND($H91="W",$I91="12-hr TWA",$J91="PBZ",$V91&lt;&gt;""),IF($AD91&lt;&gt;"ND",$V91,IF(AP96&gt;3,$V91/2,$V91/SQRT(2))),"")</f>
        <v/>
      </c>
      <c r="Z91" s="42" t="str">
        <f>IF(AND($H91="ONU",$I91="12-hr TWA",$J91="PBZ",$V91&lt;&gt;""),IF($AD91&lt;&gt;"ND",$V91,IF(AQ96&gt;3,$V91/2,$V91/SQRT(2))),"")</f>
        <v/>
      </c>
      <c r="AA91" s="42" t="str">
        <f>IF(AND($H91="W",$I91="Short-term",$J91="PBZ",$V91&lt;&gt;""),IF($AD91&lt;&gt;"ND",$V91,IF(AQ96&gt;3,$V91/2,$V91/SQRT(2))),"")</f>
        <v/>
      </c>
      <c r="AB91" s="42" t="str">
        <f>IF(AND($H91="ONU",$I91="Short-term",$J91="PBZ",$V91&lt;&gt;""),IF($AD91&lt;&gt;"ND",$V91,IF(AR96&gt;3,$V91/2,$V91/SQRT(2))),"")</f>
        <v/>
      </c>
      <c r="AC91" s="2" t="s">
        <v>1255</v>
      </c>
      <c r="AD91" s="2" t="s">
        <v>400</v>
      </c>
      <c r="AE91" s="2" t="str">
        <f t="shared" si="38"/>
        <v>Sample Volume 0.022 L LOD 0.53 ug/sample</v>
      </c>
      <c r="AF91" s="159" t="str">
        <f t="shared" si="29"/>
        <v/>
      </c>
      <c r="AG91" s="44" t="str">
        <f t="shared" si="26"/>
        <v/>
      </c>
      <c r="AH91" s="44" t="str">
        <f t="shared" si="30"/>
        <v/>
      </c>
      <c r="AI91" s="44" t="str">
        <f t="shared" si="31"/>
        <v/>
      </c>
      <c r="AJ91" s="44" t="str">
        <f t="shared" si="27"/>
        <v/>
      </c>
      <c r="AK91" s="44" t="str">
        <f t="shared" si="28"/>
        <v/>
      </c>
    </row>
    <row r="92" spans="1:37" ht="12.75" customHeight="1" x14ac:dyDescent="0.25">
      <c r="A92" s="2">
        <v>1641552</v>
      </c>
      <c r="B92" s="2" t="s">
        <v>1253</v>
      </c>
      <c r="C92" s="2">
        <v>2012</v>
      </c>
      <c r="D92" s="2" t="s">
        <v>1254</v>
      </c>
      <c r="E92" s="2" t="s">
        <v>1256</v>
      </c>
      <c r="F92" s="2" t="s">
        <v>568</v>
      </c>
      <c r="G92" s="24" t="s">
        <v>1257</v>
      </c>
      <c r="H92" s="5" t="s">
        <v>351</v>
      </c>
      <c r="I92" s="2" t="s">
        <v>341</v>
      </c>
      <c r="J92" s="2" t="s">
        <v>352</v>
      </c>
      <c r="K92" s="4"/>
      <c r="L92" s="682">
        <v>480</v>
      </c>
      <c r="M92" s="682">
        <v>1</v>
      </c>
      <c r="N92" s="682"/>
      <c r="O92" s="682"/>
      <c r="P92" s="682"/>
      <c r="Q92" s="682"/>
      <c r="R92" s="682"/>
      <c r="S92" s="682"/>
      <c r="T92" s="682"/>
      <c r="U92" s="682"/>
      <c r="V92" s="682">
        <v>2.41E-2</v>
      </c>
      <c r="W92" s="43">
        <f>IF(AND($H92="W",$I92="TWA",$J92="PBZ",$V92&lt;&gt;""),IF($AD92&lt;&gt;"ND",$V92,IF(AO95&gt;3,$V92/2,$V92/SQRT(2))),"")</f>
        <v>1.7041273426595793E-2</v>
      </c>
      <c r="X92" s="43" t="str">
        <f>IF(AND($H92="ONU",$I92="TWA",$J92="PBZ",$V92&lt;&gt;""),IF($AD92&lt;&gt;"ND",$V92,IF(#REF!&gt;3,$V92/2,$V92/SQRT(2))),"")</f>
        <v/>
      </c>
      <c r="Y92" s="42" t="str">
        <f>IF(AND($H92="W",$I92="12-hr TWA",$J92="PBZ",$V92&lt;&gt;""),IF($AD92&lt;&gt;"ND",$V92,IF(#REF!&gt;3,$V92/2,$V92/SQRT(2))),"")</f>
        <v/>
      </c>
      <c r="Z92" s="42" t="str">
        <f>IF(AND($H92="ONU",$I92="12-hr TWA",$J92="PBZ",$V92&lt;&gt;""),IF($AD92&lt;&gt;"ND",$V92,IF(#REF!&gt;3,$V92/2,$V92/SQRT(2))),"")</f>
        <v/>
      </c>
      <c r="AA92" s="42" t="str">
        <f>IF(AND($H92="W",$I92="Short-term",$J92="PBZ",$V92&lt;&gt;""),IF($AD92&lt;&gt;"ND",$V92,IF(#REF!&gt;3,$V92/2,$V92/SQRT(2))),"")</f>
        <v/>
      </c>
      <c r="AB92" s="42" t="str">
        <f>IF(AND($H92="ONU",$I92="Short-term",$J92="PBZ",$V92&lt;&gt;""),IF($AD92&lt;&gt;"ND",$V92,IF(#REF!&gt;3,$V92/2,$V92/SQRT(2))),"")</f>
        <v/>
      </c>
      <c r="AC92" s="2" t="s">
        <v>1255</v>
      </c>
      <c r="AD92" s="2" t="s">
        <v>400</v>
      </c>
      <c r="AE92" s="2" t="str">
        <f t="shared" si="38"/>
        <v>Sample Volume 0.022 L LOD 0.53 ug/sample</v>
      </c>
      <c r="AF92" s="159" t="str">
        <f t="shared" si="29"/>
        <v/>
      </c>
      <c r="AG92" s="44" t="str">
        <f t="shared" si="26"/>
        <v/>
      </c>
      <c r="AH92" s="44" t="str">
        <f t="shared" si="30"/>
        <v/>
      </c>
      <c r="AI92" s="44" t="str">
        <f t="shared" si="31"/>
        <v/>
      </c>
      <c r="AJ92" s="44" t="str">
        <f t="shared" si="27"/>
        <v/>
      </c>
      <c r="AK92" s="44" t="str">
        <f t="shared" si="28"/>
        <v/>
      </c>
    </row>
    <row r="93" spans="1:37" ht="25.5" customHeight="1" x14ac:dyDescent="0.25">
      <c r="A93" s="2">
        <v>1641552</v>
      </c>
      <c r="B93" s="2" t="s">
        <v>1253</v>
      </c>
      <c r="C93" s="2">
        <v>2012</v>
      </c>
      <c r="D93" s="2" t="s">
        <v>1254</v>
      </c>
      <c r="E93" s="2" t="s">
        <v>1256</v>
      </c>
      <c r="F93" s="2" t="s">
        <v>568</v>
      </c>
      <c r="G93" s="24" t="s">
        <v>1257</v>
      </c>
      <c r="H93" s="5" t="s">
        <v>351</v>
      </c>
      <c r="I93" s="2" t="s">
        <v>341</v>
      </c>
      <c r="J93" s="2" t="s">
        <v>352</v>
      </c>
      <c r="K93" s="4"/>
      <c r="L93" s="682">
        <v>480</v>
      </c>
      <c r="M93" s="682">
        <v>1</v>
      </c>
      <c r="N93" s="682"/>
      <c r="O93" s="682"/>
      <c r="P93" s="682"/>
      <c r="Q93" s="682"/>
      <c r="R93" s="682"/>
      <c r="S93" s="682"/>
      <c r="T93" s="682"/>
      <c r="U93" s="682"/>
      <c r="V93" s="682">
        <v>2.41E-2</v>
      </c>
      <c r="W93" s="43">
        <f>IF(AND($H93="W",$I93="TWA",$J93="PBZ",$V93&lt;&gt;""),IF($AD93&lt;&gt;"ND",$V93,IF(AO96&gt;3,$V93/2,$V93/SQRT(2))),"")</f>
        <v>1.7041273426595793E-2</v>
      </c>
      <c r="X93" s="43" t="str">
        <f>IF(AND($H93="ONU",$I93="TWA",$J93="PBZ",$V93&lt;&gt;""),IF($AD93&lt;&gt;"ND",$V93,IF(#REF!&gt;3,$V93/2,$V93/SQRT(2))),"")</f>
        <v/>
      </c>
      <c r="Y93" s="42" t="str">
        <f>IF(AND($H93="W",$I93="12-hr TWA",$J93="PBZ",$V93&lt;&gt;""),IF($AD93&lt;&gt;"ND",$V93,IF(#REF!&gt;3,$V93/2,$V93/SQRT(2))),"")</f>
        <v/>
      </c>
      <c r="Z93" s="42" t="str">
        <f>IF(AND($H93="ONU",$I93="12-hr TWA",$J93="PBZ",$V93&lt;&gt;""),IF($AD93&lt;&gt;"ND",$V93,IF(#REF!&gt;3,$V93/2,$V93/SQRT(2))),"")</f>
        <v/>
      </c>
      <c r="AA93" s="42" t="str">
        <f>IF(AND($H93="W",$I93="Short-term",$J93="PBZ",$V93&lt;&gt;""),IF($AD93&lt;&gt;"ND",$V93,IF(#REF!&gt;3,$V93/2,$V93/SQRT(2))),"")</f>
        <v/>
      </c>
      <c r="AB93" s="42" t="str">
        <f>IF(AND($H93="ONU",$I93="Short-term",$J93="PBZ",$V93&lt;&gt;""),IF($AD93&lt;&gt;"ND",$V93,IF(#REF!&gt;3,$V93/2,$V93/SQRT(2))),"")</f>
        <v/>
      </c>
      <c r="AC93" s="2" t="s">
        <v>1255</v>
      </c>
      <c r="AD93" s="2" t="s">
        <v>400</v>
      </c>
      <c r="AE93" s="2" t="str">
        <f t="shared" si="38"/>
        <v>Sample Volume 0.022 L LOD 0.53 ug/sample</v>
      </c>
      <c r="AF93" s="159" t="str">
        <f t="shared" si="29"/>
        <v/>
      </c>
      <c r="AG93" s="44" t="str">
        <f t="shared" si="26"/>
        <v/>
      </c>
      <c r="AH93" s="44" t="str">
        <f t="shared" si="30"/>
        <v/>
      </c>
      <c r="AI93" s="44" t="str">
        <f t="shared" si="31"/>
        <v/>
      </c>
      <c r="AJ93" s="44" t="str">
        <f t="shared" si="27"/>
        <v/>
      </c>
      <c r="AK93" s="44" t="str">
        <f t="shared" si="28"/>
        <v/>
      </c>
    </row>
    <row r="94" spans="1:37" ht="25.5" customHeight="1" x14ac:dyDescent="0.2">
      <c r="A94" s="2">
        <v>1641552</v>
      </c>
      <c r="B94" s="2" t="s">
        <v>1253</v>
      </c>
      <c r="C94" s="2">
        <v>2012</v>
      </c>
      <c r="D94" s="2" t="s">
        <v>1254</v>
      </c>
      <c r="E94" s="2" t="s">
        <v>1258</v>
      </c>
      <c r="F94" s="2" t="s">
        <v>568</v>
      </c>
      <c r="G94" s="2" t="s">
        <v>568</v>
      </c>
      <c r="H94" s="5" t="s">
        <v>351</v>
      </c>
      <c r="I94" s="2" t="s">
        <v>341</v>
      </c>
      <c r="J94" s="2" t="s">
        <v>352</v>
      </c>
      <c r="K94" s="4"/>
      <c r="L94" s="682">
        <v>480</v>
      </c>
      <c r="M94" s="682">
        <v>1</v>
      </c>
      <c r="N94" s="682"/>
      <c r="O94" s="682"/>
      <c r="P94" s="682"/>
      <c r="Q94" s="682"/>
      <c r="R94" s="682"/>
      <c r="S94" s="682"/>
      <c r="T94" s="682"/>
      <c r="U94" s="682"/>
      <c r="V94" s="682">
        <v>2.41E-2</v>
      </c>
      <c r="W94" s="43">
        <f>IF(AND($H94="W",$I94="TWA",$J94="PBZ",$V94&lt;&gt;""),IF($AD94&lt;&gt;"ND",$V94,IF(AO97&gt;3,$V94/2,$V94/SQRT(2))),"")</f>
        <v>1.7041273426595793E-2</v>
      </c>
      <c r="X94" s="43"/>
      <c r="Y94" s="42"/>
      <c r="Z94" s="42"/>
      <c r="AA94" s="42"/>
      <c r="AB94" s="42"/>
      <c r="AC94" s="2" t="s">
        <v>1255</v>
      </c>
      <c r="AD94" s="2" t="s">
        <v>400</v>
      </c>
      <c r="AE94" s="2" t="str">
        <f t="shared" si="38"/>
        <v>Sample Volume 0.022 L LOD 0.53 ug/sample</v>
      </c>
      <c r="AF94" s="159" t="str">
        <f t="shared" si="29"/>
        <v/>
      </c>
      <c r="AG94" s="44" t="str">
        <f t="shared" si="26"/>
        <v/>
      </c>
      <c r="AH94" s="44" t="str">
        <f t="shared" si="30"/>
        <v/>
      </c>
      <c r="AI94" s="44" t="str">
        <f t="shared" si="31"/>
        <v/>
      </c>
      <c r="AJ94" s="44" t="str">
        <f t="shared" si="27"/>
        <v/>
      </c>
      <c r="AK94" s="44" t="str">
        <f t="shared" si="28"/>
        <v/>
      </c>
    </row>
    <row r="95" spans="1:37" ht="25.5" x14ac:dyDescent="0.2">
      <c r="A95" s="2">
        <v>1641552</v>
      </c>
      <c r="B95" s="2" t="s">
        <v>1253</v>
      </c>
      <c r="C95" s="2">
        <v>2012</v>
      </c>
      <c r="D95" s="2" t="s">
        <v>1254</v>
      </c>
      <c r="E95" s="2" t="s">
        <v>1258</v>
      </c>
      <c r="F95" s="2" t="s">
        <v>568</v>
      </c>
      <c r="G95" s="2" t="s">
        <v>568</v>
      </c>
      <c r="H95" s="5" t="s">
        <v>351</v>
      </c>
      <c r="I95" s="2" t="s">
        <v>341</v>
      </c>
      <c r="J95" s="2" t="s">
        <v>352</v>
      </c>
      <c r="K95" s="4"/>
      <c r="L95" s="682">
        <v>480</v>
      </c>
      <c r="M95" s="682">
        <v>1</v>
      </c>
      <c r="N95" s="682"/>
      <c r="O95" s="682"/>
      <c r="P95" s="682"/>
      <c r="Q95" s="682"/>
      <c r="R95" s="682"/>
      <c r="S95" s="682"/>
      <c r="T95" s="682"/>
      <c r="U95" s="682"/>
      <c r="V95" s="682">
        <v>2.41E-2</v>
      </c>
      <c r="W95" s="43">
        <f>IF(AND($H95="W",$I95="TWA",$J95="PBZ",$V95&lt;&gt;""),IF($AD95&lt;&gt;"ND",$V95,IF(AO100&gt;3,$V95/2,$V95/SQRT(2))),"")</f>
        <v>1.7041273426595793E-2</v>
      </c>
      <c r="X95" s="43"/>
      <c r="Y95" s="42"/>
      <c r="Z95" s="42"/>
      <c r="AA95" s="42"/>
      <c r="AB95" s="42"/>
      <c r="AC95" s="2" t="s">
        <v>1255</v>
      </c>
      <c r="AD95" s="2" t="s">
        <v>400</v>
      </c>
      <c r="AE95" s="2" t="str">
        <f t="shared" si="38"/>
        <v>Sample Volume 0.022 L LOD 0.53 ug/sample</v>
      </c>
      <c r="AF95" s="159" t="str">
        <f t="shared" si="29"/>
        <v/>
      </c>
      <c r="AG95" s="44" t="str">
        <f t="shared" si="26"/>
        <v/>
      </c>
      <c r="AH95" s="44" t="str">
        <f t="shared" si="30"/>
        <v/>
      </c>
      <c r="AI95" s="44" t="str">
        <f t="shared" si="31"/>
        <v/>
      </c>
      <c r="AJ95" s="44" t="str">
        <f t="shared" si="27"/>
        <v/>
      </c>
      <c r="AK95" s="44" t="str">
        <f t="shared" si="28"/>
        <v/>
      </c>
    </row>
    <row r="96" spans="1:37" ht="51" x14ac:dyDescent="0.2">
      <c r="A96" s="2">
        <v>8802198</v>
      </c>
      <c r="B96" s="2" t="s">
        <v>1203</v>
      </c>
      <c r="C96" s="2">
        <v>2020</v>
      </c>
      <c r="D96" s="2" t="s">
        <v>1167</v>
      </c>
      <c r="E96" s="2" t="s">
        <v>1204</v>
      </c>
      <c r="F96" s="2" t="s">
        <v>1247</v>
      </c>
      <c r="G96" s="2" t="s">
        <v>1206</v>
      </c>
      <c r="H96" s="2" t="s">
        <v>351</v>
      </c>
      <c r="I96" s="2" t="s">
        <v>341</v>
      </c>
      <c r="J96" s="2" t="s">
        <v>352</v>
      </c>
      <c r="K96" s="4">
        <v>35872</v>
      </c>
      <c r="L96" s="682">
        <v>480</v>
      </c>
      <c r="M96" s="682">
        <v>1</v>
      </c>
      <c r="N96" s="682"/>
      <c r="O96" s="682"/>
      <c r="P96" s="682"/>
      <c r="Q96" s="682"/>
      <c r="R96" s="682"/>
      <c r="S96" s="682"/>
      <c r="T96" s="682"/>
      <c r="U96" s="682"/>
      <c r="V96" s="682">
        <v>2.1999999999999999E-2</v>
      </c>
      <c r="W96" s="43">
        <f t="shared" ref="W96:W109" si="39">IF(AND($H96="W",$I96="TWA",$J96="PBZ",$V96&lt;&gt;""),IF($AD96&lt;&gt;"ND",$V96,IF(AO99&gt;3,$V96/2,$V96/SQRT(2))),"")</f>
        <v>1.5556349186104044E-2</v>
      </c>
      <c r="X96" s="43" t="str">
        <f t="shared" ref="X96:X109" si="40">IF(AND($H96="ONU",$I96="TWA",$J96="PBZ",$V96&lt;&gt;""),IF($AD96&lt;&gt;"ND",$V96,IF(AP99&gt;3,$V96/2,$V96/SQRT(2))),"")</f>
        <v/>
      </c>
      <c r="Y96" s="42" t="str">
        <f t="shared" ref="Y96:Y109" si="41">IF(AND($H96="W",$I96="12-hr TWA",$J96="PBZ",$V96&lt;&gt;""),IF($AD96&lt;&gt;"ND",$V96,IF(AP99&gt;3,$V96/2,$V96/SQRT(2))),"")</f>
        <v/>
      </c>
      <c r="Z96" s="42" t="str">
        <f t="shared" ref="Z96:Z109" si="42">IF(AND($H96="ONU",$I96="12-hr TWA",$J96="PBZ",$V96&lt;&gt;""),IF($AD96&lt;&gt;"ND",$V96,IF(AQ99&gt;3,$V96/2,$V96/SQRT(2))),"")</f>
        <v/>
      </c>
      <c r="AA96" s="42" t="str">
        <f t="shared" ref="AA96:AA109" si="43">IF(AND($H96="W",$I96="Short-term",$J96="PBZ",$V96&lt;&gt;""),IF($AD96&lt;&gt;"ND",$V96,IF(AQ99&gt;3,$V96/2,$V96/SQRT(2))),"")</f>
        <v/>
      </c>
      <c r="AB96" s="42" t="str">
        <f t="shared" ref="AB96:AB109" si="44">IF(AND($H96="ONU",$I96="Short-term",$J96="PBZ",$V96&lt;&gt;""),IF($AD96&lt;&gt;"ND",$V96,IF(AR99&gt;3,$V96/2,$V96/SQRT(2))),"")</f>
        <v/>
      </c>
      <c r="AC96" s="2" t="s">
        <v>1207</v>
      </c>
      <c r="AD96" s="2" t="s">
        <v>400</v>
      </c>
      <c r="AE96" s="2" t="str">
        <f>IF(AD96="ND",_xlfn.CONCAT("Sample Volume ",ROUND(0.6/V96,1)," L LOD 0.6 ug/sample",""))</f>
        <v>Sample Volume 27.3 L LOD 0.6 ug/sample</v>
      </c>
      <c r="AF96" s="159" t="str">
        <f t="shared" si="29"/>
        <v/>
      </c>
      <c r="AG96" s="44" t="str">
        <f t="shared" si="26"/>
        <v/>
      </c>
      <c r="AH96" s="44" t="str">
        <f t="shared" si="30"/>
        <v/>
      </c>
      <c r="AI96" s="44" t="str">
        <f t="shared" si="31"/>
        <v/>
      </c>
      <c r="AJ96" s="44" t="str">
        <f t="shared" si="27"/>
        <v/>
      </c>
      <c r="AK96" s="44" t="str">
        <f t="shared" si="28"/>
        <v/>
      </c>
    </row>
    <row r="97" spans="1:37" ht="51" x14ac:dyDescent="0.2">
      <c r="A97" s="2">
        <v>8802198</v>
      </c>
      <c r="B97" s="2" t="s">
        <v>1203</v>
      </c>
      <c r="C97" s="2">
        <v>2020</v>
      </c>
      <c r="D97" s="2" t="s">
        <v>1167</v>
      </c>
      <c r="E97" s="2" t="s">
        <v>1204</v>
      </c>
      <c r="F97" s="2" t="s">
        <v>1247</v>
      </c>
      <c r="G97" s="2" t="s">
        <v>1206</v>
      </c>
      <c r="H97" s="2" t="s">
        <v>351</v>
      </c>
      <c r="I97" s="2" t="s">
        <v>341</v>
      </c>
      <c r="J97" s="2" t="s">
        <v>352</v>
      </c>
      <c r="K97" s="4">
        <v>36622</v>
      </c>
      <c r="L97" s="682">
        <v>480</v>
      </c>
      <c r="M97" s="682">
        <v>1</v>
      </c>
      <c r="N97" s="682"/>
      <c r="O97" s="682"/>
      <c r="P97" s="682"/>
      <c r="Q97" s="682"/>
      <c r="R97" s="682"/>
      <c r="S97" s="682"/>
      <c r="T97" s="682"/>
      <c r="U97" s="682"/>
      <c r="V97" s="682">
        <v>2.1000000000000001E-2</v>
      </c>
      <c r="W97" s="43">
        <f t="shared" si="39"/>
        <v>1.4849242404917497E-2</v>
      </c>
      <c r="X97" s="43" t="str">
        <f t="shared" si="40"/>
        <v/>
      </c>
      <c r="Y97" s="42" t="str">
        <f t="shared" si="41"/>
        <v/>
      </c>
      <c r="Z97" s="42" t="str">
        <f t="shared" si="42"/>
        <v/>
      </c>
      <c r="AA97" s="42" t="str">
        <f t="shared" si="43"/>
        <v/>
      </c>
      <c r="AB97" s="42" t="str">
        <f t="shared" si="44"/>
        <v/>
      </c>
      <c r="AC97" s="2" t="s">
        <v>1207</v>
      </c>
      <c r="AD97" s="2" t="s">
        <v>400</v>
      </c>
      <c r="AE97" s="2" t="str">
        <f>IF(AD97="ND",_xlfn.CONCAT("Sample Volume ",ROUND(0.6/V97,1)," L LOD 0.6 ug/sample",""))</f>
        <v>Sample Volume 28.6 L LOD 0.6 ug/sample</v>
      </c>
      <c r="AF97" s="159" t="str">
        <f t="shared" si="29"/>
        <v/>
      </c>
      <c r="AG97" s="44" t="str">
        <f t="shared" si="26"/>
        <v/>
      </c>
      <c r="AH97" s="44" t="str">
        <f t="shared" si="30"/>
        <v/>
      </c>
      <c r="AI97" s="44" t="str">
        <f t="shared" si="31"/>
        <v/>
      </c>
      <c r="AJ97" s="44" t="str">
        <f t="shared" si="27"/>
        <v/>
      </c>
      <c r="AK97" s="44" t="str">
        <f t="shared" si="28"/>
        <v/>
      </c>
    </row>
    <row r="98" spans="1:37" ht="25.5" customHeight="1" x14ac:dyDescent="0.25">
      <c r="A98" s="2">
        <v>8802198</v>
      </c>
      <c r="B98" s="2" t="s">
        <v>1203</v>
      </c>
      <c r="C98" s="2">
        <v>2020</v>
      </c>
      <c r="D98" s="2" t="s">
        <v>1167</v>
      </c>
      <c r="E98" s="2" t="s">
        <v>1204</v>
      </c>
      <c r="F98" s="2" t="s">
        <v>1259</v>
      </c>
      <c r="G98" s="11" t="s">
        <v>1260</v>
      </c>
      <c r="H98" s="2" t="s">
        <v>87</v>
      </c>
      <c r="I98" s="2" t="s">
        <v>341</v>
      </c>
      <c r="J98" s="2" t="s">
        <v>493</v>
      </c>
      <c r="K98" s="4" t="s">
        <v>1261</v>
      </c>
      <c r="L98" s="682">
        <v>480</v>
      </c>
      <c r="M98" s="682">
        <v>1</v>
      </c>
      <c r="N98" s="682"/>
      <c r="O98" s="682"/>
      <c r="P98" s="682"/>
      <c r="Q98" s="682"/>
      <c r="R98" s="682"/>
      <c r="S98" s="682"/>
      <c r="T98" s="682"/>
      <c r="U98" s="682"/>
      <c r="V98" s="682">
        <v>1.9E-2</v>
      </c>
      <c r="W98" s="43" t="str">
        <f t="shared" si="39"/>
        <v/>
      </c>
      <c r="X98" s="43" t="str">
        <f t="shared" si="40"/>
        <v/>
      </c>
      <c r="Y98" s="42" t="str">
        <f t="shared" si="41"/>
        <v/>
      </c>
      <c r="Z98" s="42" t="str">
        <f t="shared" si="42"/>
        <v/>
      </c>
      <c r="AA98" s="42" t="str">
        <f t="shared" si="43"/>
        <v/>
      </c>
      <c r="AB98" s="42" t="str">
        <f t="shared" si="44"/>
        <v/>
      </c>
      <c r="AC98" s="2" t="s">
        <v>1207</v>
      </c>
      <c r="AD98" s="2" t="s">
        <v>400</v>
      </c>
      <c r="AE98" s="2" t="s">
        <v>1262</v>
      </c>
      <c r="AF98" s="159" t="str">
        <f t="shared" si="29"/>
        <v/>
      </c>
      <c r="AG98" s="44" t="str">
        <f t="shared" si="26"/>
        <v/>
      </c>
      <c r="AH98" s="44" t="str">
        <f t="shared" si="30"/>
        <v/>
      </c>
      <c r="AI98" s="44" t="str">
        <f t="shared" si="31"/>
        <v/>
      </c>
      <c r="AJ98" s="44" t="str">
        <f t="shared" si="27"/>
        <v/>
      </c>
      <c r="AK98" s="44" t="str">
        <f t="shared" si="28"/>
        <v/>
      </c>
    </row>
    <row r="99" spans="1:37" ht="25.5" customHeight="1" x14ac:dyDescent="0.25">
      <c r="A99" s="2">
        <v>8802198</v>
      </c>
      <c r="B99" s="2" t="s">
        <v>1203</v>
      </c>
      <c r="C99" s="2">
        <v>2020</v>
      </c>
      <c r="D99" s="2" t="s">
        <v>1167</v>
      </c>
      <c r="E99" s="2" t="s">
        <v>1204</v>
      </c>
      <c r="F99" s="2" t="s">
        <v>1263</v>
      </c>
      <c r="G99" s="24" t="s">
        <v>1264</v>
      </c>
      <c r="H99" s="2" t="s">
        <v>351</v>
      </c>
      <c r="I99" s="2" t="s">
        <v>341</v>
      </c>
      <c r="J99" s="2" t="s">
        <v>352</v>
      </c>
      <c r="K99" s="4">
        <v>36605</v>
      </c>
      <c r="L99" s="682">
        <v>480</v>
      </c>
      <c r="M99" s="682">
        <v>1</v>
      </c>
      <c r="N99" s="682"/>
      <c r="O99" s="682"/>
      <c r="P99" s="682"/>
      <c r="Q99" s="682"/>
      <c r="R99" s="682"/>
      <c r="S99" s="682"/>
      <c r="T99" s="682"/>
      <c r="U99" s="682"/>
      <c r="V99" s="682">
        <v>1.7999999999999999E-2</v>
      </c>
      <c r="W99" s="43">
        <f t="shared" si="39"/>
        <v>1.2727922061357854E-2</v>
      </c>
      <c r="X99" s="43" t="str">
        <f t="shared" si="40"/>
        <v/>
      </c>
      <c r="Y99" s="42" t="str">
        <f t="shared" si="41"/>
        <v/>
      </c>
      <c r="Z99" s="42" t="str">
        <f t="shared" si="42"/>
        <v/>
      </c>
      <c r="AA99" s="42" t="str">
        <f t="shared" si="43"/>
        <v/>
      </c>
      <c r="AB99" s="42" t="str">
        <f t="shared" si="44"/>
        <v/>
      </c>
      <c r="AC99" s="2" t="s">
        <v>1207</v>
      </c>
      <c r="AD99" s="2" t="s">
        <v>400</v>
      </c>
      <c r="AE99" s="2" t="s">
        <v>1265</v>
      </c>
      <c r="AF99" s="159" t="str">
        <f t="shared" si="29"/>
        <v/>
      </c>
      <c r="AG99" s="44" t="str">
        <f t="shared" si="26"/>
        <v/>
      </c>
      <c r="AH99" s="44" t="str">
        <f t="shared" si="30"/>
        <v/>
      </c>
      <c r="AI99" s="44" t="str">
        <f t="shared" si="31"/>
        <v/>
      </c>
      <c r="AJ99" s="44" t="str">
        <f t="shared" si="27"/>
        <v/>
      </c>
      <c r="AK99" s="44" t="str">
        <f t="shared" si="28"/>
        <v/>
      </c>
    </row>
    <row r="100" spans="1:37" ht="25.5" x14ac:dyDescent="0.2">
      <c r="A100" s="2">
        <v>8802198</v>
      </c>
      <c r="B100" s="2" t="s">
        <v>1203</v>
      </c>
      <c r="C100" s="2">
        <v>2020</v>
      </c>
      <c r="D100" s="2" t="s">
        <v>1167</v>
      </c>
      <c r="E100" s="2" t="s">
        <v>1248</v>
      </c>
      <c r="F100" s="2" t="s">
        <v>1266</v>
      </c>
      <c r="G100" s="2" t="s">
        <v>1267</v>
      </c>
      <c r="H100" s="2" t="s">
        <v>351</v>
      </c>
      <c r="I100" s="2" t="s">
        <v>341</v>
      </c>
      <c r="J100" s="2" t="s">
        <v>352</v>
      </c>
      <c r="K100" s="4">
        <v>36774</v>
      </c>
      <c r="L100" s="682">
        <v>480</v>
      </c>
      <c r="M100" s="682">
        <v>1</v>
      </c>
      <c r="N100" s="682"/>
      <c r="O100" s="682"/>
      <c r="P100" s="682"/>
      <c r="Q100" s="682"/>
      <c r="R100" s="682"/>
      <c r="S100" s="682"/>
      <c r="T100" s="682"/>
      <c r="U100" s="682"/>
      <c r="V100" s="682">
        <v>1.7999999999999999E-2</v>
      </c>
      <c r="W100" s="43">
        <f t="shared" si="39"/>
        <v>1.2727922061357854E-2</v>
      </c>
      <c r="X100" s="43" t="str">
        <f t="shared" si="40"/>
        <v/>
      </c>
      <c r="Y100" s="42" t="str">
        <f t="shared" si="41"/>
        <v/>
      </c>
      <c r="Z100" s="42" t="str">
        <f t="shared" si="42"/>
        <v/>
      </c>
      <c r="AA100" s="42" t="str">
        <f t="shared" si="43"/>
        <v/>
      </c>
      <c r="AB100" s="42" t="str">
        <f t="shared" si="44"/>
        <v/>
      </c>
      <c r="AC100" s="2" t="s">
        <v>1207</v>
      </c>
      <c r="AD100" s="2" t="s">
        <v>400</v>
      </c>
      <c r="AE100" s="2" t="str">
        <f>IF(AD100="ND",_xlfn.CONCAT("Sample Volume ",ROUND(0.6/V100,1)," L LOD 0.6 ug/sample",""))</f>
        <v>Sample Volume 33.3 L LOD 0.6 ug/sample</v>
      </c>
      <c r="AF100" s="159" t="str">
        <f t="shared" si="29"/>
        <v/>
      </c>
      <c r="AG100" s="44" t="str">
        <f t="shared" si="26"/>
        <v/>
      </c>
      <c r="AH100" s="44" t="str">
        <f t="shared" si="30"/>
        <v/>
      </c>
      <c r="AI100" s="44" t="str">
        <f t="shared" si="31"/>
        <v/>
      </c>
      <c r="AJ100" s="44" t="str">
        <f t="shared" si="27"/>
        <v/>
      </c>
      <c r="AK100" s="44" t="str">
        <f t="shared" si="28"/>
        <v/>
      </c>
    </row>
    <row r="101" spans="1:37" ht="25.5" x14ac:dyDescent="0.2">
      <c r="A101" s="2">
        <v>8802198</v>
      </c>
      <c r="B101" s="2" t="s">
        <v>1203</v>
      </c>
      <c r="C101" s="2">
        <v>2020</v>
      </c>
      <c r="D101" s="2" t="s">
        <v>1167</v>
      </c>
      <c r="E101" s="2" t="s">
        <v>1248</v>
      </c>
      <c r="F101" s="2" t="s">
        <v>1266</v>
      </c>
      <c r="G101" s="2" t="s">
        <v>1267</v>
      </c>
      <c r="H101" s="2" t="s">
        <v>351</v>
      </c>
      <c r="I101" s="2" t="s">
        <v>341</v>
      </c>
      <c r="J101" s="2" t="s">
        <v>352</v>
      </c>
      <c r="K101" s="4">
        <v>36768</v>
      </c>
      <c r="L101" s="682">
        <v>480</v>
      </c>
      <c r="M101" s="682">
        <v>1</v>
      </c>
      <c r="N101" s="682"/>
      <c r="O101" s="682"/>
      <c r="P101" s="682"/>
      <c r="Q101" s="682"/>
      <c r="R101" s="682"/>
      <c r="S101" s="682"/>
      <c r="T101" s="682"/>
      <c r="U101" s="682"/>
      <c r="V101" s="682">
        <v>1.7000000000000001E-2</v>
      </c>
      <c r="W101" s="43">
        <f t="shared" si="39"/>
        <v>1.2020815280171309E-2</v>
      </c>
      <c r="X101" s="43" t="str">
        <f t="shared" si="40"/>
        <v/>
      </c>
      <c r="Y101" s="42" t="str">
        <f t="shared" si="41"/>
        <v/>
      </c>
      <c r="Z101" s="42" t="str">
        <f t="shared" si="42"/>
        <v/>
      </c>
      <c r="AA101" s="42" t="str">
        <f t="shared" si="43"/>
        <v/>
      </c>
      <c r="AB101" s="42" t="str">
        <f t="shared" si="44"/>
        <v/>
      </c>
      <c r="AC101" s="2" t="s">
        <v>1207</v>
      </c>
      <c r="AD101" s="2" t="s">
        <v>400</v>
      </c>
      <c r="AE101" s="2" t="str">
        <f>IF(AD101="ND",_xlfn.CONCAT("Sample Volume ",ROUND(0.6/V101,1)," L LOD 0.6 ug/sample",""))</f>
        <v>Sample Volume 35.3 L LOD 0.6 ug/sample</v>
      </c>
      <c r="AF101" s="159" t="str">
        <f t="shared" si="29"/>
        <v/>
      </c>
      <c r="AG101" s="44" t="str">
        <f t="shared" si="26"/>
        <v/>
      </c>
      <c r="AH101" s="44" t="str">
        <f t="shared" si="30"/>
        <v/>
      </c>
      <c r="AI101" s="44" t="str">
        <f t="shared" si="31"/>
        <v/>
      </c>
      <c r="AJ101" s="44" t="str">
        <f t="shared" si="27"/>
        <v/>
      </c>
      <c r="AK101" s="44" t="str">
        <f t="shared" si="28"/>
        <v/>
      </c>
    </row>
    <row r="102" spans="1:37" ht="25.5" x14ac:dyDescent="0.2">
      <c r="A102" s="2">
        <v>8802198</v>
      </c>
      <c r="B102" s="2" t="s">
        <v>1203</v>
      </c>
      <c r="C102" s="2">
        <v>2020</v>
      </c>
      <c r="D102" s="2" t="s">
        <v>1167</v>
      </c>
      <c r="E102" s="2" t="s">
        <v>1248</v>
      </c>
      <c r="F102" s="2" t="s">
        <v>1266</v>
      </c>
      <c r="G102" s="2" t="s">
        <v>1267</v>
      </c>
      <c r="H102" s="2" t="s">
        <v>351</v>
      </c>
      <c r="I102" s="2" t="s">
        <v>341</v>
      </c>
      <c r="J102" s="2" t="s">
        <v>352</v>
      </c>
      <c r="K102" s="4">
        <v>36774</v>
      </c>
      <c r="L102" s="682">
        <v>480</v>
      </c>
      <c r="M102" s="682">
        <v>1</v>
      </c>
      <c r="N102" s="682"/>
      <c r="O102" s="682"/>
      <c r="P102" s="682"/>
      <c r="Q102" s="682"/>
      <c r="R102" s="682"/>
      <c r="S102" s="682"/>
      <c r="T102" s="682"/>
      <c r="U102" s="682"/>
      <c r="V102" s="682">
        <v>1.7000000000000001E-2</v>
      </c>
      <c r="W102" s="43">
        <f t="shared" si="39"/>
        <v>1.2020815280171309E-2</v>
      </c>
      <c r="X102" s="43" t="str">
        <f t="shared" si="40"/>
        <v/>
      </c>
      <c r="Y102" s="42" t="str">
        <f t="shared" si="41"/>
        <v/>
      </c>
      <c r="Z102" s="42" t="str">
        <f t="shared" si="42"/>
        <v/>
      </c>
      <c r="AA102" s="42" t="str">
        <f t="shared" si="43"/>
        <v/>
      </c>
      <c r="AB102" s="42" t="str">
        <f t="shared" si="44"/>
        <v/>
      </c>
      <c r="AC102" s="2" t="s">
        <v>1207</v>
      </c>
      <c r="AD102" s="2" t="s">
        <v>400</v>
      </c>
      <c r="AE102" s="2" t="str">
        <f>IF(AD102="ND",_xlfn.CONCAT("Sample Volume ",ROUND(0.6/V102,1)," L LOD 0.6 ug/sample",""))</f>
        <v>Sample Volume 35.3 L LOD 0.6 ug/sample</v>
      </c>
      <c r="AF102" s="159" t="str">
        <f t="shared" si="29"/>
        <v/>
      </c>
      <c r="AG102" s="44" t="str">
        <f t="shared" si="26"/>
        <v/>
      </c>
      <c r="AH102" s="44" t="str">
        <f t="shared" si="30"/>
        <v/>
      </c>
      <c r="AI102" s="44" t="str">
        <f t="shared" si="31"/>
        <v/>
      </c>
      <c r="AJ102" s="44" t="str">
        <f t="shared" si="27"/>
        <v/>
      </c>
      <c r="AK102" s="44" t="str">
        <f t="shared" si="28"/>
        <v/>
      </c>
    </row>
    <row r="103" spans="1:37" ht="25.5" x14ac:dyDescent="0.2">
      <c r="A103" s="2">
        <v>8802198</v>
      </c>
      <c r="B103" s="2" t="s">
        <v>1203</v>
      </c>
      <c r="C103" s="2">
        <v>2020</v>
      </c>
      <c r="D103" s="2" t="s">
        <v>1167</v>
      </c>
      <c r="E103" s="2" t="s">
        <v>1248</v>
      </c>
      <c r="F103" s="2" t="s">
        <v>1266</v>
      </c>
      <c r="G103" s="2" t="s">
        <v>1267</v>
      </c>
      <c r="H103" s="2" t="s">
        <v>351</v>
      </c>
      <c r="I103" s="2" t="s">
        <v>341</v>
      </c>
      <c r="J103" s="2" t="s">
        <v>352</v>
      </c>
      <c r="K103" s="4">
        <v>36768</v>
      </c>
      <c r="L103" s="682">
        <v>480</v>
      </c>
      <c r="M103" s="682">
        <v>1</v>
      </c>
      <c r="N103" s="682"/>
      <c r="O103" s="682"/>
      <c r="P103" s="682"/>
      <c r="Q103" s="682"/>
      <c r="R103" s="682"/>
      <c r="S103" s="682"/>
      <c r="T103" s="682"/>
      <c r="U103" s="682"/>
      <c r="V103" s="682">
        <v>1.7000000000000001E-2</v>
      </c>
      <c r="W103" s="43">
        <f t="shared" si="39"/>
        <v>1.2020815280171309E-2</v>
      </c>
      <c r="X103" s="43" t="str">
        <f t="shared" si="40"/>
        <v/>
      </c>
      <c r="Y103" s="42" t="str">
        <f t="shared" si="41"/>
        <v/>
      </c>
      <c r="Z103" s="42" t="str">
        <f t="shared" si="42"/>
        <v/>
      </c>
      <c r="AA103" s="42" t="str">
        <f t="shared" si="43"/>
        <v/>
      </c>
      <c r="AB103" s="42" t="str">
        <f t="shared" si="44"/>
        <v/>
      </c>
      <c r="AC103" s="2" t="s">
        <v>1207</v>
      </c>
      <c r="AD103" s="2" t="s">
        <v>400</v>
      </c>
      <c r="AE103" s="2" t="str">
        <f>IF(AD103="ND",_xlfn.CONCAT("Sample Volume ",ROUND(0.6/V103,1)," L LOD 0.6 ug/sample",""))</f>
        <v>Sample Volume 35.3 L LOD 0.6 ug/sample</v>
      </c>
      <c r="AF103" s="159" t="str">
        <f t="shared" si="29"/>
        <v/>
      </c>
      <c r="AG103" s="44" t="str">
        <f t="shared" si="26"/>
        <v/>
      </c>
      <c r="AH103" s="44" t="str">
        <f t="shared" si="30"/>
        <v/>
      </c>
      <c r="AI103" s="44" t="str">
        <f t="shared" si="31"/>
        <v/>
      </c>
      <c r="AJ103" s="44" t="str">
        <f t="shared" si="27"/>
        <v/>
      </c>
      <c r="AK103" s="44" t="str">
        <f t="shared" si="28"/>
        <v/>
      </c>
    </row>
    <row r="104" spans="1:37" ht="25.5" x14ac:dyDescent="0.2">
      <c r="A104" s="2">
        <v>8802198</v>
      </c>
      <c r="B104" s="2" t="s">
        <v>1203</v>
      </c>
      <c r="C104" s="2">
        <v>2020</v>
      </c>
      <c r="D104" s="2" t="s">
        <v>1167</v>
      </c>
      <c r="E104" s="2" t="s">
        <v>1248</v>
      </c>
      <c r="F104" s="2" t="s">
        <v>1266</v>
      </c>
      <c r="G104" s="2" t="s">
        <v>1267</v>
      </c>
      <c r="H104" s="2" t="s">
        <v>351</v>
      </c>
      <c r="I104" s="2" t="s">
        <v>341</v>
      </c>
      <c r="J104" s="2" t="s">
        <v>352</v>
      </c>
      <c r="K104" s="4">
        <v>36775</v>
      </c>
      <c r="L104" s="682">
        <v>480</v>
      </c>
      <c r="M104" s="682">
        <v>1</v>
      </c>
      <c r="N104" s="682"/>
      <c r="O104" s="682"/>
      <c r="P104" s="682"/>
      <c r="Q104" s="682"/>
      <c r="R104" s="682"/>
      <c r="S104" s="682"/>
      <c r="T104" s="682"/>
      <c r="U104" s="682"/>
      <c r="V104" s="682">
        <v>1.7000000000000001E-2</v>
      </c>
      <c r="W104" s="43">
        <f t="shared" si="39"/>
        <v>1.2020815280171309E-2</v>
      </c>
      <c r="X104" s="43" t="str">
        <f t="shared" si="40"/>
        <v/>
      </c>
      <c r="Y104" s="42" t="str">
        <f t="shared" si="41"/>
        <v/>
      </c>
      <c r="Z104" s="42" t="str">
        <f t="shared" si="42"/>
        <v/>
      </c>
      <c r="AA104" s="42" t="str">
        <f t="shared" si="43"/>
        <v/>
      </c>
      <c r="AB104" s="42" t="str">
        <f t="shared" si="44"/>
        <v/>
      </c>
      <c r="AC104" s="2" t="s">
        <v>1207</v>
      </c>
      <c r="AD104" s="2" t="s">
        <v>400</v>
      </c>
      <c r="AE104" s="2" t="str">
        <f>IF(AD104="ND",_xlfn.CONCAT("Sample Volume ",ROUND(0.6/V104,1)," L LOD 0.6 ug/sample",""))</f>
        <v>Sample Volume 35.3 L LOD 0.6 ug/sample</v>
      </c>
      <c r="AF104" s="159" t="str">
        <f t="shared" si="29"/>
        <v/>
      </c>
      <c r="AG104" s="44" t="str">
        <f t="shared" si="26"/>
        <v/>
      </c>
      <c r="AH104" s="44" t="str">
        <f t="shared" si="30"/>
        <v/>
      </c>
      <c r="AI104" s="44" t="str">
        <f t="shared" si="31"/>
        <v/>
      </c>
      <c r="AJ104" s="44" t="str">
        <f t="shared" si="27"/>
        <v/>
      </c>
      <c r="AK104" s="44" t="str">
        <f t="shared" si="28"/>
        <v/>
      </c>
    </row>
    <row r="105" spans="1:37" ht="25.5" customHeight="1" x14ac:dyDescent="0.25">
      <c r="A105" s="2">
        <v>8802198</v>
      </c>
      <c r="B105" s="2" t="s">
        <v>1203</v>
      </c>
      <c r="C105" s="2">
        <v>2020</v>
      </c>
      <c r="D105" s="2" t="s">
        <v>1167</v>
      </c>
      <c r="E105" s="2" t="s">
        <v>1204</v>
      </c>
      <c r="F105" s="2" t="s">
        <v>1263</v>
      </c>
      <c r="G105" s="24" t="s">
        <v>1264</v>
      </c>
      <c r="H105" s="2" t="s">
        <v>351</v>
      </c>
      <c r="I105" s="2" t="s">
        <v>341</v>
      </c>
      <c r="J105" s="2" t="s">
        <v>352</v>
      </c>
      <c r="K105" s="4">
        <v>36606</v>
      </c>
      <c r="L105" s="682">
        <v>480</v>
      </c>
      <c r="M105" s="682">
        <v>1</v>
      </c>
      <c r="N105" s="682"/>
      <c r="O105" s="682"/>
      <c r="P105" s="682"/>
      <c r="Q105" s="682"/>
      <c r="R105" s="682"/>
      <c r="S105" s="682"/>
      <c r="T105" s="682"/>
      <c r="U105" s="682"/>
      <c r="V105" s="682">
        <v>1.4999999999999999E-2</v>
      </c>
      <c r="W105" s="43">
        <f t="shared" si="39"/>
        <v>1.0606601717798212E-2</v>
      </c>
      <c r="X105" s="43" t="str">
        <f t="shared" si="40"/>
        <v/>
      </c>
      <c r="Y105" s="42" t="str">
        <f t="shared" si="41"/>
        <v/>
      </c>
      <c r="Z105" s="42" t="str">
        <f t="shared" si="42"/>
        <v/>
      </c>
      <c r="AA105" s="42" t="str">
        <f t="shared" si="43"/>
        <v/>
      </c>
      <c r="AB105" s="42" t="str">
        <f t="shared" si="44"/>
        <v/>
      </c>
      <c r="AC105" s="2" t="s">
        <v>1207</v>
      </c>
      <c r="AD105" s="2" t="s">
        <v>400</v>
      </c>
      <c r="AE105" s="2" t="s">
        <v>1268</v>
      </c>
      <c r="AF105" s="159" t="str">
        <f t="shared" si="29"/>
        <v/>
      </c>
      <c r="AG105" s="44" t="str">
        <f t="shared" si="26"/>
        <v/>
      </c>
      <c r="AH105" s="44" t="str">
        <f t="shared" si="30"/>
        <v/>
      </c>
      <c r="AI105" s="44" t="str">
        <f t="shared" si="31"/>
        <v/>
      </c>
      <c r="AJ105" s="44" t="str">
        <f t="shared" si="27"/>
        <v/>
      </c>
      <c r="AK105" s="44" t="str">
        <f t="shared" si="28"/>
        <v/>
      </c>
    </row>
    <row r="106" spans="1:37" ht="60" customHeight="1" x14ac:dyDescent="0.2">
      <c r="A106" s="2">
        <v>8802198</v>
      </c>
      <c r="B106" s="2" t="s">
        <v>1203</v>
      </c>
      <c r="C106" s="2">
        <v>2020</v>
      </c>
      <c r="D106" s="2" t="s">
        <v>1167</v>
      </c>
      <c r="E106" s="2" t="s">
        <v>1248</v>
      </c>
      <c r="F106" s="2" t="s">
        <v>1266</v>
      </c>
      <c r="G106" s="2" t="s">
        <v>1267</v>
      </c>
      <c r="H106" s="2" t="s">
        <v>351</v>
      </c>
      <c r="I106" s="2" t="s">
        <v>341</v>
      </c>
      <c r="J106" s="2" t="s">
        <v>352</v>
      </c>
      <c r="K106" s="4">
        <v>36770</v>
      </c>
      <c r="L106" s="682">
        <v>480</v>
      </c>
      <c r="M106" s="682">
        <v>1</v>
      </c>
      <c r="N106" s="682"/>
      <c r="O106" s="682"/>
      <c r="P106" s="682"/>
      <c r="Q106" s="682"/>
      <c r="R106" s="682"/>
      <c r="S106" s="682"/>
      <c r="T106" s="682"/>
      <c r="U106" s="682"/>
      <c r="V106" s="682">
        <v>1.4999999999999999E-2</v>
      </c>
      <c r="W106" s="43">
        <f t="shared" si="39"/>
        <v>1.0606601717798212E-2</v>
      </c>
      <c r="X106" s="43" t="str">
        <f t="shared" si="40"/>
        <v/>
      </c>
      <c r="Y106" s="42" t="str">
        <f t="shared" si="41"/>
        <v/>
      </c>
      <c r="Z106" s="42" t="str">
        <f t="shared" si="42"/>
        <v/>
      </c>
      <c r="AA106" s="42" t="str">
        <f t="shared" si="43"/>
        <v/>
      </c>
      <c r="AB106" s="42" t="str">
        <f t="shared" si="44"/>
        <v/>
      </c>
      <c r="AC106" s="2" t="s">
        <v>1207</v>
      </c>
      <c r="AD106" s="2" t="s">
        <v>400</v>
      </c>
      <c r="AE106" s="2" t="str">
        <f>IF(AD106="ND",_xlfn.CONCAT("Sample Volume ",ROUND(0.6/V106,1)," L LOD 0.6 ug/sample",""))</f>
        <v>Sample Volume 40 L LOD 0.6 ug/sample</v>
      </c>
      <c r="AF106" s="159" t="str">
        <f t="shared" si="29"/>
        <v/>
      </c>
      <c r="AG106" s="44" t="str">
        <f t="shared" si="26"/>
        <v/>
      </c>
      <c r="AH106" s="44" t="str">
        <f t="shared" si="30"/>
        <v/>
      </c>
      <c r="AI106" s="44" t="str">
        <f t="shared" si="31"/>
        <v/>
      </c>
      <c r="AJ106" s="44" t="str">
        <f t="shared" si="27"/>
        <v/>
      </c>
      <c r="AK106" s="44" t="str">
        <f t="shared" si="28"/>
        <v/>
      </c>
    </row>
    <row r="107" spans="1:37" ht="60" customHeight="1" x14ac:dyDescent="0.2">
      <c r="A107" s="2">
        <v>8802198</v>
      </c>
      <c r="B107" s="2" t="s">
        <v>1203</v>
      </c>
      <c r="C107" s="2">
        <v>2020</v>
      </c>
      <c r="D107" s="2" t="s">
        <v>1167</v>
      </c>
      <c r="E107" s="2" t="s">
        <v>1204</v>
      </c>
      <c r="F107" s="2" t="s">
        <v>1252</v>
      </c>
      <c r="G107" s="2" t="s">
        <v>1206</v>
      </c>
      <c r="H107" s="2" t="s">
        <v>351</v>
      </c>
      <c r="I107" s="2" t="s">
        <v>341</v>
      </c>
      <c r="J107" s="2" t="s">
        <v>352</v>
      </c>
      <c r="K107" s="4">
        <v>36836</v>
      </c>
      <c r="L107" s="682">
        <v>480</v>
      </c>
      <c r="M107" s="682">
        <v>1</v>
      </c>
      <c r="N107" s="682"/>
      <c r="O107" s="682"/>
      <c r="P107" s="682"/>
      <c r="Q107" s="682"/>
      <c r="R107" s="682"/>
      <c r="S107" s="682"/>
      <c r="T107" s="682"/>
      <c r="U107" s="682"/>
      <c r="V107" s="682">
        <v>1.0999999999999999E-2</v>
      </c>
      <c r="W107" s="43">
        <f t="shared" si="39"/>
        <v>7.7781745930520221E-3</v>
      </c>
      <c r="X107" s="43" t="str">
        <f t="shared" si="40"/>
        <v/>
      </c>
      <c r="Y107" s="42" t="str">
        <f t="shared" si="41"/>
        <v/>
      </c>
      <c r="Z107" s="42" t="str">
        <f t="shared" si="42"/>
        <v/>
      </c>
      <c r="AA107" s="42" t="str">
        <f t="shared" si="43"/>
        <v/>
      </c>
      <c r="AB107" s="42" t="str">
        <f t="shared" si="44"/>
        <v/>
      </c>
      <c r="AC107" s="2" t="s">
        <v>1207</v>
      </c>
      <c r="AD107" s="2" t="s">
        <v>400</v>
      </c>
      <c r="AE107" s="2" t="str">
        <f>_xlfn.CONCAT("Sample Volume ",ROUND(0.6/V107,1)," L LOD 0.6 ug/sample")</f>
        <v>Sample Volume 54.5 L LOD 0.6 ug/sample</v>
      </c>
      <c r="AF107" s="159" t="str">
        <f t="shared" si="29"/>
        <v/>
      </c>
      <c r="AG107" s="44" t="str">
        <f t="shared" si="26"/>
        <v/>
      </c>
      <c r="AH107" s="44" t="str">
        <f t="shared" si="30"/>
        <v/>
      </c>
      <c r="AI107" s="44" t="str">
        <f t="shared" si="31"/>
        <v/>
      </c>
      <c r="AJ107" s="44" t="str">
        <f t="shared" si="27"/>
        <v/>
      </c>
      <c r="AK107" s="44" t="str">
        <f t="shared" si="28"/>
        <v/>
      </c>
    </row>
    <row r="108" spans="1:37" ht="38.25" x14ac:dyDescent="0.2">
      <c r="A108" s="2">
        <v>8802198</v>
      </c>
      <c r="B108" s="2" t="s">
        <v>1203</v>
      </c>
      <c r="C108" s="2">
        <v>2020</v>
      </c>
      <c r="D108" s="2" t="s">
        <v>1167</v>
      </c>
      <c r="E108" s="2" t="s">
        <v>1204</v>
      </c>
      <c r="F108" s="2" t="s">
        <v>1252</v>
      </c>
      <c r="G108" s="2" t="s">
        <v>1206</v>
      </c>
      <c r="H108" s="2" t="s">
        <v>351</v>
      </c>
      <c r="I108" s="2" t="s">
        <v>341</v>
      </c>
      <c r="J108" s="2" t="s">
        <v>352</v>
      </c>
      <c r="K108" s="4">
        <v>36837</v>
      </c>
      <c r="L108" s="682">
        <v>480</v>
      </c>
      <c r="M108" s="682">
        <v>1</v>
      </c>
      <c r="N108" s="682"/>
      <c r="O108" s="682"/>
      <c r="P108" s="682"/>
      <c r="Q108" s="682"/>
      <c r="R108" s="682"/>
      <c r="S108" s="682"/>
      <c r="T108" s="682"/>
      <c r="U108" s="682"/>
      <c r="V108" s="682">
        <v>0.01</v>
      </c>
      <c r="W108" s="43">
        <f t="shared" si="39"/>
        <v>7.0710678118654745E-3</v>
      </c>
      <c r="X108" s="43" t="str">
        <f t="shared" si="40"/>
        <v/>
      </c>
      <c r="Y108" s="42" t="str">
        <f t="shared" si="41"/>
        <v/>
      </c>
      <c r="Z108" s="42" t="str">
        <f t="shared" si="42"/>
        <v/>
      </c>
      <c r="AA108" s="42" t="str">
        <f t="shared" si="43"/>
        <v/>
      </c>
      <c r="AB108" s="42" t="str">
        <f t="shared" si="44"/>
        <v/>
      </c>
      <c r="AC108" s="2" t="s">
        <v>1207</v>
      </c>
      <c r="AD108" s="2" t="s">
        <v>400</v>
      </c>
      <c r="AE108" s="2" t="str">
        <f>_xlfn.CONCAT("Sample Volume ",ROUND(0.6/V108,1)," L LOD 0.6 ug/sample")</f>
        <v>Sample Volume 60 L LOD 0.6 ug/sample</v>
      </c>
      <c r="AF108" s="159"/>
      <c r="AG108" s="44"/>
      <c r="AH108" s="44"/>
      <c r="AI108" s="44"/>
      <c r="AJ108" s="44"/>
      <c r="AK108" s="44"/>
    </row>
    <row r="109" spans="1:37" ht="38.25" x14ac:dyDescent="0.2">
      <c r="A109" s="2">
        <v>8802198</v>
      </c>
      <c r="B109" s="2" t="s">
        <v>1203</v>
      </c>
      <c r="C109" s="2">
        <v>2020</v>
      </c>
      <c r="D109" s="2" t="s">
        <v>1167</v>
      </c>
      <c r="E109" s="2" t="s">
        <v>1204</v>
      </c>
      <c r="F109" s="2" t="s">
        <v>1252</v>
      </c>
      <c r="G109" s="2" t="s">
        <v>1206</v>
      </c>
      <c r="H109" s="2" t="s">
        <v>351</v>
      </c>
      <c r="I109" s="2" t="s">
        <v>341</v>
      </c>
      <c r="J109" s="2" t="s">
        <v>352</v>
      </c>
      <c r="K109" s="4">
        <v>36837</v>
      </c>
      <c r="L109" s="682">
        <v>480</v>
      </c>
      <c r="M109" s="682">
        <v>1</v>
      </c>
      <c r="N109" s="682"/>
      <c r="O109" s="682"/>
      <c r="P109" s="682"/>
      <c r="Q109" s="682"/>
      <c r="R109" s="682"/>
      <c r="S109" s="682"/>
      <c r="T109" s="682"/>
      <c r="U109" s="682"/>
      <c r="V109" s="682">
        <v>0.01</v>
      </c>
      <c r="W109" s="43">
        <f t="shared" si="39"/>
        <v>7.0710678118654745E-3</v>
      </c>
      <c r="X109" s="43" t="str">
        <f t="shared" si="40"/>
        <v/>
      </c>
      <c r="Y109" s="42" t="str">
        <f t="shared" si="41"/>
        <v/>
      </c>
      <c r="Z109" s="42" t="str">
        <f t="shared" si="42"/>
        <v/>
      </c>
      <c r="AA109" s="42" t="str">
        <f t="shared" si="43"/>
        <v/>
      </c>
      <c r="AB109" s="42" t="str">
        <f t="shared" si="44"/>
        <v/>
      </c>
      <c r="AC109" s="2" t="s">
        <v>1207</v>
      </c>
      <c r="AD109" s="2" t="s">
        <v>400</v>
      </c>
      <c r="AE109" s="2" t="str">
        <f>IF(AD109="ND",_xlfn.CONCAT("Sample Volume ",ROUND(0.6/V109,1)," L LOD 0.6 ug/sample",""))</f>
        <v>Sample Volume 60 L LOD 0.6 ug/sample</v>
      </c>
      <c r="AF109" s="159"/>
      <c r="AG109" s="44"/>
      <c r="AH109" s="44"/>
      <c r="AI109" s="44"/>
      <c r="AJ109" s="44"/>
      <c r="AK109" s="44"/>
    </row>
    <row r="110" spans="1:37" ht="25.5" hidden="1" x14ac:dyDescent="0.2">
      <c r="A110" s="18">
        <v>5155560</v>
      </c>
      <c r="B110" s="18" t="s">
        <v>1110</v>
      </c>
      <c r="C110" s="18">
        <v>2002</v>
      </c>
      <c r="D110" s="18" t="s">
        <v>1111</v>
      </c>
      <c r="E110" s="18" t="s">
        <v>1269</v>
      </c>
      <c r="F110" s="18" t="s">
        <v>568</v>
      </c>
      <c r="G110" s="18" t="s">
        <v>568</v>
      </c>
      <c r="H110" s="18" t="s">
        <v>351</v>
      </c>
      <c r="I110" s="18" t="s">
        <v>341</v>
      </c>
      <c r="J110" s="18" t="s">
        <v>352</v>
      </c>
      <c r="K110" s="160"/>
      <c r="L110" s="161"/>
      <c r="M110" s="161">
        <v>124</v>
      </c>
      <c r="N110" s="161"/>
      <c r="O110" s="161"/>
      <c r="P110" s="161"/>
      <c r="Q110" s="161"/>
      <c r="R110" s="161"/>
      <c r="S110" s="161"/>
      <c r="T110" s="161"/>
      <c r="U110" s="161"/>
      <c r="V110" s="161"/>
      <c r="W110" s="43" t="str">
        <f>IF(AND($H110="W",$I110="TWA",$J110="PBZ",$V110&lt;&gt;""),IF($AD110&lt;&gt;"ND",$V110,IF(#REF!&gt;3,$V110/2,$V110/SQRT(2))),"")</f>
        <v/>
      </c>
      <c r="X110" s="43" t="str">
        <f>IF(AND($H110="ONU",$I110="TWA",$J110="PBZ",$V110&lt;&gt;""),IF($AD110&lt;&gt;"ND",$V110,IF(#REF!&gt;3,$V110/2,$V110/SQRT(2))),"")</f>
        <v/>
      </c>
      <c r="Y110" s="42" t="str">
        <f>IF(AND($H110="W",$I110="12-hr TWA",$J110="PBZ",$V110&lt;&gt;""),IF($AD110&lt;&gt;"ND",$V110,IF(#REF!&gt;3,$V110/2,$V110/SQRT(2))),"")</f>
        <v/>
      </c>
      <c r="Z110" s="42" t="str">
        <f>IF(AND($H110="ONU",$I110="12-hr TWA",$J110="PBZ",$V110&lt;&gt;""),IF($AD110&lt;&gt;"ND",$V110,IF(#REF!&gt;3,$V110/2,$V110/SQRT(2))),"")</f>
        <v/>
      </c>
      <c r="AA110" s="42" t="str">
        <f>IF(AND($H110="W",$I110="Short-term",$J110="PBZ",$V110&lt;&gt;""),IF($AD110&lt;&gt;"ND",$V110,IF(#REF!&gt;3,$V110/2,$V110/SQRT(2))),"")</f>
        <v/>
      </c>
      <c r="AB110" s="42" t="str">
        <f>IF(AND($H110="ONU",$I110="Short-term",$J110="PBZ",$V110&lt;&gt;""),IF($AD110&lt;&gt;"ND",$V110,IF(#REF!&gt;3,$V110/2,$V110/SQRT(2))),"")</f>
        <v/>
      </c>
      <c r="AC110" s="18" t="s">
        <v>1270</v>
      </c>
      <c r="AD110" s="18" t="s">
        <v>400</v>
      </c>
      <c r="AE110" s="18" t="s">
        <v>1271</v>
      </c>
      <c r="AF110" s="159" t="str">
        <f t="shared" si="29"/>
        <v/>
      </c>
      <c r="AG110" s="44" t="str">
        <f t="shared" si="26"/>
        <v/>
      </c>
      <c r="AH110" s="44" t="str">
        <f t="shared" si="30"/>
        <v/>
      </c>
      <c r="AI110" s="44" t="str">
        <f t="shared" si="31"/>
        <v/>
      </c>
      <c r="AJ110" s="44" t="str">
        <f t="shared" si="27"/>
        <v/>
      </c>
      <c r="AK110" s="44" t="str">
        <f t="shared" si="28"/>
        <v/>
      </c>
    </row>
    <row r="111" spans="1:37" ht="25.5" hidden="1" x14ac:dyDescent="0.2">
      <c r="A111" s="60">
        <v>628501</v>
      </c>
      <c r="B111" s="2" t="s">
        <v>1272</v>
      </c>
      <c r="C111" s="2">
        <v>2008</v>
      </c>
      <c r="D111" s="2"/>
      <c r="E111" s="2" t="s">
        <v>1273</v>
      </c>
      <c r="F111" s="2" t="s">
        <v>568</v>
      </c>
      <c r="G111" s="2" t="s">
        <v>1274</v>
      </c>
      <c r="H111" s="2" t="s">
        <v>351</v>
      </c>
      <c r="I111" s="2" t="s">
        <v>341</v>
      </c>
      <c r="J111" s="2" t="s">
        <v>352</v>
      </c>
      <c r="K111" s="4"/>
      <c r="L111" s="682"/>
      <c r="M111" s="682"/>
      <c r="N111" s="682"/>
      <c r="O111" s="34">
        <v>1.0848264795273204</v>
      </c>
      <c r="P111" s="34">
        <v>1.2656308927818736</v>
      </c>
      <c r="Q111" s="34">
        <v>1.1752286861545971</v>
      </c>
      <c r="R111" s="34">
        <v>9.0402206627276702E-2</v>
      </c>
      <c r="S111" s="682"/>
      <c r="T111" s="682"/>
      <c r="U111" s="682"/>
      <c r="V111" s="682"/>
      <c r="W111" s="43" t="str">
        <f t="shared" ref="W111:W117" si="45">IF(AND($H111="W",$I111="TWA",$J111="PBZ",$V111&lt;&gt;""),IF($AD111&lt;&gt;"ND",$V111,IF(AO114&gt;3,$V111/2,$V111/SQRT(2))),"")</f>
        <v/>
      </c>
      <c r="X111" s="43" t="str">
        <f t="shared" ref="X111:X117" si="46">IF(AND($H111="ONU",$I111="TWA",$J111="PBZ",$V111&lt;&gt;""),IF($AD111&lt;&gt;"ND",$V111,IF(AP114&gt;3,$V111/2,$V111/SQRT(2))),"")</f>
        <v/>
      </c>
      <c r="Y111" s="42" t="str">
        <f t="shared" ref="Y111:Y117" si="47">IF(AND($H111="W",$I111="12-hr TWA",$J111="PBZ",$V111&lt;&gt;""),IF($AD111&lt;&gt;"ND",$V111,IF(AP114&gt;3,$V111/2,$V111/SQRT(2))),"")</f>
        <v/>
      </c>
      <c r="Z111" s="42" t="str">
        <f t="shared" ref="Z111:Z117" si="48">IF(AND($H111="ONU",$I111="12-hr TWA",$J111="PBZ",$V111&lt;&gt;""),IF($AD111&lt;&gt;"ND",$V111,IF(AQ114&gt;3,$V111/2,$V111/SQRT(2))),"")</f>
        <v/>
      </c>
      <c r="AA111" s="42" t="str">
        <f t="shared" ref="AA111:AA117" si="49">IF(AND($H111="W",$I111="Short-term",$J111="PBZ",$V111&lt;&gt;""),IF($AD111&lt;&gt;"ND",$V111,IF(AQ114&gt;3,$V111/2,$V111/SQRT(2))),"")</f>
        <v/>
      </c>
      <c r="AB111" s="42" t="str">
        <f t="shared" ref="AB111:AB117" si="50">IF(AND($H111="ONU",$I111="Short-term",$J111="PBZ",$V111&lt;&gt;""),IF($AD111&lt;&gt;"ND",$V111,IF(AR114&gt;3,$V111/2,$V111/SQRT(2))),"")</f>
        <v/>
      </c>
      <c r="AC111" s="2" t="s">
        <v>1275</v>
      </c>
      <c r="AD111" s="2"/>
      <c r="AE111" s="2" t="s">
        <v>966</v>
      </c>
      <c r="AF111" s="159" t="str">
        <f t="shared" si="29"/>
        <v/>
      </c>
      <c r="AG111" s="44" t="str">
        <f t="shared" si="26"/>
        <v/>
      </c>
      <c r="AH111" s="44" t="str">
        <f t="shared" si="30"/>
        <v/>
      </c>
      <c r="AI111" s="44" t="str">
        <f t="shared" si="31"/>
        <v/>
      </c>
      <c r="AJ111" s="44" t="str">
        <f t="shared" si="27"/>
        <v/>
      </c>
      <c r="AK111" s="44" t="str">
        <f t="shared" si="28"/>
        <v/>
      </c>
    </row>
    <row r="112" spans="1:37" ht="25.5" hidden="1" x14ac:dyDescent="0.2">
      <c r="A112" s="60">
        <v>628501</v>
      </c>
      <c r="B112" s="2" t="s">
        <v>1272</v>
      </c>
      <c r="C112" s="2">
        <v>2008</v>
      </c>
      <c r="D112" s="2"/>
      <c r="E112" s="2" t="s">
        <v>1273</v>
      </c>
      <c r="F112" s="2" t="s">
        <v>568</v>
      </c>
      <c r="G112" s="2" t="s">
        <v>1276</v>
      </c>
      <c r="H112" s="2" t="s">
        <v>351</v>
      </c>
      <c r="I112" s="2" t="s">
        <v>341</v>
      </c>
      <c r="J112" s="2" t="s">
        <v>352</v>
      </c>
      <c r="K112" s="4"/>
      <c r="L112" s="682"/>
      <c r="M112" s="682"/>
      <c r="N112" s="682"/>
      <c r="O112" s="34">
        <v>0</v>
      </c>
      <c r="P112" s="34">
        <v>2.6216639921910239</v>
      </c>
      <c r="Q112" s="34">
        <v>1.0396253762136818</v>
      </c>
      <c r="R112" s="34">
        <v>0.99442427290004376</v>
      </c>
      <c r="S112" s="682"/>
      <c r="T112" s="682"/>
      <c r="U112" s="682"/>
      <c r="V112" s="682"/>
      <c r="W112" s="43" t="str">
        <f t="shared" si="45"/>
        <v/>
      </c>
      <c r="X112" s="43" t="str">
        <f t="shared" si="46"/>
        <v/>
      </c>
      <c r="Y112" s="42" t="str">
        <f t="shared" si="47"/>
        <v/>
      </c>
      <c r="Z112" s="42" t="str">
        <f t="shared" si="48"/>
        <v/>
      </c>
      <c r="AA112" s="42" t="str">
        <f t="shared" si="49"/>
        <v/>
      </c>
      <c r="AB112" s="42" t="str">
        <f t="shared" si="50"/>
        <v/>
      </c>
      <c r="AC112" s="2" t="s">
        <v>1275</v>
      </c>
      <c r="AD112" s="2"/>
      <c r="AE112" s="2" t="s">
        <v>966</v>
      </c>
      <c r="AF112" s="159" t="str">
        <f t="shared" si="29"/>
        <v/>
      </c>
      <c r="AG112" s="44" t="str">
        <f t="shared" si="26"/>
        <v/>
      </c>
      <c r="AH112" s="44" t="str">
        <f t="shared" si="30"/>
        <v/>
      </c>
      <c r="AI112" s="44" t="str">
        <f t="shared" si="31"/>
        <v/>
      </c>
      <c r="AJ112" s="44" t="str">
        <f t="shared" si="27"/>
        <v/>
      </c>
      <c r="AK112" s="44" t="str">
        <f t="shared" si="28"/>
        <v/>
      </c>
    </row>
    <row r="113" spans="1:37" ht="38.25" hidden="1" x14ac:dyDescent="0.2">
      <c r="A113" s="60">
        <v>628501</v>
      </c>
      <c r="B113" s="2" t="s">
        <v>1272</v>
      </c>
      <c r="C113" s="2">
        <v>2008</v>
      </c>
      <c r="D113" s="2"/>
      <c r="E113" s="2" t="s">
        <v>1273</v>
      </c>
      <c r="F113" s="2" t="s">
        <v>568</v>
      </c>
      <c r="G113" s="2" t="s">
        <v>1277</v>
      </c>
      <c r="H113" s="2" t="s">
        <v>351</v>
      </c>
      <c r="I113" s="2" t="s">
        <v>341</v>
      </c>
      <c r="J113" s="2" t="s">
        <v>352</v>
      </c>
      <c r="K113" s="4"/>
      <c r="L113" s="682"/>
      <c r="M113" s="682"/>
      <c r="N113" s="682"/>
      <c r="O113" s="34">
        <v>4.5201103313638351E-2</v>
      </c>
      <c r="P113" s="34">
        <v>0.54241323976366018</v>
      </c>
      <c r="Q113" s="34"/>
      <c r="R113" s="34"/>
      <c r="S113" s="682"/>
      <c r="T113" s="682"/>
      <c r="U113" s="682"/>
      <c r="V113" s="682"/>
      <c r="W113" s="43" t="str">
        <f t="shared" si="45"/>
        <v/>
      </c>
      <c r="X113" s="43" t="str">
        <f t="shared" si="46"/>
        <v/>
      </c>
      <c r="Y113" s="42" t="str">
        <f t="shared" si="47"/>
        <v/>
      </c>
      <c r="Z113" s="42" t="str">
        <f t="shared" si="48"/>
        <v/>
      </c>
      <c r="AA113" s="42" t="str">
        <f t="shared" si="49"/>
        <v/>
      </c>
      <c r="AB113" s="42" t="str">
        <f t="shared" si="50"/>
        <v/>
      </c>
      <c r="AC113" s="2" t="s">
        <v>1275</v>
      </c>
      <c r="AD113" s="2"/>
      <c r="AE113" s="2" t="s">
        <v>966</v>
      </c>
      <c r="AF113" s="159" t="str">
        <f t="shared" si="29"/>
        <v/>
      </c>
      <c r="AG113" s="44" t="str">
        <f t="shared" si="26"/>
        <v/>
      </c>
      <c r="AH113" s="44" t="str">
        <f t="shared" si="30"/>
        <v/>
      </c>
      <c r="AI113" s="44" t="str">
        <f t="shared" si="31"/>
        <v/>
      </c>
      <c r="AJ113" s="44" t="str">
        <f t="shared" si="27"/>
        <v/>
      </c>
      <c r="AK113" s="44" t="str">
        <f t="shared" si="28"/>
        <v/>
      </c>
    </row>
    <row r="114" spans="1:37" ht="63.75" hidden="1" x14ac:dyDescent="0.2">
      <c r="A114" s="60">
        <v>8689109</v>
      </c>
      <c r="B114" s="2" t="s">
        <v>839</v>
      </c>
      <c r="C114" s="2">
        <v>1973</v>
      </c>
      <c r="D114" s="2" t="s">
        <v>347</v>
      </c>
      <c r="E114" s="2" t="s">
        <v>1278</v>
      </c>
      <c r="F114" s="2" t="s">
        <v>568</v>
      </c>
      <c r="G114" s="2" t="s">
        <v>1279</v>
      </c>
      <c r="H114" s="2"/>
      <c r="I114" s="2"/>
      <c r="J114" s="2" t="s">
        <v>352</v>
      </c>
      <c r="K114" s="4"/>
      <c r="L114" s="682"/>
      <c r="M114" s="682"/>
      <c r="N114" s="682"/>
      <c r="O114" s="682"/>
      <c r="P114" s="682"/>
      <c r="Q114" s="682"/>
      <c r="R114" s="682"/>
      <c r="S114" s="682"/>
      <c r="T114" s="682"/>
      <c r="U114" s="682"/>
      <c r="V114" s="682"/>
      <c r="W114" s="43" t="str">
        <f t="shared" si="45"/>
        <v/>
      </c>
      <c r="X114" s="43" t="str">
        <f t="shared" si="46"/>
        <v/>
      </c>
      <c r="Y114" s="42" t="str">
        <f t="shared" si="47"/>
        <v/>
      </c>
      <c r="Z114" s="42" t="str">
        <f t="shared" si="48"/>
        <v/>
      </c>
      <c r="AA114" s="42" t="str">
        <f t="shared" si="49"/>
        <v/>
      </c>
      <c r="AB114" s="42" t="str">
        <f t="shared" si="50"/>
        <v/>
      </c>
      <c r="AC114" s="2"/>
      <c r="AD114" s="2" t="s">
        <v>400</v>
      </c>
      <c r="AE114" s="2" t="s">
        <v>1280</v>
      </c>
      <c r="AF114" s="159" t="str">
        <f t="shared" si="29"/>
        <v/>
      </c>
      <c r="AG114" s="44" t="str">
        <f t="shared" si="26"/>
        <v/>
      </c>
      <c r="AH114" s="44" t="str">
        <f t="shared" si="30"/>
        <v/>
      </c>
      <c r="AI114" s="44" t="str">
        <f t="shared" si="31"/>
        <v/>
      </c>
      <c r="AJ114" s="44" t="str">
        <f t="shared" si="27"/>
        <v/>
      </c>
      <c r="AK114" s="44" t="str">
        <f t="shared" si="28"/>
        <v/>
      </c>
    </row>
    <row r="115" spans="1:37" ht="63.75" hidden="1" x14ac:dyDescent="0.2">
      <c r="A115" s="60">
        <v>5553767</v>
      </c>
      <c r="B115" s="2" t="s">
        <v>997</v>
      </c>
      <c r="C115" s="2">
        <v>1995</v>
      </c>
      <c r="D115" s="2" t="s">
        <v>387</v>
      </c>
      <c r="E115" s="2" t="s">
        <v>1281</v>
      </c>
      <c r="F115" s="2" t="s">
        <v>349</v>
      </c>
      <c r="G115" s="2" t="s">
        <v>349</v>
      </c>
      <c r="H115" s="2" t="s">
        <v>351</v>
      </c>
      <c r="I115" s="2" t="s">
        <v>341</v>
      </c>
      <c r="J115" s="5" t="s">
        <v>352</v>
      </c>
      <c r="K115" s="4"/>
      <c r="L115" s="682">
        <v>480</v>
      </c>
      <c r="M115" s="682"/>
      <c r="N115" s="682"/>
      <c r="O115" s="682">
        <v>0</v>
      </c>
      <c r="P115" s="682">
        <v>40</v>
      </c>
      <c r="Q115" s="682"/>
      <c r="R115" s="682"/>
      <c r="S115" s="682"/>
      <c r="T115" s="62"/>
      <c r="U115" s="682"/>
      <c r="V115" s="682"/>
      <c r="W115" s="43" t="str">
        <f t="shared" si="45"/>
        <v/>
      </c>
      <c r="X115" s="43" t="str">
        <f t="shared" si="46"/>
        <v/>
      </c>
      <c r="Y115" s="42" t="str">
        <f t="shared" si="47"/>
        <v/>
      </c>
      <c r="Z115" s="42" t="str">
        <f t="shared" si="48"/>
        <v/>
      </c>
      <c r="AA115" s="42" t="str">
        <f t="shared" si="49"/>
        <v/>
      </c>
      <c r="AB115" s="42" t="str">
        <f t="shared" si="50"/>
        <v/>
      </c>
      <c r="AC115" s="2" t="s">
        <v>554</v>
      </c>
      <c r="AD115" s="2" t="s">
        <v>400</v>
      </c>
      <c r="AE115" s="2" t="s">
        <v>1282</v>
      </c>
      <c r="AF115" s="159" t="str">
        <f t="shared" si="29"/>
        <v/>
      </c>
      <c r="AG115" s="44" t="str">
        <f t="shared" si="26"/>
        <v/>
      </c>
      <c r="AH115" s="44" t="str">
        <f t="shared" si="30"/>
        <v/>
      </c>
      <c r="AI115" s="44" t="str">
        <f t="shared" si="31"/>
        <v/>
      </c>
      <c r="AJ115" s="44" t="str">
        <f t="shared" si="27"/>
        <v/>
      </c>
      <c r="AK115" s="44" t="str">
        <f t="shared" si="28"/>
        <v/>
      </c>
    </row>
    <row r="116" spans="1:37" ht="38.25" x14ac:dyDescent="0.2">
      <c r="A116" s="2">
        <v>8802198</v>
      </c>
      <c r="B116" s="2" t="s">
        <v>1203</v>
      </c>
      <c r="C116" s="2">
        <v>2020</v>
      </c>
      <c r="D116" s="2" t="s">
        <v>1167</v>
      </c>
      <c r="E116" s="2" t="s">
        <v>1204</v>
      </c>
      <c r="F116" s="2" t="s">
        <v>1252</v>
      </c>
      <c r="G116" s="2" t="s">
        <v>1206</v>
      </c>
      <c r="H116" s="2" t="s">
        <v>351</v>
      </c>
      <c r="I116" s="2" t="s">
        <v>341</v>
      </c>
      <c r="J116" s="2" t="s">
        <v>352</v>
      </c>
      <c r="K116" s="4">
        <v>36844</v>
      </c>
      <c r="L116" s="682">
        <v>480</v>
      </c>
      <c r="M116" s="682">
        <v>1</v>
      </c>
      <c r="N116" s="682"/>
      <c r="O116" s="682"/>
      <c r="P116" s="682"/>
      <c r="Q116" s="682"/>
      <c r="R116" s="682"/>
      <c r="S116" s="682"/>
      <c r="T116" s="682"/>
      <c r="U116" s="682"/>
      <c r="V116" s="682">
        <v>8.9999999999999993E-3</v>
      </c>
      <c r="W116" s="43">
        <f t="shared" si="45"/>
        <v>6.3639610306789269E-3</v>
      </c>
      <c r="X116" s="43" t="str">
        <f t="shared" si="46"/>
        <v/>
      </c>
      <c r="Y116" s="42" t="str">
        <f t="shared" si="47"/>
        <v/>
      </c>
      <c r="Z116" s="42" t="str">
        <f t="shared" si="48"/>
        <v/>
      </c>
      <c r="AA116" s="42" t="str">
        <f t="shared" si="49"/>
        <v/>
      </c>
      <c r="AB116" s="42" t="str">
        <f t="shared" si="50"/>
        <v/>
      </c>
      <c r="AC116" s="2" t="s">
        <v>1207</v>
      </c>
      <c r="AD116" s="2" t="s">
        <v>400</v>
      </c>
      <c r="AE116" s="2" t="str">
        <f>_xlfn.CONCAT("Sample Volume ",ROUND(0.6/V116,1)," L LOD 0.6 ug/sample")</f>
        <v>Sample Volume 66.7 L LOD 0.6 ug/sample</v>
      </c>
      <c r="AF116" s="159" t="str">
        <f t="shared" si="29"/>
        <v/>
      </c>
      <c r="AG116" s="44" t="str">
        <f t="shared" si="26"/>
        <v/>
      </c>
      <c r="AH116" s="44" t="str">
        <f t="shared" si="30"/>
        <v/>
      </c>
      <c r="AI116" s="44" t="str">
        <f t="shared" si="31"/>
        <v/>
      </c>
      <c r="AJ116" s="44" t="str">
        <f t="shared" si="27"/>
        <v/>
      </c>
      <c r="AK116" s="44" t="str">
        <f t="shared" si="28"/>
        <v/>
      </c>
    </row>
    <row r="117" spans="1:37" ht="38.25" x14ac:dyDescent="0.2">
      <c r="A117" s="2">
        <v>8802198</v>
      </c>
      <c r="B117" s="2" t="s">
        <v>1203</v>
      </c>
      <c r="C117" s="2">
        <v>2020</v>
      </c>
      <c r="D117" s="2" t="s">
        <v>1167</v>
      </c>
      <c r="E117" s="2" t="s">
        <v>1204</v>
      </c>
      <c r="F117" s="2" t="s">
        <v>1252</v>
      </c>
      <c r="G117" s="2" t="s">
        <v>1206</v>
      </c>
      <c r="H117" s="2" t="s">
        <v>351</v>
      </c>
      <c r="I117" s="2" t="s">
        <v>341</v>
      </c>
      <c r="J117" s="2" t="s">
        <v>352</v>
      </c>
      <c r="K117" s="4">
        <v>36846</v>
      </c>
      <c r="L117" s="682">
        <v>480</v>
      </c>
      <c r="M117" s="682">
        <v>1</v>
      </c>
      <c r="N117" s="682"/>
      <c r="O117" s="682"/>
      <c r="P117" s="682"/>
      <c r="Q117" s="682"/>
      <c r="R117" s="682"/>
      <c r="S117" s="682"/>
      <c r="T117" s="682"/>
      <c r="U117" s="682"/>
      <c r="V117" s="682">
        <v>8.0000000000000002E-3</v>
      </c>
      <c r="W117" s="43">
        <f t="shared" si="45"/>
        <v>5.6568542494923801E-3</v>
      </c>
      <c r="X117" s="43" t="str">
        <f t="shared" si="46"/>
        <v/>
      </c>
      <c r="Y117" s="42" t="str">
        <f t="shared" si="47"/>
        <v/>
      </c>
      <c r="Z117" s="42" t="str">
        <f t="shared" si="48"/>
        <v/>
      </c>
      <c r="AA117" s="42" t="str">
        <f t="shared" si="49"/>
        <v/>
      </c>
      <c r="AB117" s="42" t="str">
        <f t="shared" si="50"/>
        <v/>
      </c>
      <c r="AC117" s="2" t="s">
        <v>1207</v>
      </c>
      <c r="AD117" s="2" t="s">
        <v>400</v>
      </c>
      <c r="AE117" s="2" t="str">
        <f>_xlfn.CONCAT("Sample Volume ",ROUND(0.6/V117,1)," L LOD 0.6 ug/sample")</f>
        <v>Sample Volume 75 L LOD 0.6 ug/sample</v>
      </c>
      <c r="AF117" s="159" t="str">
        <f t="shared" si="29"/>
        <v/>
      </c>
      <c r="AG117" s="44" t="str">
        <f t="shared" si="26"/>
        <v/>
      </c>
      <c r="AH117" s="44" t="str">
        <f t="shared" si="30"/>
        <v/>
      </c>
      <c r="AI117" s="44" t="str">
        <f t="shared" si="31"/>
        <v/>
      </c>
      <c r="AJ117" s="44" t="str">
        <f t="shared" si="27"/>
        <v/>
      </c>
      <c r="AK117" s="44" t="str">
        <f t="shared" si="28"/>
        <v/>
      </c>
    </row>
    <row r="118" spans="1:37" hidden="1" x14ac:dyDescent="0.2">
      <c r="A118" s="2"/>
      <c r="B118" s="2"/>
      <c r="C118" s="2"/>
      <c r="D118" s="2"/>
      <c r="E118" s="2"/>
      <c r="F118" s="5"/>
      <c r="G118" s="2"/>
      <c r="H118" s="5"/>
      <c r="I118" s="5"/>
      <c r="J118" s="5"/>
      <c r="K118" s="682"/>
      <c r="L118" s="682"/>
      <c r="M118" s="682"/>
      <c r="N118" s="682"/>
      <c r="O118" s="682"/>
      <c r="P118" s="682"/>
      <c r="Q118" s="682"/>
      <c r="R118" s="682"/>
      <c r="S118" s="682"/>
      <c r="T118" s="682"/>
      <c r="U118" s="682"/>
      <c r="V118" s="682"/>
      <c r="W118" s="43" t="str">
        <f t="shared" ref="W118:W131" si="51">IF(AND($H118="W",$I118="TWA",$J118="PBZ",$V118&lt;&gt;""),IF($AD118&lt;&gt;"ND",$V118,IF(AO121&gt;3,$V118/2,$V118/SQRT(2))),"")</f>
        <v/>
      </c>
      <c r="X118" s="43" t="str">
        <f t="shared" ref="X118:X131" si="52">IF(AND($H118="ONU",$I118="TWA",$J118="PBZ",$V118&lt;&gt;""),IF($AD118&lt;&gt;"ND",$V118,IF(AP121&gt;3,$V118/2,$V118/SQRT(2))),"")</f>
        <v/>
      </c>
      <c r="Y118" s="42" t="str">
        <f t="shared" ref="Y118:Y131" si="53">IF(AND($H118="W",$I118="12-hr TWA",$J118="PBZ",$V118&lt;&gt;""),IF($AD118&lt;&gt;"ND",$V118,IF(AP121&gt;3,$V118/2,$V118/SQRT(2))),"")</f>
        <v/>
      </c>
      <c r="Z118" s="42" t="str">
        <f t="shared" ref="Z118:Z131" si="54">IF(AND($H118="ONU",$I118="12-hr TWA",$J118="PBZ",$V118&lt;&gt;""),IF($AD118&lt;&gt;"ND",$V118,IF(AQ121&gt;3,$V118/2,$V118/SQRT(2))),"")</f>
        <v/>
      </c>
      <c r="AA118" s="42" t="str">
        <f t="shared" ref="AA118:AA131" si="55">IF(AND($H118="W",$I118="Short-term",$J118="PBZ",$V118&lt;&gt;""),IF($AD118&lt;&gt;"ND",$V118,IF(AQ121&gt;3,$V118/2,$V118/SQRT(2))),"")</f>
        <v/>
      </c>
      <c r="AB118" s="42" t="str">
        <f t="shared" ref="AB118:AB131" si="56">IF(AND($H118="ONU",$I118="Short-term",$J118="PBZ",$V118&lt;&gt;""),IF($AD118&lt;&gt;"ND",$V118,IF(AR121&gt;3,$V118/2,$V118/SQRT(2))),"")</f>
        <v/>
      </c>
      <c r="AC118" s="2"/>
      <c r="AD118" s="2"/>
      <c r="AE118" s="2"/>
      <c r="AF118" s="159" t="str">
        <f t="shared" si="29"/>
        <v/>
      </c>
      <c r="AG118" s="44" t="str">
        <f t="shared" si="26"/>
        <v/>
      </c>
      <c r="AH118" s="44" t="str">
        <f t="shared" si="30"/>
        <v/>
      </c>
      <c r="AI118" s="44" t="str">
        <f t="shared" si="31"/>
        <v/>
      </c>
      <c r="AJ118" s="44" t="str">
        <f t="shared" si="27"/>
        <v/>
      </c>
      <c r="AK118" s="44" t="str">
        <f t="shared" si="28"/>
        <v/>
      </c>
    </row>
    <row r="119" spans="1:37" hidden="1" x14ac:dyDescent="0.2">
      <c r="A119" s="2"/>
      <c r="B119" s="2"/>
      <c r="C119" s="2"/>
      <c r="D119" s="2"/>
      <c r="E119" s="2"/>
      <c r="F119" s="5"/>
      <c r="G119" s="2"/>
      <c r="H119" s="5"/>
      <c r="I119" s="5"/>
      <c r="J119" s="5"/>
      <c r="K119" s="682"/>
      <c r="L119" s="682"/>
      <c r="M119" s="682"/>
      <c r="N119" s="682"/>
      <c r="O119" s="682"/>
      <c r="P119" s="682"/>
      <c r="Q119" s="682"/>
      <c r="R119" s="682"/>
      <c r="S119" s="682"/>
      <c r="T119" s="682"/>
      <c r="U119" s="682"/>
      <c r="V119" s="682"/>
      <c r="W119" s="43" t="str">
        <f t="shared" si="51"/>
        <v/>
      </c>
      <c r="X119" s="43" t="str">
        <f t="shared" si="52"/>
        <v/>
      </c>
      <c r="Y119" s="42" t="str">
        <f t="shared" si="53"/>
        <v/>
      </c>
      <c r="Z119" s="42" t="str">
        <f t="shared" si="54"/>
        <v/>
      </c>
      <c r="AA119" s="42" t="str">
        <f t="shared" si="55"/>
        <v/>
      </c>
      <c r="AB119" s="42" t="str">
        <f t="shared" si="56"/>
        <v/>
      </c>
      <c r="AC119" s="2"/>
      <c r="AD119" s="2"/>
      <c r="AE119" s="2"/>
      <c r="AF119" s="159" t="str">
        <f t="shared" si="29"/>
        <v/>
      </c>
      <c r="AG119" s="44" t="str">
        <f t="shared" si="26"/>
        <v/>
      </c>
      <c r="AH119" s="44" t="str">
        <f t="shared" si="30"/>
        <v/>
      </c>
      <c r="AI119" s="44" t="str">
        <f t="shared" si="31"/>
        <v/>
      </c>
      <c r="AJ119" s="44" t="str">
        <f t="shared" si="27"/>
        <v/>
      </c>
      <c r="AK119" s="44" t="str">
        <f t="shared" si="28"/>
        <v/>
      </c>
    </row>
    <row r="120" spans="1:37" hidden="1" x14ac:dyDescent="0.2">
      <c r="A120" s="2"/>
      <c r="B120" s="2"/>
      <c r="C120" s="2"/>
      <c r="D120" s="2"/>
      <c r="E120" s="2"/>
      <c r="F120" s="5"/>
      <c r="G120" s="2"/>
      <c r="H120" s="5"/>
      <c r="I120" s="5"/>
      <c r="J120" s="5"/>
      <c r="K120" s="682"/>
      <c r="L120" s="682"/>
      <c r="M120" s="682"/>
      <c r="N120" s="682"/>
      <c r="O120" s="682"/>
      <c r="P120" s="682"/>
      <c r="Q120" s="682"/>
      <c r="R120" s="682"/>
      <c r="S120" s="682"/>
      <c r="T120" s="682"/>
      <c r="U120" s="682"/>
      <c r="V120" s="682"/>
      <c r="W120" s="43" t="str">
        <f t="shared" si="51"/>
        <v/>
      </c>
      <c r="X120" s="43" t="str">
        <f t="shared" si="52"/>
        <v/>
      </c>
      <c r="Y120" s="42" t="str">
        <f t="shared" si="53"/>
        <v/>
      </c>
      <c r="Z120" s="42" t="str">
        <f t="shared" si="54"/>
        <v/>
      </c>
      <c r="AA120" s="42" t="str">
        <f t="shared" si="55"/>
        <v/>
      </c>
      <c r="AB120" s="42" t="str">
        <f t="shared" si="56"/>
        <v/>
      </c>
      <c r="AC120" s="2"/>
      <c r="AD120" s="2"/>
      <c r="AE120" s="2"/>
      <c r="AF120" s="159" t="str">
        <f t="shared" si="29"/>
        <v/>
      </c>
      <c r="AG120" s="44" t="str">
        <f t="shared" si="26"/>
        <v/>
      </c>
      <c r="AH120" s="44" t="str">
        <f t="shared" si="30"/>
        <v/>
      </c>
      <c r="AI120" s="44" t="str">
        <f t="shared" si="31"/>
        <v/>
      </c>
      <c r="AJ120" s="44" t="str">
        <f t="shared" si="27"/>
        <v/>
      </c>
      <c r="AK120" s="44" t="str">
        <f t="shared" si="28"/>
        <v/>
      </c>
    </row>
    <row r="121" spans="1:37" hidden="1" x14ac:dyDescent="0.2">
      <c r="A121" s="2"/>
      <c r="B121" s="2"/>
      <c r="C121" s="2"/>
      <c r="D121" s="2"/>
      <c r="E121" s="2"/>
      <c r="F121" s="5"/>
      <c r="G121" s="2"/>
      <c r="H121" s="5"/>
      <c r="I121" s="5"/>
      <c r="J121" s="5"/>
      <c r="K121" s="682"/>
      <c r="L121" s="682"/>
      <c r="M121" s="682"/>
      <c r="N121" s="682"/>
      <c r="O121" s="682"/>
      <c r="P121" s="682"/>
      <c r="Q121" s="682"/>
      <c r="R121" s="682"/>
      <c r="S121" s="682"/>
      <c r="T121" s="682"/>
      <c r="U121" s="682"/>
      <c r="V121" s="682"/>
      <c r="W121" s="43" t="str">
        <f t="shared" si="51"/>
        <v/>
      </c>
      <c r="X121" s="43" t="str">
        <f t="shared" si="52"/>
        <v/>
      </c>
      <c r="Y121" s="42" t="str">
        <f t="shared" si="53"/>
        <v/>
      </c>
      <c r="Z121" s="42" t="str">
        <f t="shared" si="54"/>
        <v/>
      </c>
      <c r="AA121" s="42" t="str">
        <f t="shared" si="55"/>
        <v/>
      </c>
      <c r="AB121" s="42" t="str">
        <f t="shared" si="56"/>
        <v/>
      </c>
      <c r="AC121" s="2"/>
      <c r="AD121" s="2"/>
      <c r="AE121" s="2"/>
      <c r="AF121" s="159" t="str">
        <f t="shared" si="29"/>
        <v/>
      </c>
      <c r="AG121" s="44" t="str">
        <f t="shared" si="26"/>
        <v/>
      </c>
      <c r="AH121" s="44" t="str">
        <f t="shared" si="30"/>
        <v/>
      </c>
      <c r="AI121" s="44" t="str">
        <f t="shared" si="31"/>
        <v/>
      </c>
      <c r="AJ121" s="44" t="str">
        <f t="shared" si="27"/>
        <v/>
      </c>
      <c r="AK121" s="44" t="str">
        <f t="shared" si="28"/>
        <v/>
      </c>
    </row>
    <row r="122" spans="1:37" hidden="1" x14ac:dyDescent="0.2">
      <c r="A122" s="2"/>
      <c r="B122" s="2"/>
      <c r="C122" s="2"/>
      <c r="D122" s="2"/>
      <c r="E122" s="2"/>
      <c r="F122" s="5"/>
      <c r="G122" s="2"/>
      <c r="H122" s="5"/>
      <c r="I122" s="5"/>
      <c r="J122" s="5"/>
      <c r="K122" s="682"/>
      <c r="L122" s="682"/>
      <c r="M122" s="682"/>
      <c r="N122" s="682"/>
      <c r="O122" s="682"/>
      <c r="P122" s="682"/>
      <c r="Q122" s="682"/>
      <c r="R122" s="682"/>
      <c r="S122" s="682"/>
      <c r="T122" s="682"/>
      <c r="U122" s="682"/>
      <c r="V122" s="682"/>
      <c r="W122" s="43" t="str">
        <f t="shared" si="51"/>
        <v/>
      </c>
      <c r="X122" s="43" t="str">
        <f t="shared" si="52"/>
        <v/>
      </c>
      <c r="Y122" s="42" t="str">
        <f t="shared" si="53"/>
        <v/>
      </c>
      <c r="Z122" s="42" t="str">
        <f t="shared" si="54"/>
        <v/>
      </c>
      <c r="AA122" s="42" t="str">
        <f t="shared" si="55"/>
        <v/>
      </c>
      <c r="AB122" s="42" t="str">
        <f t="shared" si="56"/>
        <v/>
      </c>
      <c r="AC122" s="2"/>
      <c r="AD122" s="2"/>
      <c r="AE122" s="2"/>
      <c r="AF122" s="159" t="str">
        <f t="shared" si="29"/>
        <v/>
      </c>
      <c r="AG122" s="44" t="str">
        <f t="shared" si="26"/>
        <v/>
      </c>
      <c r="AH122" s="44" t="str">
        <f t="shared" si="30"/>
        <v/>
      </c>
      <c r="AI122" s="44" t="str">
        <f t="shared" si="31"/>
        <v/>
      </c>
      <c r="AJ122" s="44" t="str">
        <f t="shared" si="27"/>
        <v/>
      </c>
      <c r="AK122" s="44" t="str">
        <f t="shared" si="28"/>
        <v/>
      </c>
    </row>
    <row r="123" spans="1:37" hidden="1" x14ac:dyDescent="0.2">
      <c r="A123" s="2"/>
      <c r="B123" s="2"/>
      <c r="C123" s="2"/>
      <c r="D123" s="2"/>
      <c r="E123" s="2"/>
      <c r="F123" s="5"/>
      <c r="G123" s="2"/>
      <c r="H123" s="5"/>
      <c r="I123" s="5"/>
      <c r="J123" s="5"/>
      <c r="K123" s="682"/>
      <c r="L123" s="682"/>
      <c r="M123" s="682"/>
      <c r="N123" s="682"/>
      <c r="O123" s="682"/>
      <c r="P123" s="682"/>
      <c r="Q123" s="682"/>
      <c r="R123" s="682"/>
      <c r="S123" s="682"/>
      <c r="T123" s="682"/>
      <c r="U123" s="682"/>
      <c r="V123" s="682"/>
      <c r="W123" s="43" t="str">
        <f t="shared" si="51"/>
        <v/>
      </c>
      <c r="X123" s="43" t="str">
        <f t="shared" si="52"/>
        <v/>
      </c>
      <c r="Y123" s="42" t="str">
        <f t="shared" si="53"/>
        <v/>
      </c>
      <c r="Z123" s="42" t="str">
        <f t="shared" si="54"/>
        <v/>
      </c>
      <c r="AA123" s="42" t="str">
        <f t="shared" si="55"/>
        <v/>
      </c>
      <c r="AB123" s="42" t="str">
        <f t="shared" si="56"/>
        <v/>
      </c>
      <c r="AC123" s="2"/>
      <c r="AD123" s="2"/>
      <c r="AE123" s="2"/>
      <c r="AF123" s="159" t="str">
        <f t="shared" si="29"/>
        <v/>
      </c>
      <c r="AG123" s="44" t="str">
        <f t="shared" si="26"/>
        <v/>
      </c>
      <c r="AH123" s="44" t="str">
        <f t="shared" si="30"/>
        <v/>
      </c>
      <c r="AI123" s="44" t="str">
        <f t="shared" si="31"/>
        <v/>
      </c>
      <c r="AJ123" s="44" t="str">
        <f t="shared" si="27"/>
        <v/>
      </c>
      <c r="AK123" s="44" t="str">
        <f t="shared" si="28"/>
        <v/>
      </c>
    </row>
    <row r="124" spans="1:37" hidden="1" x14ac:dyDescent="0.2">
      <c r="A124" s="2"/>
      <c r="B124" s="2"/>
      <c r="C124" s="2"/>
      <c r="D124" s="2"/>
      <c r="E124" s="2"/>
      <c r="F124" s="5"/>
      <c r="G124" s="2"/>
      <c r="H124" s="5"/>
      <c r="I124" s="5"/>
      <c r="J124" s="5"/>
      <c r="K124" s="682"/>
      <c r="L124" s="682"/>
      <c r="M124" s="682"/>
      <c r="N124" s="682"/>
      <c r="O124" s="682"/>
      <c r="P124" s="682"/>
      <c r="Q124" s="682"/>
      <c r="R124" s="682"/>
      <c r="S124" s="682"/>
      <c r="T124" s="682"/>
      <c r="U124" s="682"/>
      <c r="V124" s="682"/>
      <c r="W124" s="43" t="str">
        <f t="shared" si="51"/>
        <v/>
      </c>
      <c r="X124" s="43" t="str">
        <f t="shared" si="52"/>
        <v/>
      </c>
      <c r="Y124" s="42" t="str">
        <f t="shared" si="53"/>
        <v/>
      </c>
      <c r="Z124" s="42" t="str">
        <f t="shared" si="54"/>
        <v/>
      </c>
      <c r="AA124" s="42" t="str">
        <f t="shared" si="55"/>
        <v/>
      </c>
      <c r="AB124" s="42" t="str">
        <f t="shared" si="56"/>
        <v/>
      </c>
      <c r="AC124" s="2"/>
      <c r="AD124" s="2"/>
      <c r="AE124" s="2"/>
      <c r="AF124" s="159" t="str">
        <f t="shared" si="29"/>
        <v/>
      </c>
      <c r="AG124" s="44" t="str">
        <f t="shared" si="26"/>
        <v/>
      </c>
      <c r="AH124" s="44" t="str">
        <f t="shared" si="30"/>
        <v/>
      </c>
      <c r="AI124" s="44" t="str">
        <f t="shared" si="31"/>
        <v/>
      </c>
      <c r="AJ124" s="44" t="str">
        <f t="shared" si="27"/>
        <v/>
      </c>
      <c r="AK124" s="44" t="str">
        <f t="shared" si="28"/>
        <v/>
      </c>
    </row>
    <row r="125" spans="1:37" hidden="1" x14ac:dyDescent="0.2">
      <c r="A125" s="2"/>
      <c r="B125" s="2"/>
      <c r="C125" s="2"/>
      <c r="D125" s="2"/>
      <c r="E125" s="2"/>
      <c r="F125" s="5"/>
      <c r="G125" s="2"/>
      <c r="H125" s="5"/>
      <c r="I125" s="5"/>
      <c r="J125" s="5"/>
      <c r="K125" s="682"/>
      <c r="L125" s="682"/>
      <c r="M125" s="682"/>
      <c r="N125" s="682"/>
      <c r="O125" s="682"/>
      <c r="P125" s="682"/>
      <c r="Q125" s="682"/>
      <c r="R125" s="682"/>
      <c r="S125" s="682"/>
      <c r="T125" s="682"/>
      <c r="U125" s="682"/>
      <c r="V125" s="682"/>
      <c r="W125" s="43" t="str">
        <f t="shared" si="51"/>
        <v/>
      </c>
      <c r="X125" s="43" t="str">
        <f t="shared" si="52"/>
        <v/>
      </c>
      <c r="Y125" s="42" t="str">
        <f t="shared" si="53"/>
        <v/>
      </c>
      <c r="Z125" s="42" t="str">
        <f t="shared" si="54"/>
        <v/>
      </c>
      <c r="AA125" s="42" t="str">
        <f t="shared" si="55"/>
        <v/>
      </c>
      <c r="AB125" s="42" t="str">
        <f t="shared" si="56"/>
        <v/>
      </c>
      <c r="AC125" s="2"/>
      <c r="AD125" s="2"/>
      <c r="AE125" s="2"/>
      <c r="AF125" s="159" t="str">
        <f t="shared" si="29"/>
        <v/>
      </c>
      <c r="AG125" s="44" t="str">
        <f t="shared" si="26"/>
        <v/>
      </c>
      <c r="AH125" s="44" t="str">
        <f t="shared" si="30"/>
        <v/>
      </c>
      <c r="AI125" s="44" t="str">
        <f t="shared" si="31"/>
        <v/>
      </c>
      <c r="AJ125" s="44" t="str">
        <f t="shared" si="27"/>
        <v/>
      </c>
      <c r="AK125" s="44" t="str">
        <f t="shared" si="28"/>
        <v/>
      </c>
    </row>
    <row r="126" spans="1:37" hidden="1" x14ac:dyDescent="0.2">
      <c r="A126" s="2"/>
      <c r="B126" s="2"/>
      <c r="C126" s="2"/>
      <c r="D126" s="2"/>
      <c r="E126" s="2"/>
      <c r="F126" s="5"/>
      <c r="G126" s="2"/>
      <c r="H126" s="5"/>
      <c r="I126" s="5"/>
      <c r="J126" s="5"/>
      <c r="K126" s="682"/>
      <c r="L126" s="682"/>
      <c r="M126" s="682"/>
      <c r="N126" s="682"/>
      <c r="O126" s="682"/>
      <c r="P126" s="682"/>
      <c r="Q126" s="682"/>
      <c r="R126" s="682"/>
      <c r="S126" s="682"/>
      <c r="T126" s="682"/>
      <c r="U126" s="682"/>
      <c r="V126" s="682"/>
      <c r="W126" s="43" t="str">
        <f t="shared" si="51"/>
        <v/>
      </c>
      <c r="X126" s="43" t="str">
        <f t="shared" si="52"/>
        <v/>
      </c>
      <c r="Y126" s="42" t="str">
        <f t="shared" si="53"/>
        <v/>
      </c>
      <c r="Z126" s="42" t="str">
        <f t="shared" si="54"/>
        <v/>
      </c>
      <c r="AA126" s="42" t="str">
        <f t="shared" si="55"/>
        <v/>
      </c>
      <c r="AB126" s="42" t="str">
        <f t="shared" si="56"/>
        <v/>
      </c>
      <c r="AC126" s="2"/>
      <c r="AD126" s="2"/>
      <c r="AE126" s="2"/>
      <c r="AF126" s="159" t="str">
        <f t="shared" si="29"/>
        <v/>
      </c>
      <c r="AG126" s="44" t="str">
        <f t="shared" si="26"/>
        <v/>
      </c>
      <c r="AH126" s="44" t="str">
        <f t="shared" si="30"/>
        <v/>
      </c>
      <c r="AI126" s="44" t="str">
        <f t="shared" si="31"/>
        <v/>
      </c>
      <c r="AJ126" s="44" t="str">
        <f t="shared" si="27"/>
        <v/>
      </c>
      <c r="AK126" s="44" t="str">
        <f t="shared" si="28"/>
        <v/>
      </c>
    </row>
    <row r="127" spans="1:37" hidden="1" x14ac:dyDescent="0.2">
      <c r="A127" s="2"/>
      <c r="B127" s="2"/>
      <c r="C127" s="2"/>
      <c r="D127" s="2"/>
      <c r="E127" s="2"/>
      <c r="F127" s="5"/>
      <c r="G127" s="2"/>
      <c r="H127" s="5"/>
      <c r="I127" s="5"/>
      <c r="J127" s="5"/>
      <c r="K127" s="682"/>
      <c r="L127" s="682"/>
      <c r="M127" s="682"/>
      <c r="N127" s="682"/>
      <c r="O127" s="682"/>
      <c r="P127" s="682"/>
      <c r="Q127" s="682"/>
      <c r="R127" s="682"/>
      <c r="S127" s="682"/>
      <c r="T127" s="682"/>
      <c r="U127" s="682"/>
      <c r="V127" s="682"/>
      <c r="W127" s="43" t="str">
        <f t="shared" si="51"/>
        <v/>
      </c>
      <c r="X127" s="43" t="str">
        <f t="shared" si="52"/>
        <v/>
      </c>
      <c r="Y127" s="42" t="str">
        <f t="shared" si="53"/>
        <v/>
      </c>
      <c r="Z127" s="42" t="str">
        <f t="shared" si="54"/>
        <v/>
      </c>
      <c r="AA127" s="42" t="str">
        <f t="shared" si="55"/>
        <v/>
      </c>
      <c r="AB127" s="42" t="str">
        <f t="shared" si="56"/>
        <v/>
      </c>
      <c r="AC127" s="2"/>
      <c r="AD127" s="2"/>
      <c r="AE127" s="2"/>
      <c r="AF127" s="159" t="str">
        <f t="shared" si="29"/>
        <v/>
      </c>
      <c r="AG127" s="44" t="str">
        <f t="shared" si="26"/>
        <v/>
      </c>
      <c r="AH127" s="44" t="str">
        <f t="shared" si="30"/>
        <v/>
      </c>
      <c r="AI127" s="44" t="str">
        <f t="shared" si="31"/>
        <v/>
      </c>
      <c r="AJ127" s="44" t="str">
        <f t="shared" si="27"/>
        <v/>
      </c>
      <c r="AK127" s="44" t="str">
        <f t="shared" si="28"/>
        <v/>
      </c>
    </row>
    <row r="128" spans="1:37" hidden="1" x14ac:dyDescent="0.2">
      <c r="A128" s="2"/>
      <c r="B128" s="2"/>
      <c r="C128" s="2"/>
      <c r="D128" s="2"/>
      <c r="E128" s="2"/>
      <c r="F128" s="5"/>
      <c r="G128" s="2"/>
      <c r="H128" s="5"/>
      <c r="I128" s="5"/>
      <c r="J128" s="5"/>
      <c r="K128" s="682"/>
      <c r="L128" s="682"/>
      <c r="M128" s="682"/>
      <c r="N128" s="682"/>
      <c r="O128" s="682"/>
      <c r="P128" s="682"/>
      <c r="Q128" s="682"/>
      <c r="R128" s="682"/>
      <c r="S128" s="682"/>
      <c r="T128" s="682"/>
      <c r="U128" s="682"/>
      <c r="V128" s="682"/>
      <c r="W128" s="43" t="str">
        <f t="shared" si="51"/>
        <v/>
      </c>
      <c r="X128" s="43" t="str">
        <f t="shared" si="52"/>
        <v/>
      </c>
      <c r="Y128" s="42" t="str">
        <f t="shared" si="53"/>
        <v/>
      </c>
      <c r="Z128" s="42" t="str">
        <f t="shared" si="54"/>
        <v/>
      </c>
      <c r="AA128" s="42" t="str">
        <f t="shared" si="55"/>
        <v/>
      </c>
      <c r="AB128" s="42" t="str">
        <f t="shared" si="56"/>
        <v/>
      </c>
      <c r="AC128" s="2"/>
      <c r="AD128" s="2"/>
      <c r="AE128" s="2"/>
      <c r="AF128" s="159" t="str">
        <f t="shared" si="29"/>
        <v/>
      </c>
      <c r="AG128" s="44" t="str">
        <f t="shared" si="26"/>
        <v/>
      </c>
      <c r="AH128" s="44" t="str">
        <f t="shared" si="30"/>
        <v/>
      </c>
      <c r="AI128" s="44" t="str">
        <f t="shared" si="31"/>
        <v/>
      </c>
      <c r="AJ128" s="44" t="str">
        <f t="shared" si="27"/>
        <v/>
      </c>
      <c r="AK128" s="44" t="str">
        <f t="shared" si="28"/>
        <v/>
      </c>
    </row>
    <row r="129" spans="1:37" hidden="1" x14ac:dyDescent="0.2">
      <c r="A129" s="2"/>
      <c r="B129" s="2"/>
      <c r="C129" s="2"/>
      <c r="D129" s="2"/>
      <c r="E129" s="2"/>
      <c r="F129" s="5"/>
      <c r="G129" s="2"/>
      <c r="H129" s="5"/>
      <c r="I129" s="5"/>
      <c r="J129" s="5"/>
      <c r="K129" s="682"/>
      <c r="L129" s="682"/>
      <c r="M129" s="682"/>
      <c r="N129" s="682"/>
      <c r="O129" s="682"/>
      <c r="P129" s="682"/>
      <c r="Q129" s="682"/>
      <c r="R129" s="682"/>
      <c r="S129" s="682"/>
      <c r="T129" s="682"/>
      <c r="U129" s="682"/>
      <c r="V129" s="682"/>
      <c r="W129" s="43" t="str">
        <f t="shared" si="51"/>
        <v/>
      </c>
      <c r="X129" s="43" t="str">
        <f t="shared" si="52"/>
        <v/>
      </c>
      <c r="Y129" s="42" t="str">
        <f t="shared" si="53"/>
        <v/>
      </c>
      <c r="Z129" s="42" t="str">
        <f t="shared" si="54"/>
        <v/>
      </c>
      <c r="AA129" s="42" t="str">
        <f t="shared" si="55"/>
        <v/>
      </c>
      <c r="AB129" s="42" t="str">
        <f t="shared" si="56"/>
        <v/>
      </c>
      <c r="AC129" s="2"/>
      <c r="AD129" s="2"/>
      <c r="AE129" s="2"/>
      <c r="AF129" s="159" t="str">
        <f t="shared" si="29"/>
        <v/>
      </c>
      <c r="AG129" s="44" t="str">
        <f t="shared" si="26"/>
        <v/>
      </c>
      <c r="AH129" s="44" t="str">
        <f t="shared" si="30"/>
        <v/>
      </c>
      <c r="AI129" s="44" t="str">
        <f t="shared" si="31"/>
        <v/>
      </c>
      <c r="AJ129" s="44" t="str">
        <f t="shared" si="27"/>
        <v/>
      </c>
      <c r="AK129" s="44" t="str">
        <f t="shared" si="28"/>
        <v/>
      </c>
    </row>
    <row r="130" spans="1:37" hidden="1" x14ac:dyDescent="0.2">
      <c r="A130" s="2"/>
      <c r="B130" s="2"/>
      <c r="C130" s="2"/>
      <c r="D130" s="2"/>
      <c r="E130" s="2"/>
      <c r="F130" s="5"/>
      <c r="G130" s="2"/>
      <c r="H130" s="5"/>
      <c r="I130" s="5"/>
      <c r="J130" s="5"/>
      <c r="K130" s="682"/>
      <c r="L130" s="682"/>
      <c r="M130" s="682"/>
      <c r="N130" s="682"/>
      <c r="O130" s="682"/>
      <c r="P130" s="682"/>
      <c r="Q130" s="682"/>
      <c r="R130" s="682"/>
      <c r="S130" s="682"/>
      <c r="T130" s="682"/>
      <c r="U130" s="682"/>
      <c r="V130" s="682"/>
      <c r="W130" s="43" t="str">
        <f t="shared" si="51"/>
        <v/>
      </c>
      <c r="X130" s="43" t="str">
        <f t="shared" si="52"/>
        <v/>
      </c>
      <c r="Y130" s="42" t="str">
        <f t="shared" si="53"/>
        <v/>
      </c>
      <c r="Z130" s="42" t="str">
        <f t="shared" si="54"/>
        <v/>
      </c>
      <c r="AA130" s="42" t="str">
        <f t="shared" si="55"/>
        <v/>
      </c>
      <c r="AB130" s="42" t="str">
        <f t="shared" si="56"/>
        <v/>
      </c>
      <c r="AC130" s="2"/>
      <c r="AD130" s="2"/>
      <c r="AE130" s="2"/>
      <c r="AF130" s="159" t="str">
        <f t="shared" si="29"/>
        <v/>
      </c>
      <c r="AG130" s="44" t="str">
        <f t="shared" si="26"/>
        <v/>
      </c>
      <c r="AH130" s="44" t="str">
        <f t="shared" si="30"/>
        <v/>
      </c>
      <c r="AI130" s="44" t="str">
        <f t="shared" si="31"/>
        <v/>
      </c>
      <c r="AJ130" s="44" t="str">
        <f t="shared" si="27"/>
        <v/>
      </c>
      <c r="AK130" s="44" t="str">
        <f t="shared" si="28"/>
        <v/>
      </c>
    </row>
    <row r="131" spans="1:37" hidden="1" x14ac:dyDescent="0.2">
      <c r="A131" s="2"/>
      <c r="B131" s="2"/>
      <c r="C131" s="2"/>
      <c r="D131" s="2"/>
      <c r="E131" s="2"/>
      <c r="F131" s="5"/>
      <c r="G131" s="2"/>
      <c r="H131" s="5"/>
      <c r="I131" s="5"/>
      <c r="J131" s="5"/>
      <c r="K131" s="682"/>
      <c r="L131" s="682"/>
      <c r="M131" s="682"/>
      <c r="N131" s="682"/>
      <c r="O131" s="682"/>
      <c r="P131" s="682"/>
      <c r="Q131" s="682"/>
      <c r="R131" s="682"/>
      <c r="S131" s="682"/>
      <c r="T131" s="682"/>
      <c r="U131" s="682"/>
      <c r="V131" s="682"/>
      <c r="W131" s="43" t="str">
        <f t="shared" si="51"/>
        <v/>
      </c>
      <c r="X131" s="43" t="str">
        <f t="shared" si="52"/>
        <v/>
      </c>
      <c r="Y131" s="42" t="str">
        <f t="shared" si="53"/>
        <v/>
      </c>
      <c r="Z131" s="42" t="str">
        <f t="shared" si="54"/>
        <v/>
      </c>
      <c r="AA131" s="42" t="str">
        <f t="shared" si="55"/>
        <v/>
      </c>
      <c r="AB131" s="42" t="str">
        <f t="shared" si="56"/>
        <v/>
      </c>
      <c r="AC131" s="2"/>
      <c r="AD131" s="2"/>
      <c r="AE131" s="2"/>
      <c r="AF131" s="159" t="str">
        <f t="shared" si="29"/>
        <v/>
      </c>
      <c r="AG131" s="44" t="str">
        <f t="shared" ref="AG131:AG194" si="57">+IFERROR(LN(AF131),"")</f>
        <v/>
      </c>
      <c r="AH131" s="44" t="str">
        <f t="shared" si="30"/>
        <v/>
      </c>
      <c r="AI131" s="44" t="str">
        <f t="shared" si="31"/>
        <v/>
      </c>
      <c r="AJ131" s="44" t="str">
        <f t="shared" ref="AJ131:AJ194" si="58">IF(AND($H131="W", $I131="Short-term", $J131="PBZ",$V131&lt;&gt;"", $AF131&lt;&gt;"ND"), $V131, "")</f>
        <v/>
      </c>
      <c r="AK131" s="44" t="str">
        <f t="shared" ref="AK131:AK194" si="59">+IFERROR(LN(AJ131),"")</f>
        <v/>
      </c>
    </row>
    <row r="132" spans="1:37" hidden="1" x14ac:dyDescent="0.2">
      <c r="A132" s="2"/>
      <c r="B132" s="2"/>
      <c r="C132" s="2"/>
      <c r="D132" s="2"/>
      <c r="E132" s="2"/>
      <c r="F132" s="5"/>
      <c r="G132" s="2"/>
      <c r="H132" s="5"/>
      <c r="I132" s="5"/>
      <c r="J132" s="5"/>
      <c r="K132" s="682"/>
      <c r="L132" s="682"/>
      <c r="M132" s="682"/>
      <c r="N132" s="682"/>
      <c r="O132" s="682"/>
      <c r="P132" s="682"/>
      <c r="Q132" s="682"/>
      <c r="R132" s="682"/>
      <c r="S132" s="682"/>
      <c r="T132" s="682"/>
      <c r="U132" s="682"/>
      <c r="V132" s="682"/>
      <c r="W132" s="43" t="str">
        <f t="shared" ref="W132:W195" si="60">IF(AND($H132="W",$I132="TWA",$J132="PBZ",$V132&lt;&gt;""),IF($AD132&lt;&gt;"ND",$V132,IF(AO135&gt;3,$V132/2,$V132/SQRT(2))),"")</f>
        <v/>
      </c>
      <c r="X132" s="43" t="str">
        <f t="shared" ref="X132:X195" si="61">IF(AND($H132="ONU",$I132="TWA",$J132="PBZ",$V132&lt;&gt;""),IF($AD132&lt;&gt;"ND",$V132,IF(AP135&gt;3,$V132/2,$V132/SQRT(2))),"")</f>
        <v/>
      </c>
      <c r="Y132" s="42" t="str">
        <f t="shared" ref="Y132:Y195" si="62">IF(AND($H132="W",$I132="12-hr TWA",$J132="PBZ",$V132&lt;&gt;""),IF($AD132&lt;&gt;"ND",$V132,IF(AP135&gt;3,$V132/2,$V132/SQRT(2))),"")</f>
        <v/>
      </c>
      <c r="Z132" s="42" t="str">
        <f t="shared" ref="Z132:Z195" si="63">IF(AND($H132="ONU",$I132="12-hr TWA",$J132="PBZ",$V132&lt;&gt;""),IF($AD132&lt;&gt;"ND",$V132,IF(AQ135&gt;3,$V132/2,$V132/SQRT(2))),"")</f>
        <v/>
      </c>
      <c r="AA132" s="42" t="str">
        <f t="shared" ref="AA132:AA195" si="64">IF(AND($H132="W",$I132="Short-term",$J132="PBZ",$V132&lt;&gt;""),IF($AD132&lt;&gt;"ND",$V132,IF(AQ135&gt;3,$V132/2,$V132/SQRT(2))),"")</f>
        <v/>
      </c>
      <c r="AB132" s="42" t="str">
        <f t="shared" ref="AB132:AB195" si="65">IF(AND($H132="ONU",$I132="Short-term",$J132="PBZ",$V132&lt;&gt;""),IF($AD132&lt;&gt;"ND",$V132,IF(AR135&gt;3,$V132/2,$V132/SQRT(2))),"")</f>
        <v/>
      </c>
      <c r="AC132" s="2"/>
      <c r="AD132" s="2"/>
      <c r="AE132" s="2"/>
      <c r="AF132" s="159" t="str">
        <f t="shared" ref="AF132:AF195" si="66">IF(AND($H132="W", $I132="TWA", $J132="PBZ",$V132&lt;&gt;"", $AD132&lt;&gt;"ND"), $V132, "")</f>
        <v/>
      </c>
      <c r="AG132" s="44" t="str">
        <f t="shared" si="57"/>
        <v/>
      </c>
      <c r="AH132" s="44" t="str">
        <f t="shared" ref="AH132:AH195" si="67">IF(AND($H132="W", $I132="12-hr TWA", $J132="PBZ",$V132&lt;&gt;"", $AF132&lt;&gt;"ND"), $V132, "")</f>
        <v/>
      </c>
      <c r="AI132" s="44" t="str">
        <f t="shared" ref="AI132:AI195" si="68">+IFERROR(LN(AH132),"")</f>
        <v/>
      </c>
      <c r="AJ132" s="44" t="str">
        <f t="shared" si="58"/>
        <v/>
      </c>
      <c r="AK132" s="44" t="str">
        <f t="shared" si="59"/>
        <v/>
      </c>
    </row>
    <row r="133" spans="1:37" hidden="1" x14ac:dyDescent="0.2">
      <c r="A133" s="2"/>
      <c r="B133" s="2"/>
      <c r="C133" s="2"/>
      <c r="D133" s="2"/>
      <c r="E133" s="2"/>
      <c r="F133" s="5"/>
      <c r="G133" s="2"/>
      <c r="H133" s="5"/>
      <c r="I133" s="5"/>
      <c r="J133" s="5"/>
      <c r="K133" s="682"/>
      <c r="L133" s="682"/>
      <c r="M133" s="682"/>
      <c r="N133" s="682"/>
      <c r="O133" s="682"/>
      <c r="P133" s="682"/>
      <c r="Q133" s="682"/>
      <c r="R133" s="682"/>
      <c r="S133" s="682"/>
      <c r="T133" s="682"/>
      <c r="U133" s="682"/>
      <c r="V133" s="682"/>
      <c r="W133" s="43" t="str">
        <f t="shared" si="60"/>
        <v/>
      </c>
      <c r="X133" s="43" t="str">
        <f t="shared" si="61"/>
        <v/>
      </c>
      <c r="Y133" s="42" t="str">
        <f t="shared" si="62"/>
        <v/>
      </c>
      <c r="Z133" s="42" t="str">
        <f t="shared" si="63"/>
        <v/>
      </c>
      <c r="AA133" s="42" t="str">
        <f t="shared" si="64"/>
        <v/>
      </c>
      <c r="AB133" s="42" t="str">
        <f t="shared" si="65"/>
        <v/>
      </c>
      <c r="AC133" s="2"/>
      <c r="AD133" s="2"/>
      <c r="AE133" s="2"/>
      <c r="AF133" s="159" t="str">
        <f t="shared" si="66"/>
        <v/>
      </c>
      <c r="AG133" s="44" t="str">
        <f t="shared" si="57"/>
        <v/>
      </c>
      <c r="AH133" s="44" t="str">
        <f t="shared" si="67"/>
        <v/>
      </c>
      <c r="AI133" s="44" t="str">
        <f t="shared" si="68"/>
        <v/>
      </c>
      <c r="AJ133" s="44" t="str">
        <f t="shared" si="58"/>
        <v/>
      </c>
      <c r="AK133" s="44" t="str">
        <f t="shared" si="59"/>
        <v/>
      </c>
    </row>
    <row r="134" spans="1:37" hidden="1" x14ac:dyDescent="0.2">
      <c r="A134" s="2"/>
      <c r="B134" s="2"/>
      <c r="C134" s="2"/>
      <c r="D134" s="2"/>
      <c r="E134" s="2"/>
      <c r="F134" s="5"/>
      <c r="G134" s="2"/>
      <c r="H134" s="5"/>
      <c r="I134" s="5"/>
      <c r="J134" s="5"/>
      <c r="K134" s="682"/>
      <c r="L134" s="682"/>
      <c r="M134" s="682"/>
      <c r="N134" s="682"/>
      <c r="O134" s="682"/>
      <c r="P134" s="682"/>
      <c r="Q134" s="682"/>
      <c r="R134" s="682"/>
      <c r="S134" s="682"/>
      <c r="T134" s="682"/>
      <c r="U134" s="682"/>
      <c r="V134" s="682"/>
      <c r="W134" s="43" t="str">
        <f t="shared" si="60"/>
        <v/>
      </c>
      <c r="X134" s="43" t="str">
        <f t="shared" si="61"/>
        <v/>
      </c>
      <c r="Y134" s="42" t="str">
        <f t="shared" si="62"/>
        <v/>
      </c>
      <c r="Z134" s="42" t="str">
        <f t="shared" si="63"/>
        <v/>
      </c>
      <c r="AA134" s="42" t="str">
        <f t="shared" si="64"/>
        <v/>
      </c>
      <c r="AB134" s="42" t="str">
        <f t="shared" si="65"/>
        <v/>
      </c>
      <c r="AC134" s="2"/>
      <c r="AD134" s="2"/>
      <c r="AE134" s="2"/>
      <c r="AF134" s="159" t="str">
        <f t="shared" si="66"/>
        <v/>
      </c>
      <c r="AG134" s="44" t="str">
        <f t="shared" si="57"/>
        <v/>
      </c>
      <c r="AH134" s="44" t="str">
        <f t="shared" si="67"/>
        <v/>
      </c>
      <c r="AI134" s="44" t="str">
        <f t="shared" si="68"/>
        <v/>
      </c>
      <c r="AJ134" s="44" t="str">
        <f t="shared" si="58"/>
        <v/>
      </c>
      <c r="AK134" s="44" t="str">
        <f t="shared" si="59"/>
        <v/>
      </c>
    </row>
    <row r="135" spans="1:37" hidden="1" x14ac:dyDescent="0.2">
      <c r="A135" s="2"/>
      <c r="B135" s="2"/>
      <c r="C135" s="2"/>
      <c r="D135" s="2"/>
      <c r="E135" s="2"/>
      <c r="F135" s="5"/>
      <c r="G135" s="2"/>
      <c r="H135" s="5"/>
      <c r="I135" s="5"/>
      <c r="J135" s="5"/>
      <c r="K135" s="682"/>
      <c r="L135" s="682"/>
      <c r="M135" s="682"/>
      <c r="N135" s="682"/>
      <c r="O135" s="682"/>
      <c r="P135" s="682"/>
      <c r="Q135" s="682"/>
      <c r="R135" s="682"/>
      <c r="S135" s="682"/>
      <c r="T135" s="682"/>
      <c r="U135" s="682"/>
      <c r="V135" s="682"/>
      <c r="W135" s="43" t="str">
        <f t="shared" si="60"/>
        <v/>
      </c>
      <c r="X135" s="43" t="str">
        <f t="shared" si="61"/>
        <v/>
      </c>
      <c r="Y135" s="42" t="str">
        <f t="shared" si="62"/>
        <v/>
      </c>
      <c r="Z135" s="42" t="str">
        <f t="shared" si="63"/>
        <v/>
      </c>
      <c r="AA135" s="42" t="str">
        <f t="shared" si="64"/>
        <v/>
      </c>
      <c r="AB135" s="42" t="str">
        <f t="shared" si="65"/>
        <v/>
      </c>
      <c r="AC135" s="2"/>
      <c r="AD135" s="2"/>
      <c r="AE135" s="2"/>
      <c r="AF135" s="159" t="str">
        <f t="shared" si="66"/>
        <v/>
      </c>
      <c r="AG135" s="44" t="str">
        <f t="shared" si="57"/>
        <v/>
      </c>
      <c r="AH135" s="44" t="str">
        <f t="shared" si="67"/>
        <v/>
      </c>
      <c r="AI135" s="44" t="str">
        <f t="shared" si="68"/>
        <v/>
      </c>
      <c r="AJ135" s="44" t="str">
        <f t="shared" si="58"/>
        <v/>
      </c>
      <c r="AK135" s="44" t="str">
        <f t="shared" si="59"/>
        <v/>
      </c>
    </row>
    <row r="136" spans="1:37" hidden="1" x14ac:dyDescent="0.2">
      <c r="A136" s="2"/>
      <c r="B136" s="2"/>
      <c r="C136" s="2"/>
      <c r="D136" s="2"/>
      <c r="E136" s="2"/>
      <c r="F136" s="5"/>
      <c r="G136" s="2"/>
      <c r="H136" s="5"/>
      <c r="I136" s="5"/>
      <c r="J136" s="5"/>
      <c r="K136" s="682"/>
      <c r="L136" s="682"/>
      <c r="M136" s="682"/>
      <c r="N136" s="682"/>
      <c r="O136" s="682"/>
      <c r="P136" s="682"/>
      <c r="Q136" s="682"/>
      <c r="R136" s="682"/>
      <c r="S136" s="682"/>
      <c r="T136" s="682"/>
      <c r="U136" s="682"/>
      <c r="V136" s="682"/>
      <c r="W136" s="43" t="str">
        <f t="shared" si="60"/>
        <v/>
      </c>
      <c r="X136" s="43" t="str">
        <f t="shared" si="61"/>
        <v/>
      </c>
      <c r="Y136" s="42" t="str">
        <f t="shared" si="62"/>
        <v/>
      </c>
      <c r="Z136" s="42" t="str">
        <f t="shared" si="63"/>
        <v/>
      </c>
      <c r="AA136" s="42" t="str">
        <f t="shared" si="64"/>
        <v/>
      </c>
      <c r="AB136" s="42" t="str">
        <f t="shared" si="65"/>
        <v/>
      </c>
      <c r="AC136" s="2"/>
      <c r="AD136" s="2"/>
      <c r="AE136" s="2"/>
      <c r="AF136" s="159" t="str">
        <f t="shared" si="66"/>
        <v/>
      </c>
      <c r="AG136" s="44" t="str">
        <f t="shared" si="57"/>
        <v/>
      </c>
      <c r="AH136" s="44" t="str">
        <f t="shared" si="67"/>
        <v/>
      </c>
      <c r="AI136" s="44" t="str">
        <f t="shared" si="68"/>
        <v/>
      </c>
      <c r="AJ136" s="44" t="str">
        <f t="shared" si="58"/>
        <v/>
      </c>
      <c r="AK136" s="44" t="str">
        <f t="shared" si="59"/>
        <v/>
      </c>
    </row>
    <row r="137" spans="1:37" hidden="1" x14ac:dyDescent="0.2">
      <c r="A137" s="2"/>
      <c r="B137" s="2"/>
      <c r="C137" s="2"/>
      <c r="D137" s="2"/>
      <c r="E137" s="2"/>
      <c r="F137" s="5"/>
      <c r="G137" s="2"/>
      <c r="H137" s="5"/>
      <c r="I137" s="5"/>
      <c r="J137" s="5"/>
      <c r="K137" s="682"/>
      <c r="L137" s="682"/>
      <c r="M137" s="682"/>
      <c r="N137" s="682"/>
      <c r="O137" s="682"/>
      <c r="P137" s="682"/>
      <c r="Q137" s="682"/>
      <c r="R137" s="682"/>
      <c r="S137" s="682"/>
      <c r="T137" s="682"/>
      <c r="U137" s="682"/>
      <c r="V137" s="682"/>
      <c r="W137" s="43" t="str">
        <f t="shared" si="60"/>
        <v/>
      </c>
      <c r="X137" s="43" t="str">
        <f t="shared" si="61"/>
        <v/>
      </c>
      <c r="Y137" s="42" t="str">
        <f t="shared" si="62"/>
        <v/>
      </c>
      <c r="Z137" s="42" t="str">
        <f t="shared" si="63"/>
        <v/>
      </c>
      <c r="AA137" s="42" t="str">
        <f t="shared" si="64"/>
        <v/>
      </c>
      <c r="AB137" s="42" t="str">
        <f t="shared" si="65"/>
        <v/>
      </c>
      <c r="AC137" s="2"/>
      <c r="AD137" s="2"/>
      <c r="AE137" s="2"/>
      <c r="AF137" s="159" t="str">
        <f t="shared" si="66"/>
        <v/>
      </c>
      <c r="AG137" s="44" t="str">
        <f t="shared" si="57"/>
        <v/>
      </c>
      <c r="AH137" s="44" t="str">
        <f t="shared" si="67"/>
        <v/>
      </c>
      <c r="AI137" s="44" t="str">
        <f t="shared" si="68"/>
        <v/>
      </c>
      <c r="AJ137" s="44" t="str">
        <f t="shared" si="58"/>
        <v/>
      </c>
      <c r="AK137" s="44" t="str">
        <f t="shared" si="59"/>
        <v/>
      </c>
    </row>
    <row r="138" spans="1:37" hidden="1" x14ac:dyDescent="0.2">
      <c r="A138" s="2"/>
      <c r="B138" s="2"/>
      <c r="C138" s="2"/>
      <c r="D138" s="2"/>
      <c r="E138" s="2"/>
      <c r="F138" s="5"/>
      <c r="G138" s="2"/>
      <c r="H138" s="5"/>
      <c r="I138" s="5"/>
      <c r="J138" s="5"/>
      <c r="K138" s="682"/>
      <c r="L138" s="682"/>
      <c r="M138" s="682"/>
      <c r="N138" s="682"/>
      <c r="O138" s="682"/>
      <c r="P138" s="682"/>
      <c r="Q138" s="682"/>
      <c r="R138" s="682"/>
      <c r="S138" s="682"/>
      <c r="T138" s="682"/>
      <c r="U138" s="682"/>
      <c r="V138" s="682"/>
      <c r="W138" s="43" t="str">
        <f t="shared" si="60"/>
        <v/>
      </c>
      <c r="X138" s="43" t="str">
        <f t="shared" si="61"/>
        <v/>
      </c>
      <c r="Y138" s="42" t="str">
        <f t="shared" si="62"/>
        <v/>
      </c>
      <c r="Z138" s="42" t="str">
        <f t="shared" si="63"/>
        <v/>
      </c>
      <c r="AA138" s="42" t="str">
        <f t="shared" si="64"/>
        <v/>
      </c>
      <c r="AB138" s="42" t="str">
        <f t="shared" si="65"/>
        <v/>
      </c>
      <c r="AC138" s="2"/>
      <c r="AD138" s="2"/>
      <c r="AE138" s="2"/>
      <c r="AF138" s="159" t="str">
        <f t="shared" si="66"/>
        <v/>
      </c>
      <c r="AG138" s="44" t="str">
        <f t="shared" si="57"/>
        <v/>
      </c>
      <c r="AH138" s="44" t="str">
        <f t="shared" si="67"/>
        <v/>
      </c>
      <c r="AI138" s="44" t="str">
        <f t="shared" si="68"/>
        <v/>
      </c>
      <c r="AJ138" s="44" t="str">
        <f t="shared" si="58"/>
        <v/>
      </c>
      <c r="AK138" s="44" t="str">
        <f t="shared" si="59"/>
        <v/>
      </c>
    </row>
    <row r="139" spans="1:37" hidden="1" x14ac:dyDescent="0.2">
      <c r="A139" s="2"/>
      <c r="B139" s="2"/>
      <c r="C139" s="2"/>
      <c r="D139" s="2"/>
      <c r="E139" s="2"/>
      <c r="F139" s="5"/>
      <c r="G139" s="2"/>
      <c r="H139" s="5"/>
      <c r="I139" s="5"/>
      <c r="J139" s="5"/>
      <c r="K139" s="682"/>
      <c r="L139" s="682"/>
      <c r="M139" s="682"/>
      <c r="N139" s="682"/>
      <c r="O139" s="682"/>
      <c r="P139" s="682"/>
      <c r="Q139" s="682"/>
      <c r="R139" s="682"/>
      <c r="S139" s="682"/>
      <c r="T139" s="682"/>
      <c r="U139" s="682"/>
      <c r="V139" s="682"/>
      <c r="W139" s="43" t="str">
        <f t="shared" si="60"/>
        <v/>
      </c>
      <c r="X139" s="43" t="str">
        <f t="shared" si="61"/>
        <v/>
      </c>
      <c r="Y139" s="42" t="str">
        <f t="shared" si="62"/>
        <v/>
      </c>
      <c r="Z139" s="42" t="str">
        <f t="shared" si="63"/>
        <v/>
      </c>
      <c r="AA139" s="42" t="str">
        <f t="shared" si="64"/>
        <v/>
      </c>
      <c r="AB139" s="42" t="str">
        <f t="shared" si="65"/>
        <v/>
      </c>
      <c r="AC139" s="2"/>
      <c r="AD139" s="2"/>
      <c r="AE139" s="2"/>
      <c r="AF139" s="159" t="str">
        <f t="shared" si="66"/>
        <v/>
      </c>
      <c r="AG139" s="44" t="str">
        <f t="shared" si="57"/>
        <v/>
      </c>
      <c r="AH139" s="44" t="str">
        <f t="shared" si="67"/>
        <v/>
      </c>
      <c r="AI139" s="44" t="str">
        <f t="shared" si="68"/>
        <v/>
      </c>
      <c r="AJ139" s="44" t="str">
        <f t="shared" si="58"/>
        <v/>
      </c>
      <c r="AK139" s="44" t="str">
        <f t="shared" si="59"/>
        <v/>
      </c>
    </row>
    <row r="140" spans="1:37" hidden="1" x14ac:dyDescent="0.2">
      <c r="A140" s="2"/>
      <c r="B140" s="2"/>
      <c r="C140" s="2"/>
      <c r="D140" s="2"/>
      <c r="E140" s="2"/>
      <c r="F140" s="5"/>
      <c r="G140" s="2"/>
      <c r="H140" s="5"/>
      <c r="I140" s="5"/>
      <c r="J140" s="5"/>
      <c r="K140" s="682"/>
      <c r="L140" s="682"/>
      <c r="M140" s="682"/>
      <c r="N140" s="682"/>
      <c r="O140" s="682"/>
      <c r="P140" s="682"/>
      <c r="Q140" s="682"/>
      <c r="R140" s="682"/>
      <c r="S140" s="682"/>
      <c r="T140" s="682"/>
      <c r="U140" s="682"/>
      <c r="V140" s="682"/>
      <c r="W140" s="43" t="str">
        <f t="shared" si="60"/>
        <v/>
      </c>
      <c r="X140" s="43" t="str">
        <f t="shared" si="61"/>
        <v/>
      </c>
      <c r="Y140" s="42" t="str">
        <f t="shared" si="62"/>
        <v/>
      </c>
      <c r="Z140" s="42" t="str">
        <f t="shared" si="63"/>
        <v/>
      </c>
      <c r="AA140" s="42" t="str">
        <f t="shared" si="64"/>
        <v/>
      </c>
      <c r="AB140" s="42" t="str">
        <f t="shared" si="65"/>
        <v/>
      </c>
      <c r="AC140" s="2"/>
      <c r="AD140" s="2"/>
      <c r="AE140" s="2"/>
      <c r="AF140" s="159" t="str">
        <f t="shared" si="66"/>
        <v/>
      </c>
      <c r="AG140" s="44" t="str">
        <f t="shared" si="57"/>
        <v/>
      </c>
      <c r="AH140" s="44" t="str">
        <f t="shared" si="67"/>
        <v/>
      </c>
      <c r="AI140" s="44" t="str">
        <f t="shared" si="68"/>
        <v/>
      </c>
      <c r="AJ140" s="44" t="str">
        <f t="shared" si="58"/>
        <v/>
      </c>
      <c r="AK140" s="44" t="str">
        <f t="shared" si="59"/>
        <v/>
      </c>
    </row>
    <row r="141" spans="1:37" hidden="1" x14ac:dyDescent="0.2">
      <c r="A141" s="2"/>
      <c r="B141" s="2"/>
      <c r="C141" s="2"/>
      <c r="D141" s="2"/>
      <c r="E141" s="2"/>
      <c r="F141" s="5"/>
      <c r="G141" s="2"/>
      <c r="H141" s="5"/>
      <c r="I141" s="5"/>
      <c r="J141" s="5"/>
      <c r="K141" s="682"/>
      <c r="L141" s="682"/>
      <c r="M141" s="682"/>
      <c r="N141" s="682"/>
      <c r="O141" s="682"/>
      <c r="P141" s="682"/>
      <c r="Q141" s="682"/>
      <c r="R141" s="682"/>
      <c r="S141" s="682"/>
      <c r="T141" s="682"/>
      <c r="U141" s="682"/>
      <c r="V141" s="682"/>
      <c r="W141" s="43" t="str">
        <f t="shared" si="60"/>
        <v/>
      </c>
      <c r="X141" s="43" t="str">
        <f t="shared" si="61"/>
        <v/>
      </c>
      <c r="Y141" s="42" t="str">
        <f t="shared" si="62"/>
        <v/>
      </c>
      <c r="Z141" s="42" t="str">
        <f t="shared" si="63"/>
        <v/>
      </c>
      <c r="AA141" s="42" t="str">
        <f t="shared" si="64"/>
        <v/>
      </c>
      <c r="AB141" s="42" t="str">
        <f t="shared" si="65"/>
        <v/>
      </c>
      <c r="AC141" s="2"/>
      <c r="AD141" s="2"/>
      <c r="AE141" s="2"/>
      <c r="AF141" s="159" t="str">
        <f t="shared" si="66"/>
        <v/>
      </c>
      <c r="AG141" s="44" t="str">
        <f t="shared" si="57"/>
        <v/>
      </c>
      <c r="AH141" s="44" t="str">
        <f t="shared" si="67"/>
        <v/>
      </c>
      <c r="AI141" s="44" t="str">
        <f t="shared" si="68"/>
        <v/>
      </c>
      <c r="AJ141" s="44" t="str">
        <f t="shared" si="58"/>
        <v/>
      </c>
      <c r="AK141" s="44" t="str">
        <f t="shared" si="59"/>
        <v/>
      </c>
    </row>
    <row r="142" spans="1:37" hidden="1" x14ac:dyDescent="0.2">
      <c r="A142" s="2"/>
      <c r="B142" s="2"/>
      <c r="C142" s="2"/>
      <c r="D142" s="2"/>
      <c r="E142" s="2"/>
      <c r="F142" s="5"/>
      <c r="G142" s="2"/>
      <c r="H142" s="5"/>
      <c r="I142" s="5"/>
      <c r="J142" s="5"/>
      <c r="K142" s="682"/>
      <c r="L142" s="682"/>
      <c r="M142" s="682"/>
      <c r="N142" s="682"/>
      <c r="O142" s="682"/>
      <c r="P142" s="682"/>
      <c r="Q142" s="682"/>
      <c r="R142" s="682"/>
      <c r="S142" s="682"/>
      <c r="T142" s="682"/>
      <c r="U142" s="682"/>
      <c r="V142" s="682"/>
      <c r="W142" s="43" t="str">
        <f t="shared" si="60"/>
        <v/>
      </c>
      <c r="X142" s="43" t="str">
        <f t="shared" si="61"/>
        <v/>
      </c>
      <c r="Y142" s="42" t="str">
        <f t="shared" si="62"/>
        <v/>
      </c>
      <c r="Z142" s="42" t="str">
        <f t="shared" si="63"/>
        <v/>
      </c>
      <c r="AA142" s="42" t="str">
        <f t="shared" si="64"/>
        <v/>
      </c>
      <c r="AB142" s="42" t="str">
        <f t="shared" si="65"/>
        <v/>
      </c>
      <c r="AC142" s="2"/>
      <c r="AD142" s="2"/>
      <c r="AE142" s="2"/>
      <c r="AF142" s="159" t="str">
        <f t="shared" si="66"/>
        <v/>
      </c>
      <c r="AG142" s="44" t="str">
        <f t="shared" si="57"/>
        <v/>
      </c>
      <c r="AH142" s="44" t="str">
        <f t="shared" si="67"/>
        <v/>
      </c>
      <c r="AI142" s="44" t="str">
        <f t="shared" si="68"/>
        <v/>
      </c>
      <c r="AJ142" s="44" t="str">
        <f t="shared" si="58"/>
        <v/>
      </c>
      <c r="AK142" s="44" t="str">
        <f t="shared" si="59"/>
        <v/>
      </c>
    </row>
    <row r="143" spans="1:37" hidden="1" x14ac:dyDescent="0.2">
      <c r="A143" s="2"/>
      <c r="B143" s="2"/>
      <c r="C143" s="2"/>
      <c r="D143" s="2"/>
      <c r="E143" s="2"/>
      <c r="F143" s="5"/>
      <c r="G143" s="2"/>
      <c r="H143" s="5"/>
      <c r="I143" s="5"/>
      <c r="J143" s="5"/>
      <c r="K143" s="682"/>
      <c r="L143" s="682"/>
      <c r="M143" s="682"/>
      <c r="N143" s="682"/>
      <c r="O143" s="682"/>
      <c r="P143" s="682"/>
      <c r="Q143" s="682"/>
      <c r="R143" s="682"/>
      <c r="S143" s="682"/>
      <c r="T143" s="682"/>
      <c r="U143" s="682"/>
      <c r="V143" s="682"/>
      <c r="W143" s="43" t="str">
        <f t="shared" si="60"/>
        <v/>
      </c>
      <c r="X143" s="43" t="str">
        <f t="shared" si="61"/>
        <v/>
      </c>
      <c r="Y143" s="42" t="str">
        <f t="shared" si="62"/>
        <v/>
      </c>
      <c r="Z143" s="42" t="str">
        <f t="shared" si="63"/>
        <v/>
      </c>
      <c r="AA143" s="42" t="str">
        <f t="shared" si="64"/>
        <v/>
      </c>
      <c r="AB143" s="42" t="str">
        <f t="shared" si="65"/>
        <v/>
      </c>
      <c r="AC143" s="2"/>
      <c r="AD143" s="2"/>
      <c r="AE143" s="2"/>
      <c r="AF143" s="159" t="str">
        <f t="shared" si="66"/>
        <v/>
      </c>
      <c r="AG143" s="44" t="str">
        <f t="shared" si="57"/>
        <v/>
      </c>
      <c r="AH143" s="44" t="str">
        <f t="shared" si="67"/>
        <v/>
      </c>
      <c r="AI143" s="44" t="str">
        <f t="shared" si="68"/>
        <v/>
      </c>
      <c r="AJ143" s="44" t="str">
        <f t="shared" si="58"/>
        <v/>
      </c>
      <c r="AK143" s="44" t="str">
        <f t="shared" si="59"/>
        <v/>
      </c>
    </row>
    <row r="144" spans="1:37" hidden="1" x14ac:dyDescent="0.2">
      <c r="A144" s="2"/>
      <c r="B144" s="2"/>
      <c r="C144" s="2"/>
      <c r="D144" s="2"/>
      <c r="E144" s="2"/>
      <c r="F144" s="5"/>
      <c r="G144" s="2"/>
      <c r="H144" s="5"/>
      <c r="I144" s="5"/>
      <c r="J144" s="5"/>
      <c r="K144" s="682"/>
      <c r="L144" s="682"/>
      <c r="M144" s="682"/>
      <c r="N144" s="682"/>
      <c r="O144" s="682"/>
      <c r="P144" s="682"/>
      <c r="Q144" s="682"/>
      <c r="R144" s="682"/>
      <c r="S144" s="682"/>
      <c r="T144" s="682"/>
      <c r="U144" s="682"/>
      <c r="V144" s="682"/>
      <c r="W144" s="43" t="str">
        <f t="shared" si="60"/>
        <v/>
      </c>
      <c r="X144" s="43" t="str">
        <f t="shared" si="61"/>
        <v/>
      </c>
      <c r="Y144" s="42" t="str">
        <f t="shared" si="62"/>
        <v/>
      </c>
      <c r="Z144" s="42" t="str">
        <f t="shared" si="63"/>
        <v/>
      </c>
      <c r="AA144" s="42" t="str">
        <f t="shared" si="64"/>
        <v/>
      </c>
      <c r="AB144" s="42" t="str">
        <f t="shared" si="65"/>
        <v/>
      </c>
      <c r="AC144" s="2"/>
      <c r="AD144" s="2"/>
      <c r="AE144" s="2"/>
      <c r="AF144" s="159" t="str">
        <f t="shared" si="66"/>
        <v/>
      </c>
      <c r="AG144" s="44" t="str">
        <f t="shared" si="57"/>
        <v/>
      </c>
      <c r="AH144" s="44" t="str">
        <f t="shared" si="67"/>
        <v/>
      </c>
      <c r="AI144" s="44" t="str">
        <f t="shared" si="68"/>
        <v/>
      </c>
      <c r="AJ144" s="44" t="str">
        <f t="shared" si="58"/>
        <v/>
      </c>
      <c r="AK144" s="44" t="str">
        <f t="shared" si="59"/>
        <v/>
      </c>
    </row>
    <row r="145" spans="1:37" hidden="1" x14ac:dyDescent="0.2">
      <c r="A145" s="2"/>
      <c r="B145" s="2"/>
      <c r="C145" s="2"/>
      <c r="D145" s="2"/>
      <c r="E145" s="2"/>
      <c r="F145" s="5"/>
      <c r="G145" s="2"/>
      <c r="H145" s="5"/>
      <c r="I145" s="5"/>
      <c r="J145" s="5"/>
      <c r="K145" s="682"/>
      <c r="L145" s="682"/>
      <c r="M145" s="682"/>
      <c r="N145" s="682"/>
      <c r="O145" s="682"/>
      <c r="P145" s="682"/>
      <c r="Q145" s="682"/>
      <c r="R145" s="682"/>
      <c r="S145" s="682"/>
      <c r="T145" s="682"/>
      <c r="U145" s="682"/>
      <c r="V145" s="682"/>
      <c r="W145" s="43" t="str">
        <f t="shared" si="60"/>
        <v/>
      </c>
      <c r="X145" s="43" t="str">
        <f t="shared" si="61"/>
        <v/>
      </c>
      <c r="Y145" s="42" t="str">
        <f t="shared" si="62"/>
        <v/>
      </c>
      <c r="Z145" s="42" t="str">
        <f t="shared" si="63"/>
        <v/>
      </c>
      <c r="AA145" s="42" t="str">
        <f t="shared" si="64"/>
        <v/>
      </c>
      <c r="AB145" s="42" t="str">
        <f t="shared" si="65"/>
        <v/>
      </c>
      <c r="AC145" s="2"/>
      <c r="AD145" s="2"/>
      <c r="AE145" s="2"/>
      <c r="AF145" s="159" t="str">
        <f t="shared" si="66"/>
        <v/>
      </c>
      <c r="AG145" s="44" t="str">
        <f t="shared" si="57"/>
        <v/>
      </c>
      <c r="AH145" s="44" t="str">
        <f t="shared" si="67"/>
        <v/>
      </c>
      <c r="AI145" s="44" t="str">
        <f t="shared" si="68"/>
        <v/>
      </c>
      <c r="AJ145" s="44" t="str">
        <f t="shared" si="58"/>
        <v/>
      </c>
      <c r="AK145" s="44" t="str">
        <f t="shared" si="59"/>
        <v/>
      </c>
    </row>
    <row r="146" spans="1:37" hidden="1" x14ac:dyDescent="0.2">
      <c r="A146" s="2"/>
      <c r="B146" s="2"/>
      <c r="C146" s="2"/>
      <c r="D146" s="2"/>
      <c r="E146" s="2"/>
      <c r="F146" s="5"/>
      <c r="G146" s="2"/>
      <c r="H146" s="5"/>
      <c r="I146" s="5"/>
      <c r="J146" s="5"/>
      <c r="K146" s="682"/>
      <c r="L146" s="682"/>
      <c r="M146" s="682"/>
      <c r="N146" s="682"/>
      <c r="O146" s="682"/>
      <c r="P146" s="682"/>
      <c r="Q146" s="682"/>
      <c r="R146" s="682"/>
      <c r="S146" s="682"/>
      <c r="T146" s="682"/>
      <c r="U146" s="682"/>
      <c r="V146" s="682"/>
      <c r="W146" s="43" t="str">
        <f t="shared" si="60"/>
        <v/>
      </c>
      <c r="X146" s="43" t="str">
        <f t="shared" si="61"/>
        <v/>
      </c>
      <c r="Y146" s="42" t="str">
        <f t="shared" si="62"/>
        <v/>
      </c>
      <c r="Z146" s="42" t="str">
        <f t="shared" si="63"/>
        <v/>
      </c>
      <c r="AA146" s="42" t="str">
        <f t="shared" si="64"/>
        <v/>
      </c>
      <c r="AB146" s="42" t="str">
        <f t="shared" si="65"/>
        <v/>
      </c>
      <c r="AC146" s="2"/>
      <c r="AD146" s="2"/>
      <c r="AE146" s="2"/>
      <c r="AF146" s="159" t="str">
        <f t="shared" si="66"/>
        <v/>
      </c>
      <c r="AG146" s="44" t="str">
        <f t="shared" si="57"/>
        <v/>
      </c>
      <c r="AH146" s="44" t="str">
        <f t="shared" si="67"/>
        <v/>
      </c>
      <c r="AI146" s="44" t="str">
        <f t="shared" si="68"/>
        <v/>
      </c>
      <c r="AJ146" s="44" t="str">
        <f t="shared" si="58"/>
        <v/>
      </c>
      <c r="AK146" s="44" t="str">
        <f t="shared" si="59"/>
        <v/>
      </c>
    </row>
    <row r="147" spans="1:37" hidden="1" x14ac:dyDescent="0.2">
      <c r="A147" s="2"/>
      <c r="B147" s="2"/>
      <c r="C147" s="2"/>
      <c r="D147" s="2"/>
      <c r="E147" s="2"/>
      <c r="F147" s="5"/>
      <c r="G147" s="2"/>
      <c r="H147" s="5"/>
      <c r="I147" s="5"/>
      <c r="J147" s="5"/>
      <c r="K147" s="682"/>
      <c r="L147" s="682"/>
      <c r="M147" s="682"/>
      <c r="N147" s="682"/>
      <c r="O147" s="682"/>
      <c r="P147" s="682"/>
      <c r="Q147" s="682"/>
      <c r="R147" s="682"/>
      <c r="S147" s="682"/>
      <c r="T147" s="682"/>
      <c r="U147" s="682"/>
      <c r="V147" s="682"/>
      <c r="W147" s="43" t="str">
        <f t="shared" si="60"/>
        <v/>
      </c>
      <c r="X147" s="43" t="str">
        <f t="shared" si="61"/>
        <v/>
      </c>
      <c r="Y147" s="42" t="str">
        <f t="shared" si="62"/>
        <v/>
      </c>
      <c r="Z147" s="42" t="str">
        <f t="shared" si="63"/>
        <v/>
      </c>
      <c r="AA147" s="42" t="str">
        <f t="shared" si="64"/>
        <v/>
      </c>
      <c r="AB147" s="42" t="str">
        <f t="shared" si="65"/>
        <v/>
      </c>
      <c r="AC147" s="2"/>
      <c r="AD147" s="2"/>
      <c r="AE147" s="2"/>
      <c r="AF147" s="159" t="str">
        <f t="shared" si="66"/>
        <v/>
      </c>
      <c r="AG147" s="44" t="str">
        <f t="shared" si="57"/>
        <v/>
      </c>
      <c r="AH147" s="44" t="str">
        <f t="shared" si="67"/>
        <v/>
      </c>
      <c r="AI147" s="44" t="str">
        <f t="shared" si="68"/>
        <v/>
      </c>
      <c r="AJ147" s="44" t="str">
        <f t="shared" si="58"/>
        <v/>
      </c>
      <c r="AK147" s="44" t="str">
        <f t="shared" si="59"/>
        <v/>
      </c>
    </row>
    <row r="148" spans="1:37" hidden="1" x14ac:dyDescent="0.2">
      <c r="A148" s="2"/>
      <c r="B148" s="2"/>
      <c r="C148" s="2"/>
      <c r="D148" s="2"/>
      <c r="E148" s="2"/>
      <c r="F148" s="5"/>
      <c r="G148" s="2"/>
      <c r="H148" s="5"/>
      <c r="I148" s="5"/>
      <c r="J148" s="5"/>
      <c r="K148" s="682"/>
      <c r="L148" s="682"/>
      <c r="M148" s="682"/>
      <c r="N148" s="682"/>
      <c r="O148" s="682"/>
      <c r="P148" s="682"/>
      <c r="Q148" s="682"/>
      <c r="R148" s="682"/>
      <c r="S148" s="682"/>
      <c r="T148" s="682"/>
      <c r="U148" s="682"/>
      <c r="V148" s="682"/>
      <c r="W148" s="43" t="str">
        <f t="shared" si="60"/>
        <v/>
      </c>
      <c r="X148" s="43" t="str">
        <f t="shared" si="61"/>
        <v/>
      </c>
      <c r="Y148" s="42" t="str">
        <f t="shared" si="62"/>
        <v/>
      </c>
      <c r="Z148" s="42" t="str">
        <f t="shared" si="63"/>
        <v/>
      </c>
      <c r="AA148" s="42" t="str">
        <f t="shared" si="64"/>
        <v/>
      </c>
      <c r="AB148" s="42" t="str">
        <f t="shared" si="65"/>
        <v/>
      </c>
      <c r="AC148" s="2"/>
      <c r="AD148" s="2"/>
      <c r="AE148" s="2"/>
      <c r="AF148" s="159" t="str">
        <f t="shared" si="66"/>
        <v/>
      </c>
      <c r="AG148" s="44" t="str">
        <f t="shared" si="57"/>
        <v/>
      </c>
      <c r="AH148" s="44" t="str">
        <f t="shared" si="67"/>
        <v/>
      </c>
      <c r="AI148" s="44" t="str">
        <f t="shared" si="68"/>
        <v/>
      </c>
      <c r="AJ148" s="44" t="str">
        <f t="shared" si="58"/>
        <v/>
      </c>
      <c r="AK148" s="44" t="str">
        <f t="shared" si="59"/>
        <v/>
      </c>
    </row>
    <row r="149" spans="1:37" hidden="1" x14ac:dyDescent="0.2">
      <c r="A149" s="2"/>
      <c r="B149" s="2"/>
      <c r="C149" s="2"/>
      <c r="D149" s="2"/>
      <c r="E149" s="2"/>
      <c r="F149" s="5"/>
      <c r="G149" s="2"/>
      <c r="H149" s="5"/>
      <c r="I149" s="5"/>
      <c r="J149" s="5"/>
      <c r="K149" s="682"/>
      <c r="L149" s="682"/>
      <c r="M149" s="682"/>
      <c r="N149" s="682"/>
      <c r="O149" s="682"/>
      <c r="P149" s="682"/>
      <c r="Q149" s="682"/>
      <c r="R149" s="682"/>
      <c r="S149" s="682"/>
      <c r="T149" s="682"/>
      <c r="U149" s="682"/>
      <c r="V149" s="682"/>
      <c r="W149" s="43" t="str">
        <f t="shared" si="60"/>
        <v/>
      </c>
      <c r="X149" s="43" t="str">
        <f t="shared" si="61"/>
        <v/>
      </c>
      <c r="Y149" s="42" t="str">
        <f t="shared" si="62"/>
        <v/>
      </c>
      <c r="Z149" s="42" t="str">
        <f t="shared" si="63"/>
        <v/>
      </c>
      <c r="AA149" s="42" t="str">
        <f t="shared" si="64"/>
        <v/>
      </c>
      <c r="AB149" s="42" t="str">
        <f t="shared" si="65"/>
        <v/>
      </c>
      <c r="AC149" s="2"/>
      <c r="AD149" s="2"/>
      <c r="AE149" s="2"/>
      <c r="AF149" s="159" t="str">
        <f t="shared" si="66"/>
        <v/>
      </c>
      <c r="AG149" s="44" t="str">
        <f t="shared" si="57"/>
        <v/>
      </c>
      <c r="AH149" s="44" t="str">
        <f t="shared" si="67"/>
        <v/>
      </c>
      <c r="AI149" s="44" t="str">
        <f t="shared" si="68"/>
        <v/>
      </c>
      <c r="AJ149" s="44" t="str">
        <f t="shared" si="58"/>
        <v/>
      </c>
      <c r="AK149" s="44" t="str">
        <f t="shared" si="59"/>
        <v/>
      </c>
    </row>
    <row r="150" spans="1:37" hidden="1" x14ac:dyDescent="0.2">
      <c r="A150" s="2"/>
      <c r="B150" s="2"/>
      <c r="C150" s="2"/>
      <c r="D150" s="2"/>
      <c r="E150" s="2"/>
      <c r="F150" s="5"/>
      <c r="G150" s="2"/>
      <c r="H150" s="5"/>
      <c r="I150" s="5"/>
      <c r="J150" s="5"/>
      <c r="K150" s="682"/>
      <c r="L150" s="682"/>
      <c r="M150" s="682"/>
      <c r="N150" s="682"/>
      <c r="O150" s="682"/>
      <c r="P150" s="682"/>
      <c r="Q150" s="682"/>
      <c r="R150" s="682"/>
      <c r="S150" s="682"/>
      <c r="T150" s="682"/>
      <c r="U150" s="682"/>
      <c r="V150" s="682"/>
      <c r="W150" s="43" t="str">
        <f t="shared" si="60"/>
        <v/>
      </c>
      <c r="X150" s="43" t="str">
        <f t="shared" si="61"/>
        <v/>
      </c>
      <c r="Y150" s="42" t="str">
        <f t="shared" si="62"/>
        <v/>
      </c>
      <c r="Z150" s="42" t="str">
        <f t="shared" si="63"/>
        <v/>
      </c>
      <c r="AA150" s="42" t="str">
        <f t="shared" si="64"/>
        <v/>
      </c>
      <c r="AB150" s="42" t="str">
        <f t="shared" si="65"/>
        <v/>
      </c>
      <c r="AC150" s="2"/>
      <c r="AD150" s="2"/>
      <c r="AE150" s="2"/>
      <c r="AF150" s="159" t="str">
        <f t="shared" si="66"/>
        <v/>
      </c>
      <c r="AG150" s="44" t="str">
        <f t="shared" si="57"/>
        <v/>
      </c>
      <c r="AH150" s="44" t="str">
        <f t="shared" si="67"/>
        <v/>
      </c>
      <c r="AI150" s="44" t="str">
        <f t="shared" si="68"/>
        <v/>
      </c>
      <c r="AJ150" s="44" t="str">
        <f t="shared" si="58"/>
        <v/>
      </c>
      <c r="AK150" s="44" t="str">
        <f t="shared" si="59"/>
        <v/>
      </c>
    </row>
    <row r="151" spans="1:37" hidden="1" x14ac:dyDescent="0.2">
      <c r="A151" s="2"/>
      <c r="B151" s="2"/>
      <c r="C151" s="2"/>
      <c r="D151" s="2"/>
      <c r="E151" s="2"/>
      <c r="F151" s="5"/>
      <c r="G151" s="2"/>
      <c r="H151" s="5"/>
      <c r="I151" s="5"/>
      <c r="J151" s="5"/>
      <c r="K151" s="682"/>
      <c r="L151" s="682"/>
      <c r="M151" s="682"/>
      <c r="N151" s="682"/>
      <c r="O151" s="682"/>
      <c r="P151" s="682"/>
      <c r="Q151" s="682"/>
      <c r="R151" s="682"/>
      <c r="S151" s="682"/>
      <c r="T151" s="682"/>
      <c r="U151" s="682"/>
      <c r="V151" s="682"/>
      <c r="W151" s="43" t="str">
        <f t="shared" si="60"/>
        <v/>
      </c>
      <c r="X151" s="43" t="str">
        <f t="shared" si="61"/>
        <v/>
      </c>
      <c r="Y151" s="42" t="str">
        <f t="shared" si="62"/>
        <v/>
      </c>
      <c r="Z151" s="42" t="str">
        <f t="shared" si="63"/>
        <v/>
      </c>
      <c r="AA151" s="42" t="str">
        <f t="shared" si="64"/>
        <v/>
      </c>
      <c r="AB151" s="42" t="str">
        <f t="shared" si="65"/>
        <v/>
      </c>
      <c r="AC151" s="2"/>
      <c r="AD151" s="2"/>
      <c r="AE151" s="2"/>
      <c r="AF151" s="159" t="str">
        <f t="shared" si="66"/>
        <v/>
      </c>
      <c r="AG151" s="44" t="str">
        <f t="shared" si="57"/>
        <v/>
      </c>
      <c r="AH151" s="44" t="str">
        <f t="shared" si="67"/>
        <v/>
      </c>
      <c r="AI151" s="44" t="str">
        <f t="shared" si="68"/>
        <v/>
      </c>
      <c r="AJ151" s="44" t="str">
        <f t="shared" si="58"/>
        <v/>
      </c>
      <c r="AK151" s="44" t="str">
        <f t="shared" si="59"/>
        <v/>
      </c>
    </row>
    <row r="152" spans="1:37" hidden="1" x14ac:dyDescent="0.2">
      <c r="A152" s="2"/>
      <c r="B152" s="2"/>
      <c r="C152" s="2"/>
      <c r="D152" s="2"/>
      <c r="E152" s="2"/>
      <c r="F152" s="5"/>
      <c r="G152" s="2"/>
      <c r="H152" s="5"/>
      <c r="I152" s="5"/>
      <c r="J152" s="5"/>
      <c r="K152" s="682"/>
      <c r="L152" s="682"/>
      <c r="M152" s="682"/>
      <c r="N152" s="682"/>
      <c r="O152" s="682"/>
      <c r="P152" s="682"/>
      <c r="Q152" s="682"/>
      <c r="R152" s="682"/>
      <c r="S152" s="682"/>
      <c r="T152" s="682"/>
      <c r="U152" s="682"/>
      <c r="V152" s="682"/>
      <c r="W152" s="43" t="str">
        <f t="shared" si="60"/>
        <v/>
      </c>
      <c r="X152" s="43" t="str">
        <f t="shared" si="61"/>
        <v/>
      </c>
      <c r="Y152" s="42" t="str">
        <f t="shared" si="62"/>
        <v/>
      </c>
      <c r="Z152" s="42" t="str">
        <f t="shared" si="63"/>
        <v/>
      </c>
      <c r="AA152" s="42" t="str">
        <f t="shared" si="64"/>
        <v/>
      </c>
      <c r="AB152" s="42" t="str">
        <f t="shared" si="65"/>
        <v/>
      </c>
      <c r="AC152" s="2"/>
      <c r="AD152" s="2"/>
      <c r="AE152" s="2"/>
      <c r="AF152" s="159" t="str">
        <f t="shared" si="66"/>
        <v/>
      </c>
      <c r="AG152" s="44" t="str">
        <f t="shared" si="57"/>
        <v/>
      </c>
      <c r="AH152" s="44" t="str">
        <f t="shared" si="67"/>
        <v/>
      </c>
      <c r="AI152" s="44" t="str">
        <f t="shared" si="68"/>
        <v/>
      </c>
      <c r="AJ152" s="44" t="str">
        <f t="shared" si="58"/>
        <v/>
      </c>
      <c r="AK152" s="44" t="str">
        <f t="shared" si="59"/>
        <v/>
      </c>
    </row>
    <row r="153" spans="1:37" hidden="1" x14ac:dyDescent="0.2">
      <c r="A153" s="2"/>
      <c r="B153" s="2"/>
      <c r="C153" s="2"/>
      <c r="D153" s="2"/>
      <c r="E153" s="2"/>
      <c r="F153" s="5"/>
      <c r="G153" s="2"/>
      <c r="H153" s="5"/>
      <c r="I153" s="5"/>
      <c r="J153" s="5"/>
      <c r="K153" s="682"/>
      <c r="L153" s="682"/>
      <c r="M153" s="682"/>
      <c r="N153" s="682"/>
      <c r="O153" s="682"/>
      <c r="P153" s="682"/>
      <c r="Q153" s="682"/>
      <c r="R153" s="682"/>
      <c r="S153" s="682"/>
      <c r="T153" s="682"/>
      <c r="U153" s="682"/>
      <c r="V153" s="682"/>
      <c r="W153" s="43" t="str">
        <f t="shared" si="60"/>
        <v/>
      </c>
      <c r="X153" s="43" t="str">
        <f t="shared" si="61"/>
        <v/>
      </c>
      <c r="Y153" s="42" t="str">
        <f t="shared" si="62"/>
        <v/>
      </c>
      <c r="Z153" s="42" t="str">
        <f t="shared" si="63"/>
        <v/>
      </c>
      <c r="AA153" s="42" t="str">
        <f t="shared" si="64"/>
        <v/>
      </c>
      <c r="AB153" s="42" t="str">
        <f t="shared" si="65"/>
        <v/>
      </c>
      <c r="AC153" s="2"/>
      <c r="AD153" s="2"/>
      <c r="AE153" s="2"/>
      <c r="AF153" s="159" t="str">
        <f t="shared" si="66"/>
        <v/>
      </c>
      <c r="AG153" s="44" t="str">
        <f t="shared" si="57"/>
        <v/>
      </c>
      <c r="AH153" s="44" t="str">
        <f t="shared" si="67"/>
        <v/>
      </c>
      <c r="AI153" s="44" t="str">
        <f t="shared" si="68"/>
        <v/>
      </c>
      <c r="AJ153" s="44" t="str">
        <f t="shared" si="58"/>
        <v/>
      </c>
      <c r="AK153" s="44" t="str">
        <f t="shared" si="59"/>
        <v/>
      </c>
    </row>
    <row r="154" spans="1:37" hidden="1" x14ac:dyDescent="0.2">
      <c r="A154" s="2"/>
      <c r="B154" s="2"/>
      <c r="C154" s="2"/>
      <c r="D154" s="2"/>
      <c r="E154" s="2"/>
      <c r="F154" s="5"/>
      <c r="G154" s="2"/>
      <c r="H154" s="5"/>
      <c r="I154" s="5"/>
      <c r="J154" s="5"/>
      <c r="K154" s="682"/>
      <c r="L154" s="682"/>
      <c r="M154" s="682"/>
      <c r="N154" s="682"/>
      <c r="O154" s="682"/>
      <c r="P154" s="682"/>
      <c r="Q154" s="682"/>
      <c r="R154" s="682"/>
      <c r="S154" s="682"/>
      <c r="T154" s="682"/>
      <c r="U154" s="682"/>
      <c r="V154" s="682"/>
      <c r="W154" s="43" t="str">
        <f t="shared" si="60"/>
        <v/>
      </c>
      <c r="X154" s="43" t="str">
        <f t="shared" si="61"/>
        <v/>
      </c>
      <c r="Y154" s="42" t="str">
        <f t="shared" si="62"/>
        <v/>
      </c>
      <c r="Z154" s="42" t="str">
        <f t="shared" si="63"/>
        <v/>
      </c>
      <c r="AA154" s="42" t="str">
        <f t="shared" si="64"/>
        <v/>
      </c>
      <c r="AB154" s="42" t="str">
        <f t="shared" si="65"/>
        <v/>
      </c>
      <c r="AC154" s="2"/>
      <c r="AD154" s="2"/>
      <c r="AE154" s="2"/>
      <c r="AF154" s="159" t="str">
        <f t="shared" si="66"/>
        <v/>
      </c>
      <c r="AG154" s="44" t="str">
        <f t="shared" si="57"/>
        <v/>
      </c>
      <c r="AH154" s="44" t="str">
        <f t="shared" si="67"/>
        <v/>
      </c>
      <c r="AI154" s="44" t="str">
        <f t="shared" si="68"/>
        <v/>
      </c>
      <c r="AJ154" s="44" t="str">
        <f t="shared" si="58"/>
        <v/>
      </c>
      <c r="AK154" s="44" t="str">
        <f t="shared" si="59"/>
        <v/>
      </c>
    </row>
    <row r="155" spans="1:37" hidden="1" x14ac:dyDescent="0.2">
      <c r="A155" s="2"/>
      <c r="B155" s="2"/>
      <c r="C155" s="2"/>
      <c r="D155" s="2"/>
      <c r="E155" s="2"/>
      <c r="F155" s="5"/>
      <c r="G155" s="2"/>
      <c r="H155" s="5"/>
      <c r="I155" s="5"/>
      <c r="J155" s="5"/>
      <c r="K155" s="682"/>
      <c r="L155" s="682"/>
      <c r="M155" s="682"/>
      <c r="N155" s="682"/>
      <c r="O155" s="682"/>
      <c r="P155" s="682"/>
      <c r="Q155" s="682"/>
      <c r="R155" s="682"/>
      <c r="S155" s="682"/>
      <c r="T155" s="682"/>
      <c r="U155" s="682"/>
      <c r="V155" s="682"/>
      <c r="W155" s="43" t="str">
        <f t="shared" si="60"/>
        <v/>
      </c>
      <c r="X155" s="43" t="str">
        <f t="shared" si="61"/>
        <v/>
      </c>
      <c r="Y155" s="42" t="str">
        <f t="shared" si="62"/>
        <v/>
      </c>
      <c r="Z155" s="42" t="str">
        <f t="shared" si="63"/>
        <v/>
      </c>
      <c r="AA155" s="42" t="str">
        <f t="shared" si="64"/>
        <v/>
      </c>
      <c r="AB155" s="42" t="str">
        <f t="shared" si="65"/>
        <v/>
      </c>
      <c r="AC155" s="2"/>
      <c r="AD155" s="2"/>
      <c r="AE155" s="2"/>
      <c r="AF155" s="159" t="str">
        <f t="shared" si="66"/>
        <v/>
      </c>
      <c r="AG155" s="44" t="str">
        <f t="shared" si="57"/>
        <v/>
      </c>
      <c r="AH155" s="44" t="str">
        <f t="shared" si="67"/>
        <v/>
      </c>
      <c r="AI155" s="44" t="str">
        <f t="shared" si="68"/>
        <v/>
      </c>
      <c r="AJ155" s="44" t="str">
        <f t="shared" si="58"/>
        <v/>
      </c>
      <c r="AK155" s="44" t="str">
        <f t="shared" si="59"/>
        <v/>
      </c>
    </row>
    <row r="156" spans="1:37" hidden="1" x14ac:dyDescent="0.2">
      <c r="A156" s="2"/>
      <c r="B156" s="2"/>
      <c r="C156" s="2"/>
      <c r="D156" s="2"/>
      <c r="E156" s="2"/>
      <c r="F156" s="5"/>
      <c r="G156" s="2"/>
      <c r="H156" s="5"/>
      <c r="I156" s="5"/>
      <c r="J156" s="5"/>
      <c r="K156" s="682"/>
      <c r="L156" s="682"/>
      <c r="M156" s="682"/>
      <c r="N156" s="682"/>
      <c r="O156" s="682"/>
      <c r="P156" s="682"/>
      <c r="Q156" s="682"/>
      <c r="R156" s="682"/>
      <c r="S156" s="682"/>
      <c r="T156" s="682"/>
      <c r="U156" s="682"/>
      <c r="V156" s="682"/>
      <c r="W156" s="43" t="str">
        <f t="shared" si="60"/>
        <v/>
      </c>
      <c r="X156" s="43" t="str">
        <f t="shared" si="61"/>
        <v/>
      </c>
      <c r="Y156" s="42" t="str">
        <f t="shared" si="62"/>
        <v/>
      </c>
      <c r="Z156" s="42" t="str">
        <f t="shared" si="63"/>
        <v/>
      </c>
      <c r="AA156" s="42" t="str">
        <f t="shared" si="64"/>
        <v/>
      </c>
      <c r="AB156" s="42" t="str">
        <f t="shared" si="65"/>
        <v/>
      </c>
      <c r="AC156" s="2"/>
      <c r="AD156" s="2"/>
      <c r="AE156" s="2"/>
      <c r="AF156" s="159" t="str">
        <f t="shared" si="66"/>
        <v/>
      </c>
      <c r="AG156" s="44" t="str">
        <f t="shared" si="57"/>
        <v/>
      </c>
      <c r="AH156" s="44" t="str">
        <f t="shared" si="67"/>
        <v/>
      </c>
      <c r="AI156" s="44" t="str">
        <f t="shared" si="68"/>
        <v/>
      </c>
      <c r="AJ156" s="44" t="str">
        <f t="shared" si="58"/>
        <v/>
      </c>
      <c r="AK156" s="44" t="str">
        <f t="shared" si="59"/>
        <v/>
      </c>
    </row>
    <row r="157" spans="1:37" hidden="1" x14ac:dyDescent="0.2">
      <c r="A157" s="2"/>
      <c r="B157" s="2"/>
      <c r="C157" s="2"/>
      <c r="D157" s="2"/>
      <c r="E157" s="2"/>
      <c r="F157" s="5"/>
      <c r="G157" s="2"/>
      <c r="H157" s="5"/>
      <c r="I157" s="5"/>
      <c r="J157" s="5"/>
      <c r="K157" s="682"/>
      <c r="L157" s="682"/>
      <c r="M157" s="682"/>
      <c r="N157" s="682"/>
      <c r="O157" s="682"/>
      <c r="P157" s="682"/>
      <c r="Q157" s="682"/>
      <c r="R157" s="682"/>
      <c r="S157" s="682"/>
      <c r="T157" s="682"/>
      <c r="U157" s="682"/>
      <c r="V157" s="682"/>
      <c r="W157" s="43" t="str">
        <f t="shared" si="60"/>
        <v/>
      </c>
      <c r="X157" s="43" t="str">
        <f t="shared" si="61"/>
        <v/>
      </c>
      <c r="Y157" s="42" t="str">
        <f t="shared" si="62"/>
        <v/>
      </c>
      <c r="Z157" s="42" t="str">
        <f t="shared" si="63"/>
        <v/>
      </c>
      <c r="AA157" s="42" t="str">
        <f t="shared" si="64"/>
        <v/>
      </c>
      <c r="AB157" s="42" t="str">
        <f t="shared" si="65"/>
        <v/>
      </c>
      <c r="AC157" s="2"/>
      <c r="AD157" s="2"/>
      <c r="AE157" s="2"/>
      <c r="AF157" s="159" t="str">
        <f t="shared" si="66"/>
        <v/>
      </c>
      <c r="AG157" s="44" t="str">
        <f t="shared" si="57"/>
        <v/>
      </c>
      <c r="AH157" s="44" t="str">
        <f t="shared" si="67"/>
        <v/>
      </c>
      <c r="AI157" s="44" t="str">
        <f t="shared" si="68"/>
        <v/>
      </c>
      <c r="AJ157" s="44" t="str">
        <f t="shared" si="58"/>
        <v/>
      </c>
      <c r="AK157" s="44" t="str">
        <f t="shared" si="59"/>
        <v/>
      </c>
    </row>
    <row r="158" spans="1:37" hidden="1" x14ac:dyDescent="0.2">
      <c r="A158" s="2"/>
      <c r="B158" s="2"/>
      <c r="C158" s="2"/>
      <c r="D158" s="2"/>
      <c r="E158" s="2"/>
      <c r="F158" s="5"/>
      <c r="G158" s="2"/>
      <c r="H158" s="5"/>
      <c r="I158" s="5"/>
      <c r="J158" s="5"/>
      <c r="K158" s="682"/>
      <c r="L158" s="682"/>
      <c r="M158" s="682"/>
      <c r="N158" s="682"/>
      <c r="O158" s="682"/>
      <c r="P158" s="682"/>
      <c r="Q158" s="682"/>
      <c r="R158" s="682"/>
      <c r="S158" s="682"/>
      <c r="T158" s="682"/>
      <c r="U158" s="682"/>
      <c r="V158" s="682"/>
      <c r="W158" s="43" t="str">
        <f t="shared" si="60"/>
        <v/>
      </c>
      <c r="X158" s="43" t="str">
        <f t="shared" si="61"/>
        <v/>
      </c>
      <c r="Y158" s="42" t="str">
        <f t="shared" si="62"/>
        <v/>
      </c>
      <c r="Z158" s="42" t="str">
        <f t="shared" si="63"/>
        <v/>
      </c>
      <c r="AA158" s="42" t="str">
        <f t="shared" si="64"/>
        <v/>
      </c>
      <c r="AB158" s="42" t="str">
        <f t="shared" si="65"/>
        <v/>
      </c>
      <c r="AC158" s="2"/>
      <c r="AD158" s="2"/>
      <c r="AE158" s="2"/>
      <c r="AF158" s="159" t="str">
        <f t="shared" si="66"/>
        <v/>
      </c>
      <c r="AG158" s="44" t="str">
        <f t="shared" si="57"/>
        <v/>
      </c>
      <c r="AH158" s="44" t="str">
        <f t="shared" si="67"/>
        <v/>
      </c>
      <c r="AI158" s="44" t="str">
        <f t="shared" si="68"/>
        <v/>
      </c>
      <c r="AJ158" s="44" t="str">
        <f t="shared" si="58"/>
        <v/>
      </c>
      <c r="AK158" s="44" t="str">
        <f t="shared" si="59"/>
        <v/>
      </c>
    </row>
    <row r="159" spans="1:37" hidden="1" x14ac:dyDescent="0.2">
      <c r="A159" s="2"/>
      <c r="B159" s="2"/>
      <c r="C159" s="2"/>
      <c r="D159" s="2"/>
      <c r="E159" s="2"/>
      <c r="F159" s="5"/>
      <c r="G159" s="2"/>
      <c r="H159" s="5"/>
      <c r="I159" s="5"/>
      <c r="J159" s="5"/>
      <c r="K159" s="682"/>
      <c r="L159" s="682"/>
      <c r="M159" s="682"/>
      <c r="N159" s="682"/>
      <c r="O159" s="682"/>
      <c r="P159" s="682"/>
      <c r="Q159" s="682"/>
      <c r="R159" s="682"/>
      <c r="S159" s="682"/>
      <c r="T159" s="682"/>
      <c r="U159" s="682"/>
      <c r="V159" s="682"/>
      <c r="W159" s="43" t="str">
        <f t="shared" si="60"/>
        <v/>
      </c>
      <c r="X159" s="43" t="str">
        <f t="shared" si="61"/>
        <v/>
      </c>
      <c r="Y159" s="42" t="str">
        <f t="shared" si="62"/>
        <v/>
      </c>
      <c r="Z159" s="42" t="str">
        <f t="shared" si="63"/>
        <v/>
      </c>
      <c r="AA159" s="42" t="str">
        <f t="shared" si="64"/>
        <v/>
      </c>
      <c r="AB159" s="42" t="str">
        <f t="shared" si="65"/>
        <v/>
      </c>
      <c r="AC159" s="2"/>
      <c r="AD159" s="2"/>
      <c r="AE159" s="2"/>
      <c r="AF159" s="159" t="str">
        <f t="shared" si="66"/>
        <v/>
      </c>
      <c r="AG159" s="44" t="str">
        <f t="shared" si="57"/>
        <v/>
      </c>
      <c r="AH159" s="44" t="str">
        <f t="shared" si="67"/>
        <v/>
      </c>
      <c r="AI159" s="44" t="str">
        <f t="shared" si="68"/>
        <v/>
      </c>
      <c r="AJ159" s="44" t="str">
        <f t="shared" si="58"/>
        <v/>
      </c>
      <c r="AK159" s="44" t="str">
        <f t="shared" si="59"/>
        <v/>
      </c>
    </row>
    <row r="160" spans="1:37" hidden="1" x14ac:dyDescent="0.2">
      <c r="A160" s="2"/>
      <c r="B160" s="2"/>
      <c r="C160" s="2"/>
      <c r="D160" s="2"/>
      <c r="E160" s="2"/>
      <c r="F160" s="5"/>
      <c r="G160" s="2"/>
      <c r="H160" s="5"/>
      <c r="I160" s="5"/>
      <c r="J160" s="5"/>
      <c r="K160" s="682"/>
      <c r="L160" s="682"/>
      <c r="M160" s="682"/>
      <c r="N160" s="682"/>
      <c r="O160" s="682"/>
      <c r="P160" s="682"/>
      <c r="Q160" s="682"/>
      <c r="R160" s="682"/>
      <c r="S160" s="682"/>
      <c r="T160" s="682"/>
      <c r="U160" s="682"/>
      <c r="V160" s="682"/>
      <c r="W160" s="43" t="str">
        <f t="shared" si="60"/>
        <v/>
      </c>
      <c r="X160" s="43" t="str">
        <f t="shared" si="61"/>
        <v/>
      </c>
      <c r="Y160" s="42" t="str">
        <f t="shared" si="62"/>
        <v/>
      </c>
      <c r="Z160" s="42" t="str">
        <f t="shared" si="63"/>
        <v/>
      </c>
      <c r="AA160" s="42" t="str">
        <f t="shared" si="64"/>
        <v/>
      </c>
      <c r="AB160" s="42" t="str">
        <f t="shared" si="65"/>
        <v/>
      </c>
      <c r="AC160" s="2"/>
      <c r="AD160" s="2"/>
      <c r="AE160" s="2"/>
      <c r="AF160" s="159" t="str">
        <f t="shared" si="66"/>
        <v/>
      </c>
      <c r="AG160" s="44" t="str">
        <f t="shared" si="57"/>
        <v/>
      </c>
      <c r="AH160" s="44" t="str">
        <f t="shared" si="67"/>
        <v/>
      </c>
      <c r="AI160" s="44" t="str">
        <f t="shared" si="68"/>
        <v/>
      </c>
      <c r="AJ160" s="44" t="str">
        <f t="shared" si="58"/>
        <v/>
      </c>
      <c r="AK160" s="44" t="str">
        <f t="shared" si="59"/>
        <v/>
      </c>
    </row>
    <row r="161" spans="1:37" hidden="1" x14ac:dyDescent="0.2">
      <c r="A161" s="2"/>
      <c r="B161" s="2"/>
      <c r="C161" s="2"/>
      <c r="D161" s="2"/>
      <c r="E161" s="2"/>
      <c r="F161" s="5"/>
      <c r="G161" s="2"/>
      <c r="H161" s="5"/>
      <c r="I161" s="5"/>
      <c r="J161" s="5"/>
      <c r="K161" s="682"/>
      <c r="L161" s="682"/>
      <c r="M161" s="682"/>
      <c r="N161" s="682"/>
      <c r="O161" s="682"/>
      <c r="P161" s="682"/>
      <c r="Q161" s="682"/>
      <c r="R161" s="682"/>
      <c r="S161" s="682"/>
      <c r="T161" s="682"/>
      <c r="U161" s="682"/>
      <c r="V161" s="682"/>
      <c r="W161" s="43" t="str">
        <f t="shared" si="60"/>
        <v/>
      </c>
      <c r="X161" s="43" t="str">
        <f t="shared" si="61"/>
        <v/>
      </c>
      <c r="Y161" s="42" t="str">
        <f t="shared" si="62"/>
        <v/>
      </c>
      <c r="Z161" s="42" t="str">
        <f t="shared" si="63"/>
        <v/>
      </c>
      <c r="AA161" s="42" t="str">
        <f t="shared" si="64"/>
        <v/>
      </c>
      <c r="AB161" s="42" t="str">
        <f t="shared" si="65"/>
        <v/>
      </c>
      <c r="AC161" s="2"/>
      <c r="AD161" s="2"/>
      <c r="AE161" s="2"/>
      <c r="AF161" s="159" t="str">
        <f t="shared" si="66"/>
        <v/>
      </c>
      <c r="AG161" s="44" t="str">
        <f t="shared" si="57"/>
        <v/>
      </c>
      <c r="AH161" s="44" t="str">
        <f t="shared" si="67"/>
        <v/>
      </c>
      <c r="AI161" s="44" t="str">
        <f t="shared" si="68"/>
        <v/>
      </c>
      <c r="AJ161" s="44" t="str">
        <f t="shared" si="58"/>
        <v/>
      </c>
      <c r="AK161" s="44" t="str">
        <f t="shared" si="59"/>
        <v/>
      </c>
    </row>
    <row r="162" spans="1:37" hidden="1" x14ac:dyDescent="0.2">
      <c r="A162" s="2"/>
      <c r="B162" s="2"/>
      <c r="C162" s="2"/>
      <c r="D162" s="2"/>
      <c r="E162" s="2"/>
      <c r="F162" s="5"/>
      <c r="G162" s="2"/>
      <c r="H162" s="5"/>
      <c r="I162" s="5"/>
      <c r="J162" s="5"/>
      <c r="K162" s="682"/>
      <c r="L162" s="682"/>
      <c r="M162" s="682"/>
      <c r="N162" s="682"/>
      <c r="O162" s="682"/>
      <c r="P162" s="682"/>
      <c r="Q162" s="682"/>
      <c r="R162" s="682"/>
      <c r="S162" s="682"/>
      <c r="T162" s="682"/>
      <c r="U162" s="682"/>
      <c r="V162" s="682"/>
      <c r="W162" s="43" t="str">
        <f t="shared" si="60"/>
        <v/>
      </c>
      <c r="X162" s="43" t="str">
        <f t="shared" si="61"/>
        <v/>
      </c>
      <c r="Y162" s="42" t="str">
        <f t="shared" si="62"/>
        <v/>
      </c>
      <c r="Z162" s="42" t="str">
        <f t="shared" si="63"/>
        <v/>
      </c>
      <c r="AA162" s="42" t="str">
        <f t="shared" si="64"/>
        <v/>
      </c>
      <c r="AB162" s="42" t="str">
        <f t="shared" si="65"/>
        <v/>
      </c>
      <c r="AC162" s="2"/>
      <c r="AD162" s="2"/>
      <c r="AE162" s="2"/>
      <c r="AF162" s="159" t="str">
        <f t="shared" si="66"/>
        <v/>
      </c>
      <c r="AG162" s="44" t="str">
        <f t="shared" si="57"/>
        <v/>
      </c>
      <c r="AH162" s="44" t="str">
        <f t="shared" si="67"/>
        <v/>
      </c>
      <c r="AI162" s="44" t="str">
        <f t="shared" si="68"/>
        <v/>
      </c>
      <c r="AJ162" s="44" t="str">
        <f t="shared" si="58"/>
        <v/>
      </c>
      <c r="AK162" s="44" t="str">
        <f t="shared" si="59"/>
        <v/>
      </c>
    </row>
    <row r="163" spans="1:37" hidden="1" x14ac:dyDescent="0.2">
      <c r="A163" s="2"/>
      <c r="B163" s="2"/>
      <c r="C163" s="2"/>
      <c r="D163" s="2"/>
      <c r="E163" s="2"/>
      <c r="F163" s="5"/>
      <c r="G163" s="2"/>
      <c r="H163" s="5"/>
      <c r="I163" s="5"/>
      <c r="J163" s="5"/>
      <c r="K163" s="682"/>
      <c r="L163" s="682"/>
      <c r="M163" s="682"/>
      <c r="N163" s="682"/>
      <c r="O163" s="682"/>
      <c r="P163" s="682"/>
      <c r="Q163" s="682"/>
      <c r="R163" s="682"/>
      <c r="S163" s="682"/>
      <c r="T163" s="682"/>
      <c r="U163" s="682"/>
      <c r="V163" s="682"/>
      <c r="W163" s="43" t="str">
        <f t="shared" si="60"/>
        <v/>
      </c>
      <c r="X163" s="43" t="str">
        <f t="shared" si="61"/>
        <v/>
      </c>
      <c r="Y163" s="42" t="str">
        <f t="shared" si="62"/>
        <v/>
      </c>
      <c r="Z163" s="42" t="str">
        <f t="shared" si="63"/>
        <v/>
      </c>
      <c r="AA163" s="42" t="str">
        <f t="shared" si="64"/>
        <v/>
      </c>
      <c r="AB163" s="42" t="str">
        <f t="shared" si="65"/>
        <v/>
      </c>
      <c r="AC163" s="2"/>
      <c r="AD163" s="2"/>
      <c r="AE163" s="2"/>
      <c r="AF163" s="159" t="str">
        <f t="shared" si="66"/>
        <v/>
      </c>
      <c r="AG163" s="44" t="str">
        <f t="shared" si="57"/>
        <v/>
      </c>
      <c r="AH163" s="44" t="str">
        <f t="shared" si="67"/>
        <v/>
      </c>
      <c r="AI163" s="44" t="str">
        <f t="shared" si="68"/>
        <v/>
      </c>
      <c r="AJ163" s="44" t="str">
        <f t="shared" si="58"/>
        <v/>
      </c>
      <c r="AK163" s="44" t="str">
        <f t="shared" si="59"/>
        <v/>
      </c>
    </row>
    <row r="164" spans="1:37" hidden="1" x14ac:dyDescent="0.2">
      <c r="A164" s="2"/>
      <c r="B164" s="2"/>
      <c r="C164" s="2"/>
      <c r="D164" s="2"/>
      <c r="E164" s="2"/>
      <c r="F164" s="5"/>
      <c r="G164" s="2"/>
      <c r="H164" s="5"/>
      <c r="I164" s="5"/>
      <c r="J164" s="5"/>
      <c r="K164" s="682"/>
      <c r="L164" s="682"/>
      <c r="M164" s="682"/>
      <c r="N164" s="682"/>
      <c r="O164" s="682"/>
      <c r="P164" s="682"/>
      <c r="Q164" s="682"/>
      <c r="R164" s="682"/>
      <c r="S164" s="682"/>
      <c r="T164" s="682"/>
      <c r="U164" s="682"/>
      <c r="V164" s="682"/>
      <c r="W164" s="43" t="str">
        <f t="shared" si="60"/>
        <v/>
      </c>
      <c r="X164" s="43" t="str">
        <f t="shared" si="61"/>
        <v/>
      </c>
      <c r="Y164" s="42" t="str">
        <f t="shared" si="62"/>
        <v/>
      </c>
      <c r="Z164" s="42" t="str">
        <f t="shared" si="63"/>
        <v/>
      </c>
      <c r="AA164" s="42" t="str">
        <f t="shared" si="64"/>
        <v/>
      </c>
      <c r="AB164" s="42" t="str">
        <f t="shared" si="65"/>
        <v/>
      </c>
      <c r="AC164" s="2"/>
      <c r="AD164" s="2"/>
      <c r="AE164" s="2"/>
      <c r="AF164" s="159" t="str">
        <f t="shared" si="66"/>
        <v/>
      </c>
      <c r="AG164" s="44" t="str">
        <f t="shared" si="57"/>
        <v/>
      </c>
      <c r="AH164" s="44" t="str">
        <f t="shared" si="67"/>
        <v/>
      </c>
      <c r="AI164" s="44" t="str">
        <f t="shared" si="68"/>
        <v/>
      </c>
      <c r="AJ164" s="44" t="str">
        <f t="shared" si="58"/>
        <v/>
      </c>
      <c r="AK164" s="44" t="str">
        <f t="shared" si="59"/>
        <v/>
      </c>
    </row>
    <row r="165" spans="1:37" hidden="1" x14ac:dyDescent="0.2">
      <c r="A165" s="2"/>
      <c r="B165" s="2"/>
      <c r="C165" s="2"/>
      <c r="D165" s="2"/>
      <c r="E165" s="2"/>
      <c r="F165" s="5"/>
      <c r="G165" s="2"/>
      <c r="H165" s="5"/>
      <c r="I165" s="5"/>
      <c r="J165" s="5"/>
      <c r="K165" s="682"/>
      <c r="L165" s="682"/>
      <c r="M165" s="682"/>
      <c r="N165" s="682"/>
      <c r="O165" s="682"/>
      <c r="P165" s="682"/>
      <c r="Q165" s="682"/>
      <c r="R165" s="682"/>
      <c r="S165" s="682"/>
      <c r="T165" s="682"/>
      <c r="U165" s="682"/>
      <c r="V165" s="682"/>
      <c r="W165" s="43" t="str">
        <f t="shared" si="60"/>
        <v/>
      </c>
      <c r="X165" s="43" t="str">
        <f t="shared" si="61"/>
        <v/>
      </c>
      <c r="Y165" s="42" t="str">
        <f t="shared" si="62"/>
        <v/>
      </c>
      <c r="Z165" s="42" t="str">
        <f t="shared" si="63"/>
        <v/>
      </c>
      <c r="AA165" s="42" t="str">
        <f t="shared" si="64"/>
        <v/>
      </c>
      <c r="AB165" s="42" t="str">
        <f t="shared" si="65"/>
        <v/>
      </c>
      <c r="AC165" s="2"/>
      <c r="AD165" s="2"/>
      <c r="AE165" s="2"/>
      <c r="AF165" s="159" t="str">
        <f t="shared" si="66"/>
        <v/>
      </c>
      <c r="AG165" s="44" t="str">
        <f t="shared" si="57"/>
        <v/>
      </c>
      <c r="AH165" s="44" t="str">
        <f t="shared" si="67"/>
        <v/>
      </c>
      <c r="AI165" s="44" t="str">
        <f t="shared" si="68"/>
        <v/>
      </c>
      <c r="AJ165" s="44" t="str">
        <f t="shared" si="58"/>
        <v/>
      </c>
      <c r="AK165" s="44" t="str">
        <f t="shared" si="59"/>
        <v/>
      </c>
    </row>
    <row r="166" spans="1:37" hidden="1" x14ac:dyDescent="0.2">
      <c r="A166" s="2"/>
      <c r="B166" s="2"/>
      <c r="C166" s="2"/>
      <c r="D166" s="2"/>
      <c r="E166" s="2"/>
      <c r="F166" s="5"/>
      <c r="G166" s="2"/>
      <c r="H166" s="5"/>
      <c r="I166" s="5"/>
      <c r="J166" s="5"/>
      <c r="K166" s="682"/>
      <c r="L166" s="682"/>
      <c r="M166" s="682"/>
      <c r="N166" s="682"/>
      <c r="O166" s="682"/>
      <c r="P166" s="682"/>
      <c r="Q166" s="682"/>
      <c r="R166" s="682"/>
      <c r="S166" s="682"/>
      <c r="T166" s="682"/>
      <c r="U166" s="682"/>
      <c r="V166" s="682"/>
      <c r="W166" s="43" t="str">
        <f t="shared" si="60"/>
        <v/>
      </c>
      <c r="X166" s="43" t="str">
        <f t="shared" si="61"/>
        <v/>
      </c>
      <c r="Y166" s="42" t="str">
        <f t="shared" si="62"/>
        <v/>
      </c>
      <c r="Z166" s="42" t="str">
        <f t="shared" si="63"/>
        <v/>
      </c>
      <c r="AA166" s="42" t="str">
        <f t="shared" si="64"/>
        <v/>
      </c>
      <c r="AB166" s="42" t="str">
        <f t="shared" si="65"/>
        <v/>
      </c>
      <c r="AC166" s="2"/>
      <c r="AD166" s="2"/>
      <c r="AE166" s="2"/>
      <c r="AF166" s="159" t="str">
        <f t="shared" si="66"/>
        <v/>
      </c>
      <c r="AG166" s="44" t="str">
        <f t="shared" si="57"/>
        <v/>
      </c>
      <c r="AH166" s="44" t="str">
        <f t="shared" si="67"/>
        <v/>
      </c>
      <c r="AI166" s="44" t="str">
        <f t="shared" si="68"/>
        <v/>
      </c>
      <c r="AJ166" s="44" t="str">
        <f t="shared" si="58"/>
        <v/>
      </c>
      <c r="AK166" s="44" t="str">
        <f t="shared" si="59"/>
        <v/>
      </c>
    </row>
    <row r="167" spans="1:37" hidden="1" x14ac:dyDescent="0.2">
      <c r="A167" s="2"/>
      <c r="B167" s="2"/>
      <c r="C167" s="2"/>
      <c r="D167" s="2"/>
      <c r="E167" s="2"/>
      <c r="F167" s="5"/>
      <c r="G167" s="2"/>
      <c r="H167" s="5"/>
      <c r="I167" s="5"/>
      <c r="J167" s="5"/>
      <c r="K167" s="682"/>
      <c r="L167" s="682"/>
      <c r="M167" s="682"/>
      <c r="N167" s="682"/>
      <c r="O167" s="682"/>
      <c r="P167" s="682"/>
      <c r="Q167" s="682"/>
      <c r="R167" s="682"/>
      <c r="S167" s="682"/>
      <c r="T167" s="682"/>
      <c r="U167" s="682"/>
      <c r="V167" s="682"/>
      <c r="W167" s="43" t="str">
        <f t="shared" si="60"/>
        <v/>
      </c>
      <c r="X167" s="43" t="str">
        <f t="shared" si="61"/>
        <v/>
      </c>
      <c r="Y167" s="42" t="str">
        <f t="shared" si="62"/>
        <v/>
      </c>
      <c r="Z167" s="42" t="str">
        <f t="shared" si="63"/>
        <v/>
      </c>
      <c r="AA167" s="42" t="str">
        <f t="shared" si="64"/>
        <v/>
      </c>
      <c r="AB167" s="42" t="str">
        <f t="shared" si="65"/>
        <v/>
      </c>
      <c r="AC167" s="2"/>
      <c r="AD167" s="2"/>
      <c r="AE167" s="2"/>
      <c r="AF167" s="159" t="str">
        <f t="shared" si="66"/>
        <v/>
      </c>
      <c r="AG167" s="44" t="str">
        <f t="shared" si="57"/>
        <v/>
      </c>
      <c r="AH167" s="44" t="str">
        <f t="shared" si="67"/>
        <v/>
      </c>
      <c r="AI167" s="44" t="str">
        <f t="shared" si="68"/>
        <v/>
      </c>
      <c r="AJ167" s="44" t="str">
        <f t="shared" si="58"/>
        <v/>
      </c>
      <c r="AK167" s="44" t="str">
        <f t="shared" si="59"/>
        <v/>
      </c>
    </row>
    <row r="168" spans="1:37" hidden="1" x14ac:dyDescent="0.2">
      <c r="A168" s="2"/>
      <c r="B168" s="2"/>
      <c r="C168" s="2"/>
      <c r="D168" s="2"/>
      <c r="E168" s="2"/>
      <c r="F168" s="5"/>
      <c r="G168" s="2"/>
      <c r="H168" s="5"/>
      <c r="I168" s="5"/>
      <c r="J168" s="5"/>
      <c r="K168" s="682"/>
      <c r="L168" s="682"/>
      <c r="M168" s="682"/>
      <c r="N168" s="682"/>
      <c r="O168" s="682"/>
      <c r="P168" s="682"/>
      <c r="Q168" s="682"/>
      <c r="R168" s="682"/>
      <c r="S168" s="682"/>
      <c r="T168" s="682"/>
      <c r="U168" s="682"/>
      <c r="V168" s="682"/>
      <c r="W168" s="43" t="str">
        <f t="shared" si="60"/>
        <v/>
      </c>
      <c r="X168" s="43" t="str">
        <f t="shared" si="61"/>
        <v/>
      </c>
      <c r="Y168" s="42" t="str">
        <f t="shared" si="62"/>
        <v/>
      </c>
      <c r="Z168" s="42" t="str">
        <f t="shared" si="63"/>
        <v/>
      </c>
      <c r="AA168" s="42" t="str">
        <f t="shared" si="64"/>
        <v/>
      </c>
      <c r="AB168" s="42" t="str">
        <f t="shared" si="65"/>
        <v/>
      </c>
      <c r="AC168" s="2"/>
      <c r="AD168" s="2"/>
      <c r="AE168" s="2"/>
      <c r="AF168" s="159" t="str">
        <f t="shared" si="66"/>
        <v/>
      </c>
      <c r="AG168" s="44" t="str">
        <f t="shared" si="57"/>
        <v/>
      </c>
      <c r="AH168" s="44" t="str">
        <f t="shared" si="67"/>
        <v/>
      </c>
      <c r="AI168" s="44" t="str">
        <f t="shared" si="68"/>
        <v/>
      </c>
      <c r="AJ168" s="44" t="str">
        <f t="shared" si="58"/>
        <v/>
      </c>
      <c r="AK168" s="44" t="str">
        <f t="shared" si="59"/>
        <v/>
      </c>
    </row>
    <row r="169" spans="1:37" hidden="1" x14ac:dyDescent="0.2">
      <c r="A169" s="2"/>
      <c r="B169" s="2"/>
      <c r="C169" s="2"/>
      <c r="D169" s="2"/>
      <c r="E169" s="2"/>
      <c r="F169" s="5"/>
      <c r="G169" s="2"/>
      <c r="H169" s="5"/>
      <c r="I169" s="5"/>
      <c r="J169" s="5"/>
      <c r="K169" s="682"/>
      <c r="L169" s="682"/>
      <c r="M169" s="682"/>
      <c r="N169" s="682"/>
      <c r="O169" s="682"/>
      <c r="P169" s="682"/>
      <c r="Q169" s="682"/>
      <c r="R169" s="682"/>
      <c r="S169" s="682"/>
      <c r="T169" s="682"/>
      <c r="U169" s="682"/>
      <c r="V169" s="682"/>
      <c r="W169" s="43" t="str">
        <f t="shared" si="60"/>
        <v/>
      </c>
      <c r="X169" s="43" t="str">
        <f t="shared" si="61"/>
        <v/>
      </c>
      <c r="Y169" s="42" t="str">
        <f t="shared" si="62"/>
        <v/>
      </c>
      <c r="Z169" s="42" t="str">
        <f t="shared" si="63"/>
        <v/>
      </c>
      <c r="AA169" s="42" t="str">
        <f t="shared" si="64"/>
        <v/>
      </c>
      <c r="AB169" s="42" t="str">
        <f t="shared" si="65"/>
        <v/>
      </c>
      <c r="AC169" s="2"/>
      <c r="AD169" s="2"/>
      <c r="AE169" s="2"/>
      <c r="AF169" s="159" t="str">
        <f t="shared" si="66"/>
        <v/>
      </c>
      <c r="AG169" s="44" t="str">
        <f t="shared" si="57"/>
        <v/>
      </c>
      <c r="AH169" s="44" t="str">
        <f t="shared" si="67"/>
        <v/>
      </c>
      <c r="AI169" s="44" t="str">
        <f t="shared" si="68"/>
        <v/>
      </c>
      <c r="AJ169" s="44" t="str">
        <f t="shared" si="58"/>
        <v/>
      </c>
      <c r="AK169" s="44" t="str">
        <f t="shared" si="59"/>
        <v/>
      </c>
    </row>
    <row r="170" spans="1:37" hidden="1" x14ac:dyDescent="0.2">
      <c r="A170" s="2"/>
      <c r="B170" s="2"/>
      <c r="C170" s="2"/>
      <c r="D170" s="2"/>
      <c r="E170" s="2"/>
      <c r="F170" s="5"/>
      <c r="G170" s="2"/>
      <c r="H170" s="5"/>
      <c r="I170" s="5"/>
      <c r="J170" s="5"/>
      <c r="K170" s="682"/>
      <c r="L170" s="682"/>
      <c r="M170" s="682"/>
      <c r="N170" s="682"/>
      <c r="O170" s="682"/>
      <c r="P170" s="682"/>
      <c r="Q170" s="682"/>
      <c r="R170" s="682"/>
      <c r="S170" s="682"/>
      <c r="T170" s="682"/>
      <c r="U170" s="682"/>
      <c r="V170" s="682"/>
      <c r="W170" s="43" t="str">
        <f t="shared" si="60"/>
        <v/>
      </c>
      <c r="X170" s="43" t="str">
        <f t="shared" si="61"/>
        <v/>
      </c>
      <c r="Y170" s="42" t="str">
        <f t="shared" si="62"/>
        <v/>
      </c>
      <c r="Z170" s="42" t="str">
        <f t="shared" si="63"/>
        <v/>
      </c>
      <c r="AA170" s="42" t="str">
        <f t="shared" si="64"/>
        <v/>
      </c>
      <c r="AB170" s="42" t="str">
        <f t="shared" si="65"/>
        <v/>
      </c>
      <c r="AC170" s="2"/>
      <c r="AD170" s="2"/>
      <c r="AE170" s="2"/>
      <c r="AF170" s="159" t="str">
        <f t="shared" si="66"/>
        <v/>
      </c>
      <c r="AG170" s="44" t="str">
        <f t="shared" si="57"/>
        <v/>
      </c>
      <c r="AH170" s="44" t="str">
        <f t="shared" si="67"/>
        <v/>
      </c>
      <c r="AI170" s="44" t="str">
        <f t="shared" si="68"/>
        <v/>
      </c>
      <c r="AJ170" s="44" t="str">
        <f t="shared" si="58"/>
        <v/>
      </c>
      <c r="AK170" s="44" t="str">
        <f t="shared" si="59"/>
        <v/>
      </c>
    </row>
    <row r="171" spans="1:37" hidden="1" x14ac:dyDescent="0.2">
      <c r="A171" s="2"/>
      <c r="B171" s="2"/>
      <c r="C171" s="2"/>
      <c r="D171" s="2"/>
      <c r="E171" s="2"/>
      <c r="F171" s="5"/>
      <c r="G171" s="2"/>
      <c r="H171" s="5"/>
      <c r="I171" s="5"/>
      <c r="J171" s="5"/>
      <c r="K171" s="682"/>
      <c r="L171" s="682"/>
      <c r="M171" s="682"/>
      <c r="N171" s="682"/>
      <c r="O171" s="682"/>
      <c r="P171" s="682"/>
      <c r="Q171" s="682"/>
      <c r="R171" s="682"/>
      <c r="S171" s="682"/>
      <c r="T171" s="682"/>
      <c r="U171" s="682"/>
      <c r="V171" s="682"/>
      <c r="W171" s="43" t="str">
        <f t="shared" si="60"/>
        <v/>
      </c>
      <c r="X171" s="43" t="str">
        <f t="shared" si="61"/>
        <v/>
      </c>
      <c r="Y171" s="42" t="str">
        <f t="shared" si="62"/>
        <v/>
      </c>
      <c r="Z171" s="42" t="str">
        <f t="shared" si="63"/>
        <v/>
      </c>
      <c r="AA171" s="42" t="str">
        <f t="shared" si="64"/>
        <v/>
      </c>
      <c r="AB171" s="42" t="str">
        <f t="shared" si="65"/>
        <v/>
      </c>
      <c r="AC171" s="2"/>
      <c r="AD171" s="2"/>
      <c r="AE171" s="2"/>
      <c r="AF171" s="159" t="str">
        <f t="shared" si="66"/>
        <v/>
      </c>
      <c r="AG171" s="44" t="str">
        <f t="shared" si="57"/>
        <v/>
      </c>
      <c r="AH171" s="44" t="str">
        <f t="shared" si="67"/>
        <v/>
      </c>
      <c r="AI171" s="44" t="str">
        <f t="shared" si="68"/>
        <v/>
      </c>
      <c r="AJ171" s="44" t="str">
        <f t="shared" si="58"/>
        <v/>
      </c>
      <c r="AK171" s="44" t="str">
        <f t="shared" si="59"/>
        <v/>
      </c>
    </row>
    <row r="172" spans="1:37" hidden="1" x14ac:dyDescent="0.2">
      <c r="A172" s="2"/>
      <c r="B172" s="2"/>
      <c r="C172" s="2"/>
      <c r="D172" s="2"/>
      <c r="E172" s="2"/>
      <c r="F172" s="5"/>
      <c r="G172" s="2"/>
      <c r="H172" s="5"/>
      <c r="I172" s="5"/>
      <c r="J172" s="5"/>
      <c r="K172" s="682"/>
      <c r="L172" s="682"/>
      <c r="M172" s="682"/>
      <c r="N172" s="682"/>
      <c r="O172" s="682"/>
      <c r="P172" s="682"/>
      <c r="Q172" s="682"/>
      <c r="R172" s="682"/>
      <c r="S172" s="682"/>
      <c r="T172" s="682"/>
      <c r="U172" s="682"/>
      <c r="V172" s="682"/>
      <c r="W172" s="43" t="str">
        <f t="shared" si="60"/>
        <v/>
      </c>
      <c r="X172" s="43" t="str">
        <f t="shared" si="61"/>
        <v/>
      </c>
      <c r="Y172" s="42" t="str">
        <f t="shared" si="62"/>
        <v/>
      </c>
      <c r="Z172" s="42" t="str">
        <f t="shared" si="63"/>
        <v/>
      </c>
      <c r="AA172" s="42" t="str">
        <f t="shared" si="64"/>
        <v/>
      </c>
      <c r="AB172" s="42" t="str">
        <f t="shared" si="65"/>
        <v/>
      </c>
      <c r="AC172" s="2"/>
      <c r="AD172" s="2"/>
      <c r="AE172" s="2"/>
      <c r="AF172" s="159" t="str">
        <f t="shared" si="66"/>
        <v/>
      </c>
      <c r="AG172" s="44" t="str">
        <f t="shared" si="57"/>
        <v/>
      </c>
      <c r="AH172" s="44" t="str">
        <f t="shared" si="67"/>
        <v/>
      </c>
      <c r="AI172" s="44" t="str">
        <f t="shared" si="68"/>
        <v/>
      </c>
      <c r="AJ172" s="44" t="str">
        <f t="shared" si="58"/>
        <v/>
      </c>
      <c r="AK172" s="44" t="str">
        <f t="shared" si="59"/>
        <v/>
      </c>
    </row>
    <row r="173" spans="1:37" hidden="1" x14ac:dyDescent="0.2">
      <c r="A173" s="2"/>
      <c r="B173" s="2"/>
      <c r="C173" s="2"/>
      <c r="D173" s="2"/>
      <c r="E173" s="2"/>
      <c r="F173" s="5"/>
      <c r="G173" s="2"/>
      <c r="H173" s="5"/>
      <c r="I173" s="5"/>
      <c r="J173" s="5"/>
      <c r="K173" s="682"/>
      <c r="L173" s="682"/>
      <c r="M173" s="682"/>
      <c r="N173" s="682"/>
      <c r="O173" s="682"/>
      <c r="P173" s="682"/>
      <c r="Q173" s="682"/>
      <c r="R173" s="682"/>
      <c r="S173" s="682"/>
      <c r="T173" s="682"/>
      <c r="U173" s="682"/>
      <c r="V173" s="682"/>
      <c r="W173" s="43" t="str">
        <f t="shared" si="60"/>
        <v/>
      </c>
      <c r="X173" s="43" t="str">
        <f t="shared" si="61"/>
        <v/>
      </c>
      <c r="Y173" s="42" t="str">
        <f t="shared" si="62"/>
        <v/>
      </c>
      <c r="Z173" s="42" t="str">
        <f t="shared" si="63"/>
        <v/>
      </c>
      <c r="AA173" s="42" t="str">
        <f t="shared" si="64"/>
        <v/>
      </c>
      <c r="AB173" s="42" t="str">
        <f t="shared" si="65"/>
        <v/>
      </c>
      <c r="AC173" s="2"/>
      <c r="AD173" s="2"/>
      <c r="AE173" s="2"/>
      <c r="AF173" s="159" t="str">
        <f t="shared" si="66"/>
        <v/>
      </c>
      <c r="AG173" s="44" t="str">
        <f t="shared" si="57"/>
        <v/>
      </c>
      <c r="AH173" s="44" t="str">
        <f t="shared" si="67"/>
        <v/>
      </c>
      <c r="AI173" s="44" t="str">
        <f t="shared" si="68"/>
        <v/>
      </c>
      <c r="AJ173" s="44" t="str">
        <f t="shared" si="58"/>
        <v/>
      </c>
      <c r="AK173" s="44" t="str">
        <f t="shared" si="59"/>
        <v/>
      </c>
    </row>
    <row r="174" spans="1:37" hidden="1" x14ac:dyDescent="0.2">
      <c r="A174" s="2"/>
      <c r="B174" s="2"/>
      <c r="C174" s="2"/>
      <c r="D174" s="2"/>
      <c r="E174" s="2"/>
      <c r="F174" s="5"/>
      <c r="G174" s="2"/>
      <c r="H174" s="5"/>
      <c r="I174" s="5"/>
      <c r="J174" s="5"/>
      <c r="K174" s="682"/>
      <c r="L174" s="682"/>
      <c r="M174" s="682"/>
      <c r="N174" s="682"/>
      <c r="O174" s="682"/>
      <c r="P174" s="682"/>
      <c r="Q174" s="682"/>
      <c r="R174" s="682"/>
      <c r="S174" s="682"/>
      <c r="T174" s="682"/>
      <c r="U174" s="682"/>
      <c r="V174" s="682"/>
      <c r="W174" s="43" t="str">
        <f t="shared" si="60"/>
        <v/>
      </c>
      <c r="X174" s="43" t="str">
        <f t="shared" si="61"/>
        <v/>
      </c>
      <c r="Y174" s="42" t="str">
        <f t="shared" si="62"/>
        <v/>
      </c>
      <c r="Z174" s="42" t="str">
        <f t="shared" si="63"/>
        <v/>
      </c>
      <c r="AA174" s="42" t="str">
        <f t="shared" si="64"/>
        <v/>
      </c>
      <c r="AB174" s="42" t="str">
        <f t="shared" si="65"/>
        <v/>
      </c>
      <c r="AC174" s="2"/>
      <c r="AD174" s="2"/>
      <c r="AE174" s="2"/>
      <c r="AF174" s="159" t="str">
        <f t="shared" si="66"/>
        <v/>
      </c>
      <c r="AG174" s="44" t="str">
        <f t="shared" si="57"/>
        <v/>
      </c>
      <c r="AH174" s="44" t="str">
        <f t="shared" si="67"/>
        <v/>
      </c>
      <c r="AI174" s="44" t="str">
        <f t="shared" si="68"/>
        <v/>
      </c>
      <c r="AJ174" s="44" t="str">
        <f t="shared" si="58"/>
        <v/>
      </c>
      <c r="AK174" s="44" t="str">
        <f t="shared" si="59"/>
        <v/>
      </c>
    </row>
    <row r="175" spans="1:37" hidden="1" x14ac:dyDescent="0.2">
      <c r="A175" s="2"/>
      <c r="B175" s="2"/>
      <c r="C175" s="2"/>
      <c r="D175" s="2"/>
      <c r="E175" s="2"/>
      <c r="F175" s="5"/>
      <c r="G175" s="2"/>
      <c r="H175" s="5"/>
      <c r="I175" s="5"/>
      <c r="J175" s="5"/>
      <c r="K175" s="682"/>
      <c r="L175" s="682"/>
      <c r="M175" s="682"/>
      <c r="N175" s="682"/>
      <c r="O175" s="682"/>
      <c r="P175" s="682"/>
      <c r="Q175" s="682"/>
      <c r="R175" s="682"/>
      <c r="S175" s="682"/>
      <c r="T175" s="682"/>
      <c r="U175" s="682"/>
      <c r="V175" s="682"/>
      <c r="W175" s="43" t="str">
        <f t="shared" si="60"/>
        <v/>
      </c>
      <c r="X175" s="43" t="str">
        <f t="shared" si="61"/>
        <v/>
      </c>
      <c r="Y175" s="42" t="str">
        <f t="shared" si="62"/>
        <v/>
      </c>
      <c r="Z175" s="42" t="str">
        <f t="shared" si="63"/>
        <v/>
      </c>
      <c r="AA175" s="42" t="str">
        <f t="shared" si="64"/>
        <v/>
      </c>
      <c r="AB175" s="42" t="str">
        <f t="shared" si="65"/>
        <v/>
      </c>
      <c r="AC175" s="2"/>
      <c r="AD175" s="2"/>
      <c r="AE175" s="2"/>
      <c r="AF175" s="159" t="str">
        <f t="shared" si="66"/>
        <v/>
      </c>
      <c r="AG175" s="44" t="str">
        <f t="shared" si="57"/>
        <v/>
      </c>
      <c r="AH175" s="44" t="str">
        <f t="shared" si="67"/>
        <v/>
      </c>
      <c r="AI175" s="44" t="str">
        <f t="shared" si="68"/>
        <v/>
      </c>
      <c r="AJ175" s="44" t="str">
        <f t="shared" si="58"/>
        <v/>
      </c>
      <c r="AK175" s="44" t="str">
        <f t="shared" si="59"/>
        <v/>
      </c>
    </row>
    <row r="176" spans="1:37" hidden="1" x14ac:dyDescent="0.2">
      <c r="A176" s="2"/>
      <c r="B176" s="2"/>
      <c r="C176" s="2"/>
      <c r="D176" s="2"/>
      <c r="E176" s="2"/>
      <c r="F176" s="5"/>
      <c r="G176" s="2"/>
      <c r="H176" s="5"/>
      <c r="I176" s="5"/>
      <c r="J176" s="5"/>
      <c r="K176" s="682"/>
      <c r="L176" s="682"/>
      <c r="M176" s="682"/>
      <c r="N176" s="682"/>
      <c r="O176" s="682"/>
      <c r="P176" s="682"/>
      <c r="Q176" s="682"/>
      <c r="R176" s="682"/>
      <c r="S176" s="682"/>
      <c r="T176" s="682"/>
      <c r="U176" s="682"/>
      <c r="V176" s="682"/>
      <c r="W176" s="43" t="str">
        <f t="shared" si="60"/>
        <v/>
      </c>
      <c r="X176" s="43" t="str">
        <f t="shared" si="61"/>
        <v/>
      </c>
      <c r="Y176" s="42" t="str">
        <f t="shared" si="62"/>
        <v/>
      </c>
      <c r="Z176" s="42" t="str">
        <f t="shared" si="63"/>
        <v/>
      </c>
      <c r="AA176" s="42" t="str">
        <f t="shared" si="64"/>
        <v/>
      </c>
      <c r="AB176" s="42" t="str">
        <f t="shared" si="65"/>
        <v/>
      </c>
      <c r="AC176" s="2"/>
      <c r="AD176" s="2"/>
      <c r="AE176" s="2"/>
      <c r="AF176" s="159" t="str">
        <f t="shared" si="66"/>
        <v/>
      </c>
      <c r="AG176" s="44" t="str">
        <f t="shared" si="57"/>
        <v/>
      </c>
      <c r="AH176" s="44" t="str">
        <f t="shared" si="67"/>
        <v/>
      </c>
      <c r="AI176" s="44" t="str">
        <f t="shared" si="68"/>
        <v/>
      </c>
      <c r="AJ176" s="44" t="str">
        <f t="shared" si="58"/>
        <v/>
      </c>
      <c r="AK176" s="44" t="str">
        <f t="shared" si="59"/>
        <v/>
      </c>
    </row>
    <row r="177" spans="1:37" hidden="1" x14ac:dyDescent="0.2">
      <c r="A177" s="2"/>
      <c r="B177" s="2"/>
      <c r="C177" s="2"/>
      <c r="D177" s="2"/>
      <c r="E177" s="2"/>
      <c r="F177" s="5"/>
      <c r="G177" s="2"/>
      <c r="H177" s="5"/>
      <c r="I177" s="5"/>
      <c r="J177" s="5"/>
      <c r="K177" s="682"/>
      <c r="L177" s="682"/>
      <c r="M177" s="682"/>
      <c r="N177" s="682"/>
      <c r="O177" s="682"/>
      <c r="P177" s="682"/>
      <c r="Q177" s="682"/>
      <c r="R177" s="682"/>
      <c r="S177" s="682"/>
      <c r="T177" s="682"/>
      <c r="U177" s="682"/>
      <c r="V177" s="682"/>
      <c r="W177" s="43" t="str">
        <f t="shared" si="60"/>
        <v/>
      </c>
      <c r="X177" s="43" t="str">
        <f t="shared" si="61"/>
        <v/>
      </c>
      <c r="Y177" s="42" t="str">
        <f t="shared" si="62"/>
        <v/>
      </c>
      <c r="Z177" s="42" t="str">
        <f t="shared" si="63"/>
        <v/>
      </c>
      <c r="AA177" s="42" t="str">
        <f t="shared" si="64"/>
        <v/>
      </c>
      <c r="AB177" s="42" t="str">
        <f t="shared" si="65"/>
        <v/>
      </c>
      <c r="AC177" s="2"/>
      <c r="AD177" s="2"/>
      <c r="AE177" s="2"/>
      <c r="AF177" s="159" t="str">
        <f t="shared" si="66"/>
        <v/>
      </c>
      <c r="AG177" s="44" t="str">
        <f t="shared" si="57"/>
        <v/>
      </c>
      <c r="AH177" s="44" t="str">
        <f t="shared" si="67"/>
        <v/>
      </c>
      <c r="AI177" s="44" t="str">
        <f t="shared" si="68"/>
        <v/>
      </c>
      <c r="AJ177" s="44" t="str">
        <f t="shared" si="58"/>
        <v/>
      </c>
      <c r="AK177" s="44" t="str">
        <f t="shared" si="59"/>
        <v/>
      </c>
    </row>
    <row r="178" spans="1:37" hidden="1" x14ac:dyDescent="0.2">
      <c r="A178" s="2"/>
      <c r="B178" s="2"/>
      <c r="C178" s="2"/>
      <c r="D178" s="2"/>
      <c r="E178" s="2"/>
      <c r="F178" s="5"/>
      <c r="G178" s="2"/>
      <c r="H178" s="5"/>
      <c r="I178" s="5"/>
      <c r="J178" s="5"/>
      <c r="K178" s="682"/>
      <c r="L178" s="682"/>
      <c r="M178" s="682"/>
      <c r="N178" s="682"/>
      <c r="O178" s="682"/>
      <c r="P178" s="682"/>
      <c r="Q178" s="682"/>
      <c r="R178" s="682"/>
      <c r="S178" s="682"/>
      <c r="T178" s="682"/>
      <c r="U178" s="682"/>
      <c r="V178" s="682"/>
      <c r="W178" s="43" t="str">
        <f t="shared" si="60"/>
        <v/>
      </c>
      <c r="X178" s="43" t="str">
        <f t="shared" si="61"/>
        <v/>
      </c>
      <c r="Y178" s="42" t="str">
        <f t="shared" si="62"/>
        <v/>
      </c>
      <c r="Z178" s="42" t="str">
        <f t="shared" si="63"/>
        <v/>
      </c>
      <c r="AA178" s="42" t="str">
        <f t="shared" si="64"/>
        <v/>
      </c>
      <c r="AB178" s="42" t="str">
        <f t="shared" si="65"/>
        <v/>
      </c>
      <c r="AC178" s="2"/>
      <c r="AD178" s="2"/>
      <c r="AE178" s="2"/>
      <c r="AF178" s="159" t="str">
        <f t="shared" si="66"/>
        <v/>
      </c>
      <c r="AG178" s="44" t="str">
        <f t="shared" si="57"/>
        <v/>
      </c>
      <c r="AH178" s="44" t="str">
        <f t="shared" si="67"/>
        <v/>
      </c>
      <c r="AI178" s="44" t="str">
        <f t="shared" si="68"/>
        <v/>
      </c>
      <c r="AJ178" s="44" t="str">
        <f t="shared" si="58"/>
        <v/>
      </c>
      <c r="AK178" s="44" t="str">
        <f t="shared" si="59"/>
        <v/>
      </c>
    </row>
    <row r="179" spans="1:37" hidden="1" x14ac:dyDescent="0.2">
      <c r="A179" s="2"/>
      <c r="B179" s="2"/>
      <c r="C179" s="2"/>
      <c r="D179" s="2"/>
      <c r="E179" s="2"/>
      <c r="F179" s="5"/>
      <c r="G179" s="2"/>
      <c r="H179" s="5"/>
      <c r="I179" s="5"/>
      <c r="J179" s="5"/>
      <c r="K179" s="682"/>
      <c r="L179" s="682"/>
      <c r="M179" s="682"/>
      <c r="N179" s="682"/>
      <c r="O179" s="682"/>
      <c r="P179" s="682"/>
      <c r="Q179" s="682"/>
      <c r="R179" s="682"/>
      <c r="S179" s="682"/>
      <c r="T179" s="682"/>
      <c r="U179" s="682"/>
      <c r="V179" s="682"/>
      <c r="W179" s="43" t="str">
        <f t="shared" si="60"/>
        <v/>
      </c>
      <c r="X179" s="43" t="str">
        <f t="shared" si="61"/>
        <v/>
      </c>
      <c r="Y179" s="42" t="str">
        <f t="shared" si="62"/>
        <v/>
      </c>
      <c r="Z179" s="42" t="str">
        <f t="shared" si="63"/>
        <v/>
      </c>
      <c r="AA179" s="42" t="str">
        <f t="shared" si="64"/>
        <v/>
      </c>
      <c r="AB179" s="42" t="str">
        <f t="shared" si="65"/>
        <v/>
      </c>
      <c r="AC179" s="2"/>
      <c r="AD179" s="2"/>
      <c r="AE179" s="2"/>
      <c r="AF179" s="159" t="str">
        <f t="shared" si="66"/>
        <v/>
      </c>
      <c r="AG179" s="44" t="str">
        <f t="shared" si="57"/>
        <v/>
      </c>
      <c r="AH179" s="44" t="str">
        <f t="shared" si="67"/>
        <v/>
      </c>
      <c r="AI179" s="44" t="str">
        <f t="shared" si="68"/>
        <v/>
      </c>
      <c r="AJ179" s="44" t="str">
        <f t="shared" si="58"/>
        <v/>
      </c>
      <c r="AK179" s="44" t="str">
        <f t="shared" si="59"/>
        <v/>
      </c>
    </row>
    <row r="180" spans="1:37" hidden="1" x14ac:dyDescent="0.2">
      <c r="A180" s="2"/>
      <c r="B180" s="2"/>
      <c r="C180" s="2"/>
      <c r="D180" s="2"/>
      <c r="E180" s="2"/>
      <c r="F180" s="5"/>
      <c r="G180" s="2"/>
      <c r="H180" s="5"/>
      <c r="I180" s="5"/>
      <c r="J180" s="5"/>
      <c r="K180" s="682"/>
      <c r="L180" s="682"/>
      <c r="M180" s="682"/>
      <c r="N180" s="682"/>
      <c r="O180" s="682"/>
      <c r="P180" s="682"/>
      <c r="Q180" s="682"/>
      <c r="R180" s="682"/>
      <c r="S180" s="682"/>
      <c r="T180" s="682"/>
      <c r="U180" s="682"/>
      <c r="V180" s="682"/>
      <c r="W180" s="43" t="str">
        <f t="shared" si="60"/>
        <v/>
      </c>
      <c r="X180" s="43" t="str">
        <f t="shared" si="61"/>
        <v/>
      </c>
      <c r="Y180" s="42" t="str">
        <f t="shared" si="62"/>
        <v/>
      </c>
      <c r="Z180" s="42" t="str">
        <f t="shared" si="63"/>
        <v/>
      </c>
      <c r="AA180" s="42" t="str">
        <f t="shared" si="64"/>
        <v/>
      </c>
      <c r="AB180" s="42" t="str">
        <f t="shared" si="65"/>
        <v/>
      </c>
      <c r="AC180" s="2"/>
      <c r="AD180" s="2"/>
      <c r="AE180" s="2"/>
      <c r="AF180" s="159" t="str">
        <f t="shared" si="66"/>
        <v/>
      </c>
      <c r="AG180" s="44" t="str">
        <f t="shared" si="57"/>
        <v/>
      </c>
      <c r="AH180" s="44" t="str">
        <f t="shared" si="67"/>
        <v/>
      </c>
      <c r="AI180" s="44" t="str">
        <f t="shared" si="68"/>
        <v/>
      </c>
      <c r="AJ180" s="44" t="str">
        <f t="shared" si="58"/>
        <v/>
      </c>
      <c r="AK180" s="44" t="str">
        <f t="shared" si="59"/>
        <v/>
      </c>
    </row>
    <row r="181" spans="1:37" hidden="1" x14ac:dyDescent="0.2">
      <c r="A181" s="2"/>
      <c r="B181" s="2"/>
      <c r="C181" s="2"/>
      <c r="D181" s="2"/>
      <c r="E181" s="2"/>
      <c r="F181" s="5"/>
      <c r="G181" s="2"/>
      <c r="H181" s="5"/>
      <c r="I181" s="5"/>
      <c r="J181" s="5"/>
      <c r="K181" s="682"/>
      <c r="L181" s="682"/>
      <c r="M181" s="682"/>
      <c r="N181" s="682"/>
      <c r="O181" s="682"/>
      <c r="P181" s="682"/>
      <c r="Q181" s="682"/>
      <c r="R181" s="682"/>
      <c r="S181" s="682"/>
      <c r="T181" s="682"/>
      <c r="U181" s="682"/>
      <c r="V181" s="682"/>
      <c r="W181" s="43" t="str">
        <f t="shared" si="60"/>
        <v/>
      </c>
      <c r="X181" s="43" t="str">
        <f t="shared" si="61"/>
        <v/>
      </c>
      <c r="Y181" s="42" t="str">
        <f t="shared" si="62"/>
        <v/>
      </c>
      <c r="Z181" s="42" t="str">
        <f t="shared" si="63"/>
        <v/>
      </c>
      <c r="AA181" s="42" t="str">
        <f t="shared" si="64"/>
        <v/>
      </c>
      <c r="AB181" s="42" t="str">
        <f t="shared" si="65"/>
        <v/>
      </c>
      <c r="AC181" s="2"/>
      <c r="AD181" s="2"/>
      <c r="AE181" s="2"/>
      <c r="AF181" s="159" t="str">
        <f t="shared" si="66"/>
        <v/>
      </c>
      <c r="AG181" s="44" t="str">
        <f t="shared" si="57"/>
        <v/>
      </c>
      <c r="AH181" s="44" t="str">
        <f t="shared" si="67"/>
        <v/>
      </c>
      <c r="AI181" s="44" t="str">
        <f t="shared" si="68"/>
        <v/>
      </c>
      <c r="AJ181" s="44" t="str">
        <f t="shared" si="58"/>
        <v/>
      </c>
      <c r="AK181" s="44" t="str">
        <f t="shared" si="59"/>
        <v/>
      </c>
    </row>
    <row r="182" spans="1:37" hidden="1" x14ac:dyDescent="0.2">
      <c r="A182" s="2"/>
      <c r="B182" s="2"/>
      <c r="C182" s="2"/>
      <c r="D182" s="2"/>
      <c r="E182" s="2"/>
      <c r="F182" s="5"/>
      <c r="G182" s="2"/>
      <c r="H182" s="5"/>
      <c r="I182" s="5"/>
      <c r="J182" s="5"/>
      <c r="K182" s="682"/>
      <c r="L182" s="682"/>
      <c r="M182" s="682"/>
      <c r="N182" s="682"/>
      <c r="O182" s="682"/>
      <c r="P182" s="682"/>
      <c r="Q182" s="682"/>
      <c r="R182" s="682"/>
      <c r="S182" s="682"/>
      <c r="T182" s="682"/>
      <c r="U182" s="682"/>
      <c r="V182" s="682"/>
      <c r="W182" s="43" t="str">
        <f t="shared" si="60"/>
        <v/>
      </c>
      <c r="X182" s="43" t="str">
        <f t="shared" si="61"/>
        <v/>
      </c>
      <c r="Y182" s="42" t="str">
        <f t="shared" si="62"/>
        <v/>
      </c>
      <c r="Z182" s="42" t="str">
        <f t="shared" si="63"/>
        <v/>
      </c>
      <c r="AA182" s="42" t="str">
        <f t="shared" si="64"/>
        <v/>
      </c>
      <c r="AB182" s="42" t="str">
        <f t="shared" si="65"/>
        <v/>
      </c>
      <c r="AC182" s="2"/>
      <c r="AD182" s="2"/>
      <c r="AE182" s="2"/>
      <c r="AF182" s="159" t="str">
        <f t="shared" si="66"/>
        <v/>
      </c>
      <c r="AG182" s="44" t="str">
        <f t="shared" si="57"/>
        <v/>
      </c>
      <c r="AH182" s="44" t="str">
        <f t="shared" si="67"/>
        <v/>
      </c>
      <c r="AI182" s="44" t="str">
        <f t="shared" si="68"/>
        <v/>
      </c>
      <c r="AJ182" s="44" t="str">
        <f t="shared" si="58"/>
        <v/>
      </c>
      <c r="AK182" s="44" t="str">
        <f t="shared" si="59"/>
        <v/>
      </c>
    </row>
    <row r="183" spans="1:37" hidden="1" x14ac:dyDescent="0.2">
      <c r="A183" s="2"/>
      <c r="B183" s="2"/>
      <c r="C183" s="2"/>
      <c r="D183" s="2"/>
      <c r="E183" s="2"/>
      <c r="F183" s="5"/>
      <c r="G183" s="2"/>
      <c r="H183" s="5"/>
      <c r="I183" s="5"/>
      <c r="J183" s="5"/>
      <c r="K183" s="682"/>
      <c r="L183" s="682"/>
      <c r="M183" s="682"/>
      <c r="N183" s="682"/>
      <c r="O183" s="682"/>
      <c r="P183" s="682"/>
      <c r="Q183" s="682"/>
      <c r="R183" s="682"/>
      <c r="S183" s="682"/>
      <c r="T183" s="682"/>
      <c r="U183" s="682"/>
      <c r="V183" s="682"/>
      <c r="W183" s="43" t="str">
        <f t="shared" si="60"/>
        <v/>
      </c>
      <c r="X183" s="43" t="str">
        <f t="shared" si="61"/>
        <v/>
      </c>
      <c r="Y183" s="42" t="str">
        <f t="shared" si="62"/>
        <v/>
      </c>
      <c r="Z183" s="42" t="str">
        <f t="shared" si="63"/>
        <v/>
      </c>
      <c r="AA183" s="42" t="str">
        <f t="shared" si="64"/>
        <v/>
      </c>
      <c r="AB183" s="42" t="str">
        <f t="shared" si="65"/>
        <v/>
      </c>
      <c r="AC183" s="2"/>
      <c r="AD183" s="2"/>
      <c r="AE183" s="2"/>
      <c r="AF183" s="159" t="str">
        <f t="shared" si="66"/>
        <v/>
      </c>
      <c r="AG183" s="44" t="str">
        <f t="shared" si="57"/>
        <v/>
      </c>
      <c r="AH183" s="44" t="str">
        <f t="shared" si="67"/>
        <v/>
      </c>
      <c r="AI183" s="44" t="str">
        <f t="shared" si="68"/>
        <v/>
      </c>
      <c r="AJ183" s="44" t="str">
        <f t="shared" si="58"/>
        <v/>
      </c>
      <c r="AK183" s="44" t="str">
        <f t="shared" si="59"/>
        <v/>
      </c>
    </row>
    <row r="184" spans="1:37" hidden="1" x14ac:dyDescent="0.2">
      <c r="A184" s="2"/>
      <c r="B184" s="2"/>
      <c r="C184" s="2"/>
      <c r="D184" s="2"/>
      <c r="E184" s="2"/>
      <c r="F184" s="5"/>
      <c r="G184" s="2"/>
      <c r="H184" s="5"/>
      <c r="I184" s="5"/>
      <c r="J184" s="5"/>
      <c r="K184" s="682"/>
      <c r="L184" s="682"/>
      <c r="M184" s="682"/>
      <c r="N184" s="682"/>
      <c r="O184" s="682"/>
      <c r="P184" s="682"/>
      <c r="Q184" s="682"/>
      <c r="R184" s="682"/>
      <c r="S184" s="682"/>
      <c r="T184" s="682"/>
      <c r="U184" s="682"/>
      <c r="V184" s="682"/>
      <c r="W184" s="43" t="str">
        <f t="shared" si="60"/>
        <v/>
      </c>
      <c r="X184" s="43" t="str">
        <f t="shared" si="61"/>
        <v/>
      </c>
      <c r="Y184" s="42" t="str">
        <f t="shared" si="62"/>
        <v/>
      </c>
      <c r="Z184" s="42" t="str">
        <f t="shared" si="63"/>
        <v/>
      </c>
      <c r="AA184" s="42" t="str">
        <f t="shared" si="64"/>
        <v/>
      </c>
      <c r="AB184" s="42" t="str">
        <f t="shared" si="65"/>
        <v/>
      </c>
      <c r="AC184" s="2"/>
      <c r="AD184" s="2"/>
      <c r="AE184" s="2"/>
      <c r="AF184" s="159" t="str">
        <f t="shared" si="66"/>
        <v/>
      </c>
      <c r="AG184" s="44" t="str">
        <f t="shared" si="57"/>
        <v/>
      </c>
      <c r="AH184" s="44" t="str">
        <f t="shared" si="67"/>
        <v/>
      </c>
      <c r="AI184" s="44" t="str">
        <f t="shared" si="68"/>
        <v/>
      </c>
      <c r="AJ184" s="44" t="str">
        <f t="shared" si="58"/>
        <v/>
      </c>
      <c r="AK184" s="44" t="str">
        <f t="shared" si="59"/>
        <v/>
      </c>
    </row>
    <row r="185" spans="1:37" hidden="1" x14ac:dyDescent="0.2">
      <c r="A185" s="2"/>
      <c r="B185" s="2"/>
      <c r="C185" s="2"/>
      <c r="D185" s="2"/>
      <c r="E185" s="2"/>
      <c r="F185" s="5"/>
      <c r="G185" s="2"/>
      <c r="H185" s="5"/>
      <c r="I185" s="5"/>
      <c r="J185" s="5"/>
      <c r="K185" s="682"/>
      <c r="L185" s="682"/>
      <c r="M185" s="682"/>
      <c r="N185" s="682"/>
      <c r="O185" s="682"/>
      <c r="P185" s="682"/>
      <c r="Q185" s="682"/>
      <c r="R185" s="682"/>
      <c r="S185" s="682"/>
      <c r="T185" s="682"/>
      <c r="U185" s="682"/>
      <c r="V185" s="682"/>
      <c r="W185" s="43" t="str">
        <f t="shared" si="60"/>
        <v/>
      </c>
      <c r="X185" s="43" t="str">
        <f t="shared" si="61"/>
        <v/>
      </c>
      <c r="Y185" s="42" t="str">
        <f t="shared" si="62"/>
        <v/>
      </c>
      <c r="Z185" s="42" t="str">
        <f t="shared" si="63"/>
        <v/>
      </c>
      <c r="AA185" s="42" t="str">
        <f t="shared" si="64"/>
        <v/>
      </c>
      <c r="AB185" s="42" t="str">
        <f t="shared" si="65"/>
        <v/>
      </c>
      <c r="AC185" s="2"/>
      <c r="AD185" s="2"/>
      <c r="AE185" s="2"/>
      <c r="AF185" s="159" t="str">
        <f t="shared" si="66"/>
        <v/>
      </c>
      <c r="AG185" s="44" t="str">
        <f t="shared" si="57"/>
        <v/>
      </c>
      <c r="AH185" s="44" t="str">
        <f t="shared" si="67"/>
        <v/>
      </c>
      <c r="AI185" s="44" t="str">
        <f t="shared" si="68"/>
        <v/>
      </c>
      <c r="AJ185" s="44" t="str">
        <f t="shared" si="58"/>
        <v/>
      </c>
      <c r="AK185" s="44" t="str">
        <f t="shared" si="59"/>
        <v/>
      </c>
    </row>
    <row r="186" spans="1:37" hidden="1" x14ac:dyDescent="0.2">
      <c r="A186" s="2"/>
      <c r="B186" s="2"/>
      <c r="C186" s="2"/>
      <c r="D186" s="2"/>
      <c r="E186" s="2"/>
      <c r="F186" s="5"/>
      <c r="G186" s="2"/>
      <c r="H186" s="5"/>
      <c r="I186" s="5"/>
      <c r="J186" s="5"/>
      <c r="K186" s="682"/>
      <c r="L186" s="682"/>
      <c r="M186" s="682"/>
      <c r="N186" s="682"/>
      <c r="O186" s="682"/>
      <c r="P186" s="682"/>
      <c r="Q186" s="682"/>
      <c r="R186" s="682"/>
      <c r="S186" s="682"/>
      <c r="T186" s="682"/>
      <c r="U186" s="682"/>
      <c r="V186" s="682"/>
      <c r="W186" s="43" t="str">
        <f t="shared" si="60"/>
        <v/>
      </c>
      <c r="X186" s="43" t="str">
        <f t="shared" si="61"/>
        <v/>
      </c>
      <c r="Y186" s="42" t="str">
        <f t="shared" si="62"/>
        <v/>
      </c>
      <c r="Z186" s="42" t="str">
        <f t="shared" si="63"/>
        <v/>
      </c>
      <c r="AA186" s="42" t="str">
        <f t="shared" si="64"/>
        <v/>
      </c>
      <c r="AB186" s="42" t="str">
        <f t="shared" si="65"/>
        <v/>
      </c>
      <c r="AC186" s="2"/>
      <c r="AD186" s="2"/>
      <c r="AE186" s="2"/>
      <c r="AF186" s="159" t="str">
        <f t="shared" si="66"/>
        <v/>
      </c>
      <c r="AG186" s="44" t="str">
        <f t="shared" si="57"/>
        <v/>
      </c>
      <c r="AH186" s="44" t="str">
        <f t="shared" si="67"/>
        <v/>
      </c>
      <c r="AI186" s="44" t="str">
        <f t="shared" si="68"/>
        <v/>
      </c>
      <c r="AJ186" s="44" t="str">
        <f t="shared" si="58"/>
        <v/>
      </c>
      <c r="AK186" s="44" t="str">
        <f t="shared" si="59"/>
        <v/>
      </c>
    </row>
    <row r="187" spans="1:37" hidden="1" x14ac:dyDescent="0.2">
      <c r="A187" s="2"/>
      <c r="B187" s="2"/>
      <c r="C187" s="2"/>
      <c r="D187" s="2"/>
      <c r="E187" s="2"/>
      <c r="F187" s="5"/>
      <c r="G187" s="2"/>
      <c r="H187" s="5"/>
      <c r="I187" s="5"/>
      <c r="J187" s="5"/>
      <c r="K187" s="682"/>
      <c r="L187" s="682"/>
      <c r="M187" s="682"/>
      <c r="N187" s="682"/>
      <c r="O187" s="682"/>
      <c r="P187" s="682"/>
      <c r="Q187" s="682"/>
      <c r="R187" s="682"/>
      <c r="S187" s="682"/>
      <c r="T187" s="682"/>
      <c r="U187" s="682"/>
      <c r="V187" s="682"/>
      <c r="W187" s="43" t="str">
        <f t="shared" si="60"/>
        <v/>
      </c>
      <c r="X187" s="43" t="str">
        <f t="shared" si="61"/>
        <v/>
      </c>
      <c r="Y187" s="42" t="str">
        <f t="shared" si="62"/>
        <v/>
      </c>
      <c r="Z187" s="42" t="str">
        <f t="shared" si="63"/>
        <v/>
      </c>
      <c r="AA187" s="42" t="str">
        <f t="shared" si="64"/>
        <v/>
      </c>
      <c r="AB187" s="42" t="str">
        <f t="shared" si="65"/>
        <v/>
      </c>
      <c r="AC187" s="2"/>
      <c r="AD187" s="2"/>
      <c r="AE187" s="2"/>
      <c r="AF187" s="159" t="str">
        <f t="shared" si="66"/>
        <v/>
      </c>
      <c r="AG187" s="44" t="str">
        <f t="shared" si="57"/>
        <v/>
      </c>
      <c r="AH187" s="44" t="str">
        <f t="shared" si="67"/>
        <v/>
      </c>
      <c r="AI187" s="44" t="str">
        <f t="shared" si="68"/>
        <v/>
      </c>
      <c r="AJ187" s="44" t="str">
        <f t="shared" si="58"/>
        <v/>
      </c>
      <c r="AK187" s="44" t="str">
        <f t="shared" si="59"/>
        <v/>
      </c>
    </row>
    <row r="188" spans="1:37" hidden="1" x14ac:dyDescent="0.2">
      <c r="A188" s="2"/>
      <c r="B188" s="2"/>
      <c r="C188" s="2"/>
      <c r="D188" s="2"/>
      <c r="E188" s="2"/>
      <c r="F188" s="5"/>
      <c r="G188" s="2"/>
      <c r="H188" s="5"/>
      <c r="I188" s="5"/>
      <c r="J188" s="5"/>
      <c r="K188" s="682"/>
      <c r="L188" s="682"/>
      <c r="M188" s="682"/>
      <c r="N188" s="682"/>
      <c r="O188" s="682"/>
      <c r="P188" s="682"/>
      <c r="Q188" s="682"/>
      <c r="R188" s="682"/>
      <c r="S188" s="682"/>
      <c r="T188" s="682"/>
      <c r="U188" s="682"/>
      <c r="V188" s="682"/>
      <c r="W188" s="43" t="str">
        <f t="shared" si="60"/>
        <v/>
      </c>
      <c r="X188" s="43" t="str">
        <f t="shared" si="61"/>
        <v/>
      </c>
      <c r="Y188" s="42" t="str">
        <f t="shared" si="62"/>
        <v/>
      </c>
      <c r="Z188" s="42" t="str">
        <f t="shared" si="63"/>
        <v/>
      </c>
      <c r="AA188" s="42" t="str">
        <f t="shared" si="64"/>
        <v/>
      </c>
      <c r="AB188" s="42" t="str">
        <f t="shared" si="65"/>
        <v/>
      </c>
      <c r="AC188" s="2"/>
      <c r="AD188" s="2"/>
      <c r="AE188" s="2"/>
      <c r="AF188" s="159" t="str">
        <f t="shared" si="66"/>
        <v/>
      </c>
      <c r="AG188" s="44" t="str">
        <f t="shared" si="57"/>
        <v/>
      </c>
      <c r="AH188" s="44" t="str">
        <f t="shared" si="67"/>
        <v/>
      </c>
      <c r="AI188" s="44" t="str">
        <f t="shared" si="68"/>
        <v/>
      </c>
      <c r="AJ188" s="44" t="str">
        <f t="shared" si="58"/>
        <v/>
      </c>
      <c r="AK188" s="44" t="str">
        <f t="shared" si="59"/>
        <v/>
      </c>
    </row>
    <row r="189" spans="1:37" hidden="1" x14ac:dyDescent="0.2">
      <c r="A189" s="2"/>
      <c r="B189" s="2"/>
      <c r="C189" s="2"/>
      <c r="D189" s="2"/>
      <c r="E189" s="2"/>
      <c r="F189" s="5"/>
      <c r="G189" s="2"/>
      <c r="H189" s="5"/>
      <c r="I189" s="5"/>
      <c r="J189" s="5"/>
      <c r="K189" s="682"/>
      <c r="L189" s="682"/>
      <c r="M189" s="682"/>
      <c r="N189" s="682"/>
      <c r="O189" s="682"/>
      <c r="P189" s="682"/>
      <c r="Q189" s="682"/>
      <c r="R189" s="682"/>
      <c r="S189" s="682"/>
      <c r="T189" s="682"/>
      <c r="U189" s="682"/>
      <c r="V189" s="682"/>
      <c r="W189" s="43" t="str">
        <f t="shared" si="60"/>
        <v/>
      </c>
      <c r="X189" s="43" t="str">
        <f t="shared" si="61"/>
        <v/>
      </c>
      <c r="Y189" s="42" t="str">
        <f t="shared" si="62"/>
        <v/>
      </c>
      <c r="Z189" s="42" t="str">
        <f t="shared" si="63"/>
        <v/>
      </c>
      <c r="AA189" s="42" t="str">
        <f t="shared" si="64"/>
        <v/>
      </c>
      <c r="AB189" s="42" t="str">
        <f t="shared" si="65"/>
        <v/>
      </c>
      <c r="AC189" s="2"/>
      <c r="AD189" s="2"/>
      <c r="AE189" s="2"/>
      <c r="AF189" s="159" t="str">
        <f t="shared" si="66"/>
        <v/>
      </c>
      <c r="AG189" s="44" t="str">
        <f t="shared" si="57"/>
        <v/>
      </c>
      <c r="AH189" s="44" t="str">
        <f t="shared" si="67"/>
        <v/>
      </c>
      <c r="AI189" s="44" t="str">
        <f t="shared" si="68"/>
        <v/>
      </c>
      <c r="AJ189" s="44" t="str">
        <f t="shared" si="58"/>
        <v/>
      </c>
      <c r="AK189" s="44" t="str">
        <f t="shared" si="59"/>
        <v/>
      </c>
    </row>
    <row r="190" spans="1:37" hidden="1" x14ac:dyDescent="0.2">
      <c r="A190" s="2"/>
      <c r="B190" s="2"/>
      <c r="C190" s="2"/>
      <c r="D190" s="2"/>
      <c r="E190" s="2"/>
      <c r="F190" s="5"/>
      <c r="G190" s="2"/>
      <c r="H190" s="5"/>
      <c r="I190" s="5"/>
      <c r="J190" s="5"/>
      <c r="K190" s="682"/>
      <c r="L190" s="682"/>
      <c r="M190" s="682"/>
      <c r="N190" s="682"/>
      <c r="O190" s="682"/>
      <c r="P190" s="682"/>
      <c r="Q190" s="682"/>
      <c r="R190" s="682"/>
      <c r="S190" s="682"/>
      <c r="T190" s="682"/>
      <c r="U190" s="682"/>
      <c r="V190" s="682"/>
      <c r="W190" s="43" t="str">
        <f t="shared" si="60"/>
        <v/>
      </c>
      <c r="X190" s="43" t="str">
        <f t="shared" si="61"/>
        <v/>
      </c>
      <c r="Y190" s="42" t="str">
        <f t="shared" si="62"/>
        <v/>
      </c>
      <c r="Z190" s="42" t="str">
        <f t="shared" si="63"/>
        <v/>
      </c>
      <c r="AA190" s="42" t="str">
        <f t="shared" si="64"/>
        <v/>
      </c>
      <c r="AB190" s="42" t="str">
        <f t="shared" si="65"/>
        <v/>
      </c>
      <c r="AC190" s="2"/>
      <c r="AD190" s="2"/>
      <c r="AE190" s="2"/>
      <c r="AF190" s="159" t="str">
        <f t="shared" si="66"/>
        <v/>
      </c>
      <c r="AG190" s="44" t="str">
        <f t="shared" si="57"/>
        <v/>
      </c>
      <c r="AH190" s="44" t="str">
        <f t="shared" si="67"/>
        <v/>
      </c>
      <c r="AI190" s="44" t="str">
        <f t="shared" si="68"/>
        <v/>
      </c>
      <c r="AJ190" s="44" t="str">
        <f t="shared" si="58"/>
        <v/>
      </c>
      <c r="AK190" s="44" t="str">
        <f t="shared" si="59"/>
        <v/>
      </c>
    </row>
    <row r="191" spans="1:37" hidden="1" x14ac:dyDescent="0.2">
      <c r="A191" s="2"/>
      <c r="B191" s="2"/>
      <c r="C191" s="2"/>
      <c r="D191" s="2"/>
      <c r="E191" s="2"/>
      <c r="F191" s="5"/>
      <c r="G191" s="2"/>
      <c r="H191" s="5"/>
      <c r="I191" s="5"/>
      <c r="J191" s="5"/>
      <c r="K191" s="682"/>
      <c r="L191" s="682"/>
      <c r="M191" s="682"/>
      <c r="N191" s="682"/>
      <c r="O191" s="682"/>
      <c r="P191" s="682"/>
      <c r="Q191" s="682"/>
      <c r="R191" s="682"/>
      <c r="S191" s="682"/>
      <c r="T191" s="682"/>
      <c r="U191" s="682"/>
      <c r="V191" s="682"/>
      <c r="W191" s="43" t="str">
        <f t="shared" si="60"/>
        <v/>
      </c>
      <c r="X191" s="43" t="str">
        <f t="shared" si="61"/>
        <v/>
      </c>
      <c r="Y191" s="42" t="str">
        <f t="shared" si="62"/>
        <v/>
      </c>
      <c r="Z191" s="42" t="str">
        <f t="shared" si="63"/>
        <v/>
      </c>
      <c r="AA191" s="42" t="str">
        <f t="shared" si="64"/>
        <v/>
      </c>
      <c r="AB191" s="42" t="str">
        <f t="shared" si="65"/>
        <v/>
      </c>
      <c r="AC191" s="2"/>
      <c r="AD191" s="2"/>
      <c r="AE191" s="2"/>
      <c r="AF191" s="159" t="str">
        <f t="shared" si="66"/>
        <v/>
      </c>
      <c r="AG191" s="44" t="str">
        <f t="shared" si="57"/>
        <v/>
      </c>
      <c r="AH191" s="44" t="str">
        <f t="shared" si="67"/>
        <v/>
      </c>
      <c r="AI191" s="44" t="str">
        <f t="shared" si="68"/>
        <v/>
      </c>
      <c r="AJ191" s="44" t="str">
        <f t="shared" si="58"/>
        <v/>
      </c>
      <c r="AK191" s="44" t="str">
        <f t="shared" si="59"/>
        <v/>
      </c>
    </row>
    <row r="192" spans="1:37" hidden="1" x14ac:dyDescent="0.2">
      <c r="A192" s="2"/>
      <c r="B192" s="2"/>
      <c r="C192" s="2"/>
      <c r="D192" s="2"/>
      <c r="E192" s="2"/>
      <c r="F192" s="5"/>
      <c r="G192" s="2"/>
      <c r="H192" s="5"/>
      <c r="I192" s="5"/>
      <c r="J192" s="5"/>
      <c r="K192" s="682"/>
      <c r="L192" s="682"/>
      <c r="M192" s="682"/>
      <c r="N192" s="682"/>
      <c r="O192" s="682"/>
      <c r="P192" s="682"/>
      <c r="Q192" s="682"/>
      <c r="R192" s="682"/>
      <c r="S192" s="682"/>
      <c r="T192" s="682"/>
      <c r="U192" s="682"/>
      <c r="V192" s="682"/>
      <c r="W192" s="43" t="str">
        <f t="shared" si="60"/>
        <v/>
      </c>
      <c r="X192" s="43" t="str">
        <f t="shared" si="61"/>
        <v/>
      </c>
      <c r="Y192" s="42" t="str">
        <f t="shared" si="62"/>
        <v/>
      </c>
      <c r="Z192" s="42" t="str">
        <f t="shared" si="63"/>
        <v/>
      </c>
      <c r="AA192" s="42" t="str">
        <f t="shared" si="64"/>
        <v/>
      </c>
      <c r="AB192" s="42" t="str">
        <f t="shared" si="65"/>
        <v/>
      </c>
      <c r="AC192" s="2"/>
      <c r="AD192" s="2"/>
      <c r="AE192" s="2"/>
      <c r="AF192" s="159" t="str">
        <f t="shared" si="66"/>
        <v/>
      </c>
      <c r="AG192" s="44" t="str">
        <f t="shared" si="57"/>
        <v/>
      </c>
      <c r="AH192" s="44" t="str">
        <f t="shared" si="67"/>
        <v/>
      </c>
      <c r="AI192" s="44" t="str">
        <f t="shared" si="68"/>
        <v/>
      </c>
      <c r="AJ192" s="44" t="str">
        <f t="shared" si="58"/>
        <v/>
      </c>
      <c r="AK192" s="44" t="str">
        <f t="shared" si="59"/>
        <v/>
      </c>
    </row>
    <row r="193" spans="1:37" hidden="1" x14ac:dyDescent="0.2">
      <c r="A193" s="2"/>
      <c r="B193" s="2"/>
      <c r="C193" s="2"/>
      <c r="D193" s="2"/>
      <c r="E193" s="2"/>
      <c r="F193" s="5"/>
      <c r="G193" s="2"/>
      <c r="H193" s="5"/>
      <c r="I193" s="5"/>
      <c r="J193" s="5"/>
      <c r="K193" s="682"/>
      <c r="L193" s="682"/>
      <c r="M193" s="682"/>
      <c r="N193" s="682"/>
      <c r="O193" s="682"/>
      <c r="P193" s="682"/>
      <c r="Q193" s="682"/>
      <c r="R193" s="682"/>
      <c r="S193" s="682"/>
      <c r="T193" s="682"/>
      <c r="U193" s="682"/>
      <c r="V193" s="682"/>
      <c r="W193" s="43" t="str">
        <f t="shared" si="60"/>
        <v/>
      </c>
      <c r="X193" s="43" t="str">
        <f t="shared" si="61"/>
        <v/>
      </c>
      <c r="Y193" s="42" t="str">
        <f t="shared" si="62"/>
        <v/>
      </c>
      <c r="Z193" s="42" t="str">
        <f t="shared" si="63"/>
        <v/>
      </c>
      <c r="AA193" s="42" t="str">
        <f t="shared" si="64"/>
        <v/>
      </c>
      <c r="AB193" s="42" t="str">
        <f t="shared" si="65"/>
        <v/>
      </c>
      <c r="AC193" s="2"/>
      <c r="AD193" s="2"/>
      <c r="AE193" s="2"/>
      <c r="AF193" s="159" t="str">
        <f t="shared" si="66"/>
        <v/>
      </c>
      <c r="AG193" s="44" t="str">
        <f t="shared" si="57"/>
        <v/>
      </c>
      <c r="AH193" s="44" t="str">
        <f t="shared" si="67"/>
        <v/>
      </c>
      <c r="AI193" s="44" t="str">
        <f t="shared" si="68"/>
        <v/>
      </c>
      <c r="AJ193" s="44" t="str">
        <f t="shared" si="58"/>
        <v/>
      </c>
      <c r="AK193" s="44" t="str">
        <f t="shared" si="59"/>
        <v/>
      </c>
    </row>
    <row r="194" spans="1:37" hidden="1" x14ac:dyDescent="0.2">
      <c r="A194" s="2"/>
      <c r="B194" s="2"/>
      <c r="C194" s="2"/>
      <c r="D194" s="2"/>
      <c r="E194" s="2"/>
      <c r="F194" s="5"/>
      <c r="G194" s="2"/>
      <c r="H194" s="5"/>
      <c r="I194" s="5"/>
      <c r="J194" s="5"/>
      <c r="K194" s="682"/>
      <c r="L194" s="682"/>
      <c r="M194" s="682"/>
      <c r="N194" s="682"/>
      <c r="O194" s="682"/>
      <c r="P194" s="682"/>
      <c r="Q194" s="682"/>
      <c r="R194" s="682"/>
      <c r="S194" s="682"/>
      <c r="T194" s="682"/>
      <c r="U194" s="682"/>
      <c r="V194" s="682"/>
      <c r="W194" s="43" t="str">
        <f t="shared" si="60"/>
        <v/>
      </c>
      <c r="X194" s="43" t="str">
        <f t="shared" si="61"/>
        <v/>
      </c>
      <c r="Y194" s="42" t="str">
        <f t="shared" si="62"/>
        <v/>
      </c>
      <c r="Z194" s="42" t="str">
        <f t="shared" si="63"/>
        <v/>
      </c>
      <c r="AA194" s="42" t="str">
        <f t="shared" si="64"/>
        <v/>
      </c>
      <c r="AB194" s="42" t="str">
        <f t="shared" si="65"/>
        <v/>
      </c>
      <c r="AC194" s="2"/>
      <c r="AD194" s="2"/>
      <c r="AE194" s="2"/>
      <c r="AF194" s="159" t="str">
        <f t="shared" si="66"/>
        <v/>
      </c>
      <c r="AG194" s="44" t="str">
        <f t="shared" si="57"/>
        <v/>
      </c>
      <c r="AH194" s="44" t="str">
        <f t="shared" si="67"/>
        <v/>
      </c>
      <c r="AI194" s="44" t="str">
        <f t="shared" si="68"/>
        <v/>
      </c>
      <c r="AJ194" s="44" t="str">
        <f t="shared" si="58"/>
        <v/>
      </c>
      <c r="AK194" s="44" t="str">
        <f t="shared" si="59"/>
        <v/>
      </c>
    </row>
    <row r="195" spans="1:37" hidden="1" x14ac:dyDescent="0.2">
      <c r="A195" s="2"/>
      <c r="B195" s="2"/>
      <c r="C195" s="2"/>
      <c r="D195" s="2"/>
      <c r="E195" s="2"/>
      <c r="F195" s="5"/>
      <c r="G195" s="2"/>
      <c r="H195" s="5"/>
      <c r="I195" s="5"/>
      <c r="J195" s="5"/>
      <c r="K195" s="682"/>
      <c r="L195" s="682"/>
      <c r="M195" s="682"/>
      <c r="N195" s="682"/>
      <c r="O195" s="682"/>
      <c r="P195" s="682"/>
      <c r="Q195" s="682"/>
      <c r="R195" s="682"/>
      <c r="S195" s="682"/>
      <c r="T195" s="682"/>
      <c r="U195" s="682"/>
      <c r="V195" s="682"/>
      <c r="W195" s="43" t="str">
        <f t="shared" si="60"/>
        <v/>
      </c>
      <c r="X195" s="43" t="str">
        <f t="shared" si="61"/>
        <v/>
      </c>
      <c r="Y195" s="42" t="str">
        <f t="shared" si="62"/>
        <v/>
      </c>
      <c r="Z195" s="42" t="str">
        <f t="shared" si="63"/>
        <v/>
      </c>
      <c r="AA195" s="42" t="str">
        <f t="shared" si="64"/>
        <v/>
      </c>
      <c r="AB195" s="42" t="str">
        <f t="shared" si="65"/>
        <v/>
      </c>
      <c r="AC195" s="2"/>
      <c r="AD195" s="2"/>
      <c r="AE195" s="2"/>
      <c r="AF195" s="159" t="str">
        <f t="shared" si="66"/>
        <v/>
      </c>
      <c r="AG195" s="44" t="str">
        <f t="shared" ref="AG195:AG258" si="69">+IFERROR(LN(AF195),"")</f>
        <v/>
      </c>
      <c r="AH195" s="44" t="str">
        <f t="shared" si="67"/>
        <v/>
      </c>
      <c r="AI195" s="44" t="str">
        <f t="shared" si="68"/>
        <v/>
      </c>
      <c r="AJ195" s="44" t="str">
        <f t="shared" ref="AJ195:AJ258" si="70">IF(AND($H195="W", $I195="Short-term", $J195="PBZ",$V195&lt;&gt;"", $AF195&lt;&gt;"ND"), $V195, "")</f>
        <v/>
      </c>
      <c r="AK195" s="44" t="str">
        <f t="shared" ref="AK195:AK258" si="71">+IFERROR(LN(AJ195),"")</f>
        <v/>
      </c>
    </row>
    <row r="196" spans="1:37" hidden="1" x14ac:dyDescent="0.2">
      <c r="A196" s="2"/>
      <c r="B196" s="2"/>
      <c r="C196" s="2"/>
      <c r="D196" s="2"/>
      <c r="E196" s="2"/>
      <c r="F196" s="5"/>
      <c r="G196" s="2"/>
      <c r="H196" s="5"/>
      <c r="I196" s="5"/>
      <c r="J196" s="5"/>
      <c r="K196" s="682"/>
      <c r="L196" s="682"/>
      <c r="M196" s="682"/>
      <c r="N196" s="682"/>
      <c r="O196" s="682"/>
      <c r="P196" s="682"/>
      <c r="Q196" s="682"/>
      <c r="R196" s="682"/>
      <c r="S196" s="682"/>
      <c r="T196" s="682"/>
      <c r="U196" s="682"/>
      <c r="V196" s="682"/>
      <c r="W196" s="43" t="str">
        <f t="shared" ref="W196:W259" si="72">IF(AND($H196="W",$I196="TWA",$J196="PBZ",$V196&lt;&gt;""),IF($AD196&lt;&gt;"ND",$V196,IF(AO199&gt;3,$V196/2,$V196/SQRT(2))),"")</f>
        <v/>
      </c>
      <c r="X196" s="43" t="str">
        <f t="shared" ref="X196:X259" si="73">IF(AND($H196="ONU",$I196="TWA",$J196="PBZ",$V196&lt;&gt;""),IF($AD196&lt;&gt;"ND",$V196,IF(AP199&gt;3,$V196/2,$V196/SQRT(2))),"")</f>
        <v/>
      </c>
      <c r="Y196" s="42" t="str">
        <f t="shared" ref="Y196:Y259" si="74">IF(AND($H196="W",$I196="12-hr TWA",$J196="PBZ",$V196&lt;&gt;""),IF($AD196&lt;&gt;"ND",$V196,IF(AP199&gt;3,$V196/2,$V196/SQRT(2))),"")</f>
        <v/>
      </c>
      <c r="Z196" s="42" t="str">
        <f t="shared" ref="Z196:Z259" si="75">IF(AND($H196="ONU",$I196="12-hr TWA",$J196="PBZ",$V196&lt;&gt;""),IF($AD196&lt;&gt;"ND",$V196,IF(AQ199&gt;3,$V196/2,$V196/SQRT(2))),"")</f>
        <v/>
      </c>
      <c r="AA196" s="42" t="str">
        <f t="shared" ref="AA196:AA259" si="76">IF(AND($H196="W",$I196="Short-term",$J196="PBZ",$V196&lt;&gt;""),IF($AD196&lt;&gt;"ND",$V196,IF(AQ199&gt;3,$V196/2,$V196/SQRT(2))),"")</f>
        <v/>
      </c>
      <c r="AB196" s="42" t="str">
        <f t="shared" ref="AB196:AB259" si="77">IF(AND($H196="ONU",$I196="Short-term",$J196="PBZ",$V196&lt;&gt;""),IF($AD196&lt;&gt;"ND",$V196,IF(AR199&gt;3,$V196/2,$V196/SQRT(2))),"")</f>
        <v/>
      </c>
      <c r="AC196" s="2"/>
      <c r="AD196" s="2"/>
      <c r="AE196" s="2"/>
      <c r="AF196" s="159" t="str">
        <f t="shared" ref="AF196:AF259" si="78">IF(AND($H196="W", $I196="TWA", $J196="PBZ",$V196&lt;&gt;"", $AD196&lt;&gt;"ND"), $V196, "")</f>
        <v/>
      </c>
      <c r="AG196" s="44" t="str">
        <f t="shared" si="69"/>
        <v/>
      </c>
      <c r="AH196" s="44" t="str">
        <f t="shared" ref="AH196:AH259" si="79">IF(AND($H196="W", $I196="12-hr TWA", $J196="PBZ",$V196&lt;&gt;"", $AF196&lt;&gt;"ND"), $V196, "")</f>
        <v/>
      </c>
      <c r="AI196" s="44" t="str">
        <f t="shared" ref="AI196:AI259" si="80">+IFERROR(LN(AH196),"")</f>
        <v/>
      </c>
      <c r="AJ196" s="44" t="str">
        <f t="shared" si="70"/>
        <v/>
      </c>
      <c r="AK196" s="44" t="str">
        <f t="shared" si="71"/>
        <v/>
      </c>
    </row>
    <row r="197" spans="1:37" hidden="1" x14ac:dyDescent="0.2">
      <c r="A197" s="2"/>
      <c r="B197" s="2"/>
      <c r="C197" s="2"/>
      <c r="D197" s="2"/>
      <c r="E197" s="2"/>
      <c r="F197" s="5"/>
      <c r="G197" s="2"/>
      <c r="H197" s="5"/>
      <c r="I197" s="5"/>
      <c r="J197" s="5"/>
      <c r="K197" s="682"/>
      <c r="L197" s="682"/>
      <c r="M197" s="682"/>
      <c r="N197" s="682"/>
      <c r="O197" s="682"/>
      <c r="P197" s="682"/>
      <c r="Q197" s="682"/>
      <c r="R197" s="682"/>
      <c r="S197" s="682"/>
      <c r="T197" s="682"/>
      <c r="U197" s="682"/>
      <c r="V197" s="682"/>
      <c r="W197" s="43" t="str">
        <f t="shared" si="72"/>
        <v/>
      </c>
      <c r="X197" s="43" t="str">
        <f t="shared" si="73"/>
        <v/>
      </c>
      <c r="Y197" s="42" t="str">
        <f t="shared" si="74"/>
        <v/>
      </c>
      <c r="Z197" s="42" t="str">
        <f t="shared" si="75"/>
        <v/>
      </c>
      <c r="AA197" s="42" t="str">
        <f t="shared" si="76"/>
        <v/>
      </c>
      <c r="AB197" s="42" t="str">
        <f t="shared" si="77"/>
        <v/>
      </c>
      <c r="AC197" s="2"/>
      <c r="AD197" s="2"/>
      <c r="AE197" s="2"/>
      <c r="AF197" s="159" t="str">
        <f t="shared" si="78"/>
        <v/>
      </c>
      <c r="AG197" s="44" t="str">
        <f t="shared" si="69"/>
        <v/>
      </c>
      <c r="AH197" s="44" t="str">
        <f t="shared" si="79"/>
        <v/>
      </c>
      <c r="AI197" s="44" t="str">
        <f t="shared" si="80"/>
        <v/>
      </c>
      <c r="AJ197" s="44" t="str">
        <f t="shared" si="70"/>
        <v/>
      </c>
      <c r="AK197" s="44" t="str">
        <f t="shared" si="71"/>
        <v/>
      </c>
    </row>
    <row r="198" spans="1:37" hidden="1" x14ac:dyDescent="0.2">
      <c r="A198" s="2"/>
      <c r="B198" s="2"/>
      <c r="C198" s="2"/>
      <c r="D198" s="2"/>
      <c r="E198" s="2"/>
      <c r="F198" s="5"/>
      <c r="G198" s="2"/>
      <c r="H198" s="5"/>
      <c r="I198" s="5"/>
      <c r="J198" s="5"/>
      <c r="K198" s="682"/>
      <c r="L198" s="682"/>
      <c r="M198" s="682"/>
      <c r="N198" s="682"/>
      <c r="O198" s="682"/>
      <c r="P198" s="682"/>
      <c r="Q198" s="682"/>
      <c r="R198" s="682"/>
      <c r="S198" s="682"/>
      <c r="T198" s="682"/>
      <c r="U198" s="682"/>
      <c r="V198" s="682"/>
      <c r="W198" s="43" t="str">
        <f t="shared" si="72"/>
        <v/>
      </c>
      <c r="X198" s="43" t="str">
        <f t="shared" si="73"/>
        <v/>
      </c>
      <c r="Y198" s="42" t="str">
        <f t="shared" si="74"/>
        <v/>
      </c>
      <c r="Z198" s="42" t="str">
        <f t="shared" si="75"/>
        <v/>
      </c>
      <c r="AA198" s="42" t="str">
        <f t="shared" si="76"/>
        <v/>
      </c>
      <c r="AB198" s="42" t="str">
        <f t="shared" si="77"/>
        <v/>
      </c>
      <c r="AC198" s="2"/>
      <c r="AD198" s="2"/>
      <c r="AE198" s="2"/>
      <c r="AF198" s="159" t="str">
        <f t="shared" si="78"/>
        <v/>
      </c>
      <c r="AG198" s="44" t="str">
        <f t="shared" si="69"/>
        <v/>
      </c>
      <c r="AH198" s="44" t="str">
        <f t="shared" si="79"/>
        <v/>
      </c>
      <c r="AI198" s="44" t="str">
        <f t="shared" si="80"/>
        <v/>
      </c>
      <c r="AJ198" s="44" t="str">
        <f t="shared" si="70"/>
        <v/>
      </c>
      <c r="AK198" s="44" t="str">
        <f t="shared" si="71"/>
        <v/>
      </c>
    </row>
    <row r="199" spans="1:37" hidden="1" x14ac:dyDescent="0.2">
      <c r="A199" s="2"/>
      <c r="B199" s="2"/>
      <c r="C199" s="2"/>
      <c r="D199" s="2"/>
      <c r="E199" s="2"/>
      <c r="F199" s="5"/>
      <c r="G199" s="2"/>
      <c r="H199" s="5"/>
      <c r="I199" s="5"/>
      <c r="J199" s="5"/>
      <c r="K199" s="682"/>
      <c r="L199" s="682"/>
      <c r="M199" s="682"/>
      <c r="N199" s="682"/>
      <c r="O199" s="682"/>
      <c r="P199" s="682"/>
      <c r="Q199" s="682"/>
      <c r="R199" s="682"/>
      <c r="S199" s="682"/>
      <c r="T199" s="682"/>
      <c r="U199" s="682"/>
      <c r="V199" s="682"/>
      <c r="W199" s="43" t="str">
        <f t="shared" si="72"/>
        <v/>
      </c>
      <c r="X199" s="43" t="str">
        <f t="shared" si="73"/>
        <v/>
      </c>
      <c r="Y199" s="42" t="str">
        <f t="shared" si="74"/>
        <v/>
      </c>
      <c r="Z199" s="42" t="str">
        <f t="shared" si="75"/>
        <v/>
      </c>
      <c r="AA199" s="42" t="str">
        <f t="shared" si="76"/>
        <v/>
      </c>
      <c r="AB199" s="42" t="str">
        <f t="shared" si="77"/>
        <v/>
      </c>
      <c r="AC199" s="2"/>
      <c r="AD199" s="2"/>
      <c r="AE199" s="2"/>
      <c r="AF199" s="159" t="str">
        <f t="shared" si="78"/>
        <v/>
      </c>
      <c r="AG199" s="44" t="str">
        <f t="shared" si="69"/>
        <v/>
      </c>
      <c r="AH199" s="44" t="str">
        <f t="shared" si="79"/>
        <v/>
      </c>
      <c r="AI199" s="44" t="str">
        <f t="shared" si="80"/>
        <v/>
      </c>
      <c r="AJ199" s="44" t="str">
        <f t="shared" si="70"/>
        <v/>
      </c>
      <c r="AK199" s="44" t="str">
        <f t="shared" si="71"/>
        <v/>
      </c>
    </row>
    <row r="200" spans="1:37" hidden="1" x14ac:dyDescent="0.2">
      <c r="A200" s="2"/>
      <c r="B200" s="2"/>
      <c r="C200" s="2"/>
      <c r="D200" s="2"/>
      <c r="E200" s="2"/>
      <c r="F200" s="5"/>
      <c r="G200" s="2"/>
      <c r="H200" s="5"/>
      <c r="I200" s="5"/>
      <c r="J200" s="5"/>
      <c r="K200" s="682"/>
      <c r="L200" s="682"/>
      <c r="M200" s="682"/>
      <c r="N200" s="682"/>
      <c r="O200" s="682"/>
      <c r="P200" s="682"/>
      <c r="Q200" s="682"/>
      <c r="R200" s="682"/>
      <c r="S200" s="682"/>
      <c r="T200" s="682"/>
      <c r="U200" s="682"/>
      <c r="V200" s="682"/>
      <c r="W200" s="43" t="str">
        <f t="shared" si="72"/>
        <v/>
      </c>
      <c r="X200" s="43" t="str">
        <f t="shared" si="73"/>
        <v/>
      </c>
      <c r="Y200" s="42" t="str">
        <f t="shared" si="74"/>
        <v/>
      </c>
      <c r="Z200" s="42" t="str">
        <f t="shared" si="75"/>
        <v/>
      </c>
      <c r="AA200" s="42" t="str">
        <f t="shared" si="76"/>
        <v/>
      </c>
      <c r="AB200" s="42" t="str">
        <f t="shared" si="77"/>
        <v/>
      </c>
      <c r="AC200" s="2"/>
      <c r="AD200" s="2"/>
      <c r="AE200" s="2"/>
      <c r="AF200" s="159" t="str">
        <f t="shared" si="78"/>
        <v/>
      </c>
      <c r="AG200" s="44" t="str">
        <f t="shared" si="69"/>
        <v/>
      </c>
      <c r="AH200" s="44" t="str">
        <f t="shared" si="79"/>
        <v/>
      </c>
      <c r="AI200" s="44" t="str">
        <f t="shared" si="80"/>
        <v/>
      </c>
      <c r="AJ200" s="44" t="str">
        <f t="shared" si="70"/>
        <v/>
      </c>
      <c r="AK200" s="44" t="str">
        <f t="shared" si="71"/>
        <v/>
      </c>
    </row>
    <row r="201" spans="1:37" hidden="1" x14ac:dyDescent="0.2">
      <c r="A201" s="2"/>
      <c r="B201" s="2"/>
      <c r="C201" s="2"/>
      <c r="D201" s="2"/>
      <c r="E201" s="2"/>
      <c r="F201" s="5"/>
      <c r="G201" s="2"/>
      <c r="H201" s="5"/>
      <c r="I201" s="5"/>
      <c r="J201" s="5"/>
      <c r="K201" s="682"/>
      <c r="L201" s="682"/>
      <c r="M201" s="682"/>
      <c r="N201" s="682"/>
      <c r="O201" s="682"/>
      <c r="P201" s="682"/>
      <c r="Q201" s="682"/>
      <c r="R201" s="682"/>
      <c r="S201" s="682"/>
      <c r="T201" s="682"/>
      <c r="U201" s="682"/>
      <c r="V201" s="682"/>
      <c r="W201" s="43" t="str">
        <f t="shared" si="72"/>
        <v/>
      </c>
      <c r="X201" s="43" t="str">
        <f t="shared" si="73"/>
        <v/>
      </c>
      <c r="Y201" s="42" t="str">
        <f t="shared" si="74"/>
        <v/>
      </c>
      <c r="Z201" s="42" t="str">
        <f t="shared" si="75"/>
        <v/>
      </c>
      <c r="AA201" s="42" t="str">
        <f t="shared" si="76"/>
        <v/>
      </c>
      <c r="AB201" s="42" t="str">
        <f t="shared" si="77"/>
        <v/>
      </c>
      <c r="AC201" s="2"/>
      <c r="AD201" s="2"/>
      <c r="AE201" s="2"/>
      <c r="AF201" s="159" t="str">
        <f t="shared" si="78"/>
        <v/>
      </c>
      <c r="AG201" s="44" t="str">
        <f t="shared" si="69"/>
        <v/>
      </c>
      <c r="AH201" s="44" t="str">
        <f t="shared" si="79"/>
        <v/>
      </c>
      <c r="AI201" s="44" t="str">
        <f t="shared" si="80"/>
        <v/>
      </c>
      <c r="AJ201" s="44" t="str">
        <f t="shared" si="70"/>
        <v/>
      </c>
      <c r="AK201" s="44" t="str">
        <f t="shared" si="71"/>
        <v/>
      </c>
    </row>
    <row r="202" spans="1:37" hidden="1" x14ac:dyDescent="0.2">
      <c r="A202" s="2"/>
      <c r="B202" s="2"/>
      <c r="C202" s="2"/>
      <c r="D202" s="2"/>
      <c r="E202" s="2"/>
      <c r="F202" s="5"/>
      <c r="G202" s="2"/>
      <c r="H202" s="5"/>
      <c r="I202" s="5"/>
      <c r="J202" s="5"/>
      <c r="K202" s="682"/>
      <c r="L202" s="682"/>
      <c r="M202" s="682"/>
      <c r="N202" s="682"/>
      <c r="O202" s="682"/>
      <c r="P202" s="682"/>
      <c r="Q202" s="682"/>
      <c r="R202" s="682"/>
      <c r="S202" s="682"/>
      <c r="T202" s="682"/>
      <c r="U202" s="682"/>
      <c r="V202" s="682"/>
      <c r="W202" s="43" t="str">
        <f t="shared" si="72"/>
        <v/>
      </c>
      <c r="X202" s="43" t="str">
        <f t="shared" si="73"/>
        <v/>
      </c>
      <c r="Y202" s="42" t="str">
        <f t="shared" si="74"/>
        <v/>
      </c>
      <c r="Z202" s="42" t="str">
        <f t="shared" si="75"/>
        <v/>
      </c>
      <c r="AA202" s="42" t="str">
        <f t="shared" si="76"/>
        <v/>
      </c>
      <c r="AB202" s="42" t="str">
        <f t="shared" si="77"/>
        <v/>
      </c>
      <c r="AC202" s="2"/>
      <c r="AD202" s="2"/>
      <c r="AE202" s="2"/>
      <c r="AF202" s="159" t="str">
        <f t="shared" si="78"/>
        <v/>
      </c>
      <c r="AG202" s="44" t="str">
        <f t="shared" si="69"/>
        <v/>
      </c>
      <c r="AH202" s="44" t="str">
        <f t="shared" si="79"/>
        <v/>
      </c>
      <c r="AI202" s="44" t="str">
        <f t="shared" si="80"/>
        <v/>
      </c>
      <c r="AJ202" s="44" t="str">
        <f t="shared" si="70"/>
        <v/>
      </c>
      <c r="AK202" s="44" t="str">
        <f t="shared" si="71"/>
        <v/>
      </c>
    </row>
    <row r="203" spans="1:37" hidden="1" x14ac:dyDescent="0.2">
      <c r="A203" s="2"/>
      <c r="B203" s="2"/>
      <c r="C203" s="2"/>
      <c r="D203" s="2"/>
      <c r="E203" s="2"/>
      <c r="F203" s="5"/>
      <c r="G203" s="2"/>
      <c r="H203" s="5"/>
      <c r="I203" s="5"/>
      <c r="J203" s="5"/>
      <c r="K203" s="682"/>
      <c r="L203" s="682"/>
      <c r="M203" s="682"/>
      <c r="N203" s="682"/>
      <c r="O203" s="682"/>
      <c r="P203" s="682"/>
      <c r="Q203" s="682"/>
      <c r="R203" s="682"/>
      <c r="S203" s="682"/>
      <c r="T203" s="682"/>
      <c r="U203" s="682"/>
      <c r="V203" s="682"/>
      <c r="W203" s="43" t="str">
        <f t="shared" si="72"/>
        <v/>
      </c>
      <c r="X203" s="43" t="str">
        <f t="shared" si="73"/>
        <v/>
      </c>
      <c r="Y203" s="42" t="str">
        <f t="shared" si="74"/>
        <v/>
      </c>
      <c r="Z203" s="42" t="str">
        <f t="shared" si="75"/>
        <v/>
      </c>
      <c r="AA203" s="42" t="str">
        <f t="shared" si="76"/>
        <v/>
      </c>
      <c r="AB203" s="42" t="str">
        <f t="shared" si="77"/>
        <v/>
      </c>
      <c r="AC203" s="2"/>
      <c r="AD203" s="2"/>
      <c r="AE203" s="2"/>
      <c r="AF203" s="159" t="str">
        <f t="shared" si="78"/>
        <v/>
      </c>
      <c r="AG203" s="44" t="str">
        <f t="shared" si="69"/>
        <v/>
      </c>
      <c r="AH203" s="44" t="str">
        <f t="shared" si="79"/>
        <v/>
      </c>
      <c r="AI203" s="44" t="str">
        <f t="shared" si="80"/>
        <v/>
      </c>
      <c r="AJ203" s="44" t="str">
        <f t="shared" si="70"/>
        <v/>
      </c>
      <c r="AK203" s="44" t="str">
        <f t="shared" si="71"/>
        <v/>
      </c>
    </row>
    <row r="204" spans="1:37" hidden="1" x14ac:dyDescent="0.2">
      <c r="A204" s="2"/>
      <c r="B204" s="2"/>
      <c r="C204" s="2"/>
      <c r="D204" s="2"/>
      <c r="E204" s="2"/>
      <c r="F204" s="5"/>
      <c r="G204" s="2"/>
      <c r="H204" s="5"/>
      <c r="I204" s="5"/>
      <c r="J204" s="5"/>
      <c r="K204" s="682"/>
      <c r="L204" s="682"/>
      <c r="M204" s="682"/>
      <c r="N204" s="682"/>
      <c r="O204" s="682"/>
      <c r="P204" s="682"/>
      <c r="Q204" s="682"/>
      <c r="R204" s="682"/>
      <c r="S204" s="682"/>
      <c r="T204" s="682"/>
      <c r="U204" s="682"/>
      <c r="V204" s="682"/>
      <c r="W204" s="43" t="str">
        <f t="shared" si="72"/>
        <v/>
      </c>
      <c r="X204" s="43" t="str">
        <f t="shared" si="73"/>
        <v/>
      </c>
      <c r="Y204" s="42" t="str">
        <f t="shared" si="74"/>
        <v/>
      </c>
      <c r="Z204" s="42" t="str">
        <f t="shared" si="75"/>
        <v/>
      </c>
      <c r="AA204" s="42" t="str">
        <f t="shared" si="76"/>
        <v/>
      </c>
      <c r="AB204" s="42" t="str">
        <f t="shared" si="77"/>
        <v/>
      </c>
      <c r="AC204" s="2"/>
      <c r="AD204" s="2"/>
      <c r="AE204" s="2"/>
      <c r="AF204" s="159" t="str">
        <f t="shared" si="78"/>
        <v/>
      </c>
      <c r="AG204" s="44" t="str">
        <f t="shared" si="69"/>
        <v/>
      </c>
      <c r="AH204" s="44" t="str">
        <f t="shared" si="79"/>
        <v/>
      </c>
      <c r="AI204" s="44" t="str">
        <f t="shared" si="80"/>
        <v/>
      </c>
      <c r="AJ204" s="44" t="str">
        <f t="shared" si="70"/>
        <v/>
      </c>
      <c r="AK204" s="44" t="str">
        <f t="shared" si="71"/>
        <v/>
      </c>
    </row>
    <row r="205" spans="1:37" hidden="1" x14ac:dyDescent="0.2">
      <c r="A205" s="2"/>
      <c r="B205" s="2"/>
      <c r="C205" s="2"/>
      <c r="D205" s="2"/>
      <c r="E205" s="2"/>
      <c r="F205" s="5"/>
      <c r="G205" s="2"/>
      <c r="H205" s="5"/>
      <c r="I205" s="5"/>
      <c r="J205" s="5"/>
      <c r="K205" s="682"/>
      <c r="L205" s="682"/>
      <c r="M205" s="682"/>
      <c r="N205" s="682"/>
      <c r="O205" s="682"/>
      <c r="P205" s="682"/>
      <c r="Q205" s="682"/>
      <c r="R205" s="682"/>
      <c r="S205" s="682"/>
      <c r="T205" s="682"/>
      <c r="U205" s="682"/>
      <c r="V205" s="682"/>
      <c r="W205" s="43" t="str">
        <f t="shared" si="72"/>
        <v/>
      </c>
      <c r="X205" s="43" t="str">
        <f t="shared" si="73"/>
        <v/>
      </c>
      <c r="Y205" s="42" t="str">
        <f t="shared" si="74"/>
        <v/>
      </c>
      <c r="Z205" s="42" t="str">
        <f t="shared" si="75"/>
        <v/>
      </c>
      <c r="AA205" s="42" t="str">
        <f t="shared" si="76"/>
        <v/>
      </c>
      <c r="AB205" s="42" t="str">
        <f t="shared" si="77"/>
        <v/>
      </c>
      <c r="AC205" s="2"/>
      <c r="AD205" s="2"/>
      <c r="AE205" s="2"/>
      <c r="AF205" s="159" t="str">
        <f t="shared" si="78"/>
        <v/>
      </c>
      <c r="AG205" s="44" t="str">
        <f t="shared" si="69"/>
        <v/>
      </c>
      <c r="AH205" s="44" t="str">
        <f t="shared" si="79"/>
        <v/>
      </c>
      <c r="AI205" s="44" t="str">
        <f t="shared" si="80"/>
        <v/>
      </c>
      <c r="AJ205" s="44" t="str">
        <f t="shared" si="70"/>
        <v/>
      </c>
      <c r="AK205" s="44" t="str">
        <f t="shared" si="71"/>
        <v/>
      </c>
    </row>
    <row r="206" spans="1:37" hidden="1" x14ac:dyDescent="0.2">
      <c r="A206" s="2"/>
      <c r="B206" s="2"/>
      <c r="C206" s="2"/>
      <c r="D206" s="2"/>
      <c r="E206" s="2"/>
      <c r="F206" s="5"/>
      <c r="G206" s="2"/>
      <c r="H206" s="5"/>
      <c r="I206" s="5"/>
      <c r="J206" s="5"/>
      <c r="K206" s="682"/>
      <c r="L206" s="682"/>
      <c r="M206" s="682"/>
      <c r="N206" s="682"/>
      <c r="O206" s="682"/>
      <c r="P206" s="682"/>
      <c r="Q206" s="682"/>
      <c r="R206" s="682"/>
      <c r="S206" s="682"/>
      <c r="T206" s="682"/>
      <c r="U206" s="682"/>
      <c r="V206" s="682"/>
      <c r="W206" s="43" t="str">
        <f t="shared" si="72"/>
        <v/>
      </c>
      <c r="X206" s="43" t="str">
        <f t="shared" si="73"/>
        <v/>
      </c>
      <c r="Y206" s="42" t="str">
        <f t="shared" si="74"/>
        <v/>
      </c>
      <c r="Z206" s="42" t="str">
        <f t="shared" si="75"/>
        <v/>
      </c>
      <c r="AA206" s="42" t="str">
        <f t="shared" si="76"/>
        <v/>
      </c>
      <c r="AB206" s="42" t="str">
        <f t="shared" si="77"/>
        <v/>
      </c>
      <c r="AC206" s="2"/>
      <c r="AD206" s="2"/>
      <c r="AE206" s="2"/>
      <c r="AF206" s="159" t="str">
        <f t="shared" si="78"/>
        <v/>
      </c>
      <c r="AG206" s="44" t="str">
        <f t="shared" si="69"/>
        <v/>
      </c>
      <c r="AH206" s="44" t="str">
        <f t="shared" si="79"/>
        <v/>
      </c>
      <c r="AI206" s="44" t="str">
        <f t="shared" si="80"/>
        <v/>
      </c>
      <c r="AJ206" s="44" t="str">
        <f t="shared" si="70"/>
        <v/>
      </c>
      <c r="AK206" s="44" t="str">
        <f t="shared" si="71"/>
        <v/>
      </c>
    </row>
    <row r="207" spans="1:37" hidden="1" x14ac:dyDescent="0.2">
      <c r="A207" s="2"/>
      <c r="B207" s="2"/>
      <c r="C207" s="2"/>
      <c r="D207" s="2"/>
      <c r="E207" s="2"/>
      <c r="F207" s="5"/>
      <c r="G207" s="2"/>
      <c r="H207" s="5"/>
      <c r="I207" s="5"/>
      <c r="J207" s="5"/>
      <c r="K207" s="682"/>
      <c r="L207" s="682"/>
      <c r="M207" s="682"/>
      <c r="N207" s="682"/>
      <c r="O207" s="682"/>
      <c r="P207" s="682"/>
      <c r="Q207" s="682"/>
      <c r="R207" s="682"/>
      <c r="S207" s="682"/>
      <c r="T207" s="682"/>
      <c r="U207" s="682"/>
      <c r="V207" s="682"/>
      <c r="W207" s="43" t="str">
        <f t="shared" si="72"/>
        <v/>
      </c>
      <c r="X207" s="43" t="str">
        <f t="shared" si="73"/>
        <v/>
      </c>
      <c r="Y207" s="42" t="str">
        <f t="shared" si="74"/>
        <v/>
      </c>
      <c r="Z207" s="42" t="str">
        <f t="shared" si="75"/>
        <v/>
      </c>
      <c r="AA207" s="42" t="str">
        <f t="shared" si="76"/>
        <v/>
      </c>
      <c r="AB207" s="42" t="str">
        <f t="shared" si="77"/>
        <v/>
      </c>
      <c r="AC207" s="2"/>
      <c r="AD207" s="2"/>
      <c r="AE207" s="2"/>
      <c r="AF207" s="159" t="str">
        <f t="shared" si="78"/>
        <v/>
      </c>
      <c r="AG207" s="44" t="str">
        <f t="shared" si="69"/>
        <v/>
      </c>
      <c r="AH207" s="44" t="str">
        <f t="shared" si="79"/>
        <v/>
      </c>
      <c r="AI207" s="44" t="str">
        <f t="shared" si="80"/>
        <v/>
      </c>
      <c r="AJ207" s="44" t="str">
        <f t="shared" si="70"/>
        <v/>
      </c>
      <c r="AK207" s="44" t="str">
        <f t="shared" si="71"/>
        <v/>
      </c>
    </row>
    <row r="208" spans="1:37" hidden="1" x14ac:dyDescent="0.2">
      <c r="A208" s="2"/>
      <c r="B208" s="2"/>
      <c r="C208" s="2"/>
      <c r="D208" s="2"/>
      <c r="E208" s="2"/>
      <c r="F208" s="5"/>
      <c r="G208" s="2"/>
      <c r="H208" s="5"/>
      <c r="I208" s="5"/>
      <c r="J208" s="5"/>
      <c r="K208" s="682"/>
      <c r="L208" s="682"/>
      <c r="M208" s="682"/>
      <c r="N208" s="682"/>
      <c r="O208" s="682"/>
      <c r="P208" s="682"/>
      <c r="Q208" s="682"/>
      <c r="R208" s="682"/>
      <c r="S208" s="682"/>
      <c r="T208" s="682"/>
      <c r="U208" s="682"/>
      <c r="V208" s="682"/>
      <c r="W208" s="43" t="str">
        <f t="shared" si="72"/>
        <v/>
      </c>
      <c r="X208" s="43" t="str">
        <f t="shared" si="73"/>
        <v/>
      </c>
      <c r="Y208" s="42" t="str">
        <f t="shared" si="74"/>
        <v/>
      </c>
      <c r="Z208" s="42" t="str">
        <f t="shared" si="75"/>
        <v/>
      </c>
      <c r="AA208" s="42" t="str">
        <f t="shared" si="76"/>
        <v/>
      </c>
      <c r="AB208" s="42" t="str">
        <f t="shared" si="77"/>
        <v/>
      </c>
      <c r="AC208" s="2"/>
      <c r="AD208" s="2"/>
      <c r="AE208" s="2"/>
      <c r="AF208" s="159" t="str">
        <f t="shared" si="78"/>
        <v/>
      </c>
      <c r="AG208" s="44" t="str">
        <f t="shared" si="69"/>
        <v/>
      </c>
      <c r="AH208" s="44" t="str">
        <f t="shared" si="79"/>
        <v/>
      </c>
      <c r="AI208" s="44" t="str">
        <f t="shared" si="80"/>
        <v/>
      </c>
      <c r="AJ208" s="44" t="str">
        <f t="shared" si="70"/>
        <v/>
      </c>
      <c r="AK208" s="44" t="str">
        <f t="shared" si="71"/>
        <v/>
      </c>
    </row>
    <row r="209" spans="1:37" hidden="1" x14ac:dyDescent="0.2">
      <c r="A209" s="2"/>
      <c r="B209" s="2"/>
      <c r="C209" s="2"/>
      <c r="D209" s="2"/>
      <c r="E209" s="2"/>
      <c r="F209" s="5"/>
      <c r="G209" s="2"/>
      <c r="H209" s="5"/>
      <c r="I209" s="5"/>
      <c r="J209" s="5"/>
      <c r="K209" s="682"/>
      <c r="L209" s="682"/>
      <c r="M209" s="682"/>
      <c r="N209" s="682"/>
      <c r="O209" s="682"/>
      <c r="P209" s="682"/>
      <c r="Q209" s="682"/>
      <c r="R209" s="682"/>
      <c r="S209" s="682"/>
      <c r="T209" s="682"/>
      <c r="U209" s="682"/>
      <c r="V209" s="682"/>
      <c r="W209" s="43" t="str">
        <f t="shared" si="72"/>
        <v/>
      </c>
      <c r="X209" s="43" t="str">
        <f t="shared" si="73"/>
        <v/>
      </c>
      <c r="Y209" s="42" t="str">
        <f t="shared" si="74"/>
        <v/>
      </c>
      <c r="Z209" s="42" t="str">
        <f t="shared" si="75"/>
        <v/>
      </c>
      <c r="AA209" s="42" t="str">
        <f t="shared" si="76"/>
        <v/>
      </c>
      <c r="AB209" s="42" t="str">
        <f t="shared" si="77"/>
        <v/>
      </c>
      <c r="AC209" s="2"/>
      <c r="AD209" s="2"/>
      <c r="AE209" s="2"/>
      <c r="AF209" s="159" t="str">
        <f t="shared" si="78"/>
        <v/>
      </c>
      <c r="AG209" s="44" t="str">
        <f t="shared" si="69"/>
        <v/>
      </c>
      <c r="AH209" s="44" t="str">
        <f t="shared" si="79"/>
        <v/>
      </c>
      <c r="AI209" s="44" t="str">
        <f t="shared" si="80"/>
        <v/>
      </c>
      <c r="AJ209" s="44" t="str">
        <f t="shared" si="70"/>
        <v/>
      </c>
      <c r="AK209" s="44" t="str">
        <f t="shared" si="71"/>
        <v/>
      </c>
    </row>
    <row r="210" spans="1:37" hidden="1" x14ac:dyDescent="0.2">
      <c r="A210" s="2"/>
      <c r="B210" s="2"/>
      <c r="C210" s="2"/>
      <c r="D210" s="2"/>
      <c r="E210" s="2"/>
      <c r="F210" s="5"/>
      <c r="G210" s="2"/>
      <c r="H210" s="5"/>
      <c r="I210" s="5"/>
      <c r="J210" s="5"/>
      <c r="K210" s="682"/>
      <c r="L210" s="682"/>
      <c r="M210" s="682"/>
      <c r="N210" s="682"/>
      <c r="O210" s="682"/>
      <c r="P210" s="682"/>
      <c r="Q210" s="682"/>
      <c r="R210" s="682"/>
      <c r="S210" s="682"/>
      <c r="T210" s="682"/>
      <c r="U210" s="682"/>
      <c r="V210" s="682"/>
      <c r="W210" s="43" t="str">
        <f t="shared" si="72"/>
        <v/>
      </c>
      <c r="X210" s="43" t="str">
        <f t="shared" si="73"/>
        <v/>
      </c>
      <c r="Y210" s="42" t="str">
        <f t="shared" si="74"/>
        <v/>
      </c>
      <c r="Z210" s="42" t="str">
        <f t="shared" si="75"/>
        <v/>
      </c>
      <c r="AA210" s="42" t="str">
        <f t="shared" si="76"/>
        <v/>
      </c>
      <c r="AB210" s="42" t="str">
        <f t="shared" si="77"/>
        <v/>
      </c>
      <c r="AC210" s="2"/>
      <c r="AD210" s="2"/>
      <c r="AE210" s="2"/>
      <c r="AF210" s="159" t="str">
        <f t="shared" si="78"/>
        <v/>
      </c>
      <c r="AG210" s="44" t="str">
        <f t="shared" si="69"/>
        <v/>
      </c>
      <c r="AH210" s="44" t="str">
        <f t="shared" si="79"/>
        <v/>
      </c>
      <c r="AI210" s="44" t="str">
        <f t="shared" si="80"/>
        <v/>
      </c>
      <c r="AJ210" s="44" t="str">
        <f t="shared" si="70"/>
        <v/>
      </c>
      <c r="AK210" s="44" t="str">
        <f t="shared" si="71"/>
        <v/>
      </c>
    </row>
    <row r="211" spans="1:37" hidden="1" x14ac:dyDescent="0.2">
      <c r="A211" s="2"/>
      <c r="B211" s="2"/>
      <c r="C211" s="2"/>
      <c r="D211" s="2"/>
      <c r="E211" s="2"/>
      <c r="F211" s="5"/>
      <c r="G211" s="2"/>
      <c r="H211" s="5"/>
      <c r="I211" s="5"/>
      <c r="J211" s="5"/>
      <c r="K211" s="682"/>
      <c r="L211" s="682"/>
      <c r="M211" s="682"/>
      <c r="N211" s="682"/>
      <c r="O211" s="682"/>
      <c r="P211" s="682"/>
      <c r="Q211" s="682"/>
      <c r="R211" s="682"/>
      <c r="S211" s="682"/>
      <c r="T211" s="682"/>
      <c r="U211" s="682"/>
      <c r="V211" s="682"/>
      <c r="W211" s="43" t="str">
        <f t="shared" si="72"/>
        <v/>
      </c>
      <c r="X211" s="43" t="str">
        <f t="shared" si="73"/>
        <v/>
      </c>
      <c r="Y211" s="42" t="str">
        <f t="shared" si="74"/>
        <v/>
      </c>
      <c r="Z211" s="42" t="str">
        <f t="shared" si="75"/>
        <v/>
      </c>
      <c r="AA211" s="42" t="str">
        <f t="shared" si="76"/>
        <v/>
      </c>
      <c r="AB211" s="42" t="str">
        <f t="shared" si="77"/>
        <v/>
      </c>
      <c r="AC211" s="2"/>
      <c r="AD211" s="2"/>
      <c r="AE211" s="2"/>
      <c r="AF211" s="159" t="str">
        <f t="shared" si="78"/>
        <v/>
      </c>
      <c r="AG211" s="44" t="str">
        <f t="shared" si="69"/>
        <v/>
      </c>
      <c r="AH211" s="44" t="str">
        <f t="shared" si="79"/>
        <v/>
      </c>
      <c r="AI211" s="44" t="str">
        <f t="shared" si="80"/>
        <v/>
      </c>
      <c r="AJ211" s="44" t="str">
        <f t="shared" si="70"/>
        <v/>
      </c>
      <c r="AK211" s="44" t="str">
        <f t="shared" si="71"/>
        <v/>
      </c>
    </row>
    <row r="212" spans="1:37" hidden="1" x14ac:dyDescent="0.2">
      <c r="A212" s="2"/>
      <c r="B212" s="2"/>
      <c r="C212" s="2"/>
      <c r="D212" s="2"/>
      <c r="E212" s="2"/>
      <c r="F212" s="5"/>
      <c r="G212" s="2"/>
      <c r="H212" s="5"/>
      <c r="I212" s="5"/>
      <c r="J212" s="5"/>
      <c r="K212" s="682"/>
      <c r="L212" s="682"/>
      <c r="M212" s="682"/>
      <c r="N212" s="682"/>
      <c r="O212" s="682"/>
      <c r="P212" s="682"/>
      <c r="Q212" s="682"/>
      <c r="R212" s="682"/>
      <c r="S212" s="682"/>
      <c r="T212" s="682"/>
      <c r="U212" s="682"/>
      <c r="V212" s="682"/>
      <c r="W212" s="43" t="str">
        <f t="shared" si="72"/>
        <v/>
      </c>
      <c r="X212" s="43" t="str">
        <f t="shared" si="73"/>
        <v/>
      </c>
      <c r="Y212" s="42" t="str">
        <f t="shared" si="74"/>
        <v/>
      </c>
      <c r="Z212" s="42" t="str">
        <f t="shared" si="75"/>
        <v/>
      </c>
      <c r="AA212" s="42" t="str">
        <f t="shared" si="76"/>
        <v/>
      </c>
      <c r="AB212" s="42" t="str">
        <f t="shared" si="77"/>
        <v/>
      </c>
      <c r="AC212" s="2"/>
      <c r="AD212" s="2"/>
      <c r="AE212" s="2"/>
      <c r="AF212" s="159" t="str">
        <f t="shared" si="78"/>
        <v/>
      </c>
      <c r="AG212" s="44" t="str">
        <f t="shared" si="69"/>
        <v/>
      </c>
      <c r="AH212" s="44" t="str">
        <f t="shared" si="79"/>
        <v/>
      </c>
      <c r="AI212" s="44" t="str">
        <f t="shared" si="80"/>
        <v/>
      </c>
      <c r="AJ212" s="44" t="str">
        <f t="shared" si="70"/>
        <v/>
      </c>
      <c r="AK212" s="44" t="str">
        <f t="shared" si="71"/>
        <v/>
      </c>
    </row>
    <row r="213" spans="1:37" hidden="1" x14ac:dyDescent="0.2">
      <c r="A213" s="2"/>
      <c r="B213" s="2"/>
      <c r="C213" s="2"/>
      <c r="D213" s="2"/>
      <c r="E213" s="2"/>
      <c r="F213" s="5"/>
      <c r="G213" s="2"/>
      <c r="H213" s="5"/>
      <c r="I213" s="5"/>
      <c r="J213" s="5"/>
      <c r="K213" s="682"/>
      <c r="L213" s="682"/>
      <c r="M213" s="682"/>
      <c r="N213" s="682"/>
      <c r="O213" s="682"/>
      <c r="P213" s="682"/>
      <c r="Q213" s="682"/>
      <c r="R213" s="682"/>
      <c r="S213" s="682"/>
      <c r="T213" s="682"/>
      <c r="U213" s="682"/>
      <c r="V213" s="682"/>
      <c r="W213" s="43" t="str">
        <f t="shared" si="72"/>
        <v/>
      </c>
      <c r="X213" s="43" t="str">
        <f t="shared" si="73"/>
        <v/>
      </c>
      <c r="Y213" s="42" t="str">
        <f t="shared" si="74"/>
        <v/>
      </c>
      <c r="Z213" s="42" t="str">
        <f t="shared" si="75"/>
        <v/>
      </c>
      <c r="AA213" s="42" t="str">
        <f t="shared" si="76"/>
        <v/>
      </c>
      <c r="AB213" s="42" t="str">
        <f t="shared" si="77"/>
        <v/>
      </c>
      <c r="AC213" s="2"/>
      <c r="AD213" s="2"/>
      <c r="AE213" s="2"/>
      <c r="AF213" s="159" t="str">
        <f t="shared" si="78"/>
        <v/>
      </c>
      <c r="AG213" s="44" t="str">
        <f t="shared" si="69"/>
        <v/>
      </c>
      <c r="AH213" s="44" t="str">
        <f t="shared" si="79"/>
        <v/>
      </c>
      <c r="AI213" s="44" t="str">
        <f t="shared" si="80"/>
        <v/>
      </c>
      <c r="AJ213" s="44" t="str">
        <f t="shared" si="70"/>
        <v/>
      </c>
      <c r="AK213" s="44" t="str">
        <f t="shared" si="71"/>
        <v/>
      </c>
    </row>
    <row r="214" spans="1:37" hidden="1" x14ac:dyDescent="0.2">
      <c r="A214" s="2"/>
      <c r="B214" s="2"/>
      <c r="C214" s="2"/>
      <c r="D214" s="2"/>
      <c r="E214" s="2"/>
      <c r="F214" s="5"/>
      <c r="G214" s="2"/>
      <c r="H214" s="5"/>
      <c r="I214" s="5"/>
      <c r="J214" s="5"/>
      <c r="K214" s="682"/>
      <c r="L214" s="682"/>
      <c r="M214" s="682"/>
      <c r="N214" s="682"/>
      <c r="O214" s="682"/>
      <c r="P214" s="682"/>
      <c r="Q214" s="682"/>
      <c r="R214" s="682"/>
      <c r="S214" s="682"/>
      <c r="T214" s="682"/>
      <c r="U214" s="682"/>
      <c r="V214" s="682"/>
      <c r="W214" s="43" t="str">
        <f t="shared" si="72"/>
        <v/>
      </c>
      <c r="X214" s="43" t="str">
        <f t="shared" si="73"/>
        <v/>
      </c>
      <c r="Y214" s="42" t="str">
        <f t="shared" si="74"/>
        <v/>
      </c>
      <c r="Z214" s="42" t="str">
        <f t="shared" si="75"/>
        <v/>
      </c>
      <c r="AA214" s="42" t="str">
        <f t="shared" si="76"/>
        <v/>
      </c>
      <c r="AB214" s="42" t="str">
        <f t="shared" si="77"/>
        <v/>
      </c>
      <c r="AC214" s="2"/>
      <c r="AD214" s="2"/>
      <c r="AE214" s="2"/>
      <c r="AF214" s="159" t="str">
        <f t="shared" si="78"/>
        <v/>
      </c>
      <c r="AG214" s="44" t="str">
        <f t="shared" si="69"/>
        <v/>
      </c>
      <c r="AH214" s="44" t="str">
        <f t="shared" si="79"/>
        <v/>
      </c>
      <c r="AI214" s="44" t="str">
        <f t="shared" si="80"/>
        <v/>
      </c>
      <c r="AJ214" s="44" t="str">
        <f t="shared" si="70"/>
        <v/>
      </c>
      <c r="AK214" s="44" t="str">
        <f t="shared" si="71"/>
        <v/>
      </c>
    </row>
    <row r="215" spans="1:37" hidden="1" x14ac:dyDescent="0.2">
      <c r="A215" s="2"/>
      <c r="B215" s="2"/>
      <c r="C215" s="2"/>
      <c r="D215" s="2"/>
      <c r="E215" s="2"/>
      <c r="F215" s="5"/>
      <c r="G215" s="2"/>
      <c r="H215" s="5"/>
      <c r="I215" s="5"/>
      <c r="J215" s="5"/>
      <c r="K215" s="682"/>
      <c r="L215" s="682"/>
      <c r="M215" s="682"/>
      <c r="N215" s="682"/>
      <c r="O215" s="682"/>
      <c r="P215" s="682"/>
      <c r="Q215" s="682"/>
      <c r="R215" s="682"/>
      <c r="S215" s="682"/>
      <c r="T215" s="682"/>
      <c r="U215" s="682"/>
      <c r="V215" s="682"/>
      <c r="W215" s="43" t="str">
        <f t="shared" si="72"/>
        <v/>
      </c>
      <c r="X215" s="43" t="str">
        <f t="shared" si="73"/>
        <v/>
      </c>
      <c r="Y215" s="42" t="str">
        <f t="shared" si="74"/>
        <v/>
      </c>
      <c r="Z215" s="42" t="str">
        <f t="shared" si="75"/>
        <v/>
      </c>
      <c r="AA215" s="42" t="str">
        <f t="shared" si="76"/>
        <v/>
      </c>
      <c r="AB215" s="42" t="str">
        <f t="shared" si="77"/>
        <v/>
      </c>
      <c r="AC215" s="2"/>
      <c r="AD215" s="2"/>
      <c r="AE215" s="2"/>
      <c r="AF215" s="159" t="str">
        <f t="shared" si="78"/>
        <v/>
      </c>
      <c r="AG215" s="44" t="str">
        <f t="shared" si="69"/>
        <v/>
      </c>
      <c r="AH215" s="44" t="str">
        <f t="shared" si="79"/>
        <v/>
      </c>
      <c r="AI215" s="44" t="str">
        <f t="shared" si="80"/>
        <v/>
      </c>
      <c r="AJ215" s="44" t="str">
        <f t="shared" si="70"/>
        <v/>
      </c>
      <c r="AK215" s="44" t="str">
        <f t="shared" si="71"/>
        <v/>
      </c>
    </row>
    <row r="216" spans="1:37" hidden="1" x14ac:dyDescent="0.2">
      <c r="A216" s="2"/>
      <c r="B216" s="2"/>
      <c r="C216" s="2"/>
      <c r="D216" s="2"/>
      <c r="E216" s="2"/>
      <c r="F216" s="5"/>
      <c r="G216" s="2"/>
      <c r="H216" s="5"/>
      <c r="I216" s="5"/>
      <c r="J216" s="5"/>
      <c r="K216" s="682"/>
      <c r="L216" s="682"/>
      <c r="M216" s="682"/>
      <c r="N216" s="682"/>
      <c r="O216" s="682"/>
      <c r="P216" s="682"/>
      <c r="Q216" s="682"/>
      <c r="R216" s="682"/>
      <c r="S216" s="682"/>
      <c r="T216" s="682"/>
      <c r="U216" s="682"/>
      <c r="V216" s="682"/>
      <c r="W216" s="43" t="str">
        <f t="shared" si="72"/>
        <v/>
      </c>
      <c r="X216" s="43" t="str">
        <f t="shared" si="73"/>
        <v/>
      </c>
      <c r="Y216" s="42" t="str">
        <f t="shared" si="74"/>
        <v/>
      </c>
      <c r="Z216" s="42" t="str">
        <f t="shared" si="75"/>
        <v/>
      </c>
      <c r="AA216" s="42" t="str">
        <f t="shared" si="76"/>
        <v/>
      </c>
      <c r="AB216" s="42" t="str">
        <f t="shared" si="77"/>
        <v/>
      </c>
      <c r="AC216" s="2"/>
      <c r="AD216" s="2"/>
      <c r="AE216" s="2"/>
      <c r="AF216" s="159" t="str">
        <f t="shared" si="78"/>
        <v/>
      </c>
      <c r="AG216" s="44" t="str">
        <f t="shared" si="69"/>
        <v/>
      </c>
      <c r="AH216" s="44" t="str">
        <f t="shared" si="79"/>
        <v/>
      </c>
      <c r="AI216" s="44" t="str">
        <f t="shared" si="80"/>
        <v/>
      </c>
      <c r="AJ216" s="44" t="str">
        <f t="shared" si="70"/>
        <v/>
      </c>
      <c r="AK216" s="44" t="str">
        <f t="shared" si="71"/>
        <v/>
      </c>
    </row>
    <row r="217" spans="1:37" hidden="1" x14ac:dyDescent="0.2">
      <c r="A217" s="2"/>
      <c r="B217" s="2"/>
      <c r="C217" s="2"/>
      <c r="D217" s="2"/>
      <c r="E217" s="2"/>
      <c r="F217" s="5"/>
      <c r="G217" s="2"/>
      <c r="H217" s="5"/>
      <c r="I217" s="5"/>
      <c r="J217" s="5"/>
      <c r="K217" s="682"/>
      <c r="L217" s="682"/>
      <c r="M217" s="682"/>
      <c r="N217" s="682"/>
      <c r="O217" s="682"/>
      <c r="P217" s="682"/>
      <c r="Q217" s="682"/>
      <c r="R217" s="682"/>
      <c r="S217" s="682"/>
      <c r="T217" s="682"/>
      <c r="U217" s="682"/>
      <c r="V217" s="682"/>
      <c r="W217" s="43" t="str">
        <f t="shared" si="72"/>
        <v/>
      </c>
      <c r="X217" s="43" t="str">
        <f t="shared" si="73"/>
        <v/>
      </c>
      <c r="Y217" s="42" t="str">
        <f t="shared" si="74"/>
        <v/>
      </c>
      <c r="Z217" s="42" t="str">
        <f t="shared" si="75"/>
        <v/>
      </c>
      <c r="AA217" s="42" t="str">
        <f t="shared" si="76"/>
        <v/>
      </c>
      <c r="AB217" s="42" t="str">
        <f t="shared" si="77"/>
        <v/>
      </c>
      <c r="AC217" s="2"/>
      <c r="AD217" s="2"/>
      <c r="AE217" s="2"/>
      <c r="AF217" s="159" t="str">
        <f t="shared" si="78"/>
        <v/>
      </c>
      <c r="AG217" s="44" t="str">
        <f t="shared" si="69"/>
        <v/>
      </c>
      <c r="AH217" s="44" t="str">
        <f t="shared" si="79"/>
        <v/>
      </c>
      <c r="AI217" s="44" t="str">
        <f t="shared" si="80"/>
        <v/>
      </c>
      <c r="AJ217" s="44" t="str">
        <f t="shared" si="70"/>
        <v/>
      </c>
      <c r="AK217" s="44" t="str">
        <f t="shared" si="71"/>
        <v/>
      </c>
    </row>
    <row r="218" spans="1:37" hidden="1" x14ac:dyDescent="0.2">
      <c r="A218" s="2"/>
      <c r="B218" s="2"/>
      <c r="C218" s="2"/>
      <c r="D218" s="2"/>
      <c r="E218" s="2"/>
      <c r="F218" s="5"/>
      <c r="G218" s="2"/>
      <c r="H218" s="5"/>
      <c r="I218" s="5"/>
      <c r="J218" s="5"/>
      <c r="K218" s="682"/>
      <c r="L218" s="682"/>
      <c r="M218" s="682"/>
      <c r="N218" s="682"/>
      <c r="O218" s="682"/>
      <c r="P218" s="682"/>
      <c r="Q218" s="682"/>
      <c r="R218" s="682"/>
      <c r="S218" s="682"/>
      <c r="T218" s="682"/>
      <c r="U218" s="682"/>
      <c r="V218" s="682"/>
      <c r="W218" s="43" t="str">
        <f t="shared" si="72"/>
        <v/>
      </c>
      <c r="X218" s="43" t="str">
        <f t="shared" si="73"/>
        <v/>
      </c>
      <c r="Y218" s="42" t="str">
        <f t="shared" si="74"/>
        <v/>
      </c>
      <c r="Z218" s="42" t="str">
        <f t="shared" si="75"/>
        <v/>
      </c>
      <c r="AA218" s="42" t="str">
        <f t="shared" si="76"/>
        <v/>
      </c>
      <c r="AB218" s="42" t="str">
        <f t="shared" si="77"/>
        <v/>
      </c>
      <c r="AC218" s="2"/>
      <c r="AD218" s="2"/>
      <c r="AE218" s="2"/>
      <c r="AF218" s="159" t="str">
        <f t="shared" si="78"/>
        <v/>
      </c>
      <c r="AG218" s="44" t="str">
        <f t="shared" si="69"/>
        <v/>
      </c>
      <c r="AH218" s="44" t="str">
        <f t="shared" si="79"/>
        <v/>
      </c>
      <c r="AI218" s="44" t="str">
        <f t="shared" si="80"/>
        <v/>
      </c>
      <c r="AJ218" s="44" t="str">
        <f t="shared" si="70"/>
        <v/>
      </c>
      <c r="AK218" s="44" t="str">
        <f t="shared" si="71"/>
        <v/>
      </c>
    </row>
    <row r="219" spans="1:37" hidden="1" x14ac:dyDescent="0.2">
      <c r="A219" s="2"/>
      <c r="B219" s="2"/>
      <c r="C219" s="2"/>
      <c r="D219" s="2"/>
      <c r="E219" s="2"/>
      <c r="F219" s="5"/>
      <c r="G219" s="2"/>
      <c r="H219" s="5"/>
      <c r="I219" s="5"/>
      <c r="J219" s="5"/>
      <c r="K219" s="682"/>
      <c r="L219" s="682"/>
      <c r="M219" s="682"/>
      <c r="N219" s="682"/>
      <c r="O219" s="682"/>
      <c r="P219" s="682"/>
      <c r="Q219" s="682"/>
      <c r="R219" s="682"/>
      <c r="S219" s="682"/>
      <c r="T219" s="682"/>
      <c r="U219" s="682"/>
      <c r="V219" s="682"/>
      <c r="W219" s="43" t="str">
        <f t="shared" si="72"/>
        <v/>
      </c>
      <c r="X219" s="43" t="str">
        <f t="shared" si="73"/>
        <v/>
      </c>
      <c r="Y219" s="42" t="str">
        <f t="shared" si="74"/>
        <v/>
      </c>
      <c r="Z219" s="42" t="str">
        <f t="shared" si="75"/>
        <v/>
      </c>
      <c r="AA219" s="42" t="str">
        <f t="shared" si="76"/>
        <v/>
      </c>
      <c r="AB219" s="42" t="str">
        <f t="shared" si="77"/>
        <v/>
      </c>
      <c r="AC219" s="2"/>
      <c r="AD219" s="2"/>
      <c r="AE219" s="2"/>
      <c r="AF219" s="159" t="str">
        <f t="shared" si="78"/>
        <v/>
      </c>
      <c r="AG219" s="44" t="str">
        <f t="shared" si="69"/>
        <v/>
      </c>
      <c r="AH219" s="44" t="str">
        <f t="shared" si="79"/>
        <v/>
      </c>
      <c r="AI219" s="44" t="str">
        <f t="shared" si="80"/>
        <v/>
      </c>
      <c r="AJ219" s="44" t="str">
        <f t="shared" si="70"/>
        <v/>
      </c>
      <c r="AK219" s="44" t="str">
        <f t="shared" si="71"/>
        <v/>
      </c>
    </row>
    <row r="220" spans="1:37" hidden="1" x14ac:dyDescent="0.2">
      <c r="A220" s="2"/>
      <c r="B220" s="2"/>
      <c r="C220" s="2"/>
      <c r="D220" s="2"/>
      <c r="E220" s="2"/>
      <c r="F220" s="5"/>
      <c r="G220" s="2"/>
      <c r="H220" s="5"/>
      <c r="I220" s="5"/>
      <c r="J220" s="5"/>
      <c r="K220" s="682"/>
      <c r="L220" s="682"/>
      <c r="M220" s="682"/>
      <c r="N220" s="682"/>
      <c r="O220" s="682"/>
      <c r="P220" s="682"/>
      <c r="Q220" s="682"/>
      <c r="R220" s="682"/>
      <c r="S220" s="682"/>
      <c r="T220" s="682"/>
      <c r="U220" s="682"/>
      <c r="V220" s="682"/>
      <c r="W220" s="43" t="str">
        <f t="shared" si="72"/>
        <v/>
      </c>
      <c r="X220" s="43" t="str">
        <f t="shared" si="73"/>
        <v/>
      </c>
      <c r="Y220" s="42" t="str">
        <f t="shared" si="74"/>
        <v/>
      </c>
      <c r="Z220" s="42" t="str">
        <f t="shared" si="75"/>
        <v/>
      </c>
      <c r="AA220" s="42" t="str">
        <f t="shared" si="76"/>
        <v/>
      </c>
      <c r="AB220" s="42" t="str">
        <f t="shared" si="77"/>
        <v/>
      </c>
      <c r="AC220" s="2"/>
      <c r="AD220" s="2"/>
      <c r="AE220" s="2"/>
      <c r="AF220" s="159" t="str">
        <f t="shared" si="78"/>
        <v/>
      </c>
      <c r="AG220" s="44" t="str">
        <f t="shared" si="69"/>
        <v/>
      </c>
      <c r="AH220" s="44" t="str">
        <f t="shared" si="79"/>
        <v/>
      </c>
      <c r="AI220" s="44" t="str">
        <f t="shared" si="80"/>
        <v/>
      </c>
      <c r="AJ220" s="44" t="str">
        <f t="shared" si="70"/>
        <v/>
      </c>
      <c r="AK220" s="44" t="str">
        <f t="shared" si="71"/>
        <v/>
      </c>
    </row>
    <row r="221" spans="1:37" hidden="1" x14ac:dyDescent="0.2">
      <c r="A221" s="2"/>
      <c r="B221" s="2"/>
      <c r="C221" s="2"/>
      <c r="D221" s="2"/>
      <c r="E221" s="2"/>
      <c r="F221" s="5"/>
      <c r="G221" s="2"/>
      <c r="H221" s="5"/>
      <c r="I221" s="5"/>
      <c r="J221" s="5"/>
      <c r="K221" s="682"/>
      <c r="L221" s="682"/>
      <c r="M221" s="682"/>
      <c r="N221" s="682"/>
      <c r="O221" s="682"/>
      <c r="P221" s="682"/>
      <c r="Q221" s="682"/>
      <c r="R221" s="682"/>
      <c r="S221" s="682"/>
      <c r="T221" s="682"/>
      <c r="U221" s="682"/>
      <c r="V221" s="682"/>
      <c r="W221" s="43" t="str">
        <f t="shared" si="72"/>
        <v/>
      </c>
      <c r="X221" s="43" t="str">
        <f t="shared" si="73"/>
        <v/>
      </c>
      <c r="Y221" s="42" t="str">
        <f t="shared" si="74"/>
        <v/>
      </c>
      <c r="Z221" s="42" t="str">
        <f t="shared" si="75"/>
        <v/>
      </c>
      <c r="AA221" s="42" t="str">
        <f t="shared" si="76"/>
        <v/>
      </c>
      <c r="AB221" s="42" t="str">
        <f t="shared" si="77"/>
        <v/>
      </c>
      <c r="AC221" s="2"/>
      <c r="AD221" s="2"/>
      <c r="AE221" s="2"/>
      <c r="AF221" s="159" t="str">
        <f t="shared" si="78"/>
        <v/>
      </c>
      <c r="AG221" s="44" t="str">
        <f t="shared" si="69"/>
        <v/>
      </c>
      <c r="AH221" s="44" t="str">
        <f t="shared" si="79"/>
        <v/>
      </c>
      <c r="AI221" s="44" t="str">
        <f t="shared" si="80"/>
        <v/>
      </c>
      <c r="AJ221" s="44" t="str">
        <f t="shared" si="70"/>
        <v/>
      </c>
      <c r="AK221" s="44" t="str">
        <f t="shared" si="71"/>
        <v/>
      </c>
    </row>
    <row r="222" spans="1:37" hidden="1" x14ac:dyDescent="0.2">
      <c r="A222" s="2"/>
      <c r="B222" s="2"/>
      <c r="C222" s="2"/>
      <c r="D222" s="2"/>
      <c r="E222" s="2"/>
      <c r="F222" s="5"/>
      <c r="G222" s="2"/>
      <c r="H222" s="5"/>
      <c r="I222" s="5"/>
      <c r="J222" s="5"/>
      <c r="K222" s="682"/>
      <c r="L222" s="682"/>
      <c r="M222" s="682"/>
      <c r="N222" s="682"/>
      <c r="O222" s="682"/>
      <c r="P222" s="682"/>
      <c r="Q222" s="682"/>
      <c r="R222" s="682"/>
      <c r="S222" s="682"/>
      <c r="T222" s="682"/>
      <c r="U222" s="682"/>
      <c r="V222" s="682"/>
      <c r="W222" s="43" t="str">
        <f t="shared" si="72"/>
        <v/>
      </c>
      <c r="X222" s="43" t="str">
        <f t="shared" si="73"/>
        <v/>
      </c>
      <c r="Y222" s="42" t="str">
        <f t="shared" si="74"/>
        <v/>
      </c>
      <c r="Z222" s="42" t="str">
        <f t="shared" si="75"/>
        <v/>
      </c>
      <c r="AA222" s="42" t="str">
        <f t="shared" si="76"/>
        <v/>
      </c>
      <c r="AB222" s="42" t="str">
        <f t="shared" si="77"/>
        <v/>
      </c>
      <c r="AC222" s="2"/>
      <c r="AD222" s="2"/>
      <c r="AE222" s="2"/>
      <c r="AF222" s="159" t="str">
        <f t="shared" si="78"/>
        <v/>
      </c>
      <c r="AG222" s="44" t="str">
        <f t="shared" si="69"/>
        <v/>
      </c>
      <c r="AH222" s="44" t="str">
        <f t="shared" si="79"/>
        <v/>
      </c>
      <c r="AI222" s="44" t="str">
        <f t="shared" si="80"/>
        <v/>
      </c>
      <c r="AJ222" s="44" t="str">
        <f t="shared" si="70"/>
        <v/>
      </c>
      <c r="AK222" s="44" t="str">
        <f t="shared" si="71"/>
        <v/>
      </c>
    </row>
    <row r="223" spans="1:37" hidden="1" x14ac:dyDescent="0.2">
      <c r="A223" s="2"/>
      <c r="B223" s="2"/>
      <c r="C223" s="2"/>
      <c r="D223" s="2"/>
      <c r="E223" s="2"/>
      <c r="F223" s="5"/>
      <c r="G223" s="2"/>
      <c r="H223" s="5"/>
      <c r="I223" s="5"/>
      <c r="J223" s="5"/>
      <c r="K223" s="682"/>
      <c r="L223" s="682"/>
      <c r="M223" s="682"/>
      <c r="N223" s="682"/>
      <c r="O223" s="682"/>
      <c r="P223" s="682"/>
      <c r="Q223" s="682"/>
      <c r="R223" s="682"/>
      <c r="S223" s="682"/>
      <c r="T223" s="682"/>
      <c r="U223" s="682"/>
      <c r="V223" s="682"/>
      <c r="W223" s="43" t="str">
        <f t="shared" si="72"/>
        <v/>
      </c>
      <c r="X223" s="43" t="str">
        <f t="shared" si="73"/>
        <v/>
      </c>
      <c r="Y223" s="42" t="str">
        <f t="shared" si="74"/>
        <v/>
      </c>
      <c r="Z223" s="42" t="str">
        <f t="shared" si="75"/>
        <v/>
      </c>
      <c r="AA223" s="42" t="str">
        <f t="shared" si="76"/>
        <v/>
      </c>
      <c r="AB223" s="42" t="str">
        <f t="shared" si="77"/>
        <v/>
      </c>
      <c r="AC223" s="2"/>
      <c r="AD223" s="2"/>
      <c r="AE223" s="2"/>
      <c r="AF223" s="159" t="str">
        <f t="shared" si="78"/>
        <v/>
      </c>
      <c r="AG223" s="44" t="str">
        <f t="shared" si="69"/>
        <v/>
      </c>
      <c r="AH223" s="44" t="str">
        <f t="shared" si="79"/>
        <v/>
      </c>
      <c r="AI223" s="44" t="str">
        <f t="shared" si="80"/>
        <v/>
      </c>
      <c r="AJ223" s="44" t="str">
        <f t="shared" si="70"/>
        <v/>
      </c>
      <c r="AK223" s="44" t="str">
        <f t="shared" si="71"/>
        <v/>
      </c>
    </row>
    <row r="224" spans="1:37" hidden="1" x14ac:dyDescent="0.2">
      <c r="A224" s="2"/>
      <c r="B224" s="2"/>
      <c r="C224" s="2"/>
      <c r="D224" s="2"/>
      <c r="E224" s="2"/>
      <c r="F224" s="5"/>
      <c r="G224" s="2"/>
      <c r="H224" s="5"/>
      <c r="I224" s="5"/>
      <c r="J224" s="5"/>
      <c r="K224" s="682"/>
      <c r="L224" s="682"/>
      <c r="M224" s="682"/>
      <c r="N224" s="682"/>
      <c r="O224" s="682"/>
      <c r="P224" s="682"/>
      <c r="Q224" s="682"/>
      <c r="R224" s="682"/>
      <c r="S224" s="682"/>
      <c r="T224" s="682"/>
      <c r="U224" s="682"/>
      <c r="V224" s="682"/>
      <c r="W224" s="43" t="str">
        <f t="shared" si="72"/>
        <v/>
      </c>
      <c r="X224" s="43" t="str">
        <f t="shared" si="73"/>
        <v/>
      </c>
      <c r="Y224" s="42" t="str">
        <f t="shared" si="74"/>
        <v/>
      </c>
      <c r="Z224" s="42" t="str">
        <f t="shared" si="75"/>
        <v/>
      </c>
      <c r="AA224" s="42" t="str">
        <f t="shared" si="76"/>
        <v/>
      </c>
      <c r="AB224" s="42" t="str">
        <f t="shared" si="77"/>
        <v/>
      </c>
      <c r="AC224" s="2"/>
      <c r="AD224" s="2"/>
      <c r="AE224" s="2"/>
      <c r="AF224" s="159" t="str">
        <f t="shared" si="78"/>
        <v/>
      </c>
      <c r="AG224" s="44" t="str">
        <f t="shared" si="69"/>
        <v/>
      </c>
      <c r="AH224" s="44" t="str">
        <f t="shared" si="79"/>
        <v/>
      </c>
      <c r="AI224" s="44" t="str">
        <f t="shared" si="80"/>
        <v/>
      </c>
      <c r="AJ224" s="44" t="str">
        <f t="shared" si="70"/>
        <v/>
      </c>
      <c r="AK224" s="44" t="str">
        <f t="shared" si="71"/>
        <v/>
      </c>
    </row>
    <row r="225" spans="1:37" hidden="1" x14ac:dyDescent="0.2">
      <c r="A225" s="2"/>
      <c r="B225" s="2"/>
      <c r="C225" s="2"/>
      <c r="D225" s="2"/>
      <c r="E225" s="2"/>
      <c r="F225" s="5"/>
      <c r="G225" s="2"/>
      <c r="H225" s="5"/>
      <c r="I225" s="5"/>
      <c r="J225" s="5"/>
      <c r="K225" s="682"/>
      <c r="L225" s="682"/>
      <c r="M225" s="682"/>
      <c r="N225" s="682"/>
      <c r="O225" s="682"/>
      <c r="P225" s="682"/>
      <c r="Q225" s="682"/>
      <c r="R225" s="682"/>
      <c r="S225" s="682"/>
      <c r="T225" s="682"/>
      <c r="U225" s="682"/>
      <c r="V225" s="682"/>
      <c r="W225" s="43" t="str">
        <f t="shared" si="72"/>
        <v/>
      </c>
      <c r="X225" s="43" t="str">
        <f t="shared" si="73"/>
        <v/>
      </c>
      <c r="Y225" s="42" t="str">
        <f t="shared" si="74"/>
        <v/>
      </c>
      <c r="Z225" s="42" t="str">
        <f t="shared" si="75"/>
        <v/>
      </c>
      <c r="AA225" s="42" t="str">
        <f t="shared" si="76"/>
        <v/>
      </c>
      <c r="AB225" s="42" t="str">
        <f t="shared" si="77"/>
        <v/>
      </c>
      <c r="AC225" s="2"/>
      <c r="AD225" s="2"/>
      <c r="AE225" s="2"/>
      <c r="AF225" s="159" t="str">
        <f t="shared" si="78"/>
        <v/>
      </c>
      <c r="AG225" s="44" t="str">
        <f t="shared" si="69"/>
        <v/>
      </c>
      <c r="AH225" s="44" t="str">
        <f t="shared" si="79"/>
        <v/>
      </c>
      <c r="AI225" s="44" t="str">
        <f t="shared" si="80"/>
        <v/>
      </c>
      <c r="AJ225" s="44" t="str">
        <f t="shared" si="70"/>
        <v/>
      </c>
      <c r="AK225" s="44" t="str">
        <f t="shared" si="71"/>
        <v/>
      </c>
    </row>
    <row r="226" spans="1:37" hidden="1" x14ac:dyDescent="0.2">
      <c r="A226" s="2"/>
      <c r="B226" s="2"/>
      <c r="C226" s="2"/>
      <c r="D226" s="2"/>
      <c r="E226" s="2"/>
      <c r="F226" s="5"/>
      <c r="G226" s="2"/>
      <c r="H226" s="5"/>
      <c r="I226" s="5"/>
      <c r="J226" s="5"/>
      <c r="K226" s="682"/>
      <c r="L226" s="682"/>
      <c r="M226" s="682"/>
      <c r="N226" s="682"/>
      <c r="O226" s="682"/>
      <c r="P226" s="682"/>
      <c r="Q226" s="682"/>
      <c r="R226" s="682"/>
      <c r="S226" s="682"/>
      <c r="T226" s="682"/>
      <c r="U226" s="682"/>
      <c r="V226" s="682"/>
      <c r="W226" s="43" t="str">
        <f t="shared" si="72"/>
        <v/>
      </c>
      <c r="X226" s="43" t="str">
        <f t="shared" si="73"/>
        <v/>
      </c>
      <c r="Y226" s="42" t="str">
        <f t="shared" si="74"/>
        <v/>
      </c>
      <c r="Z226" s="42" t="str">
        <f t="shared" si="75"/>
        <v/>
      </c>
      <c r="AA226" s="42" t="str">
        <f t="shared" si="76"/>
        <v/>
      </c>
      <c r="AB226" s="42" t="str">
        <f t="shared" si="77"/>
        <v/>
      </c>
      <c r="AC226" s="2"/>
      <c r="AD226" s="2"/>
      <c r="AE226" s="2"/>
      <c r="AF226" s="159" t="str">
        <f t="shared" si="78"/>
        <v/>
      </c>
      <c r="AG226" s="44" t="str">
        <f t="shared" si="69"/>
        <v/>
      </c>
      <c r="AH226" s="44" t="str">
        <f t="shared" si="79"/>
        <v/>
      </c>
      <c r="AI226" s="44" t="str">
        <f t="shared" si="80"/>
        <v/>
      </c>
      <c r="AJ226" s="44" t="str">
        <f t="shared" si="70"/>
        <v/>
      </c>
      <c r="AK226" s="44" t="str">
        <f t="shared" si="71"/>
        <v/>
      </c>
    </row>
    <row r="227" spans="1:37" hidden="1" x14ac:dyDescent="0.2">
      <c r="A227" s="2"/>
      <c r="B227" s="2"/>
      <c r="C227" s="2"/>
      <c r="D227" s="2"/>
      <c r="E227" s="2"/>
      <c r="F227" s="5"/>
      <c r="G227" s="2"/>
      <c r="H227" s="5"/>
      <c r="I227" s="5"/>
      <c r="J227" s="5"/>
      <c r="K227" s="682"/>
      <c r="L227" s="682"/>
      <c r="M227" s="682"/>
      <c r="N227" s="682"/>
      <c r="O227" s="682"/>
      <c r="P227" s="682"/>
      <c r="Q227" s="682"/>
      <c r="R227" s="682"/>
      <c r="S227" s="682"/>
      <c r="T227" s="682"/>
      <c r="U227" s="682"/>
      <c r="V227" s="682"/>
      <c r="W227" s="43" t="str">
        <f t="shared" si="72"/>
        <v/>
      </c>
      <c r="X227" s="43" t="str">
        <f t="shared" si="73"/>
        <v/>
      </c>
      <c r="Y227" s="42" t="str">
        <f t="shared" si="74"/>
        <v/>
      </c>
      <c r="Z227" s="42" t="str">
        <f t="shared" si="75"/>
        <v/>
      </c>
      <c r="AA227" s="42" t="str">
        <f t="shared" si="76"/>
        <v/>
      </c>
      <c r="AB227" s="42" t="str">
        <f t="shared" si="77"/>
        <v/>
      </c>
      <c r="AC227" s="2"/>
      <c r="AD227" s="2"/>
      <c r="AE227" s="2"/>
      <c r="AF227" s="159" t="str">
        <f t="shared" si="78"/>
        <v/>
      </c>
      <c r="AG227" s="44" t="str">
        <f t="shared" si="69"/>
        <v/>
      </c>
      <c r="AH227" s="44" t="str">
        <f t="shared" si="79"/>
        <v/>
      </c>
      <c r="AI227" s="44" t="str">
        <f t="shared" si="80"/>
        <v/>
      </c>
      <c r="AJ227" s="44" t="str">
        <f t="shared" si="70"/>
        <v/>
      </c>
      <c r="AK227" s="44" t="str">
        <f t="shared" si="71"/>
        <v/>
      </c>
    </row>
    <row r="228" spans="1:37" hidden="1" x14ac:dyDescent="0.2">
      <c r="A228" s="2"/>
      <c r="B228" s="2"/>
      <c r="C228" s="2"/>
      <c r="D228" s="2"/>
      <c r="E228" s="2"/>
      <c r="F228" s="5"/>
      <c r="G228" s="2"/>
      <c r="H228" s="5"/>
      <c r="I228" s="5"/>
      <c r="J228" s="5"/>
      <c r="K228" s="682"/>
      <c r="L228" s="682"/>
      <c r="M228" s="682"/>
      <c r="N228" s="682"/>
      <c r="O228" s="682"/>
      <c r="P228" s="682"/>
      <c r="Q228" s="682"/>
      <c r="R228" s="682"/>
      <c r="S228" s="682"/>
      <c r="T228" s="682"/>
      <c r="U228" s="682"/>
      <c r="V228" s="682"/>
      <c r="W228" s="43" t="str">
        <f t="shared" si="72"/>
        <v/>
      </c>
      <c r="X228" s="43" t="str">
        <f t="shared" si="73"/>
        <v/>
      </c>
      <c r="Y228" s="42" t="str">
        <f t="shared" si="74"/>
        <v/>
      </c>
      <c r="Z228" s="42" t="str">
        <f t="shared" si="75"/>
        <v/>
      </c>
      <c r="AA228" s="42" t="str">
        <f t="shared" si="76"/>
        <v/>
      </c>
      <c r="AB228" s="42" t="str">
        <f t="shared" si="77"/>
        <v/>
      </c>
      <c r="AC228" s="2"/>
      <c r="AD228" s="2"/>
      <c r="AE228" s="2"/>
      <c r="AF228" s="159" t="str">
        <f t="shared" si="78"/>
        <v/>
      </c>
      <c r="AG228" s="44" t="str">
        <f t="shared" si="69"/>
        <v/>
      </c>
      <c r="AH228" s="44" t="str">
        <f t="shared" si="79"/>
        <v/>
      </c>
      <c r="AI228" s="44" t="str">
        <f t="shared" si="80"/>
        <v/>
      </c>
      <c r="AJ228" s="44" t="str">
        <f t="shared" si="70"/>
        <v/>
      </c>
      <c r="AK228" s="44" t="str">
        <f t="shared" si="71"/>
        <v/>
      </c>
    </row>
    <row r="229" spans="1:37" hidden="1" x14ac:dyDescent="0.2">
      <c r="A229" s="2"/>
      <c r="B229" s="2"/>
      <c r="C229" s="2"/>
      <c r="D229" s="2"/>
      <c r="E229" s="2"/>
      <c r="F229" s="5"/>
      <c r="G229" s="2"/>
      <c r="H229" s="5"/>
      <c r="I229" s="5"/>
      <c r="J229" s="5"/>
      <c r="K229" s="682"/>
      <c r="L229" s="682"/>
      <c r="M229" s="682"/>
      <c r="N229" s="682"/>
      <c r="O229" s="682"/>
      <c r="P229" s="682"/>
      <c r="Q229" s="682"/>
      <c r="R229" s="682"/>
      <c r="S229" s="682"/>
      <c r="T229" s="682"/>
      <c r="U229" s="682"/>
      <c r="V229" s="682"/>
      <c r="W229" s="43" t="str">
        <f t="shared" si="72"/>
        <v/>
      </c>
      <c r="X229" s="43" t="str">
        <f t="shared" si="73"/>
        <v/>
      </c>
      <c r="Y229" s="42" t="str">
        <f t="shared" si="74"/>
        <v/>
      </c>
      <c r="Z229" s="42" t="str">
        <f t="shared" si="75"/>
        <v/>
      </c>
      <c r="AA229" s="42" t="str">
        <f t="shared" si="76"/>
        <v/>
      </c>
      <c r="AB229" s="42" t="str">
        <f t="shared" si="77"/>
        <v/>
      </c>
      <c r="AC229" s="2"/>
      <c r="AD229" s="2"/>
      <c r="AE229" s="2"/>
      <c r="AF229" s="159" t="str">
        <f t="shared" si="78"/>
        <v/>
      </c>
      <c r="AG229" s="44" t="str">
        <f t="shared" si="69"/>
        <v/>
      </c>
      <c r="AH229" s="44" t="str">
        <f t="shared" si="79"/>
        <v/>
      </c>
      <c r="AI229" s="44" t="str">
        <f t="shared" si="80"/>
        <v/>
      </c>
      <c r="AJ229" s="44" t="str">
        <f t="shared" si="70"/>
        <v/>
      </c>
      <c r="AK229" s="44" t="str">
        <f t="shared" si="71"/>
        <v/>
      </c>
    </row>
    <row r="230" spans="1:37" hidden="1" x14ac:dyDescent="0.2">
      <c r="A230" s="2"/>
      <c r="B230" s="2"/>
      <c r="C230" s="2"/>
      <c r="D230" s="2"/>
      <c r="E230" s="2"/>
      <c r="F230" s="5"/>
      <c r="G230" s="2"/>
      <c r="H230" s="5"/>
      <c r="I230" s="5"/>
      <c r="J230" s="5"/>
      <c r="K230" s="682"/>
      <c r="L230" s="682"/>
      <c r="M230" s="682"/>
      <c r="N230" s="682"/>
      <c r="O230" s="682"/>
      <c r="P230" s="682"/>
      <c r="Q230" s="682"/>
      <c r="R230" s="682"/>
      <c r="S230" s="682"/>
      <c r="T230" s="682"/>
      <c r="U230" s="682"/>
      <c r="V230" s="682"/>
      <c r="W230" s="43" t="str">
        <f t="shared" si="72"/>
        <v/>
      </c>
      <c r="X230" s="43" t="str">
        <f t="shared" si="73"/>
        <v/>
      </c>
      <c r="Y230" s="42" t="str">
        <f t="shared" si="74"/>
        <v/>
      </c>
      <c r="Z230" s="42" t="str">
        <f t="shared" si="75"/>
        <v/>
      </c>
      <c r="AA230" s="42" t="str">
        <f t="shared" si="76"/>
        <v/>
      </c>
      <c r="AB230" s="42" t="str">
        <f t="shared" si="77"/>
        <v/>
      </c>
      <c r="AC230" s="2"/>
      <c r="AD230" s="2"/>
      <c r="AE230" s="2"/>
      <c r="AF230" s="159" t="str">
        <f t="shared" si="78"/>
        <v/>
      </c>
      <c r="AG230" s="44" t="str">
        <f t="shared" si="69"/>
        <v/>
      </c>
      <c r="AH230" s="44" t="str">
        <f t="shared" si="79"/>
        <v/>
      </c>
      <c r="AI230" s="44" t="str">
        <f t="shared" si="80"/>
        <v/>
      </c>
      <c r="AJ230" s="44" t="str">
        <f t="shared" si="70"/>
        <v/>
      </c>
      <c r="AK230" s="44" t="str">
        <f t="shared" si="71"/>
        <v/>
      </c>
    </row>
    <row r="231" spans="1:37" hidden="1" x14ac:dyDescent="0.2">
      <c r="A231" s="2"/>
      <c r="B231" s="2"/>
      <c r="C231" s="2"/>
      <c r="D231" s="2"/>
      <c r="E231" s="2"/>
      <c r="F231" s="5"/>
      <c r="G231" s="2"/>
      <c r="H231" s="5"/>
      <c r="I231" s="5"/>
      <c r="J231" s="5"/>
      <c r="K231" s="682"/>
      <c r="L231" s="682"/>
      <c r="M231" s="682"/>
      <c r="N231" s="682"/>
      <c r="O231" s="682"/>
      <c r="P231" s="682"/>
      <c r="Q231" s="682"/>
      <c r="R231" s="682"/>
      <c r="S231" s="682"/>
      <c r="T231" s="682"/>
      <c r="U231" s="682"/>
      <c r="V231" s="682"/>
      <c r="W231" s="43" t="str">
        <f t="shared" si="72"/>
        <v/>
      </c>
      <c r="X231" s="43" t="str">
        <f t="shared" si="73"/>
        <v/>
      </c>
      <c r="Y231" s="42" t="str">
        <f t="shared" si="74"/>
        <v/>
      </c>
      <c r="Z231" s="42" t="str">
        <f t="shared" si="75"/>
        <v/>
      </c>
      <c r="AA231" s="42" t="str">
        <f t="shared" si="76"/>
        <v/>
      </c>
      <c r="AB231" s="42" t="str">
        <f t="shared" si="77"/>
        <v/>
      </c>
      <c r="AC231" s="2"/>
      <c r="AD231" s="2"/>
      <c r="AE231" s="2"/>
      <c r="AF231" s="159" t="str">
        <f t="shared" si="78"/>
        <v/>
      </c>
      <c r="AG231" s="44" t="str">
        <f t="shared" si="69"/>
        <v/>
      </c>
      <c r="AH231" s="44" t="str">
        <f t="shared" si="79"/>
        <v/>
      </c>
      <c r="AI231" s="44" t="str">
        <f t="shared" si="80"/>
        <v/>
      </c>
      <c r="AJ231" s="44" t="str">
        <f t="shared" si="70"/>
        <v/>
      </c>
      <c r="AK231" s="44" t="str">
        <f t="shared" si="71"/>
        <v/>
      </c>
    </row>
    <row r="232" spans="1:37" hidden="1" x14ac:dyDescent="0.2">
      <c r="A232" s="2"/>
      <c r="B232" s="2"/>
      <c r="C232" s="2"/>
      <c r="D232" s="2"/>
      <c r="E232" s="2"/>
      <c r="F232" s="5"/>
      <c r="G232" s="2"/>
      <c r="H232" s="5"/>
      <c r="I232" s="5"/>
      <c r="J232" s="5"/>
      <c r="K232" s="682"/>
      <c r="L232" s="682"/>
      <c r="M232" s="682"/>
      <c r="N232" s="682"/>
      <c r="O232" s="682"/>
      <c r="P232" s="682"/>
      <c r="Q232" s="682"/>
      <c r="R232" s="682"/>
      <c r="S232" s="682"/>
      <c r="T232" s="682"/>
      <c r="U232" s="682"/>
      <c r="V232" s="682"/>
      <c r="W232" s="43" t="str">
        <f t="shared" si="72"/>
        <v/>
      </c>
      <c r="X232" s="43" t="str">
        <f t="shared" si="73"/>
        <v/>
      </c>
      <c r="Y232" s="42" t="str">
        <f t="shared" si="74"/>
        <v/>
      </c>
      <c r="Z232" s="42" t="str">
        <f t="shared" si="75"/>
        <v/>
      </c>
      <c r="AA232" s="42" t="str">
        <f t="shared" si="76"/>
        <v/>
      </c>
      <c r="AB232" s="42" t="str">
        <f t="shared" si="77"/>
        <v/>
      </c>
      <c r="AC232" s="2"/>
      <c r="AD232" s="2"/>
      <c r="AE232" s="2"/>
      <c r="AF232" s="159" t="str">
        <f t="shared" si="78"/>
        <v/>
      </c>
      <c r="AG232" s="44" t="str">
        <f t="shared" si="69"/>
        <v/>
      </c>
      <c r="AH232" s="44" t="str">
        <f t="shared" si="79"/>
        <v/>
      </c>
      <c r="AI232" s="44" t="str">
        <f t="shared" si="80"/>
        <v/>
      </c>
      <c r="AJ232" s="44" t="str">
        <f t="shared" si="70"/>
        <v/>
      </c>
      <c r="AK232" s="44" t="str">
        <f t="shared" si="71"/>
        <v/>
      </c>
    </row>
    <row r="233" spans="1:37" hidden="1" x14ac:dyDescent="0.2">
      <c r="A233" s="2"/>
      <c r="B233" s="2"/>
      <c r="C233" s="2"/>
      <c r="D233" s="2"/>
      <c r="E233" s="2"/>
      <c r="F233" s="5"/>
      <c r="G233" s="2"/>
      <c r="H233" s="5"/>
      <c r="I233" s="5"/>
      <c r="J233" s="5"/>
      <c r="K233" s="682"/>
      <c r="L233" s="682"/>
      <c r="M233" s="682"/>
      <c r="N233" s="682"/>
      <c r="O233" s="682"/>
      <c r="P233" s="682"/>
      <c r="Q233" s="682"/>
      <c r="R233" s="682"/>
      <c r="S233" s="682"/>
      <c r="T233" s="682"/>
      <c r="U233" s="682"/>
      <c r="V233" s="682"/>
      <c r="W233" s="43" t="str">
        <f t="shared" si="72"/>
        <v/>
      </c>
      <c r="X233" s="43" t="str">
        <f t="shared" si="73"/>
        <v/>
      </c>
      <c r="Y233" s="42" t="str">
        <f t="shared" si="74"/>
        <v/>
      </c>
      <c r="Z233" s="42" t="str">
        <f t="shared" si="75"/>
        <v/>
      </c>
      <c r="AA233" s="42" t="str">
        <f t="shared" si="76"/>
        <v/>
      </c>
      <c r="AB233" s="42" t="str">
        <f t="shared" si="77"/>
        <v/>
      </c>
      <c r="AC233" s="2"/>
      <c r="AD233" s="2"/>
      <c r="AE233" s="2"/>
      <c r="AF233" s="159" t="str">
        <f t="shared" si="78"/>
        <v/>
      </c>
      <c r="AG233" s="44" t="str">
        <f t="shared" si="69"/>
        <v/>
      </c>
      <c r="AH233" s="44" t="str">
        <f t="shared" si="79"/>
        <v/>
      </c>
      <c r="AI233" s="44" t="str">
        <f t="shared" si="80"/>
        <v/>
      </c>
      <c r="AJ233" s="44" t="str">
        <f t="shared" si="70"/>
        <v/>
      </c>
      <c r="AK233" s="44" t="str">
        <f t="shared" si="71"/>
        <v/>
      </c>
    </row>
    <row r="234" spans="1:37" hidden="1" x14ac:dyDescent="0.2">
      <c r="A234" s="2"/>
      <c r="B234" s="2"/>
      <c r="C234" s="2"/>
      <c r="D234" s="2"/>
      <c r="E234" s="2"/>
      <c r="F234" s="5"/>
      <c r="G234" s="2"/>
      <c r="H234" s="5"/>
      <c r="I234" s="5"/>
      <c r="J234" s="5"/>
      <c r="K234" s="682"/>
      <c r="L234" s="682"/>
      <c r="M234" s="682"/>
      <c r="N234" s="682"/>
      <c r="O234" s="682"/>
      <c r="P234" s="682"/>
      <c r="Q234" s="682"/>
      <c r="R234" s="682"/>
      <c r="S234" s="682"/>
      <c r="T234" s="682"/>
      <c r="U234" s="682"/>
      <c r="V234" s="682"/>
      <c r="W234" s="43" t="str">
        <f t="shared" si="72"/>
        <v/>
      </c>
      <c r="X234" s="43" t="str">
        <f t="shared" si="73"/>
        <v/>
      </c>
      <c r="Y234" s="42" t="str">
        <f t="shared" si="74"/>
        <v/>
      </c>
      <c r="Z234" s="42" t="str">
        <f t="shared" si="75"/>
        <v/>
      </c>
      <c r="AA234" s="42" t="str">
        <f t="shared" si="76"/>
        <v/>
      </c>
      <c r="AB234" s="42" t="str">
        <f t="shared" si="77"/>
        <v/>
      </c>
      <c r="AC234" s="2"/>
      <c r="AD234" s="2"/>
      <c r="AE234" s="2"/>
      <c r="AF234" s="159" t="str">
        <f t="shared" si="78"/>
        <v/>
      </c>
      <c r="AG234" s="44" t="str">
        <f t="shared" si="69"/>
        <v/>
      </c>
      <c r="AH234" s="44" t="str">
        <f t="shared" si="79"/>
        <v/>
      </c>
      <c r="AI234" s="44" t="str">
        <f t="shared" si="80"/>
        <v/>
      </c>
      <c r="AJ234" s="44" t="str">
        <f t="shared" si="70"/>
        <v/>
      </c>
      <c r="AK234" s="44" t="str">
        <f t="shared" si="71"/>
        <v/>
      </c>
    </row>
    <row r="235" spans="1:37" hidden="1" x14ac:dyDescent="0.2">
      <c r="A235" s="2"/>
      <c r="B235" s="2"/>
      <c r="C235" s="2"/>
      <c r="D235" s="2"/>
      <c r="E235" s="2"/>
      <c r="F235" s="5"/>
      <c r="G235" s="2"/>
      <c r="H235" s="5"/>
      <c r="I235" s="5"/>
      <c r="J235" s="5"/>
      <c r="K235" s="682"/>
      <c r="L235" s="682"/>
      <c r="M235" s="682"/>
      <c r="N235" s="682"/>
      <c r="O235" s="682"/>
      <c r="P235" s="682"/>
      <c r="Q235" s="682"/>
      <c r="R235" s="682"/>
      <c r="S235" s="682"/>
      <c r="T235" s="682"/>
      <c r="U235" s="682"/>
      <c r="V235" s="682"/>
      <c r="W235" s="43" t="str">
        <f t="shared" si="72"/>
        <v/>
      </c>
      <c r="X235" s="43" t="str">
        <f t="shared" si="73"/>
        <v/>
      </c>
      <c r="Y235" s="42" t="str">
        <f t="shared" si="74"/>
        <v/>
      </c>
      <c r="Z235" s="42" t="str">
        <f t="shared" si="75"/>
        <v/>
      </c>
      <c r="AA235" s="42" t="str">
        <f t="shared" si="76"/>
        <v/>
      </c>
      <c r="AB235" s="42" t="str">
        <f t="shared" si="77"/>
        <v/>
      </c>
      <c r="AC235" s="2"/>
      <c r="AD235" s="2"/>
      <c r="AE235" s="2"/>
      <c r="AF235" s="159" t="str">
        <f t="shared" si="78"/>
        <v/>
      </c>
      <c r="AG235" s="44" t="str">
        <f t="shared" si="69"/>
        <v/>
      </c>
      <c r="AH235" s="44" t="str">
        <f t="shared" si="79"/>
        <v/>
      </c>
      <c r="AI235" s="44" t="str">
        <f t="shared" si="80"/>
        <v/>
      </c>
      <c r="AJ235" s="44" t="str">
        <f t="shared" si="70"/>
        <v/>
      </c>
      <c r="AK235" s="44" t="str">
        <f t="shared" si="71"/>
        <v/>
      </c>
    </row>
    <row r="236" spans="1:37" hidden="1" x14ac:dyDescent="0.2">
      <c r="A236" s="2"/>
      <c r="B236" s="2"/>
      <c r="C236" s="2"/>
      <c r="D236" s="2"/>
      <c r="E236" s="2"/>
      <c r="F236" s="5"/>
      <c r="G236" s="2"/>
      <c r="H236" s="5"/>
      <c r="I236" s="5"/>
      <c r="J236" s="5"/>
      <c r="K236" s="682"/>
      <c r="L236" s="682"/>
      <c r="M236" s="682"/>
      <c r="N236" s="682"/>
      <c r="O236" s="682"/>
      <c r="P236" s="682"/>
      <c r="Q236" s="682"/>
      <c r="R236" s="682"/>
      <c r="S236" s="682"/>
      <c r="T236" s="682"/>
      <c r="U236" s="682"/>
      <c r="V236" s="682"/>
      <c r="W236" s="43" t="str">
        <f t="shared" si="72"/>
        <v/>
      </c>
      <c r="X236" s="43" t="str">
        <f t="shared" si="73"/>
        <v/>
      </c>
      <c r="Y236" s="42" t="str">
        <f t="shared" si="74"/>
        <v/>
      </c>
      <c r="Z236" s="42" t="str">
        <f t="shared" si="75"/>
        <v/>
      </c>
      <c r="AA236" s="42" t="str">
        <f t="shared" si="76"/>
        <v/>
      </c>
      <c r="AB236" s="42" t="str">
        <f t="shared" si="77"/>
        <v/>
      </c>
      <c r="AC236" s="2"/>
      <c r="AD236" s="2"/>
      <c r="AE236" s="2"/>
      <c r="AF236" s="159" t="str">
        <f t="shared" si="78"/>
        <v/>
      </c>
      <c r="AG236" s="44" t="str">
        <f t="shared" si="69"/>
        <v/>
      </c>
      <c r="AH236" s="44" t="str">
        <f t="shared" si="79"/>
        <v/>
      </c>
      <c r="AI236" s="44" t="str">
        <f t="shared" si="80"/>
        <v/>
      </c>
      <c r="AJ236" s="44" t="str">
        <f t="shared" si="70"/>
        <v/>
      </c>
      <c r="AK236" s="44" t="str">
        <f t="shared" si="71"/>
        <v/>
      </c>
    </row>
    <row r="237" spans="1:37" hidden="1" x14ac:dyDescent="0.2">
      <c r="A237" s="2"/>
      <c r="B237" s="2"/>
      <c r="C237" s="2"/>
      <c r="D237" s="2"/>
      <c r="E237" s="2"/>
      <c r="F237" s="5"/>
      <c r="G237" s="2"/>
      <c r="H237" s="5"/>
      <c r="I237" s="5"/>
      <c r="J237" s="5"/>
      <c r="K237" s="682"/>
      <c r="L237" s="682"/>
      <c r="M237" s="682"/>
      <c r="N237" s="682"/>
      <c r="O237" s="682"/>
      <c r="P237" s="682"/>
      <c r="Q237" s="682"/>
      <c r="R237" s="682"/>
      <c r="S237" s="682"/>
      <c r="T237" s="682"/>
      <c r="U237" s="682"/>
      <c r="V237" s="682"/>
      <c r="W237" s="43" t="str">
        <f t="shared" si="72"/>
        <v/>
      </c>
      <c r="X237" s="43" t="str">
        <f t="shared" si="73"/>
        <v/>
      </c>
      <c r="Y237" s="42" t="str">
        <f t="shared" si="74"/>
        <v/>
      </c>
      <c r="Z237" s="42" t="str">
        <f t="shared" si="75"/>
        <v/>
      </c>
      <c r="AA237" s="42" t="str">
        <f t="shared" si="76"/>
        <v/>
      </c>
      <c r="AB237" s="42" t="str">
        <f t="shared" si="77"/>
        <v/>
      </c>
      <c r="AC237" s="2"/>
      <c r="AD237" s="2"/>
      <c r="AE237" s="2"/>
      <c r="AF237" s="159" t="str">
        <f t="shared" si="78"/>
        <v/>
      </c>
      <c r="AG237" s="44" t="str">
        <f t="shared" si="69"/>
        <v/>
      </c>
      <c r="AH237" s="44" t="str">
        <f t="shared" si="79"/>
        <v/>
      </c>
      <c r="AI237" s="44" t="str">
        <f t="shared" si="80"/>
        <v/>
      </c>
      <c r="AJ237" s="44" t="str">
        <f t="shared" si="70"/>
        <v/>
      </c>
      <c r="AK237" s="44" t="str">
        <f t="shared" si="71"/>
        <v/>
      </c>
    </row>
    <row r="238" spans="1:37" hidden="1" x14ac:dyDescent="0.2">
      <c r="A238" s="2"/>
      <c r="B238" s="2"/>
      <c r="C238" s="2"/>
      <c r="D238" s="2"/>
      <c r="E238" s="2"/>
      <c r="F238" s="5"/>
      <c r="G238" s="2"/>
      <c r="H238" s="5"/>
      <c r="I238" s="5"/>
      <c r="J238" s="5"/>
      <c r="K238" s="682"/>
      <c r="L238" s="682"/>
      <c r="M238" s="682"/>
      <c r="N238" s="682"/>
      <c r="O238" s="682"/>
      <c r="P238" s="682"/>
      <c r="Q238" s="682"/>
      <c r="R238" s="682"/>
      <c r="S238" s="682"/>
      <c r="T238" s="682"/>
      <c r="U238" s="682"/>
      <c r="V238" s="682"/>
      <c r="W238" s="43" t="str">
        <f t="shared" si="72"/>
        <v/>
      </c>
      <c r="X238" s="43" t="str">
        <f t="shared" si="73"/>
        <v/>
      </c>
      <c r="Y238" s="42" t="str">
        <f t="shared" si="74"/>
        <v/>
      </c>
      <c r="Z238" s="42" t="str">
        <f t="shared" si="75"/>
        <v/>
      </c>
      <c r="AA238" s="42" t="str">
        <f t="shared" si="76"/>
        <v/>
      </c>
      <c r="AB238" s="42" t="str">
        <f t="shared" si="77"/>
        <v/>
      </c>
      <c r="AC238" s="2"/>
      <c r="AD238" s="2"/>
      <c r="AE238" s="2"/>
      <c r="AF238" s="159" t="str">
        <f t="shared" si="78"/>
        <v/>
      </c>
      <c r="AG238" s="44" t="str">
        <f t="shared" si="69"/>
        <v/>
      </c>
      <c r="AH238" s="44" t="str">
        <f t="shared" si="79"/>
        <v/>
      </c>
      <c r="AI238" s="44" t="str">
        <f t="shared" si="80"/>
        <v/>
      </c>
      <c r="AJ238" s="44" t="str">
        <f t="shared" si="70"/>
        <v/>
      </c>
      <c r="AK238" s="44" t="str">
        <f t="shared" si="71"/>
        <v/>
      </c>
    </row>
    <row r="239" spans="1:37" hidden="1" x14ac:dyDescent="0.2">
      <c r="A239" s="2"/>
      <c r="B239" s="2"/>
      <c r="C239" s="2"/>
      <c r="D239" s="2"/>
      <c r="E239" s="2"/>
      <c r="F239" s="5"/>
      <c r="G239" s="2"/>
      <c r="H239" s="5"/>
      <c r="I239" s="5"/>
      <c r="J239" s="5"/>
      <c r="K239" s="682"/>
      <c r="L239" s="682"/>
      <c r="M239" s="682"/>
      <c r="N239" s="682"/>
      <c r="O239" s="682"/>
      <c r="P239" s="682"/>
      <c r="Q239" s="682"/>
      <c r="R239" s="682"/>
      <c r="S239" s="682"/>
      <c r="T239" s="682"/>
      <c r="U239" s="682"/>
      <c r="V239" s="682"/>
      <c r="W239" s="43" t="str">
        <f t="shared" si="72"/>
        <v/>
      </c>
      <c r="X239" s="43" t="str">
        <f t="shared" si="73"/>
        <v/>
      </c>
      <c r="Y239" s="42" t="str">
        <f t="shared" si="74"/>
        <v/>
      </c>
      <c r="Z239" s="42" t="str">
        <f t="shared" si="75"/>
        <v/>
      </c>
      <c r="AA239" s="42" t="str">
        <f t="shared" si="76"/>
        <v/>
      </c>
      <c r="AB239" s="42" t="str">
        <f t="shared" si="77"/>
        <v/>
      </c>
      <c r="AC239" s="2"/>
      <c r="AD239" s="2"/>
      <c r="AE239" s="2"/>
      <c r="AF239" s="159" t="str">
        <f t="shared" si="78"/>
        <v/>
      </c>
      <c r="AG239" s="44" t="str">
        <f t="shared" si="69"/>
        <v/>
      </c>
      <c r="AH239" s="44" t="str">
        <f t="shared" si="79"/>
        <v/>
      </c>
      <c r="AI239" s="44" t="str">
        <f t="shared" si="80"/>
        <v/>
      </c>
      <c r="AJ239" s="44" t="str">
        <f t="shared" si="70"/>
        <v/>
      </c>
      <c r="AK239" s="44" t="str">
        <f t="shared" si="71"/>
        <v/>
      </c>
    </row>
    <row r="240" spans="1:37" hidden="1" x14ac:dyDescent="0.2">
      <c r="A240" s="2"/>
      <c r="B240" s="2"/>
      <c r="C240" s="2"/>
      <c r="D240" s="2"/>
      <c r="E240" s="2"/>
      <c r="F240" s="5"/>
      <c r="G240" s="2"/>
      <c r="H240" s="5"/>
      <c r="I240" s="5"/>
      <c r="J240" s="5"/>
      <c r="K240" s="682"/>
      <c r="L240" s="682"/>
      <c r="M240" s="682"/>
      <c r="N240" s="682"/>
      <c r="O240" s="682"/>
      <c r="P240" s="682"/>
      <c r="Q240" s="682"/>
      <c r="R240" s="682"/>
      <c r="S240" s="682"/>
      <c r="T240" s="682"/>
      <c r="U240" s="682"/>
      <c r="V240" s="682"/>
      <c r="W240" s="43" t="str">
        <f t="shared" si="72"/>
        <v/>
      </c>
      <c r="X240" s="43" t="str">
        <f t="shared" si="73"/>
        <v/>
      </c>
      <c r="Y240" s="42" t="str">
        <f t="shared" si="74"/>
        <v/>
      </c>
      <c r="Z240" s="42" t="str">
        <f t="shared" si="75"/>
        <v/>
      </c>
      <c r="AA240" s="42" t="str">
        <f t="shared" si="76"/>
        <v/>
      </c>
      <c r="AB240" s="42" t="str">
        <f t="shared" si="77"/>
        <v/>
      </c>
      <c r="AC240" s="2"/>
      <c r="AD240" s="2"/>
      <c r="AE240" s="2"/>
      <c r="AF240" s="159" t="str">
        <f t="shared" si="78"/>
        <v/>
      </c>
      <c r="AG240" s="44" t="str">
        <f t="shared" si="69"/>
        <v/>
      </c>
      <c r="AH240" s="44" t="str">
        <f t="shared" si="79"/>
        <v/>
      </c>
      <c r="AI240" s="44" t="str">
        <f t="shared" si="80"/>
        <v/>
      </c>
      <c r="AJ240" s="44" t="str">
        <f t="shared" si="70"/>
        <v/>
      </c>
      <c r="AK240" s="44" t="str">
        <f t="shared" si="71"/>
        <v/>
      </c>
    </row>
    <row r="241" spans="1:37" hidden="1" x14ac:dyDescent="0.2">
      <c r="A241" s="2"/>
      <c r="B241" s="2"/>
      <c r="C241" s="2"/>
      <c r="D241" s="2"/>
      <c r="E241" s="2"/>
      <c r="F241" s="5"/>
      <c r="G241" s="2"/>
      <c r="H241" s="5"/>
      <c r="I241" s="5"/>
      <c r="J241" s="5"/>
      <c r="K241" s="682"/>
      <c r="L241" s="682"/>
      <c r="M241" s="682"/>
      <c r="N241" s="682"/>
      <c r="O241" s="682"/>
      <c r="P241" s="682"/>
      <c r="Q241" s="682"/>
      <c r="R241" s="682"/>
      <c r="S241" s="682"/>
      <c r="T241" s="682"/>
      <c r="U241" s="682"/>
      <c r="V241" s="682"/>
      <c r="W241" s="43" t="str">
        <f t="shared" si="72"/>
        <v/>
      </c>
      <c r="X241" s="43" t="str">
        <f t="shared" si="73"/>
        <v/>
      </c>
      <c r="Y241" s="42" t="str">
        <f t="shared" si="74"/>
        <v/>
      </c>
      <c r="Z241" s="42" t="str">
        <f t="shared" si="75"/>
        <v/>
      </c>
      <c r="AA241" s="42" t="str">
        <f t="shared" si="76"/>
        <v/>
      </c>
      <c r="AB241" s="42" t="str">
        <f t="shared" si="77"/>
        <v/>
      </c>
      <c r="AC241" s="2"/>
      <c r="AD241" s="2"/>
      <c r="AE241" s="2"/>
      <c r="AF241" s="159" t="str">
        <f t="shared" si="78"/>
        <v/>
      </c>
      <c r="AG241" s="44" t="str">
        <f t="shared" si="69"/>
        <v/>
      </c>
      <c r="AH241" s="44" t="str">
        <f t="shared" si="79"/>
        <v/>
      </c>
      <c r="AI241" s="44" t="str">
        <f t="shared" si="80"/>
        <v/>
      </c>
      <c r="AJ241" s="44" t="str">
        <f t="shared" si="70"/>
        <v/>
      </c>
      <c r="AK241" s="44" t="str">
        <f t="shared" si="71"/>
        <v/>
      </c>
    </row>
    <row r="242" spans="1:37" hidden="1" x14ac:dyDescent="0.2">
      <c r="A242" s="2"/>
      <c r="B242" s="2"/>
      <c r="C242" s="2"/>
      <c r="D242" s="2"/>
      <c r="E242" s="2"/>
      <c r="F242" s="5"/>
      <c r="G242" s="2"/>
      <c r="H242" s="5"/>
      <c r="I242" s="5"/>
      <c r="J242" s="5"/>
      <c r="K242" s="682"/>
      <c r="L242" s="682"/>
      <c r="M242" s="682"/>
      <c r="N242" s="682"/>
      <c r="O242" s="682"/>
      <c r="P242" s="682"/>
      <c r="Q242" s="682"/>
      <c r="R242" s="682"/>
      <c r="S242" s="682"/>
      <c r="T242" s="682"/>
      <c r="U242" s="682"/>
      <c r="V242" s="682"/>
      <c r="W242" s="43" t="str">
        <f t="shared" si="72"/>
        <v/>
      </c>
      <c r="X242" s="43" t="str">
        <f t="shared" si="73"/>
        <v/>
      </c>
      <c r="Y242" s="42" t="str">
        <f t="shared" si="74"/>
        <v/>
      </c>
      <c r="Z242" s="42" t="str">
        <f t="shared" si="75"/>
        <v/>
      </c>
      <c r="AA242" s="42" t="str">
        <f t="shared" si="76"/>
        <v/>
      </c>
      <c r="AB242" s="42" t="str">
        <f t="shared" si="77"/>
        <v/>
      </c>
      <c r="AC242" s="2"/>
      <c r="AD242" s="2"/>
      <c r="AE242" s="2"/>
      <c r="AF242" s="159" t="str">
        <f t="shared" si="78"/>
        <v/>
      </c>
      <c r="AG242" s="44" t="str">
        <f t="shared" si="69"/>
        <v/>
      </c>
      <c r="AH242" s="44" t="str">
        <f t="shared" si="79"/>
        <v/>
      </c>
      <c r="AI242" s="44" t="str">
        <f t="shared" si="80"/>
        <v/>
      </c>
      <c r="AJ242" s="44" t="str">
        <f t="shared" si="70"/>
        <v/>
      </c>
      <c r="AK242" s="44" t="str">
        <f t="shared" si="71"/>
        <v/>
      </c>
    </row>
    <row r="243" spans="1:37" hidden="1" x14ac:dyDescent="0.2">
      <c r="A243" s="2"/>
      <c r="B243" s="2"/>
      <c r="C243" s="2"/>
      <c r="D243" s="2"/>
      <c r="E243" s="2"/>
      <c r="F243" s="5"/>
      <c r="G243" s="2"/>
      <c r="H243" s="5"/>
      <c r="I243" s="5"/>
      <c r="J243" s="5"/>
      <c r="K243" s="682"/>
      <c r="L243" s="682"/>
      <c r="M243" s="682"/>
      <c r="N243" s="682"/>
      <c r="O243" s="682"/>
      <c r="P243" s="682"/>
      <c r="Q243" s="682"/>
      <c r="R243" s="682"/>
      <c r="S243" s="682"/>
      <c r="T243" s="682"/>
      <c r="U243" s="682"/>
      <c r="V243" s="682"/>
      <c r="W243" s="43" t="str">
        <f t="shared" si="72"/>
        <v/>
      </c>
      <c r="X243" s="43" t="str">
        <f t="shared" si="73"/>
        <v/>
      </c>
      <c r="Y243" s="42" t="str">
        <f t="shared" si="74"/>
        <v/>
      </c>
      <c r="Z243" s="42" t="str">
        <f t="shared" si="75"/>
        <v/>
      </c>
      <c r="AA243" s="42" t="str">
        <f t="shared" si="76"/>
        <v/>
      </c>
      <c r="AB243" s="42" t="str">
        <f t="shared" si="77"/>
        <v/>
      </c>
      <c r="AC243" s="2"/>
      <c r="AD243" s="2"/>
      <c r="AE243" s="2"/>
      <c r="AF243" s="159" t="str">
        <f t="shared" si="78"/>
        <v/>
      </c>
      <c r="AG243" s="44" t="str">
        <f t="shared" si="69"/>
        <v/>
      </c>
      <c r="AH243" s="44" t="str">
        <f t="shared" si="79"/>
        <v/>
      </c>
      <c r="AI243" s="44" t="str">
        <f t="shared" si="80"/>
        <v/>
      </c>
      <c r="AJ243" s="44" t="str">
        <f t="shared" si="70"/>
        <v/>
      </c>
      <c r="AK243" s="44" t="str">
        <f t="shared" si="71"/>
        <v/>
      </c>
    </row>
    <row r="244" spans="1:37" hidden="1" x14ac:dyDescent="0.2">
      <c r="A244" s="2"/>
      <c r="B244" s="2"/>
      <c r="C244" s="2"/>
      <c r="D244" s="2"/>
      <c r="E244" s="2"/>
      <c r="F244" s="5"/>
      <c r="G244" s="2"/>
      <c r="H244" s="5"/>
      <c r="I244" s="5"/>
      <c r="J244" s="5"/>
      <c r="K244" s="682"/>
      <c r="L244" s="682"/>
      <c r="M244" s="682"/>
      <c r="N244" s="682"/>
      <c r="O244" s="682"/>
      <c r="P244" s="682"/>
      <c r="Q244" s="682"/>
      <c r="R244" s="682"/>
      <c r="S244" s="682"/>
      <c r="T244" s="682"/>
      <c r="U244" s="682"/>
      <c r="V244" s="682"/>
      <c r="W244" s="43" t="str">
        <f t="shared" si="72"/>
        <v/>
      </c>
      <c r="X244" s="43" t="str">
        <f t="shared" si="73"/>
        <v/>
      </c>
      <c r="Y244" s="42" t="str">
        <f t="shared" si="74"/>
        <v/>
      </c>
      <c r="Z244" s="42" t="str">
        <f t="shared" si="75"/>
        <v/>
      </c>
      <c r="AA244" s="42" t="str">
        <f t="shared" si="76"/>
        <v/>
      </c>
      <c r="AB244" s="42" t="str">
        <f t="shared" si="77"/>
        <v/>
      </c>
      <c r="AC244" s="2"/>
      <c r="AD244" s="2"/>
      <c r="AE244" s="2"/>
      <c r="AF244" s="159" t="str">
        <f t="shared" si="78"/>
        <v/>
      </c>
      <c r="AG244" s="44" t="str">
        <f t="shared" si="69"/>
        <v/>
      </c>
      <c r="AH244" s="44" t="str">
        <f t="shared" si="79"/>
        <v/>
      </c>
      <c r="AI244" s="44" t="str">
        <f t="shared" si="80"/>
        <v/>
      </c>
      <c r="AJ244" s="44" t="str">
        <f t="shared" si="70"/>
        <v/>
      </c>
      <c r="AK244" s="44" t="str">
        <f t="shared" si="71"/>
        <v/>
      </c>
    </row>
    <row r="245" spans="1:37" hidden="1" x14ac:dyDescent="0.2">
      <c r="A245" s="2"/>
      <c r="B245" s="2"/>
      <c r="C245" s="2"/>
      <c r="D245" s="2"/>
      <c r="E245" s="2"/>
      <c r="F245" s="5"/>
      <c r="G245" s="2"/>
      <c r="H245" s="5"/>
      <c r="I245" s="5"/>
      <c r="J245" s="5"/>
      <c r="K245" s="682"/>
      <c r="L245" s="682"/>
      <c r="M245" s="682"/>
      <c r="N245" s="682"/>
      <c r="O245" s="682"/>
      <c r="P245" s="682"/>
      <c r="Q245" s="682"/>
      <c r="R245" s="682"/>
      <c r="S245" s="682"/>
      <c r="T245" s="682"/>
      <c r="U245" s="682"/>
      <c r="V245" s="682"/>
      <c r="W245" s="43" t="str">
        <f t="shared" si="72"/>
        <v/>
      </c>
      <c r="X245" s="43" t="str">
        <f t="shared" si="73"/>
        <v/>
      </c>
      <c r="Y245" s="42" t="str">
        <f t="shared" si="74"/>
        <v/>
      </c>
      <c r="Z245" s="42" t="str">
        <f t="shared" si="75"/>
        <v/>
      </c>
      <c r="AA245" s="42" t="str">
        <f t="shared" si="76"/>
        <v/>
      </c>
      <c r="AB245" s="42" t="str">
        <f t="shared" si="77"/>
        <v/>
      </c>
      <c r="AC245" s="2"/>
      <c r="AD245" s="2"/>
      <c r="AE245" s="2"/>
      <c r="AF245" s="159" t="str">
        <f t="shared" si="78"/>
        <v/>
      </c>
      <c r="AG245" s="44" t="str">
        <f t="shared" si="69"/>
        <v/>
      </c>
      <c r="AH245" s="44" t="str">
        <f t="shared" si="79"/>
        <v/>
      </c>
      <c r="AI245" s="44" t="str">
        <f t="shared" si="80"/>
        <v/>
      </c>
      <c r="AJ245" s="44" t="str">
        <f t="shared" si="70"/>
        <v/>
      </c>
      <c r="AK245" s="44" t="str">
        <f t="shared" si="71"/>
        <v/>
      </c>
    </row>
    <row r="246" spans="1:37" hidden="1" x14ac:dyDescent="0.2">
      <c r="A246" s="2"/>
      <c r="B246" s="2"/>
      <c r="C246" s="2"/>
      <c r="D246" s="2"/>
      <c r="E246" s="2"/>
      <c r="F246" s="5"/>
      <c r="G246" s="2"/>
      <c r="H246" s="5"/>
      <c r="I246" s="5"/>
      <c r="J246" s="5"/>
      <c r="K246" s="682"/>
      <c r="L246" s="682"/>
      <c r="M246" s="682"/>
      <c r="N246" s="682"/>
      <c r="O246" s="682"/>
      <c r="P246" s="682"/>
      <c r="Q246" s="682"/>
      <c r="R246" s="682"/>
      <c r="S246" s="682"/>
      <c r="T246" s="682"/>
      <c r="U246" s="682"/>
      <c r="V246" s="682"/>
      <c r="W246" s="43" t="str">
        <f t="shared" si="72"/>
        <v/>
      </c>
      <c r="X246" s="43" t="str">
        <f t="shared" si="73"/>
        <v/>
      </c>
      <c r="Y246" s="42" t="str">
        <f t="shared" si="74"/>
        <v/>
      </c>
      <c r="Z246" s="42" t="str">
        <f t="shared" si="75"/>
        <v/>
      </c>
      <c r="AA246" s="42" t="str">
        <f t="shared" si="76"/>
        <v/>
      </c>
      <c r="AB246" s="42" t="str">
        <f t="shared" si="77"/>
        <v/>
      </c>
      <c r="AC246" s="2"/>
      <c r="AD246" s="2"/>
      <c r="AE246" s="2"/>
      <c r="AF246" s="159" t="str">
        <f t="shared" si="78"/>
        <v/>
      </c>
      <c r="AG246" s="44" t="str">
        <f t="shared" si="69"/>
        <v/>
      </c>
      <c r="AH246" s="44" t="str">
        <f t="shared" si="79"/>
        <v/>
      </c>
      <c r="AI246" s="44" t="str">
        <f t="shared" si="80"/>
        <v/>
      </c>
      <c r="AJ246" s="44" t="str">
        <f t="shared" si="70"/>
        <v/>
      </c>
      <c r="AK246" s="44" t="str">
        <f t="shared" si="71"/>
        <v/>
      </c>
    </row>
    <row r="247" spans="1:37" hidden="1" x14ac:dyDescent="0.2">
      <c r="A247" s="2"/>
      <c r="B247" s="2"/>
      <c r="C247" s="2"/>
      <c r="D247" s="2"/>
      <c r="E247" s="2"/>
      <c r="F247" s="5"/>
      <c r="G247" s="2"/>
      <c r="H247" s="5"/>
      <c r="I247" s="5"/>
      <c r="J247" s="5"/>
      <c r="K247" s="682"/>
      <c r="L247" s="682"/>
      <c r="M247" s="682"/>
      <c r="N247" s="682"/>
      <c r="O247" s="682"/>
      <c r="P247" s="682"/>
      <c r="Q247" s="682"/>
      <c r="R247" s="682"/>
      <c r="S247" s="682"/>
      <c r="T247" s="682"/>
      <c r="U247" s="682"/>
      <c r="V247" s="682"/>
      <c r="W247" s="43" t="str">
        <f t="shared" si="72"/>
        <v/>
      </c>
      <c r="X247" s="43" t="str">
        <f t="shared" si="73"/>
        <v/>
      </c>
      <c r="Y247" s="42" t="str">
        <f t="shared" si="74"/>
        <v/>
      </c>
      <c r="Z247" s="42" t="str">
        <f t="shared" si="75"/>
        <v/>
      </c>
      <c r="AA247" s="42" t="str">
        <f t="shared" si="76"/>
        <v/>
      </c>
      <c r="AB247" s="42" t="str">
        <f t="shared" si="77"/>
        <v/>
      </c>
      <c r="AC247" s="2"/>
      <c r="AD247" s="2"/>
      <c r="AE247" s="2"/>
      <c r="AF247" s="159" t="str">
        <f t="shared" si="78"/>
        <v/>
      </c>
      <c r="AG247" s="44" t="str">
        <f t="shared" si="69"/>
        <v/>
      </c>
      <c r="AH247" s="44" t="str">
        <f t="shared" si="79"/>
        <v/>
      </c>
      <c r="AI247" s="44" t="str">
        <f t="shared" si="80"/>
        <v/>
      </c>
      <c r="AJ247" s="44" t="str">
        <f t="shared" si="70"/>
        <v/>
      </c>
      <c r="AK247" s="44" t="str">
        <f t="shared" si="71"/>
        <v/>
      </c>
    </row>
    <row r="248" spans="1:37" hidden="1" x14ac:dyDescent="0.2">
      <c r="A248" s="2"/>
      <c r="B248" s="2"/>
      <c r="C248" s="2"/>
      <c r="D248" s="2"/>
      <c r="E248" s="2"/>
      <c r="F248" s="5"/>
      <c r="G248" s="2"/>
      <c r="H248" s="5"/>
      <c r="I248" s="5"/>
      <c r="J248" s="5"/>
      <c r="K248" s="682"/>
      <c r="L248" s="682"/>
      <c r="M248" s="682"/>
      <c r="N248" s="682"/>
      <c r="O248" s="682"/>
      <c r="P248" s="682"/>
      <c r="Q248" s="682"/>
      <c r="R248" s="682"/>
      <c r="S248" s="682"/>
      <c r="T248" s="682"/>
      <c r="U248" s="682"/>
      <c r="V248" s="682"/>
      <c r="W248" s="43" t="str">
        <f t="shared" si="72"/>
        <v/>
      </c>
      <c r="X248" s="43" t="str">
        <f t="shared" si="73"/>
        <v/>
      </c>
      <c r="Y248" s="42" t="str">
        <f t="shared" si="74"/>
        <v/>
      </c>
      <c r="Z248" s="42" t="str">
        <f t="shared" si="75"/>
        <v/>
      </c>
      <c r="AA248" s="42" t="str">
        <f t="shared" si="76"/>
        <v/>
      </c>
      <c r="AB248" s="42" t="str">
        <f t="shared" si="77"/>
        <v/>
      </c>
      <c r="AC248" s="2"/>
      <c r="AD248" s="2"/>
      <c r="AE248" s="2"/>
      <c r="AF248" s="159" t="str">
        <f t="shared" si="78"/>
        <v/>
      </c>
      <c r="AG248" s="44" t="str">
        <f t="shared" si="69"/>
        <v/>
      </c>
      <c r="AH248" s="44" t="str">
        <f t="shared" si="79"/>
        <v/>
      </c>
      <c r="AI248" s="44" t="str">
        <f t="shared" si="80"/>
        <v/>
      </c>
      <c r="AJ248" s="44" t="str">
        <f t="shared" si="70"/>
        <v/>
      </c>
      <c r="AK248" s="44" t="str">
        <f t="shared" si="71"/>
        <v/>
      </c>
    </row>
    <row r="249" spans="1:37" hidden="1" x14ac:dyDescent="0.2">
      <c r="A249" s="2"/>
      <c r="B249" s="2"/>
      <c r="C249" s="2"/>
      <c r="D249" s="2"/>
      <c r="E249" s="2"/>
      <c r="F249" s="5"/>
      <c r="G249" s="2"/>
      <c r="H249" s="5"/>
      <c r="I249" s="5"/>
      <c r="J249" s="5"/>
      <c r="K249" s="682"/>
      <c r="L249" s="682"/>
      <c r="M249" s="682"/>
      <c r="N249" s="682"/>
      <c r="O249" s="682"/>
      <c r="P249" s="682"/>
      <c r="Q249" s="682"/>
      <c r="R249" s="682"/>
      <c r="S249" s="682"/>
      <c r="T249" s="682"/>
      <c r="U249" s="682"/>
      <c r="V249" s="682"/>
      <c r="W249" s="43" t="str">
        <f t="shared" si="72"/>
        <v/>
      </c>
      <c r="X249" s="43" t="str">
        <f t="shared" si="73"/>
        <v/>
      </c>
      <c r="Y249" s="42" t="str">
        <f t="shared" si="74"/>
        <v/>
      </c>
      <c r="Z249" s="42" t="str">
        <f t="shared" si="75"/>
        <v/>
      </c>
      <c r="AA249" s="42" t="str">
        <f t="shared" si="76"/>
        <v/>
      </c>
      <c r="AB249" s="42" t="str">
        <f t="shared" si="77"/>
        <v/>
      </c>
      <c r="AC249" s="2"/>
      <c r="AD249" s="2"/>
      <c r="AE249" s="2"/>
      <c r="AF249" s="159" t="str">
        <f t="shared" si="78"/>
        <v/>
      </c>
      <c r="AG249" s="44" t="str">
        <f t="shared" si="69"/>
        <v/>
      </c>
      <c r="AH249" s="44" t="str">
        <f t="shared" si="79"/>
        <v/>
      </c>
      <c r="AI249" s="44" t="str">
        <f t="shared" si="80"/>
        <v/>
      </c>
      <c r="AJ249" s="44" t="str">
        <f t="shared" si="70"/>
        <v/>
      </c>
      <c r="AK249" s="44" t="str">
        <f t="shared" si="71"/>
        <v/>
      </c>
    </row>
    <row r="250" spans="1:37" hidden="1" x14ac:dyDescent="0.2">
      <c r="A250" s="2"/>
      <c r="B250" s="2"/>
      <c r="C250" s="2"/>
      <c r="D250" s="2"/>
      <c r="E250" s="2"/>
      <c r="F250" s="5"/>
      <c r="G250" s="2"/>
      <c r="H250" s="5"/>
      <c r="I250" s="5"/>
      <c r="J250" s="5"/>
      <c r="K250" s="682"/>
      <c r="L250" s="682"/>
      <c r="M250" s="682"/>
      <c r="N250" s="682"/>
      <c r="O250" s="682"/>
      <c r="P250" s="682"/>
      <c r="Q250" s="682"/>
      <c r="R250" s="682"/>
      <c r="S250" s="682"/>
      <c r="T250" s="682"/>
      <c r="U250" s="682"/>
      <c r="V250" s="682"/>
      <c r="W250" s="43" t="str">
        <f t="shared" si="72"/>
        <v/>
      </c>
      <c r="X250" s="43" t="str">
        <f t="shared" si="73"/>
        <v/>
      </c>
      <c r="Y250" s="42" t="str">
        <f t="shared" si="74"/>
        <v/>
      </c>
      <c r="Z250" s="42" t="str">
        <f t="shared" si="75"/>
        <v/>
      </c>
      <c r="AA250" s="42" t="str">
        <f t="shared" si="76"/>
        <v/>
      </c>
      <c r="AB250" s="42" t="str">
        <f t="shared" si="77"/>
        <v/>
      </c>
      <c r="AC250" s="2"/>
      <c r="AD250" s="2"/>
      <c r="AE250" s="2"/>
      <c r="AF250" s="159" t="str">
        <f t="shared" si="78"/>
        <v/>
      </c>
      <c r="AG250" s="44" t="str">
        <f t="shared" si="69"/>
        <v/>
      </c>
      <c r="AH250" s="44" t="str">
        <f t="shared" si="79"/>
        <v/>
      </c>
      <c r="AI250" s="44" t="str">
        <f t="shared" si="80"/>
        <v/>
      </c>
      <c r="AJ250" s="44" t="str">
        <f t="shared" si="70"/>
        <v/>
      </c>
      <c r="AK250" s="44" t="str">
        <f t="shared" si="71"/>
        <v/>
      </c>
    </row>
    <row r="251" spans="1:37" hidden="1" x14ac:dyDescent="0.2">
      <c r="A251" s="2"/>
      <c r="B251" s="2"/>
      <c r="C251" s="2"/>
      <c r="D251" s="2"/>
      <c r="E251" s="2"/>
      <c r="F251" s="5"/>
      <c r="G251" s="2"/>
      <c r="H251" s="5"/>
      <c r="I251" s="5"/>
      <c r="J251" s="5"/>
      <c r="K251" s="682"/>
      <c r="L251" s="682"/>
      <c r="M251" s="682"/>
      <c r="N251" s="682"/>
      <c r="O251" s="682"/>
      <c r="P251" s="682"/>
      <c r="Q251" s="682"/>
      <c r="R251" s="682"/>
      <c r="S251" s="682"/>
      <c r="T251" s="682"/>
      <c r="U251" s="682"/>
      <c r="V251" s="682"/>
      <c r="W251" s="43" t="str">
        <f t="shared" si="72"/>
        <v/>
      </c>
      <c r="X251" s="43" t="str">
        <f t="shared" si="73"/>
        <v/>
      </c>
      <c r="Y251" s="42" t="str">
        <f t="shared" si="74"/>
        <v/>
      </c>
      <c r="Z251" s="42" t="str">
        <f t="shared" si="75"/>
        <v/>
      </c>
      <c r="AA251" s="42" t="str">
        <f t="shared" si="76"/>
        <v/>
      </c>
      <c r="AB251" s="42" t="str">
        <f t="shared" si="77"/>
        <v/>
      </c>
      <c r="AC251" s="2"/>
      <c r="AD251" s="2"/>
      <c r="AE251" s="2"/>
      <c r="AF251" s="159" t="str">
        <f t="shared" si="78"/>
        <v/>
      </c>
      <c r="AG251" s="44" t="str">
        <f t="shared" si="69"/>
        <v/>
      </c>
      <c r="AH251" s="44" t="str">
        <f t="shared" si="79"/>
        <v/>
      </c>
      <c r="AI251" s="44" t="str">
        <f t="shared" si="80"/>
        <v/>
      </c>
      <c r="AJ251" s="44" t="str">
        <f t="shared" si="70"/>
        <v/>
      </c>
      <c r="AK251" s="44" t="str">
        <f t="shared" si="71"/>
        <v/>
      </c>
    </row>
    <row r="252" spans="1:37" hidden="1" x14ac:dyDescent="0.2">
      <c r="A252" s="2"/>
      <c r="B252" s="2"/>
      <c r="C252" s="2"/>
      <c r="D252" s="2"/>
      <c r="E252" s="2"/>
      <c r="F252" s="5"/>
      <c r="G252" s="2"/>
      <c r="H252" s="5"/>
      <c r="I252" s="5"/>
      <c r="J252" s="5"/>
      <c r="K252" s="682"/>
      <c r="L252" s="682"/>
      <c r="M252" s="682"/>
      <c r="N252" s="682"/>
      <c r="O252" s="682"/>
      <c r="P252" s="682"/>
      <c r="Q252" s="682"/>
      <c r="R252" s="682"/>
      <c r="S252" s="682"/>
      <c r="T252" s="682"/>
      <c r="U252" s="682"/>
      <c r="V252" s="682"/>
      <c r="W252" s="43" t="str">
        <f t="shared" si="72"/>
        <v/>
      </c>
      <c r="X252" s="43" t="str">
        <f t="shared" si="73"/>
        <v/>
      </c>
      <c r="Y252" s="42" t="str">
        <f t="shared" si="74"/>
        <v/>
      </c>
      <c r="Z252" s="42" t="str">
        <f t="shared" si="75"/>
        <v/>
      </c>
      <c r="AA252" s="42" t="str">
        <f t="shared" si="76"/>
        <v/>
      </c>
      <c r="AB252" s="42" t="str">
        <f t="shared" si="77"/>
        <v/>
      </c>
      <c r="AC252" s="2"/>
      <c r="AD252" s="2"/>
      <c r="AE252" s="2"/>
      <c r="AF252" s="159" t="str">
        <f t="shared" si="78"/>
        <v/>
      </c>
      <c r="AG252" s="44" t="str">
        <f t="shared" si="69"/>
        <v/>
      </c>
      <c r="AH252" s="44" t="str">
        <f t="shared" si="79"/>
        <v/>
      </c>
      <c r="AI252" s="44" t="str">
        <f t="shared" si="80"/>
        <v/>
      </c>
      <c r="AJ252" s="44" t="str">
        <f t="shared" si="70"/>
        <v/>
      </c>
      <c r="AK252" s="44" t="str">
        <f t="shared" si="71"/>
        <v/>
      </c>
    </row>
    <row r="253" spans="1:37" hidden="1" x14ac:dyDescent="0.2">
      <c r="A253" s="2"/>
      <c r="B253" s="2"/>
      <c r="C253" s="2"/>
      <c r="D253" s="2"/>
      <c r="E253" s="2"/>
      <c r="F253" s="5"/>
      <c r="G253" s="2"/>
      <c r="H253" s="5"/>
      <c r="I253" s="5"/>
      <c r="J253" s="5"/>
      <c r="K253" s="682"/>
      <c r="L253" s="682"/>
      <c r="M253" s="682"/>
      <c r="N253" s="682"/>
      <c r="O253" s="682"/>
      <c r="P253" s="682"/>
      <c r="Q253" s="682"/>
      <c r="R253" s="682"/>
      <c r="S253" s="682"/>
      <c r="T253" s="682"/>
      <c r="U253" s="682"/>
      <c r="V253" s="682"/>
      <c r="W253" s="43" t="str">
        <f t="shared" si="72"/>
        <v/>
      </c>
      <c r="X253" s="43" t="str">
        <f t="shared" si="73"/>
        <v/>
      </c>
      <c r="Y253" s="42" t="str">
        <f t="shared" si="74"/>
        <v/>
      </c>
      <c r="Z253" s="42" t="str">
        <f t="shared" si="75"/>
        <v/>
      </c>
      <c r="AA253" s="42" t="str">
        <f t="shared" si="76"/>
        <v/>
      </c>
      <c r="AB253" s="42" t="str">
        <f t="shared" si="77"/>
        <v/>
      </c>
      <c r="AC253" s="2"/>
      <c r="AD253" s="2"/>
      <c r="AE253" s="2"/>
      <c r="AF253" s="159" t="str">
        <f t="shared" si="78"/>
        <v/>
      </c>
      <c r="AG253" s="44" t="str">
        <f t="shared" si="69"/>
        <v/>
      </c>
      <c r="AH253" s="44" t="str">
        <f t="shared" si="79"/>
        <v/>
      </c>
      <c r="AI253" s="44" t="str">
        <f t="shared" si="80"/>
        <v/>
      </c>
      <c r="AJ253" s="44" t="str">
        <f t="shared" si="70"/>
        <v/>
      </c>
      <c r="AK253" s="44" t="str">
        <f t="shared" si="71"/>
        <v/>
      </c>
    </row>
    <row r="254" spans="1:37" hidden="1" x14ac:dyDescent="0.2">
      <c r="A254" s="2"/>
      <c r="B254" s="2"/>
      <c r="C254" s="2"/>
      <c r="D254" s="2"/>
      <c r="E254" s="2"/>
      <c r="F254" s="5"/>
      <c r="G254" s="2"/>
      <c r="H254" s="5"/>
      <c r="I254" s="5"/>
      <c r="J254" s="5"/>
      <c r="K254" s="682"/>
      <c r="L254" s="682"/>
      <c r="M254" s="682"/>
      <c r="N254" s="682"/>
      <c r="O254" s="682"/>
      <c r="P254" s="682"/>
      <c r="Q254" s="682"/>
      <c r="R254" s="682"/>
      <c r="S254" s="682"/>
      <c r="T254" s="682"/>
      <c r="U254" s="682"/>
      <c r="V254" s="682"/>
      <c r="W254" s="43" t="str">
        <f t="shared" si="72"/>
        <v/>
      </c>
      <c r="X254" s="43" t="str">
        <f t="shared" si="73"/>
        <v/>
      </c>
      <c r="Y254" s="42" t="str">
        <f t="shared" si="74"/>
        <v/>
      </c>
      <c r="Z254" s="42" t="str">
        <f t="shared" si="75"/>
        <v/>
      </c>
      <c r="AA254" s="42" t="str">
        <f t="shared" si="76"/>
        <v/>
      </c>
      <c r="AB254" s="42" t="str">
        <f t="shared" si="77"/>
        <v/>
      </c>
      <c r="AC254" s="2"/>
      <c r="AD254" s="2"/>
      <c r="AE254" s="2"/>
      <c r="AF254" s="159" t="str">
        <f t="shared" si="78"/>
        <v/>
      </c>
      <c r="AG254" s="44" t="str">
        <f t="shared" si="69"/>
        <v/>
      </c>
      <c r="AH254" s="44" t="str">
        <f t="shared" si="79"/>
        <v/>
      </c>
      <c r="AI254" s="44" t="str">
        <f t="shared" si="80"/>
        <v/>
      </c>
      <c r="AJ254" s="44" t="str">
        <f t="shared" si="70"/>
        <v/>
      </c>
      <c r="AK254" s="44" t="str">
        <f t="shared" si="71"/>
        <v/>
      </c>
    </row>
    <row r="255" spans="1:37" hidden="1" x14ac:dyDescent="0.2">
      <c r="A255" s="2"/>
      <c r="B255" s="2"/>
      <c r="C255" s="2"/>
      <c r="D255" s="2"/>
      <c r="E255" s="2"/>
      <c r="F255" s="5"/>
      <c r="G255" s="2"/>
      <c r="H255" s="5"/>
      <c r="I255" s="5"/>
      <c r="J255" s="5"/>
      <c r="K255" s="682"/>
      <c r="L255" s="682"/>
      <c r="M255" s="682"/>
      <c r="N255" s="682"/>
      <c r="O255" s="682"/>
      <c r="P255" s="682"/>
      <c r="Q255" s="682"/>
      <c r="R255" s="682"/>
      <c r="S255" s="682"/>
      <c r="T255" s="682"/>
      <c r="U255" s="682"/>
      <c r="V255" s="682"/>
      <c r="W255" s="43" t="str">
        <f t="shared" si="72"/>
        <v/>
      </c>
      <c r="X255" s="43" t="str">
        <f t="shared" si="73"/>
        <v/>
      </c>
      <c r="Y255" s="42" t="str">
        <f t="shared" si="74"/>
        <v/>
      </c>
      <c r="Z255" s="42" t="str">
        <f t="shared" si="75"/>
        <v/>
      </c>
      <c r="AA255" s="42" t="str">
        <f t="shared" si="76"/>
        <v/>
      </c>
      <c r="AB255" s="42" t="str">
        <f t="shared" si="77"/>
        <v/>
      </c>
      <c r="AC255" s="2"/>
      <c r="AD255" s="2"/>
      <c r="AE255" s="2"/>
      <c r="AF255" s="159" t="str">
        <f t="shared" si="78"/>
        <v/>
      </c>
      <c r="AG255" s="44" t="str">
        <f t="shared" si="69"/>
        <v/>
      </c>
      <c r="AH255" s="44" t="str">
        <f t="shared" si="79"/>
        <v/>
      </c>
      <c r="AI255" s="44" t="str">
        <f t="shared" si="80"/>
        <v/>
      </c>
      <c r="AJ255" s="44" t="str">
        <f t="shared" si="70"/>
        <v/>
      </c>
      <c r="AK255" s="44" t="str">
        <f t="shared" si="71"/>
        <v/>
      </c>
    </row>
    <row r="256" spans="1:37" hidden="1" x14ac:dyDescent="0.2">
      <c r="A256" s="2"/>
      <c r="B256" s="2"/>
      <c r="C256" s="2"/>
      <c r="D256" s="2"/>
      <c r="E256" s="2"/>
      <c r="F256" s="5"/>
      <c r="G256" s="2"/>
      <c r="H256" s="5"/>
      <c r="I256" s="5"/>
      <c r="J256" s="5"/>
      <c r="K256" s="682"/>
      <c r="L256" s="682"/>
      <c r="M256" s="682"/>
      <c r="N256" s="682"/>
      <c r="O256" s="682"/>
      <c r="P256" s="682"/>
      <c r="Q256" s="682"/>
      <c r="R256" s="682"/>
      <c r="S256" s="682"/>
      <c r="T256" s="682"/>
      <c r="U256" s="682"/>
      <c r="V256" s="682"/>
      <c r="W256" s="43" t="str">
        <f t="shared" si="72"/>
        <v/>
      </c>
      <c r="X256" s="43" t="str">
        <f t="shared" si="73"/>
        <v/>
      </c>
      <c r="Y256" s="42" t="str">
        <f t="shared" si="74"/>
        <v/>
      </c>
      <c r="Z256" s="42" t="str">
        <f t="shared" si="75"/>
        <v/>
      </c>
      <c r="AA256" s="42" t="str">
        <f t="shared" si="76"/>
        <v/>
      </c>
      <c r="AB256" s="42" t="str">
        <f t="shared" si="77"/>
        <v/>
      </c>
      <c r="AC256" s="2"/>
      <c r="AD256" s="2"/>
      <c r="AE256" s="2"/>
      <c r="AF256" s="159" t="str">
        <f t="shared" si="78"/>
        <v/>
      </c>
      <c r="AG256" s="44" t="str">
        <f t="shared" si="69"/>
        <v/>
      </c>
      <c r="AH256" s="44" t="str">
        <f t="shared" si="79"/>
        <v/>
      </c>
      <c r="AI256" s="44" t="str">
        <f t="shared" si="80"/>
        <v/>
      </c>
      <c r="AJ256" s="44" t="str">
        <f t="shared" si="70"/>
        <v/>
      </c>
      <c r="AK256" s="44" t="str">
        <f t="shared" si="71"/>
        <v/>
      </c>
    </row>
    <row r="257" spans="1:37" hidden="1" x14ac:dyDescent="0.2">
      <c r="A257" s="2"/>
      <c r="B257" s="2"/>
      <c r="C257" s="2"/>
      <c r="D257" s="2"/>
      <c r="E257" s="2"/>
      <c r="F257" s="5"/>
      <c r="G257" s="2"/>
      <c r="H257" s="5"/>
      <c r="I257" s="5"/>
      <c r="J257" s="5"/>
      <c r="K257" s="682"/>
      <c r="L257" s="682"/>
      <c r="M257" s="682"/>
      <c r="N257" s="682"/>
      <c r="O257" s="682"/>
      <c r="P257" s="682"/>
      <c r="Q257" s="682"/>
      <c r="R257" s="682"/>
      <c r="S257" s="682"/>
      <c r="T257" s="682"/>
      <c r="U257" s="682"/>
      <c r="V257" s="682"/>
      <c r="W257" s="43" t="str">
        <f t="shared" si="72"/>
        <v/>
      </c>
      <c r="X257" s="43" t="str">
        <f t="shared" si="73"/>
        <v/>
      </c>
      <c r="Y257" s="42" t="str">
        <f t="shared" si="74"/>
        <v/>
      </c>
      <c r="Z257" s="42" t="str">
        <f t="shared" si="75"/>
        <v/>
      </c>
      <c r="AA257" s="42" t="str">
        <f t="shared" si="76"/>
        <v/>
      </c>
      <c r="AB257" s="42" t="str">
        <f t="shared" si="77"/>
        <v/>
      </c>
      <c r="AC257" s="2"/>
      <c r="AD257" s="2"/>
      <c r="AE257" s="2"/>
      <c r="AF257" s="159" t="str">
        <f t="shared" si="78"/>
        <v/>
      </c>
      <c r="AG257" s="44" t="str">
        <f t="shared" si="69"/>
        <v/>
      </c>
      <c r="AH257" s="44" t="str">
        <f t="shared" si="79"/>
        <v/>
      </c>
      <c r="AI257" s="44" t="str">
        <f t="shared" si="80"/>
        <v/>
      </c>
      <c r="AJ257" s="44" t="str">
        <f t="shared" si="70"/>
        <v/>
      </c>
      <c r="AK257" s="44" t="str">
        <f t="shared" si="71"/>
        <v/>
      </c>
    </row>
    <row r="258" spans="1:37" hidden="1" x14ac:dyDescent="0.2">
      <c r="A258" s="2"/>
      <c r="B258" s="2"/>
      <c r="C258" s="2"/>
      <c r="D258" s="2"/>
      <c r="E258" s="2"/>
      <c r="F258" s="5"/>
      <c r="G258" s="2"/>
      <c r="H258" s="5"/>
      <c r="I258" s="5"/>
      <c r="J258" s="5"/>
      <c r="K258" s="682"/>
      <c r="L258" s="682"/>
      <c r="M258" s="682"/>
      <c r="N258" s="682"/>
      <c r="O258" s="682"/>
      <c r="P258" s="682"/>
      <c r="Q258" s="682"/>
      <c r="R258" s="682"/>
      <c r="S258" s="682"/>
      <c r="T258" s="682"/>
      <c r="U258" s="682"/>
      <c r="V258" s="682"/>
      <c r="W258" s="43" t="str">
        <f t="shared" si="72"/>
        <v/>
      </c>
      <c r="X258" s="43" t="str">
        <f t="shared" si="73"/>
        <v/>
      </c>
      <c r="Y258" s="42" t="str">
        <f t="shared" si="74"/>
        <v/>
      </c>
      <c r="Z258" s="42" t="str">
        <f t="shared" si="75"/>
        <v/>
      </c>
      <c r="AA258" s="42" t="str">
        <f t="shared" si="76"/>
        <v/>
      </c>
      <c r="AB258" s="42" t="str">
        <f t="shared" si="77"/>
        <v/>
      </c>
      <c r="AC258" s="2"/>
      <c r="AD258" s="2"/>
      <c r="AE258" s="2"/>
      <c r="AF258" s="159" t="str">
        <f t="shared" si="78"/>
        <v/>
      </c>
      <c r="AG258" s="44" t="str">
        <f t="shared" si="69"/>
        <v/>
      </c>
      <c r="AH258" s="44" t="str">
        <f t="shared" si="79"/>
        <v/>
      </c>
      <c r="AI258" s="44" t="str">
        <f t="shared" si="80"/>
        <v/>
      </c>
      <c r="AJ258" s="44" t="str">
        <f t="shared" si="70"/>
        <v/>
      </c>
      <c r="AK258" s="44" t="str">
        <f t="shared" si="71"/>
        <v/>
      </c>
    </row>
    <row r="259" spans="1:37" hidden="1" x14ac:dyDescent="0.2">
      <c r="A259" s="2"/>
      <c r="B259" s="2"/>
      <c r="C259" s="2"/>
      <c r="D259" s="2"/>
      <c r="E259" s="2"/>
      <c r="F259" s="5"/>
      <c r="G259" s="2"/>
      <c r="H259" s="5"/>
      <c r="I259" s="5"/>
      <c r="J259" s="5"/>
      <c r="K259" s="682"/>
      <c r="L259" s="682"/>
      <c r="M259" s="682"/>
      <c r="N259" s="682"/>
      <c r="O259" s="682"/>
      <c r="P259" s="682"/>
      <c r="Q259" s="682"/>
      <c r="R259" s="682"/>
      <c r="S259" s="682"/>
      <c r="T259" s="682"/>
      <c r="U259" s="682"/>
      <c r="V259" s="682"/>
      <c r="W259" s="43" t="str">
        <f t="shared" si="72"/>
        <v/>
      </c>
      <c r="X259" s="43" t="str">
        <f t="shared" si="73"/>
        <v/>
      </c>
      <c r="Y259" s="42" t="str">
        <f t="shared" si="74"/>
        <v/>
      </c>
      <c r="Z259" s="42" t="str">
        <f t="shared" si="75"/>
        <v/>
      </c>
      <c r="AA259" s="42" t="str">
        <f t="shared" si="76"/>
        <v/>
      </c>
      <c r="AB259" s="42" t="str">
        <f t="shared" si="77"/>
        <v/>
      </c>
      <c r="AC259" s="2"/>
      <c r="AD259" s="2"/>
      <c r="AE259" s="2"/>
      <c r="AF259" s="159" t="str">
        <f t="shared" si="78"/>
        <v/>
      </c>
      <c r="AG259" s="44" t="str">
        <f t="shared" ref="AG259:AG263" si="81">+IFERROR(LN(AF259),"")</f>
        <v/>
      </c>
      <c r="AH259" s="44" t="str">
        <f t="shared" si="79"/>
        <v/>
      </c>
      <c r="AI259" s="44" t="str">
        <f t="shared" si="80"/>
        <v/>
      </c>
      <c r="AJ259" s="44" t="str">
        <f t="shared" ref="AJ259:AJ263" si="82">IF(AND($H259="W", $I259="Short-term", $J259="PBZ",$V259&lt;&gt;"", $AF259&lt;&gt;"ND"), $V259, "")</f>
        <v/>
      </c>
      <c r="AK259" s="44" t="str">
        <f t="shared" ref="AK259:AK263" si="83">+IFERROR(LN(AJ259),"")</f>
        <v/>
      </c>
    </row>
    <row r="260" spans="1:37" hidden="1" x14ac:dyDescent="0.2">
      <c r="A260" s="2"/>
      <c r="B260" s="2"/>
      <c r="C260" s="2"/>
      <c r="D260" s="2"/>
      <c r="E260" s="2"/>
      <c r="F260" s="5"/>
      <c r="G260" s="2"/>
      <c r="H260" s="5"/>
      <c r="I260" s="5"/>
      <c r="J260" s="5"/>
      <c r="K260" s="682"/>
      <c r="L260" s="682"/>
      <c r="M260" s="682"/>
      <c r="N260" s="682"/>
      <c r="O260" s="682"/>
      <c r="P260" s="682"/>
      <c r="Q260" s="682"/>
      <c r="R260" s="682"/>
      <c r="S260" s="682"/>
      <c r="T260" s="682"/>
      <c r="U260" s="682"/>
      <c r="V260" s="682"/>
      <c r="W260" s="43" t="str">
        <f t="shared" ref="W260:W263" si="84">IF(AND($H260="W",$I260="TWA",$J260="PBZ",$V260&lt;&gt;""),IF($AD260&lt;&gt;"ND",$V260,IF(AO263&gt;3,$V260/2,$V260/SQRT(2))),"")</f>
        <v/>
      </c>
      <c r="X260" s="43" t="str">
        <f t="shared" ref="X260:X263" si="85">IF(AND($H260="ONU",$I260="TWA",$J260="PBZ",$V260&lt;&gt;""),IF($AD260&lt;&gt;"ND",$V260,IF(AP263&gt;3,$V260/2,$V260/SQRT(2))),"")</f>
        <v/>
      </c>
      <c r="Y260" s="42" t="str">
        <f t="shared" ref="Y260:Y263" si="86">IF(AND($H260="W",$I260="12-hr TWA",$J260="PBZ",$V260&lt;&gt;""),IF($AD260&lt;&gt;"ND",$V260,IF(AP263&gt;3,$V260/2,$V260/SQRT(2))),"")</f>
        <v/>
      </c>
      <c r="Z260" s="42" t="str">
        <f t="shared" ref="Z260:Z263" si="87">IF(AND($H260="ONU",$I260="12-hr TWA",$J260="PBZ",$V260&lt;&gt;""),IF($AD260&lt;&gt;"ND",$V260,IF(AQ263&gt;3,$V260/2,$V260/SQRT(2))),"")</f>
        <v/>
      </c>
      <c r="AA260" s="42" t="str">
        <f t="shared" ref="AA260:AA263" si="88">IF(AND($H260="W",$I260="Short-term",$J260="PBZ",$V260&lt;&gt;""),IF($AD260&lt;&gt;"ND",$V260,IF(AQ263&gt;3,$V260/2,$V260/SQRT(2))),"")</f>
        <v/>
      </c>
      <c r="AB260" s="42" t="str">
        <f t="shared" ref="AB260:AB263" si="89">IF(AND($H260="ONU",$I260="Short-term",$J260="PBZ",$V260&lt;&gt;""),IF($AD260&lt;&gt;"ND",$V260,IF(AR263&gt;3,$V260/2,$V260/SQRT(2))),"")</f>
        <v/>
      </c>
      <c r="AC260" s="2"/>
      <c r="AD260" s="2"/>
      <c r="AE260" s="2"/>
      <c r="AF260" s="159" t="str">
        <f t="shared" ref="AF260:AF263" si="90">IF(AND($H260="W", $I260="TWA", $J260="PBZ",$V260&lt;&gt;"", $AD260&lt;&gt;"ND"), $V260, "")</f>
        <v/>
      </c>
      <c r="AG260" s="44" t="str">
        <f t="shared" si="81"/>
        <v/>
      </c>
      <c r="AH260" s="44" t="str">
        <f t="shared" ref="AH260:AH263" si="91">IF(AND($H260="W", $I260="12-hr TWA", $J260="PBZ",$V260&lt;&gt;"", $AF260&lt;&gt;"ND"), $V260, "")</f>
        <v/>
      </c>
      <c r="AI260" s="44" t="str">
        <f t="shared" ref="AI260:AI263" si="92">+IFERROR(LN(AH260),"")</f>
        <v/>
      </c>
      <c r="AJ260" s="44" t="str">
        <f t="shared" si="82"/>
        <v/>
      </c>
      <c r="AK260" s="44" t="str">
        <f t="shared" si="83"/>
        <v/>
      </c>
    </row>
    <row r="261" spans="1:37" hidden="1" x14ac:dyDescent="0.2">
      <c r="A261" s="2"/>
      <c r="B261" s="2"/>
      <c r="C261" s="2"/>
      <c r="D261" s="2"/>
      <c r="E261" s="2"/>
      <c r="F261" s="5"/>
      <c r="G261" s="2"/>
      <c r="H261" s="5"/>
      <c r="I261" s="5"/>
      <c r="J261" s="5"/>
      <c r="K261" s="682"/>
      <c r="L261" s="682"/>
      <c r="M261" s="682"/>
      <c r="N261" s="682"/>
      <c r="O261" s="682"/>
      <c r="P261" s="682"/>
      <c r="Q261" s="682"/>
      <c r="R261" s="682"/>
      <c r="S261" s="682"/>
      <c r="T261" s="682"/>
      <c r="U261" s="682"/>
      <c r="V261" s="682"/>
      <c r="W261" s="43" t="str">
        <f t="shared" si="84"/>
        <v/>
      </c>
      <c r="X261" s="43" t="str">
        <f t="shared" si="85"/>
        <v/>
      </c>
      <c r="Y261" s="42" t="str">
        <f t="shared" si="86"/>
        <v/>
      </c>
      <c r="Z261" s="42" t="str">
        <f t="shared" si="87"/>
        <v/>
      </c>
      <c r="AA261" s="42" t="str">
        <f t="shared" si="88"/>
        <v/>
      </c>
      <c r="AB261" s="42" t="str">
        <f t="shared" si="89"/>
        <v/>
      </c>
      <c r="AC261" s="2"/>
      <c r="AD261" s="2"/>
      <c r="AE261" s="2"/>
      <c r="AF261" s="159" t="str">
        <f t="shared" si="90"/>
        <v/>
      </c>
      <c r="AG261" s="44" t="str">
        <f t="shared" si="81"/>
        <v/>
      </c>
      <c r="AH261" s="44" t="str">
        <f t="shared" si="91"/>
        <v/>
      </c>
      <c r="AI261" s="44" t="str">
        <f t="shared" si="92"/>
        <v/>
      </c>
      <c r="AJ261" s="44" t="str">
        <f t="shared" si="82"/>
        <v/>
      </c>
      <c r="AK261" s="44" t="str">
        <f t="shared" si="83"/>
        <v/>
      </c>
    </row>
    <row r="262" spans="1:37" hidden="1" x14ac:dyDescent="0.2">
      <c r="A262" s="2"/>
      <c r="B262" s="2"/>
      <c r="C262" s="2"/>
      <c r="D262" s="2"/>
      <c r="E262" s="2"/>
      <c r="F262" s="5"/>
      <c r="G262" s="2"/>
      <c r="H262" s="5"/>
      <c r="I262" s="5"/>
      <c r="J262" s="5"/>
      <c r="K262" s="682"/>
      <c r="L262" s="682"/>
      <c r="M262" s="682"/>
      <c r="N262" s="682"/>
      <c r="O262" s="682"/>
      <c r="P262" s="682"/>
      <c r="Q262" s="682"/>
      <c r="R262" s="682"/>
      <c r="S262" s="682"/>
      <c r="T262" s="682"/>
      <c r="U262" s="682"/>
      <c r="V262" s="682"/>
      <c r="W262" s="43" t="str">
        <f t="shared" si="84"/>
        <v/>
      </c>
      <c r="X262" s="43" t="str">
        <f t="shared" si="85"/>
        <v/>
      </c>
      <c r="Y262" s="42" t="str">
        <f t="shared" si="86"/>
        <v/>
      </c>
      <c r="Z262" s="42" t="str">
        <f t="shared" si="87"/>
        <v/>
      </c>
      <c r="AA262" s="42" t="str">
        <f t="shared" si="88"/>
        <v/>
      </c>
      <c r="AB262" s="42" t="str">
        <f t="shared" si="89"/>
        <v/>
      </c>
      <c r="AC262" s="2"/>
      <c r="AD262" s="2"/>
      <c r="AE262" s="2"/>
      <c r="AF262" s="159" t="str">
        <f t="shared" si="90"/>
        <v/>
      </c>
      <c r="AG262" s="44" t="str">
        <f t="shared" si="81"/>
        <v/>
      </c>
      <c r="AH262" s="44" t="str">
        <f t="shared" si="91"/>
        <v/>
      </c>
      <c r="AI262" s="44" t="str">
        <f t="shared" si="92"/>
        <v/>
      </c>
      <c r="AJ262" s="44" t="str">
        <f t="shared" si="82"/>
        <v/>
      </c>
      <c r="AK262" s="44" t="str">
        <f t="shared" si="83"/>
        <v/>
      </c>
    </row>
    <row r="263" spans="1:37" hidden="1" x14ac:dyDescent="0.2">
      <c r="A263" s="2"/>
      <c r="B263" s="2"/>
      <c r="C263" s="2"/>
      <c r="D263" s="2"/>
      <c r="E263" s="2"/>
      <c r="F263" s="5"/>
      <c r="G263" s="2"/>
      <c r="H263" s="5"/>
      <c r="I263" s="5"/>
      <c r="J263" s="5"/>
      <c r="K263" s="682"/>
      <c r="L263" s="682"/>
      <c r="M263" s="682"/>
      <c r="N263" s="682"/>
      <c r="O263" s="682"/>
      <c r="P263" s="682"/>
      <c r="Q263" s="682"/>
      <c r="R263" s="682"/>
      <c r="S263" s="682"/>
      <c r="T263" s="682"/>
      <c r="U263" s="682"/>
      <c r="V263" s="682"/>
      <c r="W263" s="43" t="str">
        <f t="shared" si="84"/>
        <v/>
      </c>
      <c r="X263" s="43" t="str">
        <f t="shared" si="85"/>
        <v/>
      </c>
      <c r="Y263" s="42" t="str">
        <f t="shared" si="86"/>
        <v/>
      </c>
      <c r="Z263" s="42" t="str">
        <f t="shared" si="87"/>
        <v/>
      </c>
      <c r="AA263" s="42" t="str">
        <f t="shared" si="88"/>
        <v/>
      </c>
      <c r="AB263" s="42" t="str">
        <f t="shared" si="89"/>
        <v/>
      </c>
      <c r="AC263" s="2"/>
      <c r="AD263" s="2"/>
      <c r="AE263" s="2"/>
      <c r="AF263" s="159" t="str">
        <f t="shared" si="90"/>
        <v/>
      </c>
      <c r="AG263" s="44" t="str">
        <f t="shared" si="81"/>
        <v/>
      </c>
      <c r="AH263" s="44" t="str">
        <f t="shared" si="91"/>
        <v/>
      </c>
      <c r="AI263" s="44" t="str">
        <f t="shared" si="92"/>
        <v/>
      </c>
      <c r="AJ263" s="44" t="str">
        <f t="shared" si="82"/>
        <v/>
      </c>
      <c r="AK263" s="44" t="str">
        <f t="shared" si="83"/>
        <v/>
      </c>
    </row>
    <row r="264" spans="1:37" x14ac:dyDescent="0.2">
      <c r="AH264" s="158"/>
      <c r="AI264" s="158"/>
    </row>
    <row r="265" spans="1:37" x14ac:dyDescent="0.2">
      <c r="AH265" s="35"/>
      <c r="AI265" s="35"/>
    </row>
    <row r="266" spans="1:37" x14ac:dyDescent="0.2">
      <c r="AH266" s="35"/>
      <c r="AI266" s="35"/>
    </row>
    <row r="267" spans="1:37" x14ac:dyDescent="0.2">
      <c r="AH267" s="35"/>
      <c r="AI267" s="35"/>
    </row>
    <row r="268" spans="1:37" x14ac:dyDescent="0.2">
      <c r="AH268" s="35"/>
      <c r="AI268" s="35"/>
    </row>
    <row r="269" spans="1:37" x14ac:dyDescent="0.2">
      <c r="AH269" s="35"/>
      <c r="AI269" s="35"/>
    </row>
  </sheetData>
  <sheetProtection sheet="1" objects="1" scenarios="1"/>
  <autoFilter ref="A2:AE263" xr:uid="{81D790B0-8082-4225-B891-C5AE46967A2C}">
    <filterColumn colId="21">
      <customFilters>
        <customFilter operator="notEqual" val=" "/>
      </customFilters>
    </filterColumn>
    <sortState xmlns:xlrd2="http://schemas.microsoft.com/office/spreadsheetml/2017/richdata2" ref="A4:AE117">
      <sortCondition descending="1" ref="V2:V263"/>
    </sortState>
  </autoFilter>
  <mergeCells count="27">
    <mergeCell ref="F1:F2"/>
    <mergeCell ref="G1:G2"/>
    <mergeCell ref="H1:H2"/>
    <mergeCell ref="I1:I2"/>
    <mergeCell ref="J1:J2"/>
    <mergeCell ref="A1:A2"/>
    <mergeCell ref="B1:B2"/>
    <mergeCell ref="C1:C2"/>
    <mergeCell ref="D1:D2"/>
    <mergeCell ref="E1:E2"/>
    <mergeCell ref="K1:K2"/>
    <mergeCell ref="L1:L2"/>
    <mergeCell ref="M1:M2"/>
    <mergeCell ref="O1:V1"/>
    <mergeCell ref="W1:X1"/>
    <mergeCell ref="N1:N2"/>
    <mergeCell ref="AN1:AQ1"/>
    <mergeCell ref="AH1:AH2"/>
    <mergeCell ref="AI1:AI2"/>
    <mergeCell ref="Y1:Z1"/>
    <mergeCell ref="AG1:AG2"/>
    <mergeCell ref="AJ1:AJ2"/>
    <mergeCell ref="AK1:AK2"/>
    <mergeCell ref="AA1:AB1"/>
    <mergeCell ref="AC1:AC2"/>
    <mergeCell ref="AD1:AD2"/>
    <mergeCell ref="AF1:AF2"/>
  </mergeCells>
  <phoneticPr fontId="13" type="noConversion"/>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ABCB8-803B-43A4-84D1-F3A0EE1205F5}">
  <sheetPr codeName="Sheet5" filterMode="1"/>
  <dimension ref="A1:AQ266"/>
  <sheetViews>
    <sheetView zoomScale="70" zoomScaleNormal="70" workbookViewId="0">
      <pane ySplit="2" topLeftCell="A8" activePane="bottomLeft" state="frozen"/>
      <selection pane="bottomLeft" activeCell="B112" sqref="B112"/>
    </sheetView>
  </sheetViews>
  <sheetFormatPr defaultColWidth="9.28515625" defaultRowHeight="12.75" x14ac:dyDescent="0.2"/>
  <cols>
    <col min="1" max="1" width="14.28515625" style="8" customWidth="1"/>
    <col min="2" max="2" width="20.42578125" style="8" customWidth="1"/>
    <col min="3" max="4" width="14.28515625" style="8" customWidth="1"/>
    <col min="5" max="5" width="12.28515625" style="8" customWidth="1"/>
    <col min="6" max="6" width="23.7109375" style="9" customWidth="1"/>
    <col min="7" max="7" width="17.28515625" style="8" customWidth="1"/>
    <col min="8" max="10" width="12.7109375" style="9" customWidth="1"/>
    <col min="11" max="12" width="12.7109375" style="7" customWidth="1"/>
    <col min="13" max="14" width="11" style="7" customWidth="1"/>
    <col min="15" max="15" width="8.28515625" style="7" customWidth="1"/>
    <col min="16" max="16" width="7.42578125" style="7" customWidth="1"/>
    <col min="17" max="17" width="8.7109375" style="7" customWidth="1"/>
    <col min="18" max="18" width="9.5703125" style="7" customWidth="1"/>
    <col min="19" max="20" width="9.28515625" style="7" customWidth="1"/>
    <col min="21" max="21" width="8.42578125" style="7" customWidth="1"/>
    <col min="22" max="22" width="10" style="7" customWidth="1"/>
    <col min="23" max="23" width="12.28515625" style="49" bestFit="1" customWidth="1"/>
    <col min="24" max="24" width="17.42578125" style="49" bestFit="1" customWidth="1"/>
    <col min="25" max="26" width="17.42578125" style="49" customWidth="1"/>
    <col min="27" max="27" width="13.42578125" style="49" bestFit="1" customWidth="1"/>
    <col min="28" max="28" width="19.5703125" style="49" bestFit="1" customWidth="1"/>
    <col min="29" max="30" width="15.28515625" style="8" customWidth="1"/>
    <col min="31" max="31" width="32.28515625" style="8" customWidth="1"/>
    <col min="32" max="16384" width="9.28515625" style="1"/>
  </cols>
  <sheetData>
    <row r="1" spans="1:43" ht="27.95" customHeight="1" x14ac:dyDescent="0.2">
      <c r="A1" s="777" t="s">
        <v>308</v>
      </c>
      <c r="B1" s="777" t="s">
        <v>312</v>
      </c>
      <c r="C1" s="772" t="s">
        <v>313</v>
      </c>
      <c r="D1" s="772" t="s">
        <v>314</v>
      </c>
      <c r="E1" s="777" t="s">
        <v>315</v>
      </c>
      <c r="F1" s="778" t="s">
        <v>316</v>
      </c>
      <c r="G1" s="777" t="s">
        <v>467</v>
      </c>
      <c r="H1" s="780" t="s">
        <v>318</v>
      </c>
      <c r="I1" s="780" t="s">
        <v>319</v>
      </c>
      <c r="J1" s="780" t="s">
        <v>320</v>
      </c>
      <c r="K1" s="772" t="s">
        <v>321</v>
      </c>
      <c r="L1" s="772" t="s">
        <v>322</v>
      </c>
      <c r="M1" s="777" t="s">
        <v>323</v>
      </c>
      <c r="N1" s="772" t="s">
        <v>324</v>
      </c>
      <c r="O1" s="774" t="s">
        <v>306</v>
      </c>
      <c r="P1" s="775"/>
      <c r="Q1" s="775"/>
      <c r="R1" s="775"/>
      <c r="S1" s="775"/>
      <c r="T1" s="775"/>
      <c r="U1" s="775"/>
      <c r="V1" s="775"/>
      <c r="W1" s="790" t="s">
        <v>440</v>
      </c>
      <c r="X1" s="791"/>
      <c r="Y1" s="790" t="s">
        <v>1190</v>
      </c>
      <c r="Z1" s="791"/>
      <c r="AA1" s="790" t="s">
        <v>1283</v>
      </c>
      <c r="AB1" s="791"/>
      <c r="AC1" s="777" t="s">
        <v>335</v>
      </c>
      <c r="AD1" s="772" t="s">
        <v>336</v>
      </c>
      <c r="AE1" s="777" t="s">
        <v>311</v>
      </c>
      <c r="AF1" s="782" t="s">
        <v>337</v>
      </c>
      <c r="AG1" s="782" t="s">
        <v>338</v>
      </c>
      <c r="AH1" s="782" t="s">
        <v>1191</v>
      </c>
      <c r="AI1" s="782" t="s">
        <v>1192</v>
      </c>
      <c r="AJ1" s="782" t="s">
        <v>339</v>
      </c>
      <c r="AK1" s="782" t="s">
        <v>340</v>
      </c>
      <c r="AN1" s="765" t="s">
        <v>307</v>
      </c>
      <c r="AO1" s="766"/>
      <c r="AP1" s="766"/>
      <c r="AQ1" s="766"/>
    </row>
    <row r="2" spans="1:43" ht="39" customHeight="1" x14ac:dyDescent="0.2">
      <c r="A2" s="777"/>
      <c r="B2" s="777"/>
      <c r="C2" s="773"/>
      <c r="D2" s="773"/>
      <c r="E2" s="777"/>
      <c r="F2" s="779"/>
      <c r="G2" s="777"/>
      <c r="H2" s="781"/>
      <c r="I2" s="779"/>
      <c r="J2" s="779"/>
      <c r="K2" s="773"/>
      <c r="L2" s="773"/>
      <c r="M2" s="777"/>
      <c r="N2" s="773"/>
      <c r="O2" s="685" t="s">
        <v>325</v>
      </c>
      <c r="P2" s="685" t="s">
        <v>326</v>
      </c>
      <c r="Q2" s="685" t="s">
        <v>327</v>
      </c>
      <c r="R2" s="685" t="s">
        <v>328</v>
      </c>
      <c r="S2" s="685" t="s">
        <v>329</v>
      </c>
      <c r="T2" s="685" t="s">
        <v>330</v>
      </c>
      <c r="U2" s="685" t="s">
        <v>331</v>
      </c>
      <c r="V2" s="685" t="s">
        <v>332</v>
      </c>
      <c r="W2" s="65" t="s">
        <v>442</v>
      </c>
      <c r="X2" s="65" t="s">
        <v>443</v>
      </c>
      <c r="Y2" s="65" t="s">
        <v>442</v>
      </c>
      <c r="Z2" s="65" t="s">
        <v>443</v>
      </c>
      <c r="AA2" s="65" t="s">
        <v>442</v>
      </c>
      <c r="AB2" s="65" t="s">
        <v>443</v>
      </c>
      <c r="AC2" s="777"/>
      <c r="AD2" s="773"/>
      <c r="AE2" s="777"/>
      <c r="AF2" s="783"/>
      <c r="AG2" s="783"/>
      <c r="AH2" s="783"/>
      <c r="AI2" s="783"/>
      <c r="AJ2" s="783"/>
      <c r="AK2" s="783"/>
      <c r="AN2" s="35"/>
      <c r="AO2" s="40" t="s">
        <v>341</v>
      </c>
      <c r="AP2" s="40" t="s">
        <v>1193</v>
      </c>
      <c r="AQ2" s="35" t="s">
        <v>342</v>
      </c>
    </row>
    <row r="3" spans="1:43" s="126" customFormat="1" ht="114.75" x14ac:dyDescent="0.2">
      <c r="A3" s="2" t="s">
        <v>1194</v>
      </c>
      <c r="B3" s="2" t="s">
        <v>839</v>
      </c>
      <c r="C3" s="2">
        <v>1976</v>
      </c>
      <c r="D3" s="2" t="s">
        <v>347</v>
      </c>
      <c r="E3" s="2" t="s">
        <v>1195</v>
      </c>
      <c r="F3" s="2" t="s">
        <v>568</v>
      </c>
      <c r="G3" s="2" t="s">
        <v>1196</v>
      </c>
      <c r="H3" s="2" t="s">
        <v>351</v>
      </c>
      <c r="I3" s="2" t="s">
        <v>341</v>
      </c>
      <c r="J3" s="2" t="s">
        <v>352</v>
      </c>
      <c r="K3" s="4">
        <v>27598</v>
      </c>
      <c r="L3" s="682">
        <v>346</v>
      </c>
      <c r="M3" s="682"/>
      <c r="N3" s="682"/>
      <c r="O3" s="682"/>
      <c r="P3" s="682"/>
      <c r="Q3" s="682"/>
      <c r="R3" s="682"/>
      <c r="S3" s="682"/>
      <c r="T3" s="682"/>
      <c r="U3" s="682"/>
      <c r="V3" s="682">
        <v>2.1</v>
      </c>
      <c r="W3" s="21">
        <f t="shared" ref="W3:W34" si="0">IF(AND($H3="W",$I3="TWA",$J3="PBZ",$V3&lt;&gt;""),IF($AD3&lt;&gt;"ND",$V3,IF($AO$6&gt;3,$V3/2,$V3/SQRT(2))),"")</f>
        <v>2.1</v>
      </c>
      <c r="X3" s="42" t="str">
        <f>IF(AND($H3="ONU", $I3="TWA", $J3="PBZ",$V3&lt;&gt;""),IF(#REF!&lt;&gt;"ND",$V3,IF($AO$6&gt;3,$V3/2,$V3/SQRT(2))), "")</f>
        <v/>
      </c>
      <c r="Y3" s="42" t="str">
        <f t="shared" ref="Y3:Y34" si="1">IF(AND($H3="W",$I3="12-hr TWA",$J3="PBZ",$V3&lt;&gt;""),IF($AD3&lt;&gt;"ND",$V3,IF($AO$6&gt;3,$V3/2,$V3/SQRT(2))),"")</f>
        <v/>
      </c>
      <c r="Z3" s="42" t="str">
        <f t="shared" ref="Z3:Z34" si="2">IF(AND($H3="ONU",$I3="12-hr TWA",$J3="PBZ",$V3&lt;&gt;""),IF($AD3&lt;&gt;"ND",$V3,IF($AO$6&gt;3,$V3/2,$V3/SQRT(2))),"")</f>
        <v/>
      </c>
      <c r="AA3" s="42" t="str">
        <f>IF(AND($H3="W",$I3="Short-term",$J3="PBZ",$V3&lt;&gt;""),IF(#REF!&lt;&gt;"ND",$V3,IF($AO$6&gt;3,$V3/2,$V3/SQRT(2))),"")</f>
        <v/>
      </c>
      <c r="AB3" s="42" t="str">
        <f>IF(AND($H3="ONU",$I3="Short-term",$J3="PBZ",$V3&lt;&gt;""),IF(#REF!&lt;&gt;"ND",$V3,IF($AO$6&gt;3,$V3/2,$V3/SQRT(2))),"")</f>
        <v/>
      </c>
      <c r="AC3" s="2" t="s">
        <v>1197</v>
      </c>
      <c r="AD3" s="2"/>
      <c r="AE3" s="2" t="s">
        <v>1198</v>
      </c>
      <c r="AF3" s="39">
        <f t="shared" ref="AF3:AF34" si="3">IF(AND($H3="W", $I3="TWA", $J3="PBZ",$V3&lt;&gt;"", $AD3&lt;&gt;"ND"), $V3, "")</f>
        <v>2.1</v>
      </c>
      <c r="AG3" s="39">
        <f t="shared" ref="AG3:AG34" si="4">+IFERROR(LN(AF3),"")</f>
        <v>0.74193734472937733</v>
      </c>
      <c r="AH3" s="39" t="str">
        <f t="shared" ref="AH3:AH34" si="5">IF(AND($H3="W", $I3="12-hr TWA", $J3="PBZ",$V3&lt;&gt;"", $AD3&lt;&gt;"ND"), $V3, "")</f>
        <v/>
      </c>
      <c r="AI3" s="39" t="str">
        <f t="shared" ref="AI3:AI34" si="6">+IFERROR(LN(AH3),"")</f>
        <v/>
      </c>
      <c r="AJ3" s="39" t="str">
        <f t="shared" ref="AJ3:AJ34" si="7">IF(AND($H3="W", $I3="Short-term", $J3="PBZ",$V3&lt;&gt;"", $AD3&lt;&gt;"ND"), $V3, "")</f>
        <v/>
      </c>
      <c r="AK3" s="39" t="str">
        <f t="shared" ref="AK3:AK34" si="8">+IFERROR(LN(AJ3),"")</f>
        <v/>
      </c>
      <c r="AL3" s="1"/>
      <c r="AM3" s="1"/>
      <c r="AN3" s="35"/>
      <c r="AO3" s="35"/>
      <c r="AP3" s="35"/>
      <c r="AQ3" s="35"/>
    </row>
    <row r="4" spans="1:43" s="126" customFormat="1" ht="75" x14ac:dyDescent="0.2">
      <c r="A4" s="2">
        <v>8802198</v>
      </c>
      <c r="B4" s="2" t="s">
        <v>1203</v>
      </c>
      <c r="C4" s="2">
        <v>2020</v>
      </c>
      <c r="D4" s="2" t="s">
        <v>1167</v>
      </c>
      <c r="E4" s="2" t="s">
        <v>1204</v>
      </c>
      <c r="F4" s="157" t="s">
        <v>1205</v>
      </c>
      <c r="G4" s="2" t="s">
        <v>1206</v>
      </c>
      <c r="H4" s="5" t="s">
        <v>351</v>
      </c>
      <c r="I4" s="5" t="s">
        <v>341</v>
      </c>
      <c r="J4" s="5" t="s">
        <v>352</v>
      </c>
      <c r="K4" s="4">
        <v>36727</v>
      </c>
      <c r="L4" s="682">
        <f>8*60</f>
        <v>480</v>
      </c>
      <c r="M4" s="682">
        <v>1</v>
      </c>
      <c r="N4" s="682"/>
      <c r="O4" s="682"/>
      <c r="P4" s="682"/>
      <c r="Q4" s="682"/>
      <c r="R4" s="682"/>
      <c r="S4" s="682"/>
      <c r="T4" s="682"/>
      <c r="U4" s="682"/>
      <c r="V4" s="682">
        <v>0.95</v>
      </c>
      <c r="W4" s="43">
        <f t="shared" si="0"/>
        <v>0.67175144212722004</v>
      </c>
      <c r="X4" s="42" t="str">
        <f t="shared" ref="X4:X16" si="9">IF(AND($H4="ONU", $I4="TWA", $J4="PBZ",$V4&lt;&gt;""), $V4, "")</f>
        <v/>
      </c>
      <c r="Y4" s="42" t="str">
        <f t="shared" si="1"/>
        <v/>
      </c>
      <c r="Z4" s="42" t="str">
        <f t="shared" si="2"/>
        <v/>
      </c>
      <c r="AA4" s="42" t="str">
        <f t="shared" ref="AA4:AA41" si="10">IF(AND($H4="W",$I4="Short-term",$J4="PBZ",$V4&lt;&gt;""),IF($AD4&lt;&gt;"ND",$V4,IF($AO$6&gt;3,$V4/2,$V4/SQRT(2))),"")</f>
        <v/>
      </c>
      <c r="AB4" s="42" t="str">
        <f t="shared" ref="AB4:AB41" si="11">IF(AND($H4="ONU",$I4="Short-term",$J4="PBZ",$V4&lt;&gt;""),IF($AD4&lt;&gt;"ND",$V4,IF($AO$6&gt;3,$V4/2,$V4/SQRT(2))),"")</f>
        <v/>
      </c>
      <c r="AC4" s="2" t="s">
        <v>1207</v>
      </c>
      <c r="AD4" s="2" t="s">
        <v>400</v>
      </c>
      <c r="AE4" s="2" t="s">
        <v>1208</v>
      </c>
      <c r="AF4" s="39" t="str">
        <f t="shared" si="3"/>
        <v/>
      </c>
      <c r="AG4" s="39" t="str">
        <f t="shared" si="4"/>
        <v/>
      </c>
      <c r="AH4" s="39" t="str">
        <f t="shared" si="5"/>
        <v/>
      </c>
      <c r="AI4" s="39" t="str">
        <f t="shared" si="6"/>
        <v/>
      </c>
      <c r="AJ4" s="39" t="str">
        <f t="shared" si="7"/>
        <v/>
      </c>
      <c r="AK4" s="39" t="str">
        <f t="shared" si="8"/>
        <v/>
      </c>
      <c r="AN4" s="40" t="s">
        <v>355</v>
      </c>
      <c r="AO4" s="35">
        <f>COUNTIFS($AD$3:$AD$211, "ND", $I$3:$I$211, AO$2,$H$3:$H$211,"W", $J$3:$J$211, "PBZ")</f>
        <v>45</v>
      </c>
      <c r="AP4" s="35">
        <f>COUNTIFS($AD$3:$AD$211, "ND", $I$3:$I$211, AP$2,$H$3:$H$211,"W", $J$3:$J$211, "PBZ")</f>
        <v>19</v>
      </c>
      <c r="AQ4" s="35">
        <f>COUNTIFS($AD$3:$AD$211, "ND", $I$3:$I$211, AQ$2,$H$3:$H$211,"W", $J$3:$J$211, "PBZ")</f>
        <v>0</v>
      </c>
    </row>
    <row r="5" spans="1:43" s="126" customFormat="1" x14ac:dyDescent="0.2">
      <c r="A5" s="2">
        <v>8802198</v>
      </c>
      <c r="B5" s="2" t="s">
        <v>1203</v>
      </c>
      <c r="C5" s="2">
        <v>2020</v>
      </c>
      <c r="D5" s="2" t="s">
        <v>1167</v>
      </c>
      <c r="E5" s="2" t="s">
        <v>1204</v>
      </c>
      <c r="F5" s="2" t="s">
        <v>1210</v>
      </c>
      <c r="G5" s="2" t="s">
        <v>1212</v>
      </c>
      <c r="H5" s="2" t="s">
        <v>351</v>
      </c>
      <c r="I5" s="2" t="s">
        <v>341</v>
      </c>
      <c r="J5" s="2" t="s">
        <v>352</v>
      </c>
      <c r="K5" s="4">
        <v>41708</v>
      </c>
      <c r="L5" s="682">
        <v>480</v>
      </c>
      <c r="M5" s="682">
        <v>1</v>
      </c>
      <c r="N5" s="682"/>
      <c r="O5" s="682"/>
      <c r="P5" s="682"/>
      <c r="Q5" s="682"/>
      <c r="R5" s="682"/>
      <c r="S5" s="682"/>
      <c r="T5" s="682"/>
      <c r="U5" s="682"/>
      <c r="V5" s="682">
        <v>0.30199999999999999</v>
      </c>
      <c r="W5" s="43">
        <f t="shared" si="0"/>
        <v>0.30199999999999999</v>
      </c>
      <c r="X5" s="42" t="str">
        <f t="shared" si="9"/>
        <v/>
      </c>
      <c r="Y5" s="42" t="str">
        <f t="shared" si="1"/>
        <v/>
      </c>
      <c r="Z5" s="42" t="str">
        <f t="shared" si="2"/>
        <v/>
      </c>
      <c r="AA5" s="42" t="str">
        <f t="shared" si="10"/>
        <v/>
      </c>
      <c r="AB5" s="42" t="str">
        <f t="shared" si="11"/>
        <v/>
      </c>
      <c r="AC5" s="2" t="s">
        <v>1207</v>
      </c>
      <c r="AD5" s="2"/>
      <c r="AE5" s="2" t="str">
        <f t="shared" ref="AE5:AE24" si="12">IF(AD5="ND",_xlfn.CONCAT("Sample Volume ",ROUND(0.6/V5,1)," L LOD 0.6 ug/sample"),"")</f>
        <v/>
      </c>
      <c r="AF5" s="39">
        <f t="shared" si="3"/>
        <v>0.30199999999999999</v>
      </c>
      <c r="AG5" s="39">
        <f t="shared" si="4"/>
        <v>-1.1973282616072674</v>
      </c>
      <c r="AH5" s="39" t="str">
        <f t="shared" si="5"/>
        <v/>
      </c>
      <c r="AI5" s="39" t="str">
        <f t="shared" si="6"/>
        <v/>
      </c>
      <c r="AJ5" s="39" t="str">
        <f t="shared" si="7"/>
        <v/>
      </c>
      <c r="AK5" s="39" t="str">
        <f t="shared" si="8"/>
        <v/>
      </c>
      <c r="AL5" s="1"/>
      <c r="AM5" s="1"/>
      <c r="AN5" s="35"/>
      <c r="AO5" s="35"/>
      <c r="AP5" s="35"/>
      <c r="AQ5" s="35"/>
    </row>
    <row r="6" spans="1:43" ht="25.5" x14ac:dyDescent="0.2">
      <c r="A6" s="2">
        <v>8802198</v>
      </c>
      <c r="B6" s="2" t="s">
        <v>1203</v>
      </c>
      <c r="C6" s="2">
        <v>2020</v>
      </c>
      <c r="D6" s="2" t="s">
        <v>1167</v>
      </c>
      <c r="E6" s="2" t="s">
        <v>1214</v>
      </c>
      <c r="F6" s="2" t="s">
        <v>1210</v>
      </c>
      <c r="G6" s="2" t="s">
        <v>1215</v>
      </c>
      <c r="H6" s="2" t="s">
        <v>351</v>
      </c>
      <c r="I6" s="2" t="s">
        <v>341</v>
      </c>
      <c r="J6" s="2" t="s">
        <v>352</v>
      </c>
      <c r="K6" s="4">
        <v>41708</v>
      </c>
      <c r="L6" s="682">
        <v>480</v>
      </c>
      <c r="M6" s="682">
        <v>1</v>
      </c>
      <c r="N6" s="682"/>
      <c r="O6" s="682"/>
      <c r="P6" s="682"/>
      <c r="Q6" s="682"/>
      <c r="R6" s="682"/>
      <c r="S6" s="682"/>
      <c r="T6" s="682"/>
      <c r="U6" s="682"/>
      <c r="V6" s="682">
        <v>0.27200000000000002</v>
      </c>
      <c r="W6" s="43">
        <f t="shared" si="0"/>
        <v>0.27200000000000002</v>
      </c>
      <c r="X6" s="42" t="str">
        <f t="shared" si="9"/>
        <v/>
      </c>
      <c r="Y6" s="42" t="str">
        <f t="shared" si="1"/>
        <v/>
      </c>
      <c r="Z6" s="42" t="str">
        <f t="shared" si="2"/>
        <v/>
      </c>
      <c r="AA6" s="42" t="str">
        <f t="shared" si="10"/>
        <v/>
      </c>
      <c r="AB6" s="42" t="str">
        <f t="shared" si="11"/>
        <v/>
      </c>
      <c r="AC6" s="2" t="s">
        <v>1207</v>
      </c>
      <c r="AD6" s="2"/>
      <c r="AE6" s="2" t="str">
        <f t="shared" si="12"/>
        <v/>
      </c>
      <c r="AF6" s="39">
        <f t="shared" si="3"/>
        <v>0.27200000000000002</v>
      </c>
      <c r="AG6" s="39">
        <f t="shared" si="4"/>
        <v>-1.3019532126861397</v>
      </c>
      <c r="AH6" s="39" t="str">
        <f t="shared" si="5"/>
        <v/>
      </c>
      <c r="AI6" s="39" t="str">
        <f t="shared" si="6"/>
        <v/>
      </c>
      <c r="AJ6" s="39" t="str">
        <f t="shared" si="7"/>
        <v/>
      </c>
      <c r="AK6" s="39" t="str">
        <f t="shared" si="8"/>
        <v/>
      </c>
      <c r="AN6" s="35"/>
      <c r="AO6" s="35"/>
      <c r="AP6" s="35"/>
      <c r="AQ6" s="35"/>
    </row>
    <row r="7" spans="1:43" ht="75" customHeight="1" x14ac:dyDescent="0.2">
      <c r="A7" s="2">
        <v>8802198</v>
      </c>
      <c r="B7" s="2" t="s">
        <v>1203</v>
      </c>
      <c r="C7" s="2">
        <v>2020</v>
      </c>
      <c r="D7" s="2" t="s">
        <v>1167</v>
      </c>
      <c r="E7" s="2" t="s">
        <v>1204</v>
      </c>
      <c r="F7" s="2" t="s">
        <v>1210</v>
      </c>
      <c r="G7" s="556" t="s">
        <v>1212</v>
      </c>
      <c r="H7" s="2" t="s">
        <v>351</v>
      </c>
      <c r="I7" s="2" t="s">
        <v>341</v>
      </c>
      <c r="J7" s="2" t="s">
        <v>352</v>
      </c>
      <c r="K7" s="4">
        <v>41709</v>
      </c>
      <c r="L7" s="682">
        <v>480</v>
      </c>
      <c r="M7" s="682">
        <v>1</v>
      </c>
      <c r="N7" s="682"/>
      <c r="O7" s="682"/>
      <c r="P7" s="682"/>
      <c r="Q7" s="682"/>
      <c r="R7" s="682"/>
      <c r="S7" s="682"/>
      <c r="T7" s="682"/>
      <c r="U7" s="682"/>
      <c r="V7" s="682">
        <v>0.25700000000000001</v>
      </c>
      <c r="W7" s="43">
        <f t="shared" si="0"/>
        <v>0.25700000000000001</v>
      </c>
      <c r="X7" s="42" t="str">
        <f t="shared" si="9"/>
        <v/>
      </c>
      <c r="Y7" s="42" t="str">
        <f t="shared" si="1"/>
        <v/>
      </c>
      <c r="Z7" s="42" t="str">
        <f t="shared" si="2"/>
        <v/>
      </c>
      <c r="AA7" s="42" t="str">
        <f t="shared" si="10"/>
        <v/>
      </c>
      <c r="AB7" s="42" t="str">
        <f t="shared" si="11"/>
        <v/>
      </c>
      <c r="AC7" s="2" t="s">
        <v>1207</v>
      </c>
      <c r="AD7" s="2"/>
      <c r="AE7" s="2" t="str">
        <f t="shared" si="12"/>
        <v/>
      </c>
      <c r="AF7" s="39">
        <f t="shared" si="3"/>
        <v>0.25700000000000001</v>
      </c>
      <c r="AG7" s="39">
        <f t="shared" si="4"/>
        <v>-1.3586791940869172</v>
      </c>
      <c r="AH7" s="39" t="str">
        <f t="shared" si="5"/>
        <v/>
      </c>
      <c r="AI7" s="39" t="str">
        <f t="shared" si="6"/>
        <v/>
      </c>
      <c r="AJ7" s="39" t="str">
        <f t="shared" si="7"/>
        <v/>
      </c>
      <c r="AK7" s="39" t="str">
        <f t="shared" si="8"/>
        <v/>
      </c>
    </row>
    <row r="8" spans="1:43" ht="75" customHeight="1" x14ac:dyDescent="0.2">
      <c r="A8" s="2">
        <v>8802198</v>
      </c>
      <c r="B8" s="2" t="s">
        <v>1203</v>
      </c>
      <c r="C8" s="2">
        <v>2020</v>
      </c>
      <c r="D8" s="2" t="s">
        <v>1167</v>
      </c>
      <c r="E8" s="2" t="s">
        <v>1220</v>
      </c>
      <c r="F8" s="2" t="s">
        <v>1210</v>
      </c>
      <c r="G8" s="556" t="s">
        <v>1221</v>
      </c>
      <c r="H8" s="2" t="s">
        <v>351</v>
      </c>
      <c r="I8" s="2" t="s">
        <v>341</v>
      </c>
      <c r="J8" s="2" t="s">
        <v>352</v>
      </c>
      <c r="K8" s="4">
        <v>41709</v>
      </c>
      <c r="L8" s="682">
        <v>480</v>
      </c>
      <c r="M8" s="682">
        <v>1</v>
      </c>
      <c r="N8" s="682"/>
      <c r="O8" s="682"/>
      <c r="P8" s="682"/>
      <c r="Q8" s="682"/>
      <c r="R8" s="682"/>
      <c r="S8" s="682"/>
      <c r="T8" s="682"/>
      <c r="U8" s="682"/>
      <c r="V8" s="682">
        <v>0.20799999999999999</v>
      </c>
      <c r="W8" s="43">
        <f t="shared" si="0"/>
        <v>0.20799999999999999</v>
      </c>
      <c r="X8" s="42" t="str">
        <f t="shared" si="9"/>
        <v/>
      </c>
      <c r="Y8" s="42" t="str">
        <f t="shared" si="1"/>
        <v/>
      </c>
      <c r="Z8" s="42" t="str">
        <f t="shared" si="2"/>
        <v/>
      </c>
      <c r="AA8" s="42" t="str">
        <f t="shared" si="10"/>
        <v/>
      </c>
      <c r="AB8" s="42" t="str">
        <f t="shared" si="11"/>
        <v/>
      </c>
      <c r="AC8" s="2" t="s">
        <v>1207</v>
      </c>
      <c r="AD8" s="2"/>
      <c r="AE8" s="2" t="str">
        <f t="shared" si="12"/>
        <v/>
      </c>
      <c r="AF8" s="39">
        <f t="shared" si="3"/>
        <v>0.20799999999999999</v>
      </c>
      <c r="AG8" s="39">
        <f t="shared" si="4"/>
        <v>-1.5702171992808192</v>
      </c>
      <c r="AH8" s="39" t="str">
        <f t="shared" si="5"/>
        <v/>
      </c>
      <c r="AI8" s="39" t="str">
        <f t="shared" si="6"/>
        <v/>
      </c>
      <c r="AJ8" s="39" t="str">
        <f t="shared" si="7"/>
        <v/>
      </c>
      <c r="AK8" s="39" t="str">
        <f t="shared" si="8"/>
        <v/>
      </c>
    </row>
    <row r="9" spans="1:43" x14ac:dyDescent="0.2">
      <c r="A9" s="2">
        <v>8802198</v>
      </c>
      <c r="B9" s="2" t="s">
        <v>1203</v>
      </c>
      <c r="C9" s="2">
        <v>2020</v>
      </c>
      <c r="D9" s="2" t="s">
        <v>1167</v>
      </c>
      <c r="E9" s="2" t="s">
        <v>1220</v>
      </c>
      <c r="F9" s="2" t="s">
        <v>1210</v>
      </c>
      <c r="G9" s="2" t="s">
        <v>1221</v>
      </c>
      <c r="H9" s="2" t="s">
        <v>351</v>
      </c>
      <c r="I9" s="2" t="s">
        <v>341</v>
      </c>
      <c r="J9" s="2" t="s">
        <v>352</v>
      </c>
      <c r="K9" s="4">
        <v>41709</v>
      </c>
      <c r="L9" s="682">
        <v>480</v>
      </c>
      <c r="M9" s="682">
        <v>1</v>
      </c>
      <c r="N9" s="682"/>
      <c r="O9" s="682"/>
      <c r="P9" s="682"/>
      <c r="Q9" s="682"/>
      <c r="R9" s="682"/>
      <c r="S9" s="682"/>
      <c r="T9" s="682"/>
      <c r="U9" s="682"/>
      <c r="V9" s="682">
        <v>0.17</v>
      </c>
      <c r="W9" s="43">
        <f t="shared" si="0"/>
        <v>0.17</v>
      </c>
      <c r="X9" s="42" t="str">
        <f t="shared" si="9"/>
        <v/>
      </c>
      <c r="Y9" s="42" t="str">
        <f t="shared" si="1"/>
        <v/>
      </c>
      <c r="Z9" s="42" t="str">
        <f t="shared" si="2"/>
        <v/>
      </c>
      <c r="AA9" s="42" t="str">
        <f t="shared" si="10"/>
        <v/>
      </c>
      <c r="AB9" s="42" t="str">
        <f t="shared" si="11"/>
        <v/>
      </c>
      <c r="AC9" s="2" t="s">
        <v>1207</v>
      </c>
      <c r="AD9" s="2"/>
      <c r="AE9" s="2" t="str">
        <f t="shared" si="12"/>
        <v/>
      </c>
      <c r="AF9" s="39">
        <f t="shared" si="3"/>
        <v>0.17</v>
      </c>
      <c r="AG9" s="39">
        <f t="shared" si="4"/>
        <v>-1.7719568419318752</v>
      </c>
      <c r="AH9" s="39" t="str">
        <f t="shared" si="5"/>
        <v/>
      </c>
      <c r="AI9" s="39" t="str">
        <f t="shared" si="6"/>
        <v/>
      </c>
      <c r="AJ9" s="39" t="str">
        <f t="shared" si="7"/>
        <v/>
      </c>
      <c r="AK9" s="39" t="str">
        <f t="shared" si="8"/>
        <v/>
      </c>
    </row>
    <row r="10" spans="1:43" x14ac:dyDescent="0.2">
      <c r="A10" s="2">
        <v>8802198</v>
      </c>
      <c r="B10" s="2" t="s">
        <v>1203</v>
      </c>
      <c r="C10" s="2">
        <v>2020</v>
      </c>
      <c r="D10" s="2" t="s">
        <v>1167</v>
      </c>
      <c r="E10" s="2" t="s">
        <v>1220</v>
      </c>
      <c r="F10" s="2" t="s">
        <v>1210</v>
      </c>
      <c r="G10" s="2" t="s">
        <v>568</v>
      </c>
      <c r="H10" s="2" t="s">
        <v>351</v>
      </c>
      <c r="I10" s="2" t="s">
        <v>341</v>
      </c>
      <c r="J10" s="2" t="s">
        <v>352</v>
      </c>
      <c r="K10" s="4">
        <v>41709</v>
      </c>
      <c r="L10" s="682">
        <v>480</v>
      </c>
      <c r="M10" s="682">
        <v>1</v>
      </c>
      <c r="N10" s="682"/>
      <c r="O10" s="682"/>
      <c r="P10" s="682"/>
      <c r="Q10" s="682"/>
      <c r="R10" s="682"/>
      <c r="S10" s="682"/>
      <c r="T10" s="682"/>
      <c r="U10" s="682"/>
      <c r="V10" s="682">
        <v>0.115</v>
      </c>
      <c r="W10" s="43">
        <f t="shared" si="0"/>
        <v>0.115</v>
      </c>
      <c r="X10" s="42" t="str">
        <f t="shared" si="9"/>
        <v/>
      </c>
      <c r="Y10" s="42" t="str">
        <f t="shared" si="1"/>
        <v/>
      </c>
      <c r="Z10" s="42" t="str">
        <f t="shared" si="2"/>
        <v/>
      </c>
      <c r="AA10" s="42" t="str">
        <f t="shared" si="10"/>
        <v/>
      </c>
      <c r="AB10" s="42" t="str">
        <f t="shared" si="11"/>
        <v/>
      </c>
      <c r="AC10" s="2" t="s">
        <v>1207</v>
      </c>
      <c r="AD10" s="2"/>
      <c r="AE10" s="2" t="str">
        <f t="shared" si="12"/>
        <v/>
      </c>
      <c r="AF10" s="39">
        <f t="shared" si="3"/>
        <v>0.115</v>
      </c>
      <c r="AG10" s="39">
        <f t="shared" si="4"/>
        <v>-2.1628231506188871</v>
      </c>
      <c r="AH10" s="39" t="str">
        <f t="shared" si="5"/>
        <v/>
      </c>
      <c r="AI10" s="39" t="str">
        <f t="shared" si="6"/>
        <v/>
      </c>
      <c r="AJ10" s="39" t="str">
        <f t="shared" si="7"/>
        <v/>
      </c>
      <c r="AK10" s="39" t="str">
        <f t="shared" si="8"/>
        <v/>
      </c>
    </row>
    <row r="11" spans="1:43" ht="51" customHeight="1" x14ac:dyDescent="0.2">
      <c r="A11" s="2">
        <v>8802198</v>
      </c>
      <c r="B11" s="2" t="s">
        <v>1203</v>
      </c>
      <c r="C11" s="2">
        <v>2020</v>
      </c>
      <c r="D11" s="2" t="s">
        <v>1167</v>
      </c>
      <c r="E11" s="2" t="s">
        <v>1220</v>
      </c>
      <c r="F11" s="2" t="s">
        <v>1210</v>
      </c>
      <c r="G11" s="556" t="s">
        <v>568</v>
      </c>
      <c r="H11" s="2" t="s">
        <v>351</v>
      </c>
      <c r="I11" s="2" t="s">
        <v>341</v>
      </c>
      <c r="J11" s="2" t="s">
        <v>352</v>
      </c>
      <c r="K11" s="4">
        <v>41709</v>
      </c>
      <c r="L11" s="682">
        <v>480</v>
      </c>
      <c r="M11" s="682">
        <v>1</v>
      </c>
      <c r="N11" s="682"/>
      <c r="O11" s="682"/>
      <c r="P11" s="682"/>
      <c r="Q11" s="682"/>
      <c r="R11" s="682"/>
      <c r="S11" s="682"/>
      <c r="T11" s="682"/>
      <c r="U11" s="682"/>
      <c r="V11" s="682">
        <v>0.09</v>
      </c>
      <c r="W11" s="43">
        <f t="shared" si="0"/>
        <v>6.3639610306789274E-2</v>
      </c>
      <c r="X11" s="42" t="str">
        <f t="shared" si="9"/>
        <v/>
      </c>
      <c r="Y11" s="42" t="str">
        <f t="shared" si="1"/>
        <v/>
      </c>
      <c r="Z11" s="42" t="str">
        <f t="shared" si="2"/>
        <v/>
      </c>
      <c r="AA11" s="42" t="str">
        <f t="shared" si="10"/>
        <v/>
      </c>
      <c r="AB11" s="42" t="str">
        <f t="shared" si="11"/>
        <v/>
      </c>
      <c r="AC11" s="2" t="s">
        <v>1207</v>
      </c>
      <c r="AD11" s="2" t="s">
        <v>400</v>
      </c>
      <c r="AE11" s="2" t="str">
        <f t="shared" si="12"/>
        <v>Sample Volume 6.7 L LOD 0.6 ug/sample</v>
      </c>
      <c r="AF11" s="39" t="str">
        <f t="shared" si="3"/>
        <v/>
      </c>
      <c r="AG11" s="39" t="str">
        <f t="shared" si="4"/>
        <v/>
      </c>
      <c r="AH11" s="39" t="str">
        <f t="shared" si="5"/>
        <v/>
      </c>
      <c r="AI11" s="39" t="str">
        <f t="shared" si="6"/>
        <v/>
      </c>
      <c r="AJ11" s="39" t="str">
        <f t="shared" si="7"/>
        <v/>
      </c>
      <c r="AK11" s="39" t="str">
        <f t="shared" si="8"/>
        <v/>
      </c>
    </row>
    <row r="12" spans="1:43" ht="25.5" x14ac:dyDescent="0.2">
      <c r="A12" s="2">
        <v>8802198</v>
      </c>
      <c r="B12" s="2" t="s">
        <v>1203</v>
      </c>
      <c r="C12" s="2">
        <v>2020</v>
      </c>
      <c r="D12" s="2" t="s">
        <v>1167</v>
      </c>
      <c r="E12" s="2" t="s">
        <v>1220</v>
      </c>
      <c r="F12" s="2" t="s">
        <v>1210</v>
      </c>
      <c r="G12" s="2" t="s">
        <v>1221</v>
      </c>
      <c r="H12" s="2" t="s">
        <v>351</v>
      </c>
      <c r="I12" s="2" t="s">
        <v>341</v>
      </c>
      <c r="J12" s="2" t="s">
        <v>352</v>
      </c>
      <c r="K12" s="4">
        <v>41709</v>
      </c>
      <c r="L12" s="682">
        <v>480</v>
      </c>
      <c r="M12" s="682">
        <v>1</v>
      </c>
      <c r="N12" s="682"/>
      <c r="O12" s="682"/>
      <c r="P12" s="682"/>
      <c r="Q12" s="682"/>
      <c r="R12" s="682"/>
      <c r="S12" s="682"/>
      <c r="T12" s="682"/>
      <c r="U12" s="682"/>
      <c r="V12" s="682">
        <v>0.09</v>
      </c>
      <c r="W12" s="43">
        <f t="shared" si="0"/>
        <v>6.3639610306789274E-2</v>
      </c>
      <c r="X12" s="42" t="str">
        <f t="shared" si="9"/>
        <v/>
      </c>
      <c r="Y12" s="42" t="str">
        <f t="shared" si="1"/>
        <v/>
      </c>
      <c r="Z12" s="42" t="str">
        <f t="shared" si="2"/>
        <v/>
      </c>
      <c r="AA12" s="42" t="str">
        <f t="shared" si="10"/>
        <v/>
      </c>
      <c r="AB12" s="42" t="str">
        <f t="shared" si="11"/>
        <v/>
      </c>
      <c r="AC12" s="2" t="s">
        <v>1207</v>
      </c>
      <c r="AD12" s="2" t="s">
        <v>400</v>
      </c>
      <c r="AE12" s="2" t="str">
        <f t="shared" si="12"/>
        <v>Sample Volume 6.7 L LOD 0.6 ug/sample</v>
      </c>
      <c r="AF12" s="39" t="str">
        <f t="shared" si="3"/>
        <v/>
      </c>
      <c r="AG12" s="39" t="str">
        <f t="shared" si="4"/>
        <v/>
      </c>
      <c r="AH12" s="39" t="str">
        <f t="shared" si="5"/>
        <v/>
      </c>
      <c r="AI12" s="39" t="str">
        <f t="shared" si="6"/>
        <v/>
      </c>
      <c r="AJ12" s="39" t="str">
        <f t="shared" si="7"/>
        <v/>
      </c>
      <c r="AK12" s="39" t="str">
        <f t="shared" si="8"/>
        <v/>
      </c>
    </row>
    <row r="13" spans="1:43" ht="25.5" x14ac:dyDescent="0.2">
      <c r="A13" s="2">
        <v>8802198</v>
      </c>
      <c r="B13" s="2" t="s">
        <v>1203</v>
      </c>
      <c r="C13" s="2">
        <v>2020</v>
      </c>
      <c r="D13" s="2" t="s">
        <v>1167</v>
      </c>
      <c r="E13" s="2" t="s">
        <v>1227</v>
      </c>
      <c r="F13" s="2" t="s">
        <v>1210</v>
      </c>
      <c r="G13" s="2" t="s">
        <v>1228</v>
      </c>
      <c r="H13" s="2" t="s">
        <v>351</v>
      </c>
      <c r="I13" s="2" t="s">
        <v>341</v>
      </c>
      <c r="J13" s="2" t="s">
        <v>352</v>
      </c>
      <c r="K13" s="4">
        <v>41710</v>
      </c>
      <c r="L13" s="682">
        <v>480</v>
      </c>
      <c r="M13" s="682">
        <v>1</v>
      </c>
      <c r="N13" s="682"/>
      <c r="O13" s="682"/>
      <c r="P13" s="682"/>
      <c r="Q13" s="682"/>
      <c r="R13" s="682"/>
      <c r="S13" s="682"/>
      <c r="T13" s="682"/>
      <c r="U13" s="682"/>
      <c r="V13" s="682">
        <v>0.09</v>
      </c>
      <c r="W13" s="43">
        <f t="shared" si="0"/>
        <v>6.3639610306789274E-2</v>
      </c>
      <c r="X13" s="42" t="str">
        <f t="shared" si="9"/>
        <v/>
      </c>
      <c r="Y13" s="42" t="str">
        <f t="shared" si="1"/>
        <v/>
      </c>
      <c r="Z13" s="42" t="str">
        <f t="shared" si="2"/>
        <v/>
      </c>
      <c r="AA13" s="42" t="str">
        <f t="shared" si="10"/>
        <v/>
      </c>
      <c r="AB13" s="42" t="str">
        <f t="shared" si="11"/>
        <v/>
      </c>
      <c r="AC13" s="2" t="s">
        <v>1207</v>
      </c>
      <c r="AD13" s="2" t="s">
        <v>400</v>
      </c>
      <c r="AE13" s="2" t="str">
        <f t="shared" si="12"/>
        <v>Sample Volume 6.7 L LOD 0.6 ug/sample</v>
      </c>
      <c r="AF13" s="39" t="str">
        <f t="shared" si="3"/>
        <v/>
      </c>
      <c r="AG13" s="39" t="str">
        <f t="shared" si="4"/>
        <v/>
      </c>
      <c r="AH13" s="39" t="str">
        <f t="shared" si="5"/>
        <v/>
      </c>
      <c r="AI13" s="39" t="str">
        <f t="shared" si="6"/>
        <v/>
      </c>
      <c r="AJ13" s="39" t="str">
        <f t="shared" si="7"/>
        <v/>
      </c>
      <c r="AK13" s="39" t="str">
        <f t="shared" si="8"/>
        <v/>
      </c>
    </row>
    <row r="14" spans="1:43" ht="25.5" x14ac:dyDescent="0.2">
      <c r="A14" s="2">
        <v>8802198</v>
      </c>
      <c r="B14" s="2" t="s">
        <v>1203</v>
      </c>
      <c r="C14" s="2">
        <v>2020</v>
      </c>
      <c r="D14" s="2" t="s">
        <v>1167</v>
      </c>
      <c r="E14" s="2" t="s">
        <v>1230</v>
      </c>
      <c r="F14" s="2" t="s">
        <v>1210</v>
      </c>
      <c r="G14" s="2" t="s">
        <v>1221</v>
      </c>
      <c r="H14" s="2" t="s">
        <v>351</v>
      </c>
      <c r="I14" s="2" t="s">
        <v>341</v>
      </c>
      <c r="J14" s="2" t="s">
        <v>352</v>
      </c>
      <c r="K14" s="4">
        <v>41710</v>
      </c>
      <c r="L14" s="682">
        <v>480</v>
      </c>
      <c r="M14" s="682">
        <v>1</v>
      </c>
      <c r="N14" s="682"/>
      <c r="O14" s="682"/>
      <c r="P14" s="682"/>
      <c r="Q14" s="682"/>
      <c r="R14" s="682"/>
      <c r="S14" s="682"/>
      <c r="T14" s="682"/>
      <c r="U14" s="682"/>
      <c r="V14" s="682">
        <v>0.09</v>
      </c>
      <c r="W14" s="43">
        <f t="shared" si="0"/>
        <v>6.3639610306789274E-2</v>
      </c>
      <c r="X14" s="42" t="str">
        <f t="shared" si="9"/>
        <v/>
      </c>
      <c r="Y14" s="42" t="str">
        <f t="shared" si="1"/>
        <v/>
      </c>
      <c r="Z14" s="42" t="str">
        <f t="shared" si="2"/>
        <v/>
      </c>
      <c r="AA14" s="42" t="str">
        <f t="shared" si="10"/>
        <v/>
      </c>
      <c r="AB14" s="42" t="str">
        <f t="shared" si="11"/>
        <v/>
      </c>
      <c r="AC14" s="2" t="s">
        <v>1207</v>
      </c>
      <c r="AD14" s="2" t="s">
        <v>400</v>
      </c>
      <c r="AE14" s="2" t="str">
        <f t="shared" si="12"/>
        <v>Sample Volume 6.7 L LOD 0.6 ug/sample</v>
      </c>
      <c r="AF14" s="39" t="str">
        <f t="shared" si="3"/>
        <v/>
      </c>
      <c r="AG14" s="39" t="str">
        <f t="shared" si="4"/>
        <v/>
      </c>
      <c r="AH14" s="39" t="str">
        <f t="shared" si="5"/>
        <v/>
      </c>
      <c r="AI14" s="39" t="str">
        <f t="shared" si="6"/>
        <v/>
      </c>
      <c r="AJ14" s="39" t="str">
        <f t="shared" si="7"/>
        <v/>
      </c>
      <c r="AK14" s="39" t="str">
        <f t="shared" si="8"/>
        <v/>
      </c>
    </row>
    <row r="15" spans="1:43" ht="25.5" x14ac:dyDescent="0.2">
      <c r="A15" s="2">
        <v>8802198</v>
      </c>
      <c r="B15" s="2" t="s">
        <v>1203</v>
      </c>
      <c r="C15" s="2">
        <v>2020</v>
      </c>
      <c r="D15" s="2" t="s">
        <v>1167</v>
      </c>
      <c r="E15" s="2" t="s">
        <v>1216</v>
      </c>
      <c r="F15" s="2" t="s">
        <v>1210</v>
      </c>
      <c r="G15" s="2" t="s">
        <v>1233</v>
      </c>
      <c r="H15" s="2" t="s">
        <v>351</v>
      </c>
      <c r="I15" s="2" t="s">
        <v>341</v>
      </c>
      <c r="J15" s="2" t="s">
        <v>352</v>
      </c>
      <c r="K15" s="4">
        <v>41869</v>
      </c>
      <c r="L15" s="682">
        <v>480</v>
      </c>
      <c r="M15" s="682">
        <v>1</v>
      </c>
      <c r="N15" s="682"/>
      <c r="O15" s="682"/>
      <c r="P15" s="682"/>
      <c r="Q15" s="682"/>
      <c r="R15" s="682"/>
      <c r="S15" s="682"/>
      <c r="T15" s="682"/>
      <c r="U15" s="682"/>
      <c r="V15" s="682">
        <v>0.09</v>
      </c>
      <c r="W15" s="43">
        <f t="shared" si="0"/>
        <v>6.3639610306789274E-2</v>
      </c>
      <c r="X15" s="42" t="str">
        <f t="shared" si="9"/>
        <v/>
      </c>
      <c r="Y15" s="42" t="str">
        <f t="shared" si="1"/>
        <v/>
      </c>
      <c r="Z15" s="42" t="str">
        <f t="shared" si="2"/>
        <v/>
      </c>
      <c r="AA15" s="42" t="str">
        <f t="shared" si="10"/>
        <v/>
      </c>
      <c r="AB15" s="42" t="str">
        <f t="shared" si="11"/>
        <v/>
      </c>
      <c r="AC15" s="2" t="s">
        <v>1207</v>
      </c>
      <c r="AD15" s="2" t="s">
        <v>400</v>
      </c>
      <c r="AE15" s="2" t="str">
        <f t="shared" si="12"/>
        <v>Sample Volume 6.7 L LOD 0.6 ug/sample</v>
      </c>
      <c r="AF15" s="39" t="str">
        <f t="shared" si="3"/>
        <v/>
      </c>
      <c r="AG15" s="39" t="str">
        <f t="shared" si="4"/>
        <v/>
      </c>
      <c r="AH15" s="39" t="str">
        <f t="shared" si="5"/>
        <v/>
      </c>
      <c r="AI15" s="39" t="str">
        <f t="shared" si="6"/>
        <v/>
      </c>
      <c r="AJ15" s="39" t="str">
        <f t="shared" si="7"/>
        <v/>
      </c>
      <c r="AK15" s="39" t="str">
        <f t="shared" si="8"/>
        <v/>
      </c>
    </row>
    <row r="16" spans="1:43" ht="25.5" x14ac:dyDescent="0.2">
      <c r="A16" s="2">
        <v>8802198</v>
      </c>
      <c r="B16" s="2" t="s">
        <v>1203</v>
      </c>
      <c r="C16" s="2">
        <v>2020</v>
      </c>
      <c r="D16" s="2" t="s">
        <v>1167</v>
      </c>
      <c r="E16" s="2" t="s">
        <v>1216</v>
      </c>
      <c r="F16" s="2" t="s">
        <v>1210</v>
      </c>
      <c r="G16" s="2" t="s">
        <v>1233</v>
      </c>
      <c r="H16" s="2" t="s">
        <v>351</v>
      </c>
      <c r="I16" s="2" t="s">
        <v>341</v>
      </c>
      <c r="J16" s="2" t="s">
        <v>352</v>
      </c>
      <c r="K16" s="4">
        <v>41869</v>
      </c>
      <c r="L16" s="682">
        <v>480</v>
      </c>
      <c r="M16" s="682">
        <v>1</v>
      </c>
      <c r="N16" s="682"/>
      <c r="O16" s="682"/>
      <c r="P16" s="682"/>
      <c r="Q16" s="682"/>
      <c r="R16" s="682"/>
      <c r="S16" s="682"/>
      <c r="T16" s="682"/>
      <c r="U16" s="682"/>
      <c r="V16" s="682">
        <v>0.09</v>
      </c>
      <c r="W16" s="43">
        <f t="shared" si="0"/>
        <v>6.3639610306789274E-2</v>
      </c>
      <c r="X16" s="42" t="str">
        <f t="shared" si="9"/>
        <v/>
      </c>
      <c r="Y16" s="42" t="str">
        <f t="shared" si="1"/>
        <v/>
      </c>
      <c r="Z16" s="42" t="str">
        <f t="shared" si="2"/>
        <v/>
      </c>
      <c r="AA16" s="42" t="str">
        <f t="shared" si="10"/>
        <v/>
      </c>
      <c r="AB16" s="42" t="str">
        <f t="shared" si="11"/>
        <v/>
      </c>
      <c r="AC16" s="2" t="s">
        <v>1207</v>
      </c>
      <c r="AD16" s="2" t="s">
        <v>400</v>
      </c>
      <c r="AE16" s="2" t="str">
        <f t="shared" si="12"/>
        <v>Sample Volume 6.7 L LOD 0.6 ug/sample</v>
      </c>
      <c r="AF16" s="39" t="str">
        <f t="shared" si="3"/>
        <v/>
      </c>
      <c r="AG16" s="39" t="str">
        <f t="shared" si="4"/>
        <v/>
      </c>
      <c r="AH16" s="39" t="str">
        <f t="shared" si="5"/>
        <v/>
      </c>
      <c r="AI16" s="39" t="str">
        <f t="shared" si="6"/>
        <v/>
      </c>
      <c r="AJ16" s="39" t="str">
        <f t="shared" si="7"/>
        <v/>
      </c>
      <c r="AK16" s="39" t="str">
        <f t="shared" si="8"/>
        <v/>
      </c>
    </row>
    <row r="17" spans="1:37" ht="25.5" x14ac:dyDescent="0.2">
      <c r="A17" s="2">
        <v>8802198</v>
      </c>
      <c r="B17" s="2" t="s">
        <v>1203</v>
      </c>
      <c r="C17" s="2">
        <v>2020</v>
      </c>
      <c r="D17" s="2" t="s">
        <v>1167</v>
      </c>
      <c r="E17" s="2"/>
      <c r="F17" s="2" t="s">
        <v>1210</v>
      </c>
      <c r="G17" s="2" t="s">
        <v>1234</v>
      </c>
      <c r="H17" s="2" t="s">
        <v>87</v>
      </c>
      <c r="I17" s="2" t="s">
        <v>341</v>
      </c>
      <c r="J17" s="2" t="s">
        <v>493</v>
      </c>
      <c r="K17" s="4">
        <v>42055</v>
      </c>
      <c r="L17" s="682">
        <v>480</v>
      </c>
      <c r="M17" s="682">
        <v>1</v>
      </c>
      <c r="N17" s="682"/>
      <c r="O17" s="682"/>
      <c r="P17" s="682"/>
      <c r="Q17" s="682"/>
      <c r="R17" s="682"/>
      <c r="S17" s="682"/>
      <c r="T17" s="682"/>
      <c r="U17" s="682"/>
      <c r="V17" s="682">
        <v>0.09</v>
      </c>
      <c r="W17" s="43" t="str">
        <f t="shared" si="0"/>
        <v/>
      </c>
      <c r="X17" s="42" t="str">
        <f t="shared" ref="X17:X24" si="13">IF(AND($H17="ONU", $I17="TWA", $J17="PBZ",$V17&lt;&gt;""),IF($AD17&lt;&gt;"ND",$V17,IF($AO$6&gt;3,$V17/2,$V17/SQRT(2))), "")</f>
        <v/>
      </c>
      <c r="Y17" s="42" t="str">
        <f t="shared" si="1"/>
        <v/>
      </c>
      <c r="Z17" s="42" t="str">
        <f t="shared" si="2"/>
        <v/>
      </c>
      <c r="AA17" s="42" t="str">
        <f t="shared" si="10"/>
        <v/>
      </c>
      <c r="AB17" s="42" t="str">
        <f t="shared" si="11"/>
        <v/>
      </c>
      <c r="AC17" s="2" t="s">
        <v>1207</v>
      </c>
      <c r="AD17" s="2" t="s">
        <v>400</v>
      </c>
      <c r="AE17" s="2" t="str">
        <f t="shared" si="12"/>
        <v>Sample Volume 6.7 L LOD 0.6 ug/sample</v>
      </c>
      <c r="AF17" s="39" t="str">
        <f t="shared" si="3"/>
        <v/>
      </c>
      <c r="AG17" s="39" t="str">
        <f t="shared" si="4"/>
        <v/>
      </c>
      <c r="AH17" s="39" t="str">
        <f t="shared" si="5"/>
        <v/>
      </c>
      <c r="AI17" s="39" t="str">
        <f t="shared" si="6"/>
        <v/>
      </c>
      <c r="AJ17" s="39" t="str">
        <f t="shared" si="7"/>
        <v/>
      </c>
      <c r="AK17" s="39" t="str">
        <f t="shared" si="8"/>
        <v/>
      </c>
    </row>
    <row r="18" spans="1:37" ht="25.5" x14ac:dyDescent="0.2">
      <c r="A18" s="2">
        <v>8802198</v>
      </c>
      <c r="B18" s="2" t="s">
        <v>1203</v>
      </c>
      <c r="C18" s="2">
        <v>2020</v>
      </c>
      <c r="D18" s="2" t="s">
        <v>1167</v>
      </c>
      <c r="E18" s="2" t="s">
        <v>1216</v>
      </c>
      <c r="F18" s="2" t="s">
        <v>1210</v>
      </c>
      <c r="G18" s="2" t="s">
        <v>568</v>
      </c>
      <c r="H18" s="2" t="s">
        <v>87</v>
      </c>
      <c r="I18" s="2" t="s">
        <v>341</v>
      </c>
      <c r="J18" s="2" t="s">
        <v>493</v>
      </c>
      <c r="K18" s="4">
        <v>42328</v>
      </c>
      <c r="L18" s="682">
        <v>480</v>
      </c>
      <c r="M18" s="682">
        <v>1</v>
      </c>
      <c r="N18" s="682"/>
      <c r="O18" s="682"/>
      <c r="P18" s="682"/>
      <c r="Q18" s="682"/>
      <c r="R18" s="682"/>
      <c r="S18" s="682"/>
      <c r="T18" s="682"/>
      <c r="U18" s="682"/>
      <c r="V18" s="682">
        <v>0.09</v>
      </c>
      <c r="W18" s="43" t="str">
        <f t="shared" si="0"/>
        <v/>
      </c>
      <c r="X18" s="42" t="str">
        <f t="shared" si="13"/>
        <v/>
      </c>
      <c r="Y18" s="42" t="str">
        <f t="shared" si="1"/>
        <v/>
      </c>
      <c r="Z18" s="42" t="str">
        <f t="shared" si="2"/>
        <v/>
      </c>
      <c r="AA18" s="42" t="str">
        <f t="shared" si="10"/>
        <v/>
      </c>
      <c r="AB18" s="42" t="str">
        <f t="shared" si="11"/>
        <v/>
      </c>
      <c r="AC18" s="2" t="s">
        <v>1207</v>
      </c>
      <c r="AD18" s="2" t="s">
        <v>400</v>
      </c>
      <c r="AE18" s="2" t="str">
        <f t="shared" si="12"/>
        <v>Sample Volume 6.7 L LOD 0.6 ug/sample</v>
      </c>
      <c r="AF18" s="39" t="str">
        <f t="shared" si="3"/>
        <v/>
      </c>
      <c r="AG18" s="39" t="str">
        <f t="shared" si="4"/>
        <v/>
      </c>
      <c r="AH18" s="39" t="str">
        <f t="shared" si="5"/>
        <v/>
      </c>
      <c r="AI18" s="39" t="str">
        <f t="shared" si="6"/>
        <v/>
      </c>
      <c r="AJ18" s="39" t="str">
        <f t="shared" si="7"/>
        <v/>
      </c>
      <c r="AK18" s="39" t="str">
        <f t="shared" si="8"/>
        <v/>
      </c>
    </row>
    <row r="19" spans="1:37" ht="25.5" x14ac:dyDescent="0.2">
      <c r="A19" s="2">
        <v>8802198</v>
      </c>
      <c r="B19" s="2" t="s">
        <v>1203</v>
      </c>
      <c r="C19" s="2">
        <v>2020</v>
      </c>
      <c r="D19" s="2" t="s">
        <v>1167</v>
      </c>
      <c r="E19" s="2" t="s">
        <v>1216</v>
      </c>
      <c r="F19" s="2" t="s">
        <v>1210</v>
      </c>
      <c r="G19" s="2" t="s">
        <v>568</v>
      </c>
      <c r="H19" s="2" t="s">
        <v>87</v>
      </c>
      <c r="I19" s="2" t="s">
        <v>341</v>
      </c>
      <c r="J19" s="2" t="s">
        <v>493</v>
      </c>
      <c r="K19" s="4">
        <v>42328</v>
      </c>
      <c r="L19" s="682">
        <v>480</v>
      </c>
      <c r="M19" s="682">
        <v>1</v>
      </c>
      <c r="N19" s="682"/>
      <c r="O19" s="682"/>
      <c r="P19" s="682"/>
      <c r="Q19" s="682"/>
      <c r="R19" s="682"/>
      <c r="S19" s="682"/>
      <c r="T19" s="682"/>
      <c r="U19" s="682"/>
      <c r="V19" s="682">
        <v>0.09</v>
      </c>
      <c r="W19" s="43" t="str">
        <f t="shared" si="0"/>
        <v/>
      </c>
      <c r="X19" s="42" t="str">
        <f t="shared" si="13"/>
        <v/>
      </c>
      <c r="Y19" s="42" t="str">
        <f t="shared" si="1"/>
        <v/>
      </c>
      <c r="Z19" s="42" t="str">
        <f t="shared" si="2"/>
        <v/>
      </c>
      <c r="AA19" s="42" t="str">
        <f t="shared" si="10"/>
        <v/>
      </c>
      <c r="AB19" s="42" t="str">
        <f t="shared" si="11"/>
        <v/>
      </c>
      <c r="AC19" s="2" t="s">
        <v>1207</v>
      </c>
      <c r="AD19" s="2" t="s">
        <v>400</v>
      </c>
      <c r="AE19" s="2" t="str">
        <f t="shared" si="12"/>
        <v>Sample Volume 6.7 L LOD 0.6 ug/sample</v>
      </c>
      <c r="AF19" s="39" t="str">
        <f t="shared" si="3"/>
        <v/>
      </c>
      <c r="AG19" s="39" t="str">
        <f t="shared" si="4"/>
        <v/>
      </c>
      <c r="AH19" s="39" t="str">
        <f t="shared" si="5"/>
        <v/>
      </c>
      <c r="AI19" s="39" t="str">
        <f t="shared" si="6"/>
        <v/>
      </c>
      <c r="AJ19" s="39" t="str">
        <f t="shared" si="7"/>
        <v/>
      </c>
      <c r="AK19" s="39" t="str">
        <f t="shared" si="8"/>
        <v/>
      </c>
    </row>
    <row r="20" spans="1:37" ht="25.5" x14ac:dyDescent="0.2">
      <c r="A20" s="2">
        <v>8802198</v>
      </c>
      <c r="B20" s="2" t="s">
        <v>1203</v>
      </c>
      <c r="C20" s="2">
        <v>2020</v>
      </c>
      <c r="D20" s="2" t="s">
        <v>1167</v>
      </c>
      <c r="E20" s="2" t="s">
        <v>1216</v>
      </c>
      <c r="F20" s="2" t="s">
        <v>1210</v>
      </c>
      <c r="G20" s="2" t="s">
        <v>568</v>
      </c>
      <c r="H20" s="5" t="s">
        <v>87</v>
      </c>
      <c r="I20" s="2" t="s">
        <v>341</v>
      </c>
      <c r="J20" s="2" t="s">
        <v>493</v>
      </c>
      <c r="K20" s="4">
        <v>42328</v>
      </c>
      <c r="L20" s="682">
        <v>480</v>
      </c>
      <c r="M20" s="682">
        <v>1</v>
      </c>
      <c r="N20" s="682"/>
      <c r="O20" s="682"/>
      <c r="P20" s="682"/>
      <c r="Q20" s="682"/>
      <c r="R20" s="682"/>
      <c r="S20" s="682"/>
      <c r="T20" s="682"/>
      <c r="U20" s="682"/>
      <c r="V20" s="682">
        <v>0.09</v>
      </c>
      <c r="W20" s="43" t="str">
        <f t="shared" si="0"/>
        <v/>
      </c>
      <c r="X20" s="42" t="str">
        <f t="shared" si="13"/>
        <v/>
      </c>
      <c r="Y20" s="42" t="str">
        <f t="shared" si="1"/>
        <v/>
      </c>
      <c r="Z20" s="42" t="str">
        <f t="shared" si="2"/>
        <v/>
      </c>
      <c r="AA20" s="42" t="str">
        <f t="shared" si="10"/>
        <v/>
      </c>
      <c r="AB20" s="42" t="str">
        <f t="shared" si="11"/>
        <v/>
      </c>
      <c r="AC20" s="2" t="s">
        <v>1207</v>
      </c>
      <c r="AD20" s="2" t="s">
        <v>400</v>
      </c>
      <c r="AE20" s="2" t="str">
        <f t="shared" si="12"/>
        <v>Sample Volume 6.7 L LOD 0.6 ug/sample</v>
      </c>
      <c r="AF20" s="39" t="str">
        <f t="shared" si="3"/>
        <v/>
      </c>
      <c r="AG20" s="39" t="str">
        <f t="shared" si="4"/>
        <v/>
      </c>
      <c r="AH20" s="39" t="str">
        <f t="shared" si="5"/>
        <v/>
      </c>
      <c r="AI20" s="39" t="str">
        <f t="shared" si="6"/>
        <v/>
      </c>
      <c r="AJ20" s="39" t="str">
        <f t="shared" si="7"/>
        <v/>
      </c>
      <c r="AK20" s="39" t="str">
        <f t="shared" si="8"/>
        <v/>
      </c>
    </row>
    <row r="21" spans="1:37" ht="25.5" x14ac:dyDescent="0.2">
      <c r="A21" s="2">
        <v>8802198</v>
      </c>
      <c r="B21" s="2" t="s">
        <v>1203</v>
      </c>
      <c r="C21" s="2">
        <v>2020</v>
      </c>
      <c r="D21" s="2" t="s">
        <v>1167</v>
      </c>
      <c r="E21" s="2" t="s">
        <v>1216</v>
      </c>
      <c r="F21" s="2" t="s">
        <v>1210</v>
      </c>
      <c r="G21" s="2" t="s">
        <v>568</v>
      </c>
      <c r="H21" s="2" t="s">
        <v>87</v>
      </c>
      <c r="I21" s="2" t="s">
        <v>341</v>
      </c>
      <c r="J21" s="2" t="s">
        <v>493</v>
      </c>
      <c r="K21" s="4">
        <v>42328</v>
      </c>
      <c r="L21" s="682">
        <v>480</v>
      </c>
      <c r="M21" s="682">
        <v>1</v>
      </c>
      <c r="N21" s="682"/>
      <c r="O21" s="682"/>
      <c r="P21" s="682"/>
      <c r="Q21" s="682"/>
      <c r="R21" s="682"/>
      <c r="S21" s="682"/>
      <c r="T21" s="682"/>
      <c r="U21" s="682"/>
      <c r="V21" s="682">
        <v>0.09</v>
      </c>
      <c r="W21" s="43" t="str">
        <f t="shared" si="0"/>
        <v/>
      </c>
      <c r="X21" s="42" t="str">
        <f t="shared" si="13"/>
        <v/>
      </c>
      <c r="Y21" s="42" t="str">
        <f t="shared" si="1"/>
        <v/>
      </c>
      <c r="Z21" s="42" t="str">
        <f t="shared" si="2"/>
        <v/>
      </c>
      <c r="AA21" s="42" t="str">
        <f t="shared" si="10"/>
        <v/>
      </c>
      <c r="AB21" s="42" t="str">
        <f t="shared" si="11"/>
        <v/>
      </c>
      <c r="AC21" s="2" t="s">
        <v>1207</v>
      </c>
      <c r="AD21" s="2" t="s">
        <v>400</v>
      </c>
      <c r="AE21" s="2" t="str">
        <f t="shared" si="12"/>
        <v>Sample Volume 6.7 L LOD 0.6 ug/sample</v>
      </c>
      <c r="AF21" s="39" t="str">
        <f t="shared" si="3"/>
        <v/>
      </c>
      <c r="AG21" s="39" t="str">
        <f t="shared" si="4"/>
        <v/>
      </c>
      <c r="AH21" s="39" t="str">
        <f t="shared" si="5"/>
        <v/>
      </c>
      <c r="AI21" s="39" t="str">
        <f t="shared" si="6"/>
        <v/>
      </c>
      <c r="AJ21" s="39" t="str">
        <f t="shared" si="7"/>
        <v/>
      </c>
      <c r="AK21" s="39" t="str">
        <f t="shared" si="8"/>
        <v/>
      </c>
    </row>
    <row r="22" spans="1:37" ht="25.5" x14ac:dyDescent="0.2">
      <c r="A22" s="2">
        <v>8802198</v>
      </c>
      <c r="B22" s="2" t="s">
        <v>1203</v>
      </c>
      <c r="C22" s="2">
        <v>2020</v>
      </c>
      <c r="D22" s="2" t="s">
        <v>1167</v>
      </c>
      <c r="E22" s="2" t="s">
        <v>1216</v>
      </c>
      <c r="F22" s="2" t="s">
        <v>1210</v>
      </c>
      <c r="G22" s="2" t="s">
        <v>568</v>
      </c>
      <c r="H22" s="2" t="s">
        <v>87</v>
      </c>
      <c r="I22" s="2" t="s">
        <v>341</v>
      </c>
      <c r="J22" s="2" t="s">
        <v>493</v>
      </c>
      <c r="K22" s="4">
        <v>43292</v>
      </c>
      <c r="L22" s="682">
        <v>480</v>
      </c>
      <c r="M22" s="682">
        <v>1</v>
      </c>
      <c r="N22" s="682"/>
      <c r="O22" s="682"/>
      <c r="P22" s="682"/>
      <c r="Q22" s="682"/>
      <c r="R22" s="682"/>
      <c r="S22" s="682"/>
      <c r="T22" s="682"/>
      <c r="U22" s="682"/>
      <c r="V22" s="682">
        <v>0.09</v>
      </c>
      <c r="W22" s="43" t="str">
        <f t="shared" si="0"/>
        <v/>
      </c>
      <c r="X22" s="42" t="str">
        <f t="shared" si="13"/>
        <v/>
      </c>
      <c r="Y22" s="42" t="str">
        <f t="shared" si="1"/>
        <v/>
      </c>
      <c r="Z22" s="42" t="str">
        <f t="shared" si="2"/>
        <v/>
      </c>
      <c r="AA22" s="42" t="str">
        <f t="shared" si="10"/>
        <v/>
      </c>
      <c r="AB22" s="42" t="str">
        <f t="shared" si="11"/>
        <v/>
      </c>
      <c r="AC22" s="2" t="s">
        <v>1207</v>
      </c>
      <c r="AD22" s="2" t="s">
        <v>400</v>
      </c>
      <c r="AE22" s="2" t="str">
        <f t="shared" si="12"/>
        <v>Sample Volume 6.7 L LOD 0.6 ug/sample</v>
      </c>
      <c r="AF22" s="39" t="str">
        <f t="shared" si="3"/>
        <v/>
      </c>
      <c r="AG22" s="39" t="str">
        <f t="shared" si="4"/>
        <v/>
      </c>
      <c r="AH22" s="39" t="str">
        <f t="shared" si="5"/>
        <v/>
      </c>
      <c r="AI22" s="39" t="str">
        <f t="shared" si="6"/>
        <v/>
      </c>
      <c r="AJ22" s="39" t="str">
        <f t="shared" si="7"/>
        <v/>
      </c>
      <c r="AK22" s="39" t="str">
        <f t="shared" si="8"/>
        <v/>
      </c>
    </row>
    <row r="23" spans="1:37" ht="25.5" x14ac:dyDescent="0.2">
      <c r="A23" s="2">
        <v>8802198</v>
      </c>
      <c r="B23" s="2" t="s">
        <v>1203</v>
      </c>
      <c r="C23" s="2">
        <v>2020</v>
      </c>
      <c r="D23" s="2" t="s">
        <v>1167</v>
      </c>
      <c r="E23" s="2" t="s">
        <v>1216</v>
      </c>
      <c r="F23" s="2" t="s">
        <v>1210</v>
      </c>
      <c r="G23" s="2" t="s">
        <v>568</v>
      </c>
      <c r="H23" s="2" t="s">
        <v>87</v>
      </c>
      <c r="I23" s="2" t="s">
        <v>341</v>
      </c>
      <c r="J23" s="2" t="s">
        <v>493</v>
      </c>
      <c r="K23" s="4">
        <v>43292</v>
      </c>
      <c r="L23" s="682">
        <v>480</v>
      </c>
      <c r="M23" s="682">
        <v>1</v>
      </c>
      <c r="N23" s="682"/>
      <c r="O23" s="682"/>
      <c r="P23" s="682"/>
      <c r="Q23" s="682"/>
      <c r="R23" s="682"/>
      <c r="S23" s="682"/>
      <c r="T23" s="682"/>
      <c r="U23" s="682"/>
      <c r="V23" s="682">
        <v>0.09</v>
      </c>
      <c r="W23" s="43" t="str">
        <f t="shared" si="0"/>
        <v/>
      </c>
      <c r="X23" s="42" t="str">
        <f t="shared" si="13"/>
        <v/>
      </c>
      <c r="Y23" s="42" t="str">
        <f t="shared" si="1"/>
        <v/>
      </c>
      <c r="Z23" s="42" t="str">
        <f t="shared" si="2"/>
        <v/>
      </c>
      <c r="AA23" s="42" t="str">
        <f t="shared" si="10"/>
        <v/>
      </c>
      <c r="AB23" s="42" t="str">
        <f t="shared" si="11"/>
        <v/>
      </c>
      <c r="AC23" s="2" t="s">
        <v>1207</v>
      </c>
      <c r="AD23" s="2" t="s">
        <v>400</v>
      </c>
      <c r="AE23" s="2" t="str">
        <f t="shared" si="12"/>
        <v>Sample Volume 6.7 L LOD 0.6 ug/sample</v>
      </c>
      <c r="AF23" s="39" t="str">
        <f t="shared" si="3"/>
        <v/>
      </c>
      <c r="AG23" s="39" t="str">
        <f t="shared" si="4"/>
        <v/>
      </c>
      <c r="AH23" s="39" t="str">
        <f t="shared" si="5"/>
        <v/>
      </c>
      <c r="AI23" s="39" t="str">
        <f t="shared" si="6"/>
        <v/>
      </c>
      <c r="AJ23" s="39" t="str">
        <f t="shared" si="7"/>
        <v/>
      </c>
      <c r="AK23" s="39" t="str">
        <f t="shared" si="8"/>
        <v/>
      </c>
    </row>
    <row r="24" spans="1:37" ht="25.5" x14ac:dyDescent="0.2">
      <c r="A24" s="2">
        <v>8802198</v>
      </c>
      <c r="B24" s="2" t="s">
        <v>1203</v>
      </c>
      <c r="C24" s="2">
        <v>2020</v>
      </c>
      <c r="D24" s="2" t="s">
        <v>1167</v>
      </c>
      <c r="E24" s="2" t="s">
        <v>1216</v>
      </c>
      <c r="F24" s="2" t="s">
        <v>1210</v>
      </c>
      <c r="G24" s="2" t="s">
        <v>568</v>
      </c>
      <c r="H24" s="2" t="s">
        <v>87</v>
      </c>
      <c r="I24" s="2" t="s">
        <v>341</v>
      </c>
      <c r="J24" s="2" t="s">
        <v>493</v>
      </c>
      <c r="K24" s="4">
        <v>43292</v>
      </c>
      <c r="L24" s="682">
        <v>480</v>
      </c>
      <c r="M24" s="682">
        <v>1</v>
      </c>
      <c r="N24" s="682"/>
      <c r="O24" s="682"/>
      <c r="P24" s="682"/>
      <c r="Q24" s="682"/>
      <c r="R24" s="682"/>
      <c r="S24" s="682"/>
      <c r="T24" s="682"/>
      <c r="U24" s="682"/>
      <c r="V24" s="682">
        <v>0.09</v>
      </c>
      <c r="W24" s="43" t="str">
        <f t="shared" si="0"/>
        <v/>
      </c>
      <c r="X24" s="42" t="str">
        <f t="shared" si="13"/>
        <v/>
      </c>
      <c r="Y24" s="42" t="str">
        <f t="shared" si="1"/>
        <v/>
      </c>
      <c r="Z24" s="42" t="str">
        <f t="shared" si="2"/>
        <v/>
      </c>
      <c r="AA24" s="42" t="str">
        <f t="shared" si="10"/>
        <v/>
      </c>
      <c r="AB24" s="42" t="str">
        <f t="shared" si="11"/>
        <v/>
      </c>
      <c r="AC24" s="2" t="s">
        <v>1207</v>
      </c>
      <c r="AD24" s="2" t="s">
        <v>400</v>
      </c>
      <c r="AE24" s="2" t="str">
        <f t="shared" si="12"/>
        <v>Sample Volume 6.7 L LOD 0.6 ug/sample</v>
      </c>
      <c r="AF24" s="39" t="str">
        <f t="shared" si="3"/>
        <v/>
      </c>
      <c r="AG24" s="39" t="str">
        <f t="shared" si="4"/>
        <v/>
      </c>
      <c r="AH24" s="39" t="str">
        <f t="shared" si="5"/>
        <v/>
      </c>
      <c r="AI24" s="39" t="str">
        <f t="shared" si="6"/>
        <v/>
      </c>
      <c r="AJ24" s="39" t="str">
        <f t="shared" si="7"/>
        <v/>
      </c>
      <c r="AK24" s="39" t="str">
        <f t="shared" si="8"/>
        <v/>
      </c>
    </row>
    <row r="25" spans="1:37" ht="63.75" x14ac:dyDescent="0.2">
      <c r="A25" s="2">
        <v>8802198</v>
      </c>
      <c r="B25" s="2" t="s">
        <v>1203</v>
      </c>
      <c r="C25" s="2">
        <v>2020</v>
      </c>
      <c r="D25" s="2" t="s">
        <v>1167</v>
      </c>
      <c r="E25" s="2" t="s">
        <v>1220</v>
      </c>
      <c r="F25" s="2" t="s">
        <v>1235</v>
      </c>
      <c r="G25" s="2" t="s">
        <v>1236</v>
      </c>
      <c r="H25" s="2" t="s">
        <v>351</v>
      </c>
      <c r="I25" s="2" t="s">
        <v>341</v>
      </c>
      <c r="J25" s="2" t="s">
        <v>352</v>
      </c>
      <c r="K25" s="4">
        <v>36633</v>
      </c>
      <c r="L25" s="682">
        <v>480</v>
      </c>
      <c r="M25" s="682">
        <v>1</v>
      </c>
      <c r="N25" s="682"/>
      <c r="O25" s="682"/>
      <c r="P25" s="682"/>
      <c r="Q25" s="682"/>
      <c r="R25" s="682"/>
      <c r="S25" s="682"/>
      <c r="T25" s="682"/>
      <c r="U25" s="682"/>
      <c r="V25" s="682">
        <v>8.5999999999999993E-2</v>
      </c>
      <c r="W25" s="43">
        <f t="shared" si="0"/>
        <v>6.081118318204308E-2</v>
      </c>
      <c r="X25" s="42" t="str">
        <f t="shared" ref="X25:X40" si="14">IF(AND($H25="ONU", $I25="TWA", $J25="PBZ",$V25&lt;&gt;""), $V25, "")</f>
        <v/>
      </c>
      <c r="Y25" s="42" t="str">
        <f t="shared" si="1"/>
        <v/>
      </c>
      <c r="Z25" s="42" t="str">
        <f t="shared" si="2"/>
        <v/>
      </c>
      <c r="AA25" s="42" t="str">
        <f t="shared" si="10"/>
        <v/>
      </c>
      <c r="AB25" s="42" t="str">
        <f t="shared" si="11"/>
        <v/>
      </c>
      <c r="AC25" s="2" t="s">
        <v>1207</v>
      </c>
      <c r="AD25" s="2" t="s">
        <v>400</v>
      </c>
      <c r="AE25" s="2" t="str">
        <f t="shared" ref="AE25:AE30" si="15">IF(AD25="ND",_xlfn.CONCAT("Sample Volume ",ROUND(0.6/V25,1)," L LOD 0.6 ug/sample",""))</f>
        <v>Sample Volume 7 L LOD 0.6 ug/sample</v>
      </c>
      <c r="AF25" s="39" t="str">
        <f t="shared" si="3"/>
        <v/>
      </c>
      <c r="AG25" s="39" t="str">
        <f t="shared" si="4"/>
        <v/>
      </c>
      <c r="AH25" s="39" t="str">
        <f t="shared" si="5"/>
        <v/>
      </c>
      <c r="AI25" s="39" t="str">
        <f t="shared" si="6"/>
        <v/>
      </c>
      <c r="AJ25" s="39" t="str">
        <f t="shared" si="7"/>
        <v/>
      </c>
      <c r="AK25" s="39" t="str">
        <f t="shared" si="8"/>
        <v/>
      </c>
    </row>
    <row r="26" spans="1:37" x14ac:dyDescent="0.2">
      <c r="A26" s="2">
        <v>8802198</v>
      </c>
      <c r="B26" s="2" t="s">
        <v>1203</v>
      </c>
      <c r="C26" s="2">
        <v>2020</v>
      </c>
      <c r="D26" s="2" t="s">
        <v>1167</v>
      </c>
      <c r="E26" s="2" t="s">
        <v>1214</v>
      </c>
      <c r="F26" s="2" t="s">
        <v>1237</v>
      </c>
      <c r="G26" s="2" t="s">
        <v>1238</v>
      </c>
      <c r="H26" s="2" t="s">
        <v>351</v>
      </c>
      <c r="I26" s="2" t="s">
        <v>341</v>
      </c>
      <c r="J26" s="2" t="s">
        <v>352</v>
      </c>
      <c r="K26" s="4">
        <v>35810</v>
      </c>
      <c r="L26" s="682">
        <v>480</v>
      </c>
      <c r="M26" s="682">
        <v>1</v>
      </c>
      <c r="N26" s="682"/>
      <c r="O26" s="682"/>
      <c r="P26" s="682"/>
      <c r="Q26" s="682"/>
      <c r="R26" s="682"/>
      <c r="S26" s="682"/>
      <c r="T26" s="682"/>
      <c r="U26" s="682"/>
      <c r="V26" s="682">
        <v>8.5999999999999993E-2</v>
      </c>
      <c r="W26" s="43">
        <f t="shared" si="0"/>
        <v>6.081118318204308E-2</v>
      </c>
      <c r="X26" s="42" t="str">
        <f t="shared" si="14"/>
        <v/>
      </c>
      <c r="Y26" s="42" t="str">
        <f t="shared" si="1"/>
        <v/>
      </c>
      <c r="Z26" s="42" t="str">
        <f t="shared" si="2"/>
        <v/>
      </c>
      <c r="AA26" s="42" t="str">
        <f t="shared" si="10"/>
        <v/>
      </c>
      <c r="AB26" s="42" t="str">
        <f t="shared" si="11"/>
        <v/>
      </c>
      <c r="AC26" s="2" t="s">
        <v>1207</v>
      </c>
      <c r="AD26" s="2" t="s">
        <v>400</v>
      </c>
      <c r="AE26" s="2" t="str">
        <f t="shared" si="15"/>
        <v>Sample Volume 7 L LOD 0.6 ug/sample</v>
      </c>
      <c r="AF26" s="39" t="str">
        <f t="shared" si="3"/>
        <v/>
      </c>
      <c r="AG26" s="39" t="str">
        <f t="shared" si="4"/>
        <v/>
      </c>
      <c r="AH26" s="39" t="str">
        <f t="shared" si="5"/>
        <v/>
      </c>
      <c r="AI26" s="39" t="str">
        <f t="shared" si="6"/>
        <v/>
      </c>
      <c r="AJ26" s="39" t="str">
        <f t="shared" si="7"/>
        <v/>
      </c>
      <c r="AK26" s="39" t="str">
        <f t="shared" si="8"/>
        <v/>
      </c>
    </row>
    <row r="27" spans="1:37" ht="25.5" x14ac:dyDescent="0.2">
      <c r="A27" s="2">
        <v>8802198</v>
      </c>
      <c r="B27" s="2" t="s">
        <v>1203</v>
      </c>
      <c r="C27" s="2">
        <v>2020</v>
      </c>
      <c r="D27" s="2" t="s">
        <v>1167</v>
      </c>
      <c r="E27" s="2" t="s">
        <v>1220</v>
      </c>
      <c r="F27" s="2" t="s">
        <v>1237</v>
      </c>
      <c r="G27" s="2" t="s">
        <v>1239</v>
      </c>
      <c r="H27" s="2" t="s">
        <v>351</v>
      </c>
      <c r="I27" s="2" t="s">
        <v>341</v>
      </c>
      <c r="J27" s="2" t="s">
        <v>352</v>
      </c>
      <c r="K27" s="4">
        <v>36474</v>
      </c>
      <c r="L27" s="682">
        <v>480</v>
      </c>
      <c r="M27" s="682">
        <v>1</v>
      </c>
      <c r="N27" s="682"/>
      <c r="O27" s="682"/>
      <c r="P27" s="682"/>
      <c r="Q27" s="682"/>
      <c r="R27" s="682"/>
      <c r="S27" s="682"/>
      <c r="T27" s="682"/>
      <c r="U27" s="682"/>
      <c r="V27" s="682">
        <v>7.0000000000000007E-2</v>
      </c>
      <c r="W27" s="43">
        <f t="shared" si="0"/>
        <v>4.9497474683058325E-2</v>
      </c>
      <c r="X27" s="42" t="str">
        <f t="shared" si="14"/>
        <v/>
      </c>
      <c r="Y27" s="42" t="str">
        <f t="shared" si="1"/>
        <v/>
      </c>
      <c r="Z27" s="42" t="str">
        <f t="shared" si="2"/>
        <v/>
      </c>
      <c r="AA27" s="42" t="str">
        <f t="shared" si="10"/>
        <v/>
      </c>
      <c r="AB27" s="42" t="str">
        <f t="shared" si="11"/>
        <v/>
      </c>
      <c r="AC27" s="2" t="s">
        <v>1207</v>
      </c>
      <c r="AD27" s="2" t="s">
        <v>400</v>
      </c>
      <c r="AE27" s="2" t="str">
        <f t="shared" si="15"/>
        <v>Sample Volume 8.6 L LOD 0.6 ug/sample</v>
      </c>
      <c r="AF27" s="39" t="str">
        <f t="shared" si="3"/>
        <v/>
      </c>
      <c r="AG27" s="39" t="str">
        <f t="shared" si="4"/>
        <v/>
      </c>
      <c r="AH27" s="39" t="str">
        <f t="shared" si="5"/>
        <v/>
      </c>
      <c r="AI27" s="39" t="str">
        <f t="shared" si="6"/>
        <v/>
      </c>
      <c r="AJ27" s="39" t="str">
        <f t="shared" si="7"/>
        <v/>
      </c>
      <c r="AK27" s="39" t="str">
        <f t="shared" si="8"/>
        <v/>
      </c>
    </row>
    <row r="28" spans="1:37" ht="25.5" x14ac:dyDescent="0.2">
      <c r="A28" s="2">
        <v>8802198</v>
      </c>
      <c r="B28" s="2" t="s">
        <v>1203</v>
      </c>
      <c r="C28" s="2">
        <v>2020</v>
      </c>
      <c r="D28" s="2" t="s">
        <v>1167</v>
      </c>
      <c r="E28" s="2" t="s">
        <v>1220</v>
      </c>
      <c r="F28" s="2" t="s">
        <v>1237</v>
      </c>
      <c r="G28" s="2" t="s">
        <v>1239</v>
      </c>
      <c r="H28" s="2" t="s">
        <v>351</v>
      </c>
      <c r="I28" s="2" t="s">
        <v>341</v>
      </c>
      <c r="J28" s="2" t="s">
        <v>352</v>
      </c>
      <c r="K28" s="4">
        <v>36474</v>
      </c>
      <c r="L28" s="682">
        <v>480</v>
      </c>
      <c r="M28" s="682">
        <v>1</v>
      </c>
      <c r="N28" s="682"/>
      <c r="O28" s="682"/>
      <c r="P28" s="682"/>
      <c r="Q28" s="682"/>
      <c r="R28" s="682"/>
      <c r="S28" s="682"/>
      <c r="T28" s="682"/>
      <c r="U28" s="682"/>
      <c r="V28" s="682">
        <v>7.0000000000000007E-2</v>
      </c>
      <c r="W28" s="43">
        <f t="shared" si="0"/>
        <v>4.9497474683058325E-2</v>
      </c>
      <c r="X28" s="42" t="str">
        <f t="shared" si="14"/>
        <v/>
      </c>
      <c r="Y28" s="42" t="str">
        <f t="shared" si="1"/>
        <v/>
      </c>
      <c r="Z28" s="42" t="str">
        <f t="shared" si="2"/>
        <v/>
      </c>
      <c r="AA28" s="42" t="str">
        <f t="shared" si="10"/>
        <v/>
      </c>
      <c r="AB28" s="42" t="str">
        <f t="shared" si="11"/>
        <v/>
      </c>
      <c r="AC28" s="2" t="s">
        <v>1207</v>
      </c>
      <c r="AD28" s="2" t="s">
        <v>400</v>
      </c>
      <c r="AE28" s="2" t="str">
        <f t="shared" si="15"/>
        <v>Sample Volume 8.6 L LOD 0.6 ug/sample</v>
      </c>
      <c r="AF28" s="39" t="str">
        <f t="shared" si="3"/>
        <v/>
      </c>
      <c r="AG28" s="39" t="str">
        <f t="shared" si="4"/>
        <v/>
      </c>
      <c r="AH28" s="39" t="str">
        <f t="shared" si="5"/>
        <v/>
      </c>
      <c r="AI28" s="39" t="str">
        <f t="shared" si="6"/>
        <v/>
      </c>
      <c r="AJ28" s="39" t="str">
        <f t="shared" si="7"/>
        <v/>
      </c>
      <c r="AK28" s="39" t="str">
        <f t="shared" si="8"/>
        <v/>
      </c>
    </row>
    <row r="29" spans="1:37" ht="25.5" x14ac:dyDescent="0.2">
      <c r="A29" s="2">
        <v>8802198</v>
      </c>
      <c r="B29" s="2" t="s">
        <v>1203</v>
      </c>
      <c r="C29" s="2">
        <v>2020</v>
      </c>
      <c r="D29" s="2" t="s">
        <v>1167</v>
      </c>
      <c r="E29" s="2" t="s">
        <v>1220</v>
      </c>
      <c r="F29" s="2" t="s">
        <v>1237</v>
      </c>
      <c r="G29" s="2" t="s">
        <v>1239</v>
      </c>
      <c r="H29" s="2" t="s">
        <v>351</v>
      </c>
      <c r="I29" s="2" t="s">
        <v>341</v>
      </c>
      <c r="J29" s="2" t="s">
        <v>352</v>
      </c>
      <c r="K29" s="4">
        <v>36474</v>
      </c>
      <c r="L29" s="682">
        <v>480</v>
      </c>
      <c r="M29" s="682">
        <v>1</v>
      </c>
      <c r="N29" s="682"/>
      <c r="O29" s="682"/>
      <c r="P29" s="682"/>
      <c r="Q29" s="682"/>
      <c r="R29" s="682"/>
      <c r="S29" s="682"/>
      <c r="T29" s="682"/>
      <c r="U29" s="682"/>
      <c r="V29" s="682">
        <v>7.0000000000000007E-2</v>
      </c>
      <c r="W29" s="43">
        <f t="shared" si="0"/>
        <v>4.9497474683058325E-2</v>
      </c>
      <c r="X29" s="42" t="str">
        <f t="shared" si="14"/>
        <v/>
      </c>
      <c r="Y29" s="42" t="str">
        <f t="shared" si="1"/>
        <v/>
      </c>
      <c r="Z29" s="42" t="str">
        <f t="shared" si="2"/>
        <v/>
      </c>
      <c r="AA29" s="42" t="str">
        <f t="shared" si="10"/>
        <v/>
      </c>
      <c r="AB29" s="42" t="str">
        <f t="shared" si="11"/>
        <v/>
      </c>
      <c r="AC29" s="2" t="s">
        <v>1207</v>
      </c>
      <c r="AD29" s="2" t="s">
        <v>400</v>
      </c>
      <c r="AE29" s="2" t="str">
        <f t="shared" si="15"/>
        <v>Sample Volume 8.6 L LOD 0.6 ug/sample</v>
      </c>
      <c r="AF29" s="39" t="str">
        <f t="shared" si="3"/>
        <v/>
      </c>
      <c r="AG29" s="39" t="str">
        <f t="shared" si="4"/>
        <v/>
      </c>
      <c r="AH29" s="39" t="str">
        <f t="shared" si="5"/>
        <v/>
      </c>
      <c r="AI29" s="39" t="str">
        <f t="shared" si="6"/>
        <v/>
      </c>
      <c r="AJ29" s="39" t="str">
        <f t="shared" si="7"/>
        <v/>
      </c>
      <c r="AK29" s="39" t="str">
        <f t="shared" si="8"/>
        <v/>
      </c>
    </row>
    <row r="30" spans="1:37" ht="25.5" x14ac:dyDescent="0.2">
      <c r="A30" s="2">
        <v>8802198</v>
      </c>
      <c r="B30" s="2" t="s">
        <v>1203</v>
      </c>
      <c r="C30" s="2">
        <v>2020</v>
      </c>
      <c r="D30" s="2" t="s">
        <v>1167</v>
      </c>
      <c r="E30" s="2" t="s">
        <v>1220</v>
      </c>
      <c r="F30" s="2" t="s">
        <v>1237</v>
      </c>
      <c r="G30" s="2" t="s">
        <v>1239</v>
      </c>
      <c r="H30" s="2" t="s">
        <v>351</v>
      </c>
      <c r="I30" s="2" t="s">
        <v>341</v>
      </c>
      <c r="J30" s="2" t="s">
        <v>352</v>
      </c>
      <c r="K30" s="4">
        <v>36474</v>
      </c>
      <c r="L30" s="682">
        <v>480</v>
      </c>
      <c r="M30" s="682">
        <v>1</v>
      </c>
      <c r="N30" s="682"/>
      <c r="O30" s="682"/>
      <c r="P30" s="682"/>
      <c r="Q30" s="682"/>
      <c r="R30" s="682"/>
      <c r="S30" s="682"/>
      <c r="T30" s="682"/>
      <c r="U30" s="682"/>
      <c r="V30" s="682">
        <v>7.0000000000000007E-2</v>
      </c>
      <c r="W30" s="43">
        <f t="shared" si="0"/>
        <v>4.9497474683058325E-2</v>
      </c>
      <c r="X30" s="42" t="str">
        <f t="shared" si="14"/>
        <v/>
      </c>
      <c r="Y30" s="42" t="str">
        <f t="shared" si="1"/>
        <v/>
      </c>
      <c r="Z30" s="42" t="str">
        <f t="shared" si="2"/>
        <v/>
      </c>
      <c r="AA30" s="42" t="str">
        <f t="shared" si="10"/>
        <v/>
      </c>
      <c r="AB30" s="42" t="str">
        <f t="shared" si="11"/>
        <v/>
      </c>
      <c r="AC30" s="2" t="s">
        <v>1207</v>
      </c>
      <c r="AD30" s="2" t="s">
        <v>400</v>
      </c>
      <c r="AE30" s="2" t="str">
        <f t="shared" si="15"/>
        <v>Sample Volume 8.6 L LOD 0.6 ug/sample</v>
      </c>
      <c r="AF30" s="39" t="str">
        <f t="shared" si="3"/>
        <v/>
      </c>
      <c r="AG30" s="39" t="str">
        <f t="shared" si="4"/>
        <v/>
      </c>
      <c r="AH30" s="39" t="str">
        <f t="shared" si="5"/>
        <v/>
      </c>
      <c r="AI30" s="39" t="str">
        <f t="shared" si="6"/>
        <v/>
      </c>
      <c r="AJ30" s="39" t="str">
        <f t="shared" si="7"/>
        <v/>
      </c>
      <c r="AK30" s="39" t="str">
        <f t="shared" si="8"/>
        <v/>
      </c>
    </row>
    <row r="31" spans="1:37" ht="63.75" x14ac:dyDescent="0.2">
      <c r="A31" s="2">
        <v>8802198</v>
      </c>
      <c r="B31" s="2" t="s">
        <v>1203</v>
      </c>
      <c r="C31" s="2">
        <v>2020</v>
      </c>
      <c r="D31" s="2" t="s">
        <v>1167</v>
      </c>
      <c r="E31" s="2" t="s">
        <v>1240</v>
      </c>
      <c r="F31" s="2" t="s">
        <v>1241</v>
      </c>
      <c r="G31" s="2" t="s">
        <v>1242</v>
      </c>
      <c r="H31" s="2" t="s">
        <v>351</v>
      </c>
      <c r="I31" s="2" t="s">
        <v>341</v>
      </c>
      <c r="J31" s="2" t="s">
        <v>352</v>
      </c>
      <c r="K31" s="4" t="s">
        <v>1243</v>
      </c>
      <c r="L31" s="10">
        <v>480</v>
      </c>
      <c r="M31" s="682">
        <v>1</v>
      </c>
      <c r="N31" s="682"/>
      <c r="O31" s="682"/>
      <c r="P31" s="682"/>
      <c r="Q31" s="682"/>
      <c r="R31" s="682"/>
      <c r="S31" s="682"/>
      <c r="T31" s="682"/>
      <c r="U31" s="682"/>
      <c r="V31" s="682">
        <v>5.3999999999999999E-2</v>
      </c>
      <c r="W31" s="43">
        <f t="shared" si="0"/>
        <v>3.8183766184073563E-2</v>
      </c>
      <c r="X31" s="42" t="str">
        <f t="shared" si="14"/>
        <v/>
      </c>
      <c r="Y31" s="42" t="str">
        <f t="shared" si="1"/>
        <v/>
      </c>
      <c r="Z31" s="42" t="str">
        <f t="shared" si="2"/>
        <v/>
      </c>
      <c r="AA31" s="42" t="str">
        <f t="shared" si="10"/>
        <v/>
      </c>
      <c r="AB31" s="42" t="str">
        <f t="shared" si="11"/>
        <v/>
      </c>
      <c r="AC31" s="2" t="s">
        <v>1207</v>
      </c>
      <c r="AD31" s="2" t="s">
        <v>400</v>
      </c>
      <c r="AE31" s="2" t="s">
        <v>1244</v>
      </c>
      <c r="AF31" s="39" t="str">
        <f t="shared" si="3"/>
        <v/>
      </c>
      <c r="AG31" s="39" t="str">
        <f t="shared" si="4"/>
        <v/>
      </c>
      <c r="AH31" s="39" t="str">
        <f t="shared" si="5"/>
        <v/>
      </c>
      <c r="AI31" s="39" t="str">
        <f t="shared" si="6"/>
        <v/>
      </c>
      <c r="AJ31" s="39" t="str">
        <f t="shared" si="7"/>
        <v/>
      </c>
      <c r="AK31" s="39" t="str">
        <f t="shared" si="8"/>
        <v/>
      </c>
    </row>
    <row r="32" spans="1:37" ht="89.25" x14ac:dyDescent="0.2">
      <c r="A32" s="2">
        <v>8802198</v>
      </c>
      <c r="B32" s="2" t="s">
        <v>1203</v>
      </c>
      <c r="C32" s="2">
        <v>2020</v>
      </c>
      <c r="D32" s="2" t="s">
        <v>1167</v>
      </c>
      <c r="E32" s="2" t="s">
        <v>1220</v>
      </c>
      <c r="F32" s="2" t="s">
        <v>1245</v>
      </c>
      <c r="G32" s="2" t="s">
        <v>1232</v>
      </c>
      <c r="H32" s="2" t="s">
        <v>351</v>
      </c>
      <c r="I32" s="2" t="s">
        <v>341</v>
      </c>
      <c r="J32" s="2" t="s">
        <v>352</v>
      </c>
      <c r="K32" s="4">
        <v>36697</v>
      </c>
      <c r="L32" s="10">
        <v>480</v>
      </c>
      <c r="M32" s="682">
        <v>1</v>
      </c>
      <c r="N32" s="682"/>
      <c r="O32" s="682"/>
      <c r="P32" s="682"/>
      <c r="Q32" s="682"/>
      <c r="R32" s="682"/>
      <c r="S32" s="682"/>
      <c r="T32" s="682"/>
      <c r="U32" s="682"/>
      <c r="V32" s="682">
        <v>5.2999999999999999E-2</v>
      </c>
      <c r="W32" s="43">
        <f t="shared" si="0"/>
        <v>3.7476659402887018E-2</v>
      </c>
      <c r="X32" s="42" t="str">
        <f t="shared" si="14"/>
        <v/>
      </c>
      <c r="Y32" s="42" t="str">
        <f t="shared" si="1"/>
        <v/>
      </c>
      <c r="Z32" s="42" t="str">
        <f t="shared" si="2"/>
        <v/>
      </c>
      <c r="AA32" s="42" t="str">
        <f t="shared" si="10"/>
        <v/>
      </c>
      <c r="AB32" s="42" t="str">
        <f t="shared" si="11"/>
        <v/>
      </c>
      <c r="AC32" s="2" t="s">
        <v>1207</v>
      </c>
      <c r="AD32" s="2" t="s">
        <v>400</v>
      </c>
      <c r="AE32" s="2" t="s">
        <v>1246</v>
      </c>
      <c r="AF32" s="39" t="str">
        <f t="shared" si="3"/>
        <v/>
      </c>
      <c r="AG32" s="39" t="str">
        <f t="shared" si="4"/>
        <v/>
      </c>
      <c r="AH32" s="39" t="str">
        <f t="shared" si="5"/>
        <v/>
      </c>
      <c r="AI32" s="39" t="str">
        <f t="shared" si="6"/>
        <v/>
      </c>
      <c r="AJ32" s="39" t="str">
        <f t="shared" si="7"/>
        <v/>
      </c>
      <c r="AK32" s="39" t="str">
        <f t="shared" si="8"/>
        <v/>
      </c>
    </row>
    <row r="33" spans="1:43" ht="63.75" x14ac:dyDescent="0.2">
      <c r="A33" s="2">
        <v>8802198</v>
      </c>
      <c r="B33" s="2" t="s">
        <v>1203</v>
      </c>
      <c r="C33" s="2">
        <v>2020</v>
      </c>
      <c r="D33" s="2" t="s">
        <v>1167</v>
      </c>
      <c r="E33" s="2" t="s">
        <v>1204</v>
      </c>
      <c r="F33" s="2" t="s">
        <v>1247</v>
      </c>
      <c r="G33" s="2" t="s">
        <v>1206</v>
      </c>
      <c r="H33" s="2" t="s">
        <v>351</v>
      </c>
      <c r="I33" s="2" t="s">
        <v>341</v>
      </c>
      <c r="J33" s="2" t="s">
        <v>352</v>
      </c>
      <c r="K33" s="4">
        <v>35872</v>
      </c>
      <c r="L33" s="682">
        <v>480</v>
      </c>
      <c r="M33" s="682">
        <v>1</v>
      </c>
      <c r="N33" s="682"/>
      <c r="O33" s="682"/>
      <c r="P33" s="682"/>
      <c r="Q33" s="682"/>
      <c r="R33" s="682"/>
      <c r="S33" s="682"/>
      <c r="T33" s="682"/>
      <c r="U33" s="682"/>
      <c r="V33" s="682">
        <v>4.3999999999999997E-2</v>
      </c>
      <c r="W33" s="43">
        <f t="shared" si="0"/>
        <v>3.1112698372208088E-2</v>
      </c>
      <c r="X33" s="42" t="str">
        <f t="shared" si="14"/>
        <v/>
      </c>
      <c r="Y33" s="42" t="str">
        <f t="shared" si="1"/>
        <v/>
      </c>
      <c r="Z33" s="42" t="str">
        <f t="shared" si="2"/>
        <v/>
      </c>
      <c r="AA33" s="42" t="str">
        <f t="shared" si="10"/>
        <v/>
      </c>
      <c r="AB33" s="42" t="str">
        <f t="shared" si="11"/>
        <v/>
      </c>
      <c r="AC33" s="2" t="s">
        <v>1207</v>
      </c>
      <c r="AD33" s="2" t="s">
        <v>400</v>
      </c>
      <c r="AE33" s="2" t="str">
        <f>IF(AD33="ND",_xlfn.CONCAT("Sample Volume ",ROUND(0.6/V33,1)," L LOD 0.6 ug/sample",""))</f>
        <v>Sample Volume 13.6 L LOD 0.6 ug/sample</v>
      </c>
      <c r="AF33" s="39" t="str">
        <f t="shared" si="3"/>
        <v/>
      </c>
      <c r="AG33" s="39" t="str">
        <f t="shared" si="4"/>
        <v/>
      </c>
      <c r="AH33" s="39" t="str">
        <f t="shared" si="5"/>
        <v/>
      </c>
      <c r="AI33" s="39" t="str">
        <f t="shared" si="6"/>
        <v/>
      </c>
      <c r="AJ33" s="39" t="str">
        <f t="shared" si="7"/>
        <v/>
      </c>
      <c r="AK33" s="39" t="str">
        <f t="shared" si="8"/>
        <v/>
      </c>
    </row>
    <row r="34" spans="1:43" ht="63.75" x14ac:dyDescent="0.2">
      <c r="A34" s="2">
        <v>8802198</v>
      </c>
      <c r="B34" s="2" t="s">
        <v>1203</v>
      </c>
      <c r="C34" s="2">
        <v>2020</v>
      </c>
      <c r="D34" s="2" t="s">
        <v>1167</v>
      </c>
      <c r="E34" s="2" t="s">
        <v>1204</v>
      </c>
      <c r="F34" s="2" t="s">
        <v>1247</v>
      </c>
      <c r="G34" s="2" t="s">
        <v>1206</v>
      </c>
      <c r="H34" s="2" t="s">
        <v>351</v>
      </c>
      <c r="I34" s="2" t="s">
        <v>341</v>
      </c>
      <c r="J34" s="2" t="s">
        <v>352</v>
      </c>
      <c r="K34" s="4">
        <v>36749</v>
      </c>
      <c r="L34" s="682">
        <v>480</v>
      </c>
      <c r="M34" s="682">
        <v>1</v>
      </c>
      <c r="N34" s="682"/>
      <c r="O34" s="682"/>
      <c r="P34" s="682"/>
      <c r="Q34" s="682"/>
      <c r="R34" s="682"/>
      <c r="S34" s="682"/>
      <c r="T34" s="682"/>
      <c r="U34" s="682"/>
      <c r="V34" s="682">
        <v>3.7999999999999999E-2</v>
      </c>
      <c r="W34" s="43">
        <f t="shared" si="0"/>
        <v>2.6870057685088804E-2</v>
      </c>
      <c r="X34" s="42" t="str">
        <f t="shared" si="14"/>
        <v/>
      </c>
      <c r="Y34" s="42" t="str">
        <f t="shared" si="1"/>
        <v/>
      </c>
      <c r="Z34" s="42" t="str">
        <f t="shared" si="2"/>
        <v/>
      </c>
      <c r="AA34" s="42" t="str">
        <f t="shared" si="10"/>
        <v/>
      </c>
      <c r="AB34" s="42" t="str">
        <f t="shared" si="11"/>
        <v/>
      </c>
      <c r="AC34" s="2" t="s">
        <v>1207</v>
      </c>
      <c r="AD34" s="2" t="s">
        <v>400</v>
      </c>
      <c r="AE34" s="2" t="str">
        <f>IF(AD34="ND",_xlfn.CONCAT("Sample Volume ",ROUND(0.6/V34,1)," L LOD 0.6 ug/sample",""))</f>
        <v>Sample Volume 15.8 L LOD 0.6 ug/sample</v>
      </c>
      <c r="AF34" s="39" t="str">
        <f t="shared" si="3"/>
        <v/>
      </c>
      <c r="AG34" s="39" t="str">
        <f t="shared" si="4"/>
        <v/>
      </c>
      <c r="AH34" s="39" t="str">
        <f t="shared" si="5"/>
        <v/>
      </c>
      <c r="AI34" s="39" t="str">
        <f t="shared" si="6"/>
        <v/>
      </c>
      <c r="AJ34" s="39" t="str">
        <f t="shared" si="7"/>
        <v/>
      </c>
      <c r="AK34" s="39" t="str">
        <f t="shared" si="8"/>
        <v/>
      </c>
    </row>
    <row r="35" spans="1:43" ht="63.75" x14ac:dyDescent="0.2">
      <c r="A35" s="2">
        <v>8802198</v>
      </c>
      <c r="B35" s="2" t="s">
        <v>1203</v>
      </c>
      <c r="C35" s="2">
        <v>2020</v>
      </c>
      <c r="D35" s="2" t="s">
        <v>1167</v>
      </c>
      <c r="E35" s="2" t="s">
        <v>1248</v>
      </c>
      <c r="F35" s="2" t="s">
        <v>1247</v>
      </c>
      <c r="G35" s="2" t="s">
        <v>1206</v>
      </c>
      <c r="H35" s="2" t="s">
        <v>351</v>
      </c>
      <c r="I35" s="2" t="s">
        <v>341</v>
      </c>
      <c r="J35" s="2" t="s">
        <v>352</v>
      </c>
      <c r="K35" s="4">
        <v>36749</v>
      </c>
      <c r="L35" s="682">
        <v>480</v>
      </c>
      <c r="M35" s="682">
        <v>1</v>
      </c>
      <c r="N35" s="682"/>
      <c r="O35" s="682"/>
      <c r="P35" s="682"/>
      <c r="Q35" s="682"/>
      <c r="R35" s="682"/>
      <c r="S35" s="682"/>
      <c r="T35" s="682"/>
      <c r="U35" s="682"/>
      <c r="V35" s="682">
        <v>3.6999999999999998E-2</v>
      </c>
      <c r="W35" s="43">
        <f t="shared" ref="W35:W66" si="16">IF(AND($H35="W",$I35="TWA",$J35="PBZ",$V35&lt;&gt;""),IF($AD35&lt;&gt;"ND",$V35,IF($AO$6&gt;3,$V35/2,$V35/SQRT(2))),"")</f>
        <v>2.6162950903902256E-2</v>
      </c>
      <c r="X35" s="42" t="str">
        <f t="shared" si="14"/>
        <v/>
      </c>
      <c r="Y35" s="42" t="str">
        <f t="shared" ref="Y35:Y66" si="17">IF(AND($H35="W",$I35="12-hr TWA",$J35="PBZ",$V35&lt;&gt;""),IF($AD35&lt;&gt;"ND",$V35,IF($AO$6&gt;3,$V35/2,$V35/SQRT(2))),"")</f>
        <v/>
      </c>
      <c r="Z35" s="42" t="str">
        <f t="shared" ref="Z35:Z66" si="18">IF(AND($H35="ONU",$I35="12-hr TWA",$J35="PBZ",$V35&lt;&gt;""),IF($AD35&lt;&gt;"ND",$V35,IF($AO$6&gt;3,$V35/2,$V35/SQRT(2))),"")</f>
        <v/>
      </c>
      <c r="AA35" s="42" t="str">
        <f t="shared" si="10"/>
        <v/>
      </c>
      <c r="AB35" s="42" t="str">
        <f t="shared" si="11"/>
        <v/>
      </c>
      <c r="AC35" s="2" t="s">
        <v>1207</v>
      </c>
      <c r="AD35" s="2" t="s">
        <v>400</v>
      </c>
      <c r="AE35" s="2" t="str">
        <f>IF(AD35="ND",_xlfn.CONCAT("Sample Volume ",ROUND(0.6/V35,1)," L LOD 0.6 ug/sample",""))</f>
        <v>Sample Volume 16.2 L LOD 0.6 ug/sample</v>
      </c>
      <c r="AF35" s="39" t="str">
        <f t="shared" ref="AF35:AF66" si="19">IF(AND($H35="W", $I35="TWA", $J35="PBZ",$V35&lt;&gt;"", $AD35&lt;&gt;"ND"), $V35, "")</f>
        <v/>
      </c>
      <c r="AG35" s="39" t="str">
        <f t="shared" ref="AG35:AG66" si="20">+IFERROR(LN(AF35),"")</f>
        <v/>
      </c>
      <c r="AH35" s="39" t="str">
        <f t="shared" ref="AH35:AH66" si="21">IF(AND($H35="W", $I35="12-hr TWA", $J35="PBZ",$V35&lt;&gt;"", $AD35&lt;&gt;"ND"), $V35, "")</f>
        <v/>
      </c>
      <c r="AI35" s="39" t="str">
        <f t="shared" ref="AI35:AI66" si="22">+IFERROR(LN(AH35),"")</f>
        <v/>
      </c>
      <c r="AJ35" s="39" t="str">
        <f t="shared" ref="AJ35:AJ66" si="23">IF(AND($H35="W", $I35="Short-term", $J35="PBZ",$V35&lt;&gt;"", $AD35&lt;&gt;"ND"), $V35, "")</f>
        <v/>
      </c>
      <c r="AK35" s="39" t="str">
        <f t="shared" ref="AK35:AK66" si="24">+IFERROR(LN(AJ35),"")</f>
        <v/>
      </c>
    </row>
    <row r="36" spans="1:43" ht="75" x14ac:dyDescent="0.2">
      <c r="A36" s="2">
        <v>8802198</v>
      </c>
      <c r="B36" s="2" t="s">
        <v>1203</v>
      </c>
      <c r="C36" s="2">
        <v>2020</v>
      </c>
      <c r="D36" s="2" t="s">
        <v>1167</v>
      </c>
      <c r="E36" s="2" t="s">
        <v>1204</v>
      </c>
      <c r="F36" s="157" t="s">
        <v>1205</v>
      </c>
      <c r="G36" s="2" t="s">
        <v>1206</v>
      </c>
      <c r="H36" s="5" t="s">
        <v>351</v>
      </c>
      <c r="I36" s="5" t="s">
        <v>341</v>
      </c>
      <c r="J36" s="5" t="s">
        <v>352</v>
      </c>
      <c r="K36" s="4">
        <v>36727</v>
      </c>
      <c r="L36" s="682">
        <v>480</v>
      </c>
      <c r="M36" s="682">
        <v>1</v>
      </c>
      <c r="N36" s="682"/>
      <c r="O36" s="682"/>
      <c r="P36" s="682"/>
      <c r="Q36" s="682"/>
      <c r="R36" s="682"/>
      <c r="S36" s="682"/>
      <c r="T36" s="682"/>
      <c r="U36" s="682"/>
      <c r="V36" s="682">
        <v>3.3000000000000002E-2</v>
      </c>
      <c r="W36" s="43">
        <f t="shared" si="16"/>
        <v>2.3334523779156069E-2</v>
      </c>
      <c r="X36" s="42" t="str">
        <f t="shared" si="14"/>
        <v/>
      </c>
      <c r="Y36" s="42" t="str">
        <f t="shared" si="17"/>
        <v/>
      </c>
      <c r="Z36" s="42" t="str">
        <f t="shared" si="18"/>
        <v/>
      </c>
      <c r="AA36" s="42" t="str">
        <f t="shared" si="10"/>
        <v/>
      </c>
      <c r="AB36" s="42" t="str">
        <f t="shared" si="11"/>
        <v/>
      </c>
      <c r="AC36" s="2" t="s">
        <v>1207</v>
      </c>
      <c r="AD36" s="2" t="s">
        <v>400</v>
      </c>
      <c r="AE36" s="2" t="s">
        <v>1249</v>
      </c>
      <c r="AF36" s="39" t="str">
        <f t="shared" si="19"/>
        <v/>
      </c>
      <c r="AG36" s="39" t="str">
        <f t="shared" si="20"/>
        <v/>
      </c>
      <c r="AH36" s="39" t="str">
        <f t="shared" si="21"/>
        <v/>
      </c>
      <c r="AI36" s="39" t="str">
        <f t="shared" si="22"/>
        <v/>
      </c>
      <c r="AJ36" s="39" t="str">
        <f t="shared" si="23"/>
        <v/>
      </c>
      <c r="AK36" s="39" t="str">
        <f t="shared" si="24"/>
        <v/>
      </c>
      <c r="AL36" s="126"/>
      <c r="AM36" s="126"/>
      <c r="AN36" s="557" t="s">
        <v>476</v>
      </c>
      <c r="AO36" s="560" t="e">
        <f>AO34/AO35</f>
        <v>#DIV/0!</v>
      </c>
      <c r="AP36" s="560" t="e">
        <f>AP34/AP35</f>
        <v>#DIV/0!</v>
      </c>
      <c r="AQ36" s="560"/>
    </row>
    <row r="37" spans="1:43" ht="75" x14ac:dyDescent="0.2">
      <c r="A37" s="2">
        <v>8802198</v>
      </c>
      <c r="B37" s="2" t="s">
        <v>1203</v>
      </c>
      <c r="C37" s="2">
        <v>2020</v>
      </c>
      <c r="D37" s="2" t="s">
        <v>1167</v>
      </c>
      <c r="E37" s="2" t="s">
        <v>1204</v>
      </c>
      <c r="F37" s="157" t="s">
        <v>1205</v>
      </c>
      <c r="G37" s="2" t="s">
        <v>1206</v>
      </c>
      <c r="H37" s="5" t="s">
        <v>351</v>
      </c>
      <c r="I37" s="5" t="s">
        <v>341</v>
      </c>
      <c r="J37" s="5" t="s">
        <v>352</v>
      </c>
      <c r="K37" s="4">
        <v>36726</v>
      </c>
      <c r="L37" s="682">
        <v>480</v>
      </c>
      <c r="M37" s="682">
        <v>1</v>
      </c>
      <c r="N37" s="682"/>
      <c r="O37" s="682"/>
      <c r="P37" s="682"/>
      <c r="Q37" s="682"/>
      <c r="R37" s="682"/>
      <c r="S37" s="682"/>
      <c r="T37" s="682"/>
      <c r="U37" s="682"/>
      <c r="V37" s="682">
        <v>2.8000000000000001E-2</v>
      </c>
      <c r="W37" s="43">
        <f t="shared" si="16"/>
        <v>1.979898987322333E-2</v>
      </c>
      <c r="X37" s="42" t="str">
        <f t="shared" si="14"/>
        <v/>
      </c>
      <c r="Y37" s="42" t="str">
        <f t="shared" si="17"/>
        <v/>
      </c>
      <c r="Z37" s="42" t="str">
        <f t="shared" si="18"/>
        <v/>
      </c>
      <c r="AA37" s="42" t="str">
        <f t="shared" si="10"/>
        <v/>
      </c>
      <c r="AB37" s="42" t="str">
        <f t="shared" si="11"/>
        <v/>
      </c>
      <c r="AC37" s="2" t="s">
        <v>1207</v>
      </c>
      <c r="AD37" s="2" t="s">
        <v>400</v>
      </c>
      <c r="AE37" s="2" t="s">
        <v>1250</v>
      </c>
      <c r="AF37" s="39" t="str">
        <f t="shared" si="19"/>
        <v/>
      </c>
      <c r="AG37" s="39" t="str">
        <f t="shared" si="20"/>
        <v/>
      </c>
      <c r="AH37" s="39" t="str">
        <f t="shared" si="21"/>
        <v/>
      </c>
      <c r="AI37" s="39" t="str">
        <f t="shared" si="22"/>
        <v/>
      </c>
      <c r="AJ37" s="39" t="str">
        <f t="shared" si="23"/>
        <v/>
      </c>
      <c r="AK37" s="39" t="str">
        <f t="shared" si="24"/>
        <v/>
      </c>
      <c r="AN37" s="557" t="s">
        <v>478</v>
      </c>
      <c r="AO37" s="559" t="e">
        <f>+EXP(_xlfn.STDEV.S(AG34:AG220))</f>
        <v>#DIV/0!</v>
      </c>
      <c r="AP37" s="559" t="e">
        <f>+EXP(_xlfn.STDEV.S(AG34:AG220))</f>
        <v>#DIV/0!</v>
      </c>
      <c r="AQ37" s="559"/>
    </row>
    <row r="38" spans="1:43" ht="75" x14ac:dyDescent="0.2">
      <c r="A38" s="2">
        <v>8802198</v>
      </c>
      <c r="B38" s="2" t="s">
        <v>1203</v>
      </c>
      <c r="C38" s="2">
        <v>2020</v>
      </c>
      <c r="D38" s="2" t="s">
        <v>1167</v>
      </c>
      <c r="E38" s="2" t="s">
        <v>1204</v>
      </c>
      <c r="F38" s="157" t="s">
        <v>1205</v>
      </c>
      <c r="G38" s="2" t="s">
        <v>1206</v>
      </c>
      <c r="H38" s="5" t="s">
        <v>351</v>
      </c>
      <c r="I38" s="5" t="s">
        <v>341</v>
      </c>
      <c r="J38" s="5" t="s">
        <v>352</v>
      </c>
      <c r="K38" s="4">
        <v>36726</v>
      </c>
      <c r="L38" s="682">
        <v>480</v>
      </c>
      <c r="M38" s="682">
        <v>1</v>
      </c>
      <c r="N38" s="682"/>
      <c r="O38" s="682"/>
      <c r="P38" s="682"/>
      <c r="Q38" s="682"/>
      <c r="R38" s="682"/>
      <c r="S38" s="682"/>
      <c r="T38" s="682"/>
      <c r="U38" s="682"/>
      <c r="V38" s="682">
        <v>2.7E-2</v>
      </c>
      <c r="W38" s="43">
        <f t="shared" si="16"/>
        <v>1.9091883092036781E-2</v>
      </c>
      <c r="X38" s="42" t="str">
        <f t="shared" si="14"/>
        <v/>
      </c>
      <c r="Y38" s="42" t="str">
        <f t="shared" si="17"/>
        <v/>
      </c>
      <c r="Z38" s="42" t="str">
        <f t="shared" si="18"/>
        <v/>
      </c>
      <c r="AA38" s="42" t="str">
        <f t="shared" si="10"/>
        <v/>
      </c>
      <c r="AB38" s="42" t="str">
        <f t="shared" si="11"/>
        <v/>
      </c>
      <c r="AC38" s="2" t="s">
        <v>1207</v>
      </c>
      <c r="AD38" s="2" t="s">
        <v>400</v>
      </c>
      <c r="AE38" s="2" t="s">
        <v>1251</v>
      </c>
      <c r="AF38" s="39" t="str">
        <f t="shared" si="19"/>
        <v/>
      </c>
      <c r="AG38" s="39" t="str">
        <f t="shared" si="20"/>
        <v/>
      </c>
      <c r="AH38" s="39" t="str">
        <f t="shared" si="21"/>
        <v/>
      </c>
      <c r="AI38" s="39" t="str">
        <f t="shared" si="22"/>
        <v/>
      </c>
      <c r="AJ38" s="39" t="str">
        <f t="shared" si="23"/>
        <v/>
      </c>
      <c r="AK38" s="39" t="str">
        <f t="shared" si="24"/>
        <v/>
      </c>
      <c r="AL38" s="126"/>
      <c r="AM38" s="126"/>
      <c r="AN38" s="557" t="s">
        <v>474</v>
      </c>
      <c r="AO38" s="558">
        <f>COUNTIFS($I$3:$I$211,AO$2,$H$3:$H$211,"W", $J$3:$J$211, "PBZ")</f>
        <v>55</v>
      </c>
      <c r="AP38" s="558">
        <f>COUNTIFS($I$3:$I$211,AP$2,$H$3:$H$211,"W", $J$3:$J$211, "PBZ")</f>
        <v>44</v>
      </c>
      <c r="AQ38" s="558">
        <f>COUNTIFS($I$3:$I$211,AQ$2,$H$3:$H$211,"W", $J$3:$J$211, "PBZ")</f>
        <v>0</v>
      </c>
    </row>
    <row r="39" spans="1:43" ht="51" x14ac:dyDescent="0.2">
      <c r="A39" s="2">
        <v>8802198</v>
      </c>
      <c r="B39" s="2" t="s">
        <v>1203</v>
      </c>
      <c r="C39" s="2">
        <v>2020</v>
      </c>
      <c r="D39" s="2" t="s">
        <v>1167</v>
      </c>
      <c r="E39" s="2" t="s">
        <v>1204</v>
      </c>
      <c r="F39" s="2" t="s">
        <v>1252</v>
      </c>
      <c r="G39" s="2" t="s">
        <v>1206</v>
      </c>
      <c r="H39" s="2" t="s">
        <v>351</v>
      </c>
      <c r="I39" s="2" t="s">
        <v>341</v>
      </c>
      <c r="J39" s="2" t="s">
        <v>352</v>
      </c>
      <c r="K39" s="4">
        <v>36836</v>
      </c>
      <c r="L39" s="682">
        <v>480</v>
      </c>
      <c r="M39" s="682">
        <v>1</v>
      </c>
      <c r="N39" s="682"/>
      <c r="O39" s="682"/>
      <c r="P39" s="682"/>
      <c r="Q39" s="682"/>
      <c r="R39" s="682"/>
      <c r="S39" s="682"/>
      <c r="T39" s="682"/>
      <c r="U39" s="682"/>
      <c r="V39" s="682">
        <v>2.5000000000000001E-2</v>
      </c>
      <c r="W39" s="43">
        <f t="shared" si="16"/>
        <v>1.7677669529663688E-2</v>
      </c>
      <c r="X39" s="42" t="str">
        <f t="shared" si="14"/>
        <v/>
      </c>
      <c r="Y39" s="42" t="str">
        <f t="shared" si="17"/>
        <v/>
      </c>
      <c r="Z39" s="42" t="str">
        <f t="shared" si="18"/>
        <v/>
      </c>
      <c r="AA39" s="42" t="str">
        <f t="shared" si="10"/>
        <v/>
      </c>
      <c r="AB39" s="42" t="str">
        <f t="shared" si="11"/>
        <v/>
      </c>
      <c r="AC39" s="2" t="s">
        <v>1207</v>
      </c>
      <c r="AD39" s="2" t="s">
        <v>400</v>
      </c>
      <c r="AE39" s="2" t="str">
        <f>_xlfn.CONCAT("Sample Volume ",ROUND(0.6/V39,1)," L LOD 0.6 ug/sample")</f>
        <v>Sample Volume 24 L LOD 0.6 ug/sample</v>
      </c>
      <c r="AF39" s="39" t="str">
        <f t="shared" si="19"/>
        <v/>
      </c>
      <c r="AG39" s="39" t="str">
        <f t="shared" si="20"/>
        <v/>
      </c>
      <c r="AH39" s="39" t="str">
        <f t="shared" si="21"/>
        <v/>
      </c>
      <c r="AI39" s="39" t="str">
        <f t="shared" si="22"/>
        <v/>
      </c>
      <c r="AJ39" s="39" t="str">
        <f t="shared" si="23"/>
        <v/>
      </c>
      <c r="AK39" s="39" t="str">
        <f t="shared" si="24"/>
        <v/>
      </c>
    </row>
    <row r="40" spans="1:43" ht="25.5" hidden="1" x14ac:dyDescent="0.2">
      <c r="A40" s="2">
        <v>8802198</v>
      </c>
      <c r="B40" s="2" t="s">
        <v>1203</v>
      </c>
      <c r="C40" s="2">
        <v>2020</v>
      </c>
      <c r="D40" s="2" t="s">
        <v>1167</v>
      </c>
      <c r="E40" s="2" t="s">
        <v>1214</v>
      </c>
      <c r="F40" s="2" t="s">
        <v>1210</v>
      </c>
      <c r="G40" s="2" t="s">
        <v>1215</v>
      </c>
      <c r="H40" s="2" t="s">
        <v>351</v>
      </c>
      <c r="I40" s="2" t="s">
        <v>1193</v>
      </c>
      <c r="J40" s="2" t="s">
        <v>352</v>
      </c>
      <c r="K40" s="4">
        <v>41709</v>
      </c>
      <c r="L40" s="682">
        <f>12*60</f>
        <v>720</v>
      </c>
      <c r="M40" s="682">
        <v>1</v>
      </c>
      <c r="N40" s="682"/>
      <c r="O40" s="682"/>
      <c r="P40" s="682"/>
      <c r="Q40" s="682"/>
      <c r="R40" s="682"/>
      <c r="S40" s="682"/>
      <c r="T40" s="682"/>
      <c r="U40" s="682"/>
      <c r="V40" s="682">
        <v>0.121</v>
      </c>
      <c r="W40" s="43" t="str">
        <f t="shared" si="16"/>
        <v/>
      </c>
      <c r="X40" s="42" t="str">
        <f t="shared" si="14"/>
        <v/>
      </c>
      <c r="Y40" s="42">
        <f t="shared" si="17"/>
        <v>0.121</v>
      </c>
      <c r="Z40" s="42" t="str">
        <f t="shared" si="18"/>
        <v/>
      </c>
      <c r="AA40" s="42" t="str">
        <f t="shared" si="10"/>
        <v/>
      </c>
      <c r="AB40" s="42" t="str">
        <f t="shared" si="11"/>
        <v/>
      </c>
      <c r="AC40" s="2" t="s">
        <v>1207</v>
      </c>
      <c r="AD40" s="2"/>
      <c r="AE40" s="2" t="str">
        <f>IF(AD40="ND",_xlfn.CONCAT("Sample Volume ",ROUND(0.6/V40,1)," L LOD 0.6 ug/sample"),"")</f>
        <v/>
      </c>
      <c r="AF40" s="39" t="str">
        <f t="shared" si="19"/>
        <v/>
      </c>
      <c r="AG40" s="39" t="str">
        <f t="shared" si="20"/>
        <v/>
      </c>
      <c r="AH40" s="39">
        <f t="shared" si="21"/>
        <v>0.121</v>
      </c>
      <c r="AI40" s="39">
        <f t="shared" si="22"/>
        <v>-2.1119647333853959</v>
      </c>
      <c r="AJ40" s="39" t="str">
        <f t="shared" si="23"/>
        <v/>
      </c>
      <c r="AK40" s="39" t="str">
        <f t="shared" si="24"/>
        <v/>
      </c>
    </row>
    <row r="41" spans="1:43" ht="25.5" x14ac:dyDescent="0.2">
      <c r="A41" s="2">
        <v>1641552</v>
      </c>
      <c r="B41" s="2" t="s">
        <v>1253</v>
      </c>
      <c r="C41" s="2">
        <v>2012</v>
      </c>
      <c r="D41" s="2" t="s">
        <v>1254</v>
      </c>
      <c r="E41" s="2" t="s">
        <v>1240</v>
      </c>
      <c r="F41" s="2" t="s">
        <v>568</v>
      </c>
      <c r="G41" s="2" t="s">
        <v>568</v>
      </c>
      <c r="H41" s="2" t="s">
        <v>351</v>
      </c>
      <c r="I41" s="2" t="s">
        <v>341</v>
      </c>
      <c r="J41" s="2" t="s">
        <v>352</v>
      </c>
      <c r="K41" s="4"/>
      <c r="L41" s="682">
        <v>480</v>
      </c>
      <c r="M41" s="682">
        <v>1</v>
      </c>
      <c r="N41" s="682"/>
      <c r="O41" s="682"/>
      <c r="P41" s="682"/>
      <c r="Q41" s="682"/>
      <c r="R41" s="682"/>
      <c r="S41" s="682"/>
      <c r="T41" s="682"/>
      <c r="U41" s="682"/>
      <c r="V41" s="682">
        <v>2.41E-2</v>
      </c>
      <c r="W41" s="43">
        <f t="shared" si="16"/>
        <v>1.7041273426595793E-2</v>
      </c>
      <c r="X41" s="42" t="str">
        <f>IF(AND($H41="ONU", $I41="TWA", $J41="PBZ",$V41&lt;&gt;""),IF($AD41&lt;&gt;"ND",$V41,IF($AO$6&gt;3,$V41/2,$V41/SQRT(2))), "")</f>
        <v/>
      </c>
      <c r="Y41" s="42" t="str">
        <f t="shared" si="17"/>
        <v/>
      </c>
      <c r="Z41" s="42" t="str">
        <f t="shared" si="18"/>
        <v/>
      </c>
      <c r="AA41" s="42" t="str">
        <f t="shared" si="10"/>
        <v/>
      </c>
      <c r="AB41" s="42" t="str">
        <f t="shared" si="11"/>
        <v/>
      </c>
      <c r="AC41" s="2" t="s">
        <v>1255</v>
      </c>
      <c r="AD41" s="2" t="s">
        <v>400</v>
      </c>
      <c r="AE41" s="2" t="str">
        <f>IF(AD41="ND",_xlfn.CONCAT("Sample Volume ",ROUND(0.53/(0.05*480),3)," L LOD 0.53 ug/sample"),"")</f>
        <v>Sample Volume 0.022 L LOD 0.53 ug/sample</v>
      </c>
      <c r="AF41" s="39" t="str">
        <f t="shared" si="19"/>
        <v/>
      </c>
      <c r="AG41" s="39" t="str">
        <f t="shared" si="20"/>
        <v/>
      </c>
      <c r="AH41" s="39" t="str">
        <f t="shared" si="21"/>
        <v/>
      </c>
      <c r="AI41" s="39" t="str">
        <f t="shared" si="22"/>
        <v/>
      </c>
      <c r="AJ41" s="39" t="str">
        <f t="shared" si="23"/>
        <v/>
      </c>
      <c r="AK41" s="39" t="str">
        <f t="shared" si="24"/>
        <v/>
      </c>
    </row>
    <row r="42" spans="1:43" ht="25.5" x14ac:dyDescent="0.2">
      <c r="A42" s="2">
        <v>1641552</v>
      </c>
      <c r="B42" s="2" t="s">
        <v>1253</v>
      </c>
      <c r="C42" s="2">
        <v>2012</v>
      </c>
      <c r="D42" s="2" t="s">
        <v>1254</v>
      </c>
      <c r="E42" s="2" t="s">
        <v>1240</v>
      </c>
      <c r="F42" s="2" t="s">
        <v>568</v>
      </c>
      <c r="G42" s="2" t="s">
        <v>568</v>
      </c>
      <c r="H42" s="2" t="s">
        <v>351</v>
      </c>
      <c r="I42" s="2" t="s">
        <v>341</v>
      </c>
      <c r="J42" s="2" t="s">
        <v>352</v>
      </c>
      <c r="K42" s="4"/>
      <c r="L42" s="682">
        <v>480</v>
      </c>
      <c r="M42" s="682">
        <v>1</v>
      </c>
      <c r="N42" s="682"/>
      <c r="O42" s="682"/>
      <c r="P42" s="682"/>
      <c r="Q42" s="682"/>
      <c r="R42" s="682"/>
      <c r="S42" s="682"/>
      <c r="T42" s="682"/>
      <c r="U42" s="682"/>
      <c r="V42" s="682">
        <v>2.41E-2</v>
      </c>
      <c r="W42" s="43">
        <f t="shared" si="16"/>
        <v>1.7041273426595793E-2</v>
      </c>
      <c r="X42" s="42"/>
      <c r="Y42" s="42" t="str">
        <f t="shared" si="17"/>
        <v/>
      </c>
      <c r="Z42" s="42" t="str">
        <f t="shared" si="18"/>
        <v/>
      </c>
      <c r="AA42" s="42"/>
      <c r="AB42" s="42"/>
      <c r="AC42" s="2" t="s">
        <v>1255</v>
      </c>
      <c r="AD42" s="2" t="s">
        <v>400</v>
      </c>
      <c r="AE42" s="2" t="str">
        <f>IF(AD42="ND",_xlfn.CONCAT("Sample Volume ",ROUND(0.53/(0.05*480),3)," L LOD 0.53 ug/sample"),"")</f>
        <v>Sample Volume 0.022 L LOD 0.53 ug/sample</v>
      </c>
      <c r="AF42" s="39" t="str">
        <f t="shared" si="19"/>
        <v/>
      </c>
      <c r="AG42" s="39" t="str">
        <f t="shared" si="20"/>
        <v/>
      </c>
      <c r="AH42" s="39" t="str">
        <f t="shared" si="21"/>
        <v/>
      </c>
      <c r="AI42" s="39" t="str">
        <f t="shared" si="22"/>
        <v/>
      </c>
      <c r="AJ42" s="39" t="str">
        <f t="shared" si="23"/>
        <v/>
      </c>
      <c r="AK42" s="39" t="str">
        <f t="shared" si="24"/>
        <v/>
      </c>
    </row>
    <row r="43" spans="1:43" ht="25.5" x14ac:dyDescent="0.2">
      <c r="A43" s="2">
        <v>1641552</v>
      </c>
      <c r="B43" s="2" t="s">
        <v>1253</v>
      </c>
      <c r="C43" s="2">
        <v>2012</v>
      </c>
      <c r="D43" s="2" t="s">
        <v>1254</v>
      </c>
      <c r="E43" s="2" t="s">
        <v>1220</v>
      </c>
      <c r="F43" s="2" t="s">
        <v>568</v>
      </c>
      <c r="G43" s="2" t="s">
        <v>568</v>
      </c>
      <c r="H43" s="2" t="s">
        <v>351</v>
      </c>
      <c r="I43" s="2" t="s">
        <v>341</v>
      </c>
      <c r="J43" s="2" t="s">
        <v>352</v>
      </c>
      <c r="K43" s="4"/>
      <c r="L43" s="682">
        <v>480</v>
      </c>
      <c r="M43" s="682">
        <v>1</v>
      </c>
      <c r="N43" s="682"/>
      <c r="O43" s="682"/>
      <c r="P43" s="682"/>
      <c r="Q43" s="682"/>
      <c r="R43" s="682"/>
      <c r="S43" s="682"/>
      <c r="T43" s="682"/>
      <c r="U43" s="682"/>
      <c r="V43" s="682">
        <v>2.41E-2</v>
      </c>
      <c r="W43" s="43">
        <f t="shared" si="16"/>
        <v>1.7041273426595793E-2</v>
      </c>
      <c r="X43" s="42" t="str">
        <f>IF(AND($H43="ONU", $I43="TWA", $J43="PBZ",$V43&lt;&gt;""),IF($AD43&lt;&gt;"ND",$V43,IF($AO$6&gt;3,$V43/2,$V43/SQRT(2))), "")</f>
        <v/>
      </c>
      <c r="Y43" s="42" t="str">
        <f t="shared" si="17"/>
        <v/>
      </c>
      <c r="Z43" s="42" t="str">
        <f t="shared" si="18"/>
        <v/>
      </c>
      <c r="AA43" s="42" t="str">
        <f t="shared" ref="AA43:AA74" si="25">IF(AND($H43="W",$I43="Short-term",$J43="PBZ",$V43&lt;&gt;""),IF($AD43&lt;&gt;"ND",$V43,IF($AO$6&gt;3,$V43/2,$V43/SQRT(2))),"")</f>
        <v/>
      </c>
      <c r="AB43" s="42" t="str">
        <f t="shared" ref="AB43:AB74" si="26">IF(AND($H43="ONU",$I43="Short-term",$J43="PBZ",$V43&lt;&gt;""),IF($AD43&lt;&gt;"ND",$V43,IF($AO$6&gt;3,$V43/2,$V43/SQRT(2))),"")</f>
        <v/>
      </c>
      <c r="AC43" s="2" t="s">
        <v>1255</v>
      </c>
      <c r="AD43" s="2" t="s">
        <v>400</v>
      </c>
      <c r="AE43" s="2" t="str">
        <f>IF(AD43="ND",_xlfn.CONCAT("Sample Volume ",ROUND(0.53/(0.05*480),3)," L LOD 0.53 ug/sample"),"")</f>
        <v>Sample Volume 0.022 L LOD 0.53 ug/sample</v>
      </c>
      <c r="AF43" s="39" t="str">
        <f t="shared" si="19"/>
        <v/>
      </c>
      <c r="AG43" s="39" t="str">
        <f t="shared" si="20"/>
        <v/>
      </c>
      <c r="AH43" s="39" t="str">
        <f t="shared" si="21"/>
        <v/>
      </c>
      <c r="AI43" s="39" t="str">
        <f t="shared" si="22"/>
        <v/>
      </c>
      <c r="AJ43" s="39" t="str">
        <f t="shared" si="23"/>
        <v/>
      </c>
      <c r="AK43" s="39" t="str">
        <f t="shared" si="24"/>
        <v/>
      </c>
    </row>
    <row r="44" spans="1:43" hidden="1" x14ac:dyDescent="0.2">
      <c r="A44" s="2">
        <v>8802198</v>
      </c>
      <c r="B44" s="2" t="s">
        <v>1203</v>
      </c>
      <c r="C44" s="2">
        <v>2020</v>
      </c>
      <c r="D44" s="2" t="s">
        <v>1167</v>
      </c>
      <c r="E44" s="2" t="s">
        <v>1214</v>
      </c>
      <c r="F44" s="2" t="s">
        <v>1210</v>
      </c>
      <c r="G44" s="2" t="s">
        <v>568</v>
      </c>
      <c r="H44" s="2" t="s">
        <v>351</v>
      </c>
      <c r="I44" s="2" t="s">
        <v>1193</v>
      </c>
      <c r="J44" s="2" t="s">
        <v>352</v>
      </c>
      <c r="K44" s="4">
        <v>41710</v>
      </c>
      <c r="L44" s="682">
        <v>720</v>
      </c>
      <c r="M44" s="682">
        <v>1</v>
      </c>
      <c r="N44" s="682"/>
      <c r="O44" s="682"/>
      <c r="P44" s="682"/>
      <c r="Q44" s="682"/>
      <c r="R44" s="682"/>
      <c r="S44" s="682"/>
      <c r="T44" s="682"/>
      <c r="U44" s="682"/>
      <c r="V44" s="682">
        <v>0.14599999999999999</v>
      </c>
      <c r="W44" s="43" t="str">
        <f t="shared" si="16"/>
        <v/>
      </c>
      <c r="X44" s="42" t="str">
        <f>IF(AND($H44="ONU", $I44="TWA", $J44="PBZ",$V44&lt;&gt;""), $V44, "")</f>
        <v/>
      </c>
      <c r="Y44" s="42">
        <f t="shared" si="17"/>
        <v>0.14599999999999999</v>
      </c>
      <c r="Z44" s="42" t="str">
        <f t="shared" si="18"/>
        <v/>
      </c>
      <c r="AA44" s="42" t="str">
        <f t="shared" si="25"/>
        <v/>
      </c>
      <c r="AB44" s="42" t="str">
        <f t="shared" si="26"/>
        <v/>
      </c>
      <c r="AC44" s="2" t="s">
        <v>1207</v>
      </c>
      <c r="AD44" s="2"/>
      <c r="AE44" s="2" t="str">
        <f>IF(AD44="ND",_xlfn.CONCAT("Sample Volume ",ROUND(0.6/V44,1)," L LOD 0.6 ug/sample"),"")</f>
        <v/>
      </c>
      <c r="AF44" s="39" t="str">
        <f t="shared" si="19"/>
        <v/>
      </c>
      <c r="AG44" s="39" t="str">
        <f t="shared" si="20"/>
        <v/>
      </c>
      <c r="AH44" s="39">
        <f t="shared" si="21"/>
        <v>0.14599999999999999</v>
      </c>
      <c r="AI44" s="39">
        <f t="shared" si="22"/>
        <v>-1.9241486572738007</v>
      </c>
      <c r="AJ44" s="39" t="str">
        <f t="shared" si="23"/>
        <v/>
      </c>
      <c r="AK44" s="39" t="str">
        <f t="shared" si="24"/>
        <v/>
      </c>
    </row>
    <row r="45" spans="1:43" ht="25.5" hidden="1" x14ac:dyDescent="0.2">
      <c r="A45" s="2">
        <v>8802198</v>
      </c>
      <c r="B45" s="2" t="s">
        <v>1203</v>
      </c>
      <c r="C45" s="2">
        <v>2020</v>
      </c>
      <c r="D45" s="2" t="s">
        <v>1167</v>
      </c>
      <c r="E45" s="2" t="s">
        <v>1214</v>
      </c>
      <c r="F45" s="2" t="s">
        <v>1210</v>
      </c>
      <c r="G45" s="2" t="s">
        <v>568</v>
      </c>
      <c r="H45" s="2" t="s">
        <v>351</v>
      </c>
      <c r="I45" s="2" t="s">
        <v>1193</v>
      </c>
      <c r="J45" s="2" t="s">
        <v>352</v>
      </c>
      <c r="K45" s="4">
        <v>41710</v>
      </c>
      <c r="L45" s="682">
        <v>720</v>
      </c>
      <c r="M45" s="682">
        <v>1</v>
      </c>
      <c r="N45" s="682"/>
      <c r="O45" s="682"/>
      <c r="P45" s="682"/>
      <c r="Q45" s="682"/>
      <c r="R45" s="682"/>
      <c r="S45" s="682"/>
      <c r="T45" s="682"/>
      <c r="U45" s="682"/>
      <c r="V45" s="682">
        <v>0.09</v>
      </c>
      <c r="W45" s="43" t="str">
        <f t="shared" si="16"/>
        <v/>
      </c>
      <c r="X45" s="42" t="str">
        <f>IF(AND($H45="ONU", $I45="TWA", $J45="PBZ",$V45&lt;&gt;""), $V45, "")</f>
        <v/>
      </c>
      <c r="Y45" s="42">
        <f t="shared" si="17"/>
        <v>6.3639610306789274E-2</v>
      </c>
      <c r="Z45" s="42" t="str">
        <f t="shared" si="18"/>
        <v/>
      </c>
      <c r="AA45" s="42" t="str">
        <f t="shared" si="25"/>
        <v/>
      </c>
      <c r="AB45" s="42" t="str">
        <f t="shared" si="26"/>
        <v/>
      </c>
      <c r="AC45" s="2" t="s">
        <v>1207</v>
      </c>
      <c r="AD45" s="2" t="s">
        <v>400</v>
      </c>
      <c r="AE45" s="2" t="str">
        <f>IF(AD45="ND",_xlfn.CONCAT("Sample Volume ",ROUND(0.6/V45,1)," L LOD 0.6 ug/sample"),"")</f>
        <v>Sample Volume 6.7 L LOD 0.6 ug/sample</v>
      </c>
      <c r="AF45" s="39" t="str">
        <f t="shared" si="19"/>
        <v/>
      </c>
      <c r="AG45" s="39" t="str">
        <f t="shared" si="20"/>
        <v/>
      </c>
      <c r="AH45" s="39" t="str">
        <f t="shared" si="21"/>
        <v/>
      </c>
      <c r="AI45" s="39" t="str">
        <f t="shared" si="22"/>
        <v/>
      </c>
      <c r="AJ45" s="39" t="str">
        <f t="shared" si="23"/>
        <v/>
      </c>
      <c r="AK45" s="39" t="str">
        <f t="shared" si="24"/>
        <v/>
      </c>
    </row>
    <row r="46" spans="1:43" ht="25.5" x14ac:dyDescent="0.2">
      <c r="A46" s="2">
        <v>1641552</v>
      </c>
      <c r="B46" s="2" t="s">
        <v>1253</v>
      </c>
      <c r="C46" s="2">
        <v>2012</v>
      </c>
      <c r="D46" s="2" t="s">
        <v>1254</v>
      </c>
      <c r="E46" s="2" t="s">
        <v>1220</v>
      </c>
      <c r="F46" s="2" t="s">
        <v>568</v>
      </c>
      <c r="G46" s="2" t="s">
        <v>568</v>
      </c>
      <c r="H46" s="2" t="s">
        <v>351</v>
      </c>
      <c r="I46" s="2" t="s">
        <v>341</v>
      </c>
      <c r="J46" s="2" t="s">
        <v>352</v>
      </c>
      <c r="K46" s="4"/>
      <c r="L46" s="682">
        <v>480</v>
      </c>
      <c r="M46" s="682">
        <v>1</v>
      </c>
      <c r="N46" s="682"/>
      <c r="O46" s="682"/>
      <c r="P46" s="682"/>
      <c r="Q46" s="682"/>
      <c r="R46" s="682"/>
      <c r="S46" s="682"/>
      <c r="T46" s="682"/>
      <c r="U46" s="682"/>
      <c r="V46" s="682">
        <v>2.41E-2</v>
      </c>
      <c r="W46" s="43">
        <f t="shared" si="16"/>
        <v>1.7041273426595793E-2</v>
      </c>
      <c r="X46" s="42" t="str">
        <f>IF(AND($H46="ONU", $I46="TWA", $J46="PBZ",$V46&lt;&gt;""),IF($AD46&lt;&gt;"ND",$V46,IF($AO$6&gt;3,$V46/2,$V46/SQRT(2))), "")</f>
        <v/>
      </c>
      <c r="Y46" s="42" t="str">
        <f t="shared" si="17"/>
        <v/>
      </c>
      <c r="Z46" s="42" t="str">
        <f t="shared" si="18"/>
        <v/>
      </c>
      <c r="AA46" s="42" t="str">
        <f t="shared" si="25"/>
        <v/>
      </c>
      <c r="AB46" s="42" t="str">
        <f t="shared" si="26"/>
        <v/>
      </c>
      <c r="AC46" s="2" t="s">
        <v>1255</v>
      </c>
      <c r="AD46" s="2" t="s">
        <v>400</v>
      </c>
      <c r="AE46" s="2" t="str">
        <f>IF(AD46="ND",_xlfn.CONCAT("Sample Volume ",ROUND(0.53/(0.05*480),3)," L LOD 0.53 ug/sample"),"")</f>
        <v>Sample Volume 0.022 L LOD 0.53 ug/sample</v>
      </c>
      <c r="AF46" s="39" t="str">
        <f t="shared" si="19"/>
        <v/>
      </c>
      <c r="AG46" s="39" t="str">
        <f t="shared" si="20"/>
        <v/>
      </c>
      <c r="AH46" s="39" t="str">
        <f t="shared" si="21"/>
        <v/>
      </c>
      <c r="AI46" s="39" t="str">
        <f t="shared" si="22"/>
        <v/>
      </c>
      <c r="AJ46" s="39" t="str">
        <f t="shared" si="23"/>
        <v/>
      </c>
      <c r="AK46" s="39" t="str">
        <f t="shared" si="24"/>
        <v/>
      </c>
    </row>
    <row r="47" spans="1:43" ht="25.5" customHeight="1" x14ac:dyDescent="0.25">
      <c r="A47" s="2">
        <v>1641552</v>
      </c>
      <c r="B47" s="2" t="s">
        <v>1253</v>
      </c>
      <c r="C47" s="2">
        <v>2012</v>
      </c>
      <c r="D47" s="2" t="s">
        <v>1254</v>
      </c>
      <c r="E47" s="2" t="s">
        <v>1256</v>
      </c>
      <c r="F47" s="2" t="s">
        <v>568</v>
      </c>
      <c r="G47" s="24" t="s">
        <v>1257</v>
      </c>
      <c r="H47" s="5" t="s">
        <v>351</v>
      </c>
      <c r="I47" s="2" t="s">
        <v>341</v>
      </c>
      <c r="J47" s="2" t="s">
        <v>352</v>
      </c>
      <c r="K47" s="4"/>
      <c r="L47" s="682">
        <v>480</v>
      </c>
      <c r="M47" s="682">
        <v>1</v>
      </c>
      <c r="N47" s="682"/>
      <c r="O47" s="682"/>
      <c r="P47" s="682"/>
      <c r="Q47" s="682"/>
      <c r="R47" s="682"/>
      <c r="S47" s="682"/>
      <c r="T47" s="682"/>
      <c r="U47" s="682"/>
      <c r="V47" s="682">
        <v>2.41E-2</v>
      </c>
      <c r="W47" s="43">
        <f t="shared" si="16"/>
        <v>1.7041273426595793E-2</v>
      </c>
      <c r="X47" s="42" t="str">
        <f>IF(AND($H47="ONU", $I47="TWA", $J47="PBZ",$V47&lt;&gt;""),IF($AD47&lt;&gt;"ND",$V47,IF($AO$6&gt;3,$V47/2,$V47/SQRT(2))), "")</f>
        <v/>
      </c>
      <c r="Y47" s="42" t="str">
        <f t="shared" si="17"/>
        <v/>
      </c>
      <c r="Z47" s="42" t="str">
        <f t="shared" si="18"/>
        <v/>
      </c>
      <c r="AA47" s="42" t="str">
        <f t="shared" si="25"/>
        <v/>
      </c>
      <c r="AB47" s="42" t="str">
        <f t="shared" si="26"/>
        <v/>
      </c>
      <c r="AC47" s="2" t="s">
        <v>1255</v>
      </c>
      <c r="AD47" s="2" t="s">
        <v>400</v>
      </c>
      <c r="AE47" s="2" t="str">
        <f>IF(AD47="ND",_xlfn.CONCAT("Sample Volume ",ROUND(0.53/(0.05*480),3)," L LOD 0.53 ug/sample"),"")</f>
        <v>Sample Volume 0.022 L LOD 0.53 ug/sample</v>
      </c>
      <c r="AF47" s="39" t="str">
        <f t="shared" si="19"/>
        <v/>
      </c>
      <c r="AG47" s="39" t="str">
        <f t="shared" si="20"/>
        <v/>
      </c>
      <c r="AH47" s="39" t="str">
        <f t="shared" si="21"/>
        <v/>
      </c>
      <c r="AI47" s="39" t="str">
        <f t="shared" si="22"/>
        <v/>
      </c>
      <c r="AJ47" s="39" t="str">
        <f t="shared" si="23"/>
        <v/>
      </c>
      <c r="AK47" s="39" t="str">
        <f t="shared" si="24"/>
        <v/>
      </c>
    </row>
    <row r="48" spans="1:43" ht="25.5" hidden="1" x14ac:dyDescent="0.2">
      <c r="A48" s="2">
        <v>8802198</v>
      </c>
      <c r="B48" s="2" t="s">
        <v>1203</v>
      </c>
      <c r="C48" s="2">
        <v>2020</v>
      </c>
      <c r="D48" s="2" t="s">
        <v>1167</v>
      </c>
      <c r="E48" s="2"/>
      <c r="F48" s="2" t="s">
        <v>1210</v>
      </c>
      <c r="G48" s="2" t="s">
        <v>1231</v>
      </c>
      <c r="H48" s="2" t="s">
        <v>351</v>
      </c>
      <c r="I48" s="2" t="s">
        <v>1193</v>
      </c>
      <c r="J48" s="2" t="s">
        <v>352</v>
      </c>
      <c r="K48" s="4">
        <v>41710</v>
      </c>
      <c r="L48" s="682">
        <v>720</v>
      </c>
      <c r="M48" s="682">
        <v>1</v>
      </c>
      <c r="N48" s="682"/>
      <c r="O48" s="682"/>
      <c r="P48" s="682"/>
      <c r="Q48" s="682"/>
      <c r="R48" s="682"/>
      <c r="S48" s="682"/>
      <c r="T48" s="682"/>
      <c r="U48" s="682"/>
      <c r="V48" s="682">
        <v>0.09</v>
      </c>
      <c r="W48" s="43" t="str">
        <f t="shared" si="16"/>
        <v/>
      </c>
      <c r="X48" s="42" t="str">
        <f t="shared" ref="X48:X79" si="27">IF(AND($H48="ONU", $I48="TWA", $J48="PBZ",$V48&lt;&gt;""), $V48, "")</f>
        <v/>
      </c>
      <c r="Y48" s="42">
        <f t="shared" si="17"/>
        <v>6.3639610306789274E-2</v>
      </c>
      <c r="Z48" s="42" t="str">
        <f t="shared" si="18"/>
        <v/>
      </c>
      <c r="AA48" s="42" t="str">
        <f t="shared" si="25"/>
        <v/>
      </c>
      <c r="AB48" s="42" t="str">
        <f t="shared" si="26"/>
        <v/>
      </c>
      <c r="AC48" s="2" t="s">
        <v>1207</v>
      </c>
      <c r="AD48" s="2" t="s">
        <v>400</v>
      </c>
      <c r="AE48" s="2" t="str">
        <f t="shared" ref="AE48:AE79" si="28">IF(AD48="ND",_xlfn.CONCAT("Sample Volume ",ROUND(0.6/V48,1)," L LOD 0.6 ug/sample"),"")</f>
        <v>Sample Volume 6.7 L LOD 0.6 ug/sample</v>
      </c>
      <c r="AF48" s="39" t="str">
        <f t="shared" si="19"/>
        <v/>
      </c>
      <c r="AG48" s="39" t="str">
        <f t="shared" si="20"/>
        <v/>
      </c>
      <c r="AH48" s="39" t="str">
        <f t="shared" si="21"/>
        <v/>
      </c>
      <c r="AI48" s="39" t="str">
        <f t="shared" si="22"/>
        <v/>
      </c>
      <c r="AJ48" s="39" t="str">
        <f t="shared" si="23"/>
        <v/>
      </c>
      <c r="AK48" s="39" t="str">
        <f t="shared" si="24"/>
        <v/>
      </c>
    </row>
    <row r="49" spans="1:37" hidden="1" x14ac:dyDescent="0.2">
      <c r="A49" s="2">
        <v>8802198</v>
      </c>
      <c r="B49" s="2" t="s">
        <v>1203</v>
      </c>
      <c r="C49" s="2">
        <v>2020</v>
      </c>
      <c r="D49" s="2" t="s">
        <v>1167</v>
      </c>
      <c r="E49" s="2" t="s">
        <v>1227</v>
      </c>
      <c r="F49" s="2" t="s">
        <v>1210</v>
      </c>
      <c r="G49" s="2" t="s">
        <v>1228</v>
      </c>
      <c r="H49" s="2" t="s">
        <v>351</v>
      </c>
      <c r="I49" s="2" t="s">
        <v>1193</v>
      </c>
      <c r="J49" s="2" t="s">
        <v>352</v>
      </c>
      <c r="K49" s="4">
        <v>41710</v>
      </c>
      <c r="L49" s="682">
        <v>720</v>
      </c>
      <c r="M49" s="682">
        <v>1</v>
      </c>
      <c r="N49" s="682"/>
      <c r="O49" s="682"/>
      <c r="P49" s="682"/>
      <c r="Q49" s="682"/>
      <c r="R49" s="682"/>
      <c r="S49" s="682"/>
      <c r="T49" s="682"/>
      <c r="U49" s="682"/>
      <c r="V49" s="682">
        <v>0.13500000000000001</v>
      </c>
      <c r="W49" s="43" t="str">
        <f t="shared" si="16"/>
        <v/>
      </c>
      <c r="X49" s="42" t="str">
        <f t="shared" si="27"/>
        <v/>
      </c>
      <c r="Y49" s="42">
        <f t="shared" si="17"/>
        <v>0.13500000000000001</v>
      </c>
      <c r="Z49" s="42" t="str">
        <f t="shared" si="18"/>
        <v/>
      </c>
      <c r="AA49" s="42" t="str">
        <f t="shared" si="25"/>
        <v/>
      </c>
      <c r="AB49" s="42" t="str">
        <f t="shared" si="26"/>
        <v/>
      </c>
      <c r="AC49" s="2" t="s">
        <v>1207</v>
      </c>
      <c r="AD49" s="2"/>
      <c r="AE49" s="2" t="str">
        <f t="shared" si="28"/>
        <v/>
      </c>
      <c r="AF49" s="39" t="str">
        <f t="shared" si="19"/>
        <v/>
      </c>
      <c r="AG49" s="39" t="str">
        <f t="shared" si="20"/>
        <v/>
      </c>
      <c r="AH49" s="39">
        <f t="shared" si="21"/>
        <v>0.13500000000000001</v>
      </c>
      <c r="AI49" s="39">
        <f t="shared" si="22"/>
        <v>-2.0024805005437076</v>
      </c>
      <c r="AJ49" s="39" t="str">
        <f t="shared" si="23"/>
        <v/>
      </c>
      <c r="AK49" s="39" t="str">
        <f t="shared" si="24"/>
        <v/>
      </c>
    </row>
    <row r="50" spans="1:37" hidden="1" x14ac:dyDescent="0.2">
      <c r="A50" s="2">
        <v>8802198</v>
      </c>
      <c r="B50" s="2" t="s">
        <v>1203</v>
      </c>
      <c r="C50" s="2">
        <v>2020</v>
      </c>
      <c r="D50" s="2" t="s">
        <v>1167</v>
      </c>
      <c r="E50" s="2" t="s">
        <v>1213</v>
      </c>
      <c r="F50" s="2" t="s">
        <v>1210</v>
      </c>
      <c r="G50" s="2" t="s">
        <v>568</v>
      </c>
      <c r="H50" s="2" t="s">
        <v>351</v>
      </c>
      <c r="I50" s="2" t="s">
        <v>1193</v>
      </c>
      <c r="J50" s="2" t="s">
        <v>352</v>
      </c>
      <c r="K50" s="4">
        <v>41710</v>
      </c>
      <c r="L50" s="682">
        <v>720</v>
      </c>
      <c r="M50" s="682">
        <v>1</v>
      </c>
      <c r="N50" s="682"/>
      <c r="O50" s="682"/>
      <c r="P50" s="682"/>
      <c r="Q50" s="682"/>
      <c r="R50" s="682"/>
      <c r="S50" s="682"/>
      <c r="T50" s="682"/>
      <c r="U50" s="682"/>
      <c r="V50" s="682">
        <v>0.29399999999999998</v>
      </c>
      <c r="W50" s="43" t="str">
        <f t="shared" si="16"/>
        <v/>
      </c>
      <c r="X50" s="42" t="str">
        <f t="shared" si="27"/>
        <v/>
      </c>
      <c r="Y50" s="42">
        <f t="shared" si="17"/>
        <v>0.29399999999999998</v>
      </c>
      <c r="Z50" s="42" t="str">
        <f t="shared" si="18"/>
        <v/>
      </c>
      <c r="AA50" s="42" t="str">
        <f t="shared" si="25"/>
        <v/>
      </c>
      <c r="AB50" s="42" t="str">
        <f t="shared" si="26"/>
        <v/>
      </c>
      <c r="AC50" s="2" t="s">
        <v>1207</v>
      </c>
      <c r="AD50" s="2"/>
      <c r="AE50" s="2" t="str">
        <f t="shared" si="28"/>
        <v/>
      </c>
      <c r="AF50" s="39" t="str">
        <f t="shared" si="19"/>
        <v/>
      </c>
      <c r="AG50" s="39" t="str">
        <f t="shared" si="20"/>
        <v/>
      </c>
      <c r="AH50" s="39">
        <f t="shared" si="21"/>
        <v>0.29399999999999998</v>
      </c>
      <c r="AI50" s="39">
        <f t="shared" si="22"/>
        <v>-1.2241755116434554</v>
      </c>
      <c r="AJ50" s="39" t="str">
        <f t="shared" si="23"/>
        <v/>
      </c>
      <c r="AK50" s="39" t="str">
        <f t="shared" si="24"/>
        <v/>
      </c>
    </row>
    <row r="51" spans="1:37" hidden="1" x14ac:dyDescent="0.2">
      <c r="A51" s="2">
        <v>8802198</v>
      </c>
      <c r="B51" s="2" t="s">
        <v>1203</v>
      </c>
      <c r="C51" s="2">
        <v>2020</v>
      </c>
      <c r="D51" s="2" t="s">
        <v>1167</v>
      </c>
      <c r="E51" s="2" t="s">
        <v>1213</v>
      </c>
      <c r="F51" s="2" t="s">
        <v>1210</v>
      </c>
      <c r="G51" s="2" t="s">
        <v>568</v>
      </c>
      <c r="H51" s="2" t="s">
        <v>351</v>
      </c>
      <c r="I51" s="2" t="s">
        <v>1193</v>
      </c>
      <c r="J51" s="2" t="s">
        <v>352</v>
      </c>
      <c r="K51" s="4">
        <v>41710</v>
      </c>
      <c r="L51" s="682">
        <v>720</v>
      </c>
      <c r="M51" s="682">
        <v>1</v>
      </c>
      <c r="N51" s="682"/>
      <c r="O51" s="682"/>
      <c r="P51" s="682"/>
      <c r="Q51" s="682"/>
      <c r="R51" s="682"/>
      <c r="S51" s="682"/>
      <c r="T51" s="682"/>
      <c r="U51" s="682"/>
      <c r="V51" s="682">
        <v>0.20300000000000001</v>
      </c>
      <c r="W51" s="43" t="str">
        <f t="shared" si="16"/>
        <v/>
      </c>
      <c r="X51" s="42" t="str">
        <f t="shared" si="27"/>
        <v/>
      </c>
      <c r="Y51" s="42">
        <f t="shared" si="17"/>
        <v>0.20300000000000001</v>
      </c>
      <c r="Z51" s="42" t="str">
        <f t="shared" si="18"/>
        <v/>
      </c>
      <c r="AA51" s="42" t="str">
        <f t="shared" si="25"/>
        <v/>
      </c>
      <c r="AB51" s="42" t="str">
        <f t="shared" si="26"/>
        <v/>
      </c>
      <c r="AC51" s="2" t="s">
        <v>1207</v>
      </c>
      <c r="AD51" s="2"/>
      <c r="AE51" s="2" t="str">
        <f t="shared" si="28"/>
        <v/>
      </c>
      <c r="AF51" s="39" t="str">
        <f t="shared" si="19"/>
        <v/>
      </c>
      <c r="AG51" s="39" t="str">
        <f t="shared" si="20"/>
        <v/>
      </c>
      <c r="AH51" s="39">
        <f t="shared" si="21"/>
        <v>0.20300000000000001</v>
      </c>
      <c r="AI51" s="39">
        <f t="shared" si="22"/>
        <v>-1.5945492999403497</v>
      </c>
      <c r="AJ51" s="39" t="str">
        <f t="shared" si="23"/>
        <v/>
      </c>
      <c r="AK51" s="39" t="str">
        <f t="shared" si="24"/>
        <v/>
      </c>
    </row>
    <row r="52" spans="1:37" hidden="1" x14ac:dyDescent="0.2">
      <c r="A52" s="2">
        <v>8802198</v>
      </c>
      <c r="B52" s="2" t="s">
        <v>1203</v>
      </c>
      <c r="C52" s="2">
        <v>2020</v>
      </c>
      <c r="D52" s="2" t="s">
        <v>1167</v>
      </c>
      <c r="E52" s="2" t="s">
        <v>424</v>
      </c>
      <c r="F52" s="2" t="s">
        <v>1210</v>
      </c>
      <c r="G52" s="2" t="s">
        <v>1229</v>
      </c>
      <c r="H52" s="2" t="s">
        <v>351</v>
      </c>
      <c r="I52" s="2" t="s">
        <v>1193</v>
      </c>
      <c r="J52" s="2" t="s">
        <v>352</v>
      </c>
      <c r="K52" s="4">
        <v>41712</v>
      </c>
      <c r="L52" s="682">
        <v>720</v>
      </c>
      <c r="M52" s="682">
        <v>1</v>
      </c>
      <c r="N52" s="682"/>
      <c r="O52" s="682"/>
      <c r="P52" s="682"/>
      <c r="Q52" s="682"/>
      <c r="R52" s="682"/>
      <c r="S52" s="682"/>
      <c r="T52" s="682"/>
      <c r="U52" s="682"/>
      <c r="V52" s="682">
        <v>0.09</v>
      </c>
      <c r="W52" s="43" t="str">
        <f t="shared" si="16"/>
        <v/>
      </c>
      <c r="X52" s="42" t="str">
        <f t="shared" si="27"/>
        <v/>
      </c>
      <c r="Y52" s="42">
        <f t="shared" si="17"/>
        <v>0.09</v>
      </c>
      <c r="Z52" s="42" t="str">
        <f t="shared" si="18"/>
        <v/>
      </c>
      <c r="AA52" s="42" t="str">
        <f t="shared" si="25"/>
        <v/>
      </c>
      <c r="AB52" s="42" t="str">
        <f t="shared" si="26"/>
        <v/>
      </c>
      <c r="AC52" s="2" t="s">
        <v>1207</v>
      </c>
      <c r="AD52" s="2"/>
      <c r="AE52" s="2" t="str">
        <f t="shared" si="28"/>
        <v/>
      </c>
      <c r="AF52" s="39" t="str">
        <f t="shared" si="19"/>
        <v/>
      </c>
      <c r="AG52" s="39" t="str">
        <f t="shared" si="20"/>
        <v/>
      </c>
      <c r="AH52" s="39">
        <f t="shared" si="21"/>
        <v>0.09</v>
      </c>
      <c r="AI52" s="39">
        <f t="shared" si="22"/>
        <v>-2.4079456086518722</v>
      </c>
      <c r="AJ52" s="39" t="str">
        <f t="shared" si="23"/>
        <v/>
      </c>
      <c r="AK52" s="39" t="str">
        <f t="shared" si="24"/>
        <v/>
      </c>
    </row>
    <row r="53" spans="1:37" ht="25.5" hidden="1" x14ac:dyDescent="0.2">
      <c r="A53" s="2">
        <v>8802198</v>
      </c>
      <c r="B53" s="2" t="s">
        <v>1203</v>
      </c>
      <c r="C53" s="2">
        <v>2020</v>
      </c>
      <c r="D53" s="2" t="s">
        <v>1167</v>
      </c>
      <c r="E53" s="2" t="s">
        <v>424</v>
      </c>
      <c r="F53" s="2" t="s">
        <v>1210</v>
      </c>
      <c r="G53" s="2" t="s">
        <v>1229</v>
      </c>
      <c r="H53" s="2" t="s">
        <v>351</v>
      </c>
      <c r="I53" s="2" t="s">
        <v>1193</v>
      </c>
      <c r="J53" s="2" t="s">
        <v>352</v>
      </c>
      <c r="K53" s="4">
        <v>41712</v>
      </c>
      <c r="L53" s="682">
        <v>720</v>
      </c>
      <c r="M53" s="682">
        <v>1</v>
      </c>
      <c r="N53" s="682"/>
      <c r="O53" s="682"/>
      <c r="P53" s="682"/>
      <c r="Q53" s="682"/>
      <c r="R53" s="682"/>
      <c r="S53" s="682"/>
      <c r="T53" s="682"/>
      <c r="U53" s="682"/>
      <c r="V53" s="682">
        <v>0.09</v>
      </c>
      <c r="W53" s="43" t="str">
        <f t="shared" si="16"/>
        <v/>
      </c>
      <c r="X53" s="42" t="str">
        <f t="shared" si="27"/>
        <v/>
      </c>
      <c r="Y53" s="42">
        <f t="shared" si="17"/>
        <v>6.3639610306789274E-2</v>
      </c>
      <c r="Z53" s="42" t="str">
        <f t="shared" si="18"/>
        <v/>
      </c>
      <c r="AA53" s="42" t="str">
        <f t="shared" si="25"/>
        <v/>
      </c>
      <c r="AB53" s="42" t="str">
        <f t="shared" si="26"/>
        <v/>
      </c>
      <c r="AC53" s="2" t="s">
        <v>1207</v>
      </c>
      <c r="AD53" s="2" t="s">
        <v>400</v>
      </c>
      <c r="AE53" s="2" t="str">
        <f t="shared" si="28"/>
        <v>Sample Volume 6.7 L LOD 0.6 ug/sample</v>
      </c>
      <c r="AF53" s="39" t="str">
        <f t="shared" si="19"/>
        <v/>
      </c>
      <c r="AG53" s="39" t="str">
        <f t="shared" si="20"/>
        <v/>
      </c>
      <c r="AH53" s="39" t="str">
        <f t="shared" si="21"/>
        <v/>
      </c>
      <c r="AI53" s="39" t="str">
        <f t="shared" si="22"/>
        <v/>
      </c>
      <c r="AJ53" s="39" t="str">
        <f t="shared" si="23"/>
        <v/>
      </c>
      <c r="AK53" s="39" t="str">
        <f t="shared" si="24"/>
        <v/>
      </c>
    </row>
    <row r="54" spans="1:37" hidden="1" x14ac:dyDescent="0.2">
      <c r="A54" s="2">
        <v>8802198</v>
      </c>
      <c r="B54" s="2" t="s">
        <v>1203</v>
      </c>
      <c r="C54" s="2">
        <v>2020</v>
      </c>
      <c r="D54" s="2" t="s">
        <v>1167</v>
      </c>
      <c r="E54" s="2" t="s">
        <v>1216</v>
      </c>
      <c r="F54" s="2" t="s">
        <v>1210</v>
      </c>
      <c r="G54" s="2" t="s">
        <v>1217</v>
      </c>
      <c r="H54" s="2" t="s">
        <v>351</v>
      </c>
      <c r="I54" s="2" t="s">
        <v>1193</v>
      </c>
      <c r="J54" s="2" t="s">
        <v>352</v>
      </c>
      <c r="K54" s="4">
        <v>41712</v>
      </c>
      <c r="L54" s="682">
        <v>720</v>
      </c>
      <c r="M54" s="682">
        <v>1</v>
      </c>
      <c r="N54" s="682"/>
      <c r="O54" s="682"/>
      <c r="P54" s="682"/>
      <c r="Q54" s="682"/>
      <c r="R54" s="682"/>
      <c r="S54" s="682"/>
      <c r="T54" s="682"/>
      <c r="U54" s="682"/>
      <c r="V54" s="682">
        <v>0.26</v>
      </c>
      <c r="W54" s="43" t="str">
        <f t="shared" si="16"/>
        <v/>
      </c>
      <c r="X54" s="42" t="str">
        <f t="shared" si="27"/>
        <v/>
      </c>
      <c r="Y54" s="42">
        <f t="shared" si="17"/>
        <v>0.26</v>
      </c>
      <c r="Z54" s="42" t="str">
        <f t="shared" si="18"/>
        <v/>
      </c>
      <c r="AA54" s="42" t="str">
        <f t="shared" si="25"/>
        <v/>
      </c>
      <c r="AB54" s="42" t="str">
        <f t="shared" si="26"/>
        <v/>
      </c>
      <c r="AC54" s="2" t="s">
        <v>1207</v>
      </c>
      <c r="AD54" s="2"/>
      <c r="AE54" s="2" t="str">
        <f t="shared" si="28"/>
        <v/>
      </c>
      <c r="AF54" s="39" t="str">
        <f t="shared" si="19"/>
        <v/>
      </c>
      <c r="AG54" s="39" t="str">
        <f t="shared" si="20"/>
        <v/>
      </c>
      <c r="AH54" s="39">
        <f t="shared" si="21"/>
        <v>0.26</v>
      </c>
      <c r="AI54" s="39">
        <f t="shared" si="22"/>
        <v>-1.3470736479666092</v>
      </c>
      <c r="AJ54" s="39" t="str">
        <f t="shared" si="23"/>
        <v/>
      </c>
      <c r="AK54" s="39" t="str">
        <f t="shared" si="24"/>
        <v/>
      </c>
    </row>
    <row r="55" spans="1:37" hidden="1" x14ac:dyDescent="0.2">
      <c r="A55" s="2">
        <v>8802198</v>
      </c>
      <c r="B55" s="2" t="s">
        <v>1203</v>
      </c>
      <c r="C55" s="2">
        <v>2020</v>
      </c>
      <c r="D55" s="2" t="s">
        <v>1167</v>
      </c>
      <c r="E55" s="2" t="s">
        <v>1218</v>
      </c>
      <c r="F55" s="2" t="s">
        <v>1210</v>
      </c>
      <c r="G55" s="2" t="s">
        <v>1219</v>
      </c>
      <c r="H55" s="2" t="s">
        <v>351</v>
      </c>
      <c r="I55" s="2" t="s">
        <v>1193</v>
      </c>
      <c r="J55" s="2" t="s">
        <v>352</v>
      </c>
      <c r="K55" s="4">
        <v>41807</v>
      </c>
      <c r="L55" s="682">
        <v>720</v>
      </c>
      <c r="M55" s="682">
        <v>1</v>
      </c>
      <c r="N55" s="682"/>
      <c r="O55" s="682"/>
      <c r="P55" s="682"/>
      <c r="Q55" s="682"/>
      <c r="R55" s="682"/>
      <c r="S55" s="682"/>
      <c r="T55" s="682"/>
      <c r="U55" s="682"/>
      <c r="V55" s="682">
        <v>0.23499999999999999</v>
      </c>
      <c r="W55" s="43" t="str">
        <f t="shared" si="16"/>
        <v/>
      </c>
      <c r="X55" s="42" t="str">
        <f t="shared" si="27"/>
        <v/>
      </c>
      <c r="Y55" s="42">
        <f t="shared" si="17"/>
        <v>0.23499999999999999</v>
      </c>
      <c r="Z55" s="42" t="str">
        <f t="shared" si="18"/>
        <v/>
      </c>
      <c r="AA55" s="42" t="str">
        <f t="shared" si="25"/>
        <v/>
      </c>
      <c r="AB55" s="42" t="str">
        <f t="shared" si="26"/>
        <v/>
      </c>
      <c r="AC55" s="2" t="s">
        <v>1207</v>
      </c>
      <c r="AD55" s="2"/>
      <c r="AE55" s="2" t="str">
        <f t="shared" si="28"/>
        <v/>
      </c>
      <c r="AF55" s="39" t="str">
        <f t="shared" si="19"/>
        <v/>
      </c>
      <c r="AG55" s="39" t="str">
        <f t="shared" si="20"/>
        <v/>
      </c>
      <c r="AH55" s="39">
        <f t="shared" si="21"/>
        <v>0.23499999999999999</v>
      </c>
      <c r="AI55" s="39">
        <f t="shared" si="22"/>
        <v>-1.4481697648379781</v>
      </c>
      <c r="AJ55" s="39" t="str">
        <f t="shared" si="23"/>
        <v/>
      </c>
      <c r="AK55" s="39" t="str">
        <f t="shared" si="24"/>
        <v/>
      </c>
    </row>
    <row r="56" spans="1:37" hidden="1" x14ac:dyDescent="0.2">
      <c r="A56" s="2">
        <v>8802198</v>
      </c>
      <c r="B56" s="2" t="s">
        <v>1203</v>
      </c>
      <c r="C56" s="2">
        <v>2020</v>
      </c>
      <c r="D56" s="2" t="s">
        <v>1167</v>
      </c>
      <c r="E56" s="2" t="s">
        <v>1222</v>
      </c>
      <c r="F56" s="2" t="s">
        <v>1210</v>
      </c>
      <c r="G56" s="2" t="s">
        <v>1223</v>
      </c>
      <c r="H56" s="2" t="s">
        <v>351</v>
      </c>
      <c r="I56" s="2" t="s">
        <v>1193</v>
      </c>
      <c r="J56" s="2" t="s">
        <v>352</v>
      </c>
      <c r="K56" s="4">
        <v>41807</v>
      </c>
      <c r="L56" s="682">
        <v>720</v>
      </c>
      <c r="M56" s="682">
        <v>1</v>
      </c>
      <c r="N56" s="682"/>
      <c r="O56" s="682"/>
      <c r="P56" s="682"/>
      <c r="Q56" s="682"/>
      <c r="R56" s="682"/>
      <c r="S56" s="682"/>
      <c r="T56" s="682"/>
      <c r="U56" s="682"/>
      <c r="V56" s="682">
        <v>0.188</v>
      </c>
      <c r="W56" s="43" t="str">
        <f t="shared" si="16"/>
        <v/>
      </c>
      <c r="X56" s="42" t="str">
        <f t="shared" si="27"/>
        <v/>
      </c>
      <c r="Y56" s="42">
        <f t="shared" si="17"/>
        <v>0.188</v>
      </c>
      <c r="Z56" s="42" t="str">
        <f t="shared" si="18"/>
        <v/>
      </c>
      <c r="AA56" s="42" t="str">
        <f t="shared" si="25"/>
        <v/>
      </c>
      <c r="AB56" s="42" t="str">
        <f t="shared" si="26"/>
        <v/>
      </c>
      <c r="AC56" s="2" t="s">
        <v>1207</v>
      </c>
      <c r="AD56" s="2"/>
      <c r="AE56" s="2" t="str">
        <f t="shared" si="28"/>
        <v/>
      </c>
      <c r="AF56" s="39" t="str">
        <f t="shared" si="19"/>
        <v/>
      </c>
      <c r="AG56" s="39" t="str">
        <f t="shared" si="20"/>
        <v/>
      </c>
      <c r="AH56" s="39">
        <f t="shared" si="21"/>
        <v>0.188</v>
      </c>
      <c r="AI56" s="39">
        <f t="shared" si="22"/>
        <v>-1.6713133161521878</v>
      </c>
      <c r="AJ56" s="39" t="str">
        <f t="shared" si="23"/>
        <v/>
      </c>
      <c r="AK56" s="39" t="str">
        <f t="shared" si="24"/>
        <v/>
      </c>
    </row>
    <row r="57" spans="1:37" hidden="1" x14ac:dyDescent="0.2">
      <c r="A57" s="2">
        <v>8802198</v>
      </c>
      <c r="B57" s="2" t="s">
        <v>1203</v>
      </c>
      <c r="C57" s="2">
        <v>2020</v>
      </c>
      <c r="D57" s="2" t="s">
        <v>1167</v>
      </c>
      <c r="E57" s="2" t="s">
        <v>1222</v>
      </c>
      <c r="F57" s="2" t="s">
        <v>1210</v>
      </c>
      <c r="G57" s="2" t="s">
        <v>1223</v>
      </c>
      <c r="H57" s="2" t="s">
        <v>351</v>
      </c>
      <c r="I57" s="2" t="s">
        <v>1193</v>
      </c>
      <c r="J57" s="2" t="s">
        <v>352</v>
      </c>
      <c r="K57" s="4">
        <v>41807</v>
      </c>
      <c r="L57" s="682">
        <v>720</v>
      </c>
      <c r="M57" s="682">
        <v>1</v>
      </c>
      <c r="N57" s="682"/>
      <c r="O57" s="682"/>
      <c r="P57" s="682"/>
      <c r="Q57" s="682"/>
      <c r="R57" s="682"/>
      <c r="S57" s="682"/>
      <c r="T57" s="682"/>
      <c r="U57" s="682"/>
      <c r="V57" s="682">
        <v>0.16300000000000001</v>
      </c>
      <c r="W57" s="43" t="str">
        <f t="shared" si="16"/>
        <v/>
      </c>
      <c r="X57" s="42" t="str">
        <f t="shared" si="27"/>
        <v/>
      </c>
      <c r="Y57" s="42">
        <f t="shared" si="17"/>
        <v>0.16300000000000001</v>
      </c>
      <c r="Z57" s="42" t="str">
        <f t="shared" si="18"/>
        <v/>
      </c>
      <c r="AA57" s="42" t="str">
        <f t="shared" si="25"/>
        <v/>
      </c>
      <c r="AB57" s="42" t="str">
        <f t="shared" si="26"/>
        <v/>
      </c>
      <c r="AC57" s="2" t="s">
        <v>1207</v>
      </c>
      <c r="AD57" s="2"/>
      <c r="AE57" s="2" t="str">
        <f t="shared" si="28"/>
        <v/>
      </c>
      <c r="AF57" s="39" t="str">
        <f t="shared" si="19"/>
        <v/>
      </c>
      <c r="AG57" s="39" t="str">
        <f t="shared" si="20"/>
        <v/>
      </c>
      <c r="AH57" s="39">
        <f t="shared" si="21"/>
        <v>0.16300000000000001</v>
      </c>
      <c r="AI57" s="39">
        <f t="shared" si="22"/>
        <v>-1.8140050781753747</v>
      </c>
      <c r="AJ57" s="39" t="str">
        <f t="shared" si="23"/>
        <v/>
      </c>
      <c r="AK57" s="39" t="str">
        <f t="shared" si="24"/>
        <v/>
      </c>
    </row>
    <row r="58" spans="1:37" hidden="1" x14ac:dyDescent="0.2">
      <c r="A58" s="2">
        <v>8802198</v>
      </c>
      <c r="B58" s="2" t="s">
        <v>1203</v>
      </c>
      <c r="C58" s="2">
        <v>2020</v>
      </c>
      <c r="D58" s="2" t="s">
        <v>1167</v>
      </c>
      <c r="E58" s="2" t="s">
        <v>1204</v>
      </c>
      <c r="F58" s="2" t="s">
        <v>1210</v>
      </c>
      <c r="G58" s="2" t="s">
        <v>1217</v>
      </c>
      <c r="H58" s="2" t="s">
        <v>351</v>
      </c>
      <c r="I58" s="2" t="s">
        <v>1193</v>
      </c>
      <c r="J58" s="2" t="s">
        <v>352</v>
      </c>
      <c r="K58" s="4">
        <v>41808</v>
      </c>
      <c r="L58" s="682">
        <v>720</v>
      </c>
      <c r="M58" s="682">
        <v>1</v>
      </c>
      <c r="N58" s="682"/>
      <c r="O58" s="682"/>
      <c r="P58" s="682"/>
      <c r="Q58" s="682"/>
      <c r="R58" s="682"/>
      <c r="S58" s="682"/>
      <c r="T58" s="682"/>
      <c r="U58" s="682"/>
      <c r="V58" s="682">
        <v>0.17299999999999999</v>
      </c>
      <c r="W58" s="43" t="str">
        <f t="shared" si="16"/>
        <v/>
      </c>
      <c r="X58" s="42" t="str">
        <f t="shared" si="27"/>
        <v/>
      </c>
      <c r="Y58" s="42">
        <f t="shared" si="17"/>
        <v>0.17299999999999999</v>
      </c>
      <c r="Z58" s="42" t="str">
        <f t="shared" si="18"/>
        <v/>
      </c>
      <c r="AA58" s="42" t="str">
        <f t="shared" si="25"/>
        <v/>
      </c>
      <c r="AB58" s="42" t="str">
        <f t="shared" si="26"/>
        <v/>
      </c>
      <c r="AC58" s="2" t="s">
        <v>1207</v>
      </c>
      <c r="AD58" s="2"/>
      <c r="AE58" s="2" t="str">
        <f t="shared" si="28"/>
        <v/>
      </c>
      <c r="AF58" s="39" t="str">
        <f t="shared" si="19"/>
        <v/>
      </c>
      <c r="AG58" s="39" t="str">
        <f t="shared" si="20"/>
        <v/>
      </c>
      <c r="AH58" s="39">
        <f t="shared" si="21"/>
        <v>0.17299999999999999</v>
      </c>
      <c r="AI58" s="39">
        <f t="shared" si="22"/>
        <v>-1.7544636844843582</v>
      </c>
      <c r="AJ58" s="39" t="str">
        <f t="shared" si="23"/>
        <v/>
      </c>
      <c r="AK58" s="39" t="str">
        <f t="shared" si="24"/>
        <v/>
      </c>
    </row>
    <row r="59" spans="1:37" ht="25.5" hidden="1" x14ac:dyDescent="0.2">
      <c r="A59" s="2">
        <v>8802198</v>
      </c>
      <c r="B59" s="2" t="s">
        <v>1203</v>
      </c>
      <c r="C59" s="2">
        <v>2020</v>
      </c>
      <c r="D59" s="2" t="s">
        <v>1167</v>
      </c>
      <c r="E59" s="2" t="s">
        <v>1204</v>
      </c>
      <c r="F59" s="2" t="s">
        <v>1210</v>
      </c>
      <c r="G59" s="2" t="s">
        <v>1217</v>
      </c>
      <c r="H59" s="2" t="s">
        <v>351</v>
      </c>
      <c r="I59" s="2" t="s">
        <v>1193</v>
      </c>
      <c r="J59" s="2" t="s">
        <v>352</v>
      </c>
      <c r="K59" s="4">
        <v>41808</v>
      </c>
      <c r="L59" s="682">
        <v>720</v>
      </c>
      <c r="M59" s="682">
        <v>1</v>
      </c>
      <c r="N59" s="682"/>
      <c r="O59" s="682"/>
      <c r="P59" s="682"/>
      <c r="Q59" s="682"/>
      <c r="R59" s="682"/>
      <c r="S59" s="682"/>
      <c r="T59" s="682"/>
      <c r="U59" s="682"/>
      <c r="V59" s="682">
        <v>0.17199999999999999</v>
      </c>
      <c r="W59" s="43" t="str">
        <f t="shared" si="16"/>
        <v/>
      </c>
      <c r="X59" s="42" t="str">
        <f t="shared" si="27"/>
        <v/>
      </c>
      <c r="Y59" s="42">
        <f t="shared" si="17"/>
        <v>0.12162236636408616</v>
      </c>
      <c r="Z59" s="42" t="str">
        <f t="shared" si="18"/>
        <v/>
      </c>
      <c r="AA59" s="42" t="str">
        <f t="shared" si="25"/>
        <v/>
      </c>
      <c r="AB59" s="42" t="str">
        <f t="shared" si="26"/>
        <v/>
      </c>
      <c r="AC59" s="2" t="s">
        <v>1207</v>
      </c>
      <c r="AD59" s="2" t="s">
        <v>400</v>
      </c>
      <c r="AE59" s="2" t="str">
        <f t="shared" si="28"/>
        <v>Sample Volume 3.5 L LOD 0.6 ug/sample</v>
      </c>
      <c r="AF59" s="39" t="str">
        <f t="shared" si="19"/>
        <v/>
      </c>
      <c r="AG59" s="39" t="str">
        <f t="shared" si="20"/>
        <v/>
      </c>
      <c r="AH59" s="39" t="str">
        <f t="shared" si="21"/>
        <v/>
      </c>
      <c r="AI59" s="39" t="str">
        <f t="shared" si="22"/>
        <v/>
      </c>
      <c r="AJ59" s="39" t="str">
        <f t="shared" si="23"/>
        <v/>
      </c>
      <c r="AK59" s="39" t="str">
        <f t="shared" si="24"/>
        <v/>
      </c>
    </row>
    <row r="60" spans="1:37" ht="25.5" hidden="1" x14ac:dyDescent="0.2">
      <c r="A60" s="2">
        <v>8802198</v>
      </c>
      <c r="B60" s="2" t="s">
        <v>1203</v>
      </c>
      <c r="C60" s="2">
        <v>2020</v>
      </c>
      <c r="D60" s="2" t="s">
        <v>1167</v>
      </c>
      <c r="E60" s="2"/>
      <c r="F60" s="2" t="s">
        <v>1210</v>
      </c>
      <c r="G60" s="2" t="s">
        <v>568</v>
      </c>
      <c r="H60" s="2" t="s">
        <v>351</v>
      </c>
      <c r="I60" s="2" t="s">
        <v>1193</v>
      </c>
      <c r="J60" s="2" t="s">
        <v>352</v>
      </c>
      <c r="K60" s="4">
        <v>41830</v>
      </c>
      <c r="L60" s="682">
        <v>720</v>
      </c>
      <c r="M60" s="682">
        <v>1</v>
      </c>
      <c r="N60" s="682"/>
      <c r="O60" s="682"/>
      <c r="P60" s="682"/>
      <c r="Q60" s="682"/>
      <c r="R60" s="682"/>
      <c r="S60" s="682"/>
      <c r="T60" s="682"/>
      <c r="U60" s="682"/>
      <c r="V60" s="682">
        <v>0.09</v>
      </c>
      <c r="W60" s="43" t="str">
        <f t="shared" si="16"/>
        <v/>
      </c>
      <c r="X60" s="42" t="str">
        <f t="shared" si="27"/>
        <v/>
      </c>
      <c r="Y60" s="42">
        <f t="shared" si="17"/>
        <v>6.3639610306789274E-2</v>
      </c>
      <c r="Z60" s="42" t="str">
        <f t="shared" si="18"/>
        <v/>
      </c>
      <c r="AA60" s="42" t="str">
        <f t="shared" si="25"/>
        <v/>
      </c>
      <c r="AB60" s="42" t="str">
        <f t="shared" si="26"/>
        <v/>
      </c>
      <c r="AC60" s="2" t="s">
        <v>1207</v>
      </c>
      <c r="AD60" s="2" t="s">
        <v>400</v>
      </c>
      <c r="AE60" s="2" t="str">
        <f t="shared" si="28"/>
        <v>Sample Volume 6.7 L LOD 0.6 ug/sample</v>
      </c>
      <c r="AF60" s="39" t="str">
        <f t="shared" si="19"/>
        <v/>
      </c>
      <c r="AG60" s="39" t="str">
        <f t="shared" si="20"/>
        <v/>
      </c>
      <c r="AH60" s="39" t="str">
        <f t="shared" si="21"/>
        <v/>
      </c>
      <c r="AI60" s="39" t="str">
        <f t="shared" si="22"/>
        <v/>
      </c>
      <c r="AJ60" s="39" t="str">
        <f t="shared" si="23"/>
        <v/>
      </c>
      <c r="AK60" s="39" t="str">
        <f t="shared" si="24"/>
        <v/>
      </c>
    </row>
    <row r="61" spans="1:37" hidden="1" x14ac:dyDescent="0.2">
      <c r="A61" s="2">
        <v>8802198</v>
      </c>
      <c r="B61" s="2" t="s">
        <v>1203</v>
      </c>
      <c r="C61" s="2">
        <v>2020</v>
      </c>
      <c r="D61" s="2" t="s">
        <v>1167</v>
      </c>
      <c r="E61" s="2"/>
      <c r="F61" s="2" t="s">
        <v>1210</v>
      </c>
      <c r="G61" s="2" t="s">
        <v>568</v>
      </c>
      <c r="H61" s="2" t="s">
        <v>351</v>
      </c>
      <c r="I61" s="2" t="s">
        <v>1193</v>
      </c>
      <c r="J61" s="2" t="s">
        <v>352</v>
      </c>
      <c r="K61" s="4">
        <v>41830</v>
      </c>
      <c r="L61" s="682">
        <v>720</v>
      </c>
      <c r="M61" s="682">
        <v>1</v>
      </c>
      <c r="N61" s="682"/>
      <c r="O61" s="682"/>
      <c r="P61" s="682"/>
      <c r="Q61" s="682"/>
      <c r="R61" s="682"/>
      <c r="S61" s="682"/>
      <c r="T61" s="682"/>
      <c r="U61" s="682"/>
      <c r="V61" s="682">
        <v>0.09</v>
      </c>
      <c r="W61" s="43" t="str">
        <f t="shared" si="16"/>
        <v/>
      </c>
      <c r="X61" s="42" t="str">
        <f t="shared" si="27"/>
        <v/>
      </c>
      <c r="Y61" s="42">
        <f t="shared" si="17"/>
        <v>0.09</v>
      </c>
      <c r="Z61" s="42" t="str">
        <f t="shared" si="18"/>
        <v/>
      </c>
      <c r="AA61" s="42" t="str">
        <f t="shared" si="25"/>
        <v/>
      </c>
      <c r="AB61" s="42" t="str">
        <f t="shared" si="26"/>
        <v/>
      </c>
      <c r="AC61" s="2" t="s">
        <v>1207</v>
      </c>
      <c r="AD61" s="2"/>
      <c r="AE61" s="2" t="str">
        <f t="shared" si="28"/>
        <v/>
      </c>
      <c r="AF61" s="39" t="str">
        <f t="shared" si="19"/>
        <v/>
      </c>
      <c r="AG61" s="39" t="str">
        <f t="shared" si="20"/>
        <v/>
      </c>
      <c r="AH61" s="39">
        <f t="shared" si="21"/>
        <v>0.09</v>
      </c>
      <c r="AI61" s="39">
        <f t="shared" si="22"/>
        <v>-2.4079456086518722</v>
      </c>
      <c r="AJ61" s="39" t="str">
        <f t="shared" si="23"/>
        <v/>
      </c>
      <c r="AK61" s="39" t="str">
        <f t="shared" si="24"/>
        <v/>
      </c>
    </row>
    <row r="62" spans="1:37" hidden="1" x14ac:dyDescent="0.2">
      <c r="A62" s="2">
        <v>8802198</v>
      </c>
      <c r="B62" s="2" t="s">
        <v>1203</v>
      </c>
      <c r="C62" s="2">
        <v>2020</v>
      </c>
      <c r="D62" s="2" t="s">
        <v>1167</v>
      </c>
      <c r="E62" s="2" t="s">
        <v>1222</v>
      </c>
      <c r="F62" s="2" t="s">
        <v>1210</v>
      </c>
      <c r="G62" s="2" t="s">
        <v>1223</v>
      </c>
      <c r="H62" s="2" t="s">
        <v>351</v>
      </c>
      <c r="I62" s="2" t="s">
        <v>1193</v>
      </c>
      <c r="J62" s="2" t="s">
        <v>352</v>
      </c>
      <c r="K62" s="4">
        <v>41849</v>
      </c>
      <c r="L62" s="682">
        <v>720</v>
      </c>
      <c r="M62" s="682">
        <v>1</v>
      </c>
      <c r="N62" s="682"/>
      <c r="O62" s="682"/>
      <c r="P62" s="682"/>
      <c r="Q62" s="682"/>
      <c r="R62" s="682"/>
      <c r="S62" s="682"/>
      <c r="T62" s="682"/>
      <c r="U62" s="682"/>
      <c r="V62" s="682">
        <v>0.188</v>
      </c>
      <c r="W62" s="43" t="str">
        <f t="shared" si="16"/>
        <v/>
      </c>
      <c r="X62" s="42" t="str">
        <f t="shared" si="27"/>
        <v/>
      </c>
      <c r="Y62" s="42">
        <f t="shared" si="17"/>
        <v>0.188</v>
      </c>
      <c r="Z62" s="42" t="str">
        <f t="shared" si="18"/>
        <v/>
      </c>
      <c r="AA62" s="42" t="str">
        <f t="shared" si="25"/>
        <v/>
      </c>
      <c r="AB62" s="42" t="str">
        <f t="shared" si="26"/>
        <v/>
      </c>
      <c r="AC62" s="2" t="s">
        <v>1207</v>
      </c>
      <c r="AD62" s="2"/>
      <c r="AE62" s="2" t="str">
        <f t="shared" si="28"/>
        <v/>
      </c>
      <c r="AF62" s="39" t="str">
        <f t="shared" si="19"/>
        <v/>
      </c>
      <c r="AG62" s="39" t="str">
        <f t="shared" si="20"/>
        <v/>
      </c>
      <c r="AH62" s="39">
        <f t="shared" si="21"/>
        <v>0.188</v>
      </c>
      <c r="AI62" s="39">
        <f t="shared" si="22"/>
        <v>-1.6713133161521878</v>
      </c>
      <c r="AJ62" s="39" t="str">
        <f t="shared" si="23"/>
        <v/>
      </c>
      <c r="AK62" s="39" t="str">
        <f t="shared" si="24"/>
        <v/>
      </c>
    </row>
    <row r="63" spans="1:37" hidden="1" x14ac:dyDescent="0.2">
      <c r="A63" s="2">
        <v>8802198</v>
      </c>
      <c r="B63" s="2" t="s">
        <v>1203</v>
      </c>
      <c r="C63" s="2">
        <v>2020</v>
      </c>
      <c r="D63" s="2" t="s">
        <v>1167</v>
      </c>
      <c r="E63" s="2" t="s">
        <v>1222</v>
      </c>
      <c r="F63" s="2" t="s">
        <v>1210</v>
      </c>
      <c r="G63" s="2" t="s">
        <v>1223</v>
      </c>
      <c r="H63" s="2" t="s">
        <v>351</v>
      </c>
      <c r="I63" s="2" t="s">
        <v>1193</v>
      </c>
      <c r="J63" s="2" t="s">
        <v>352</v>
      </c>
      <c r="K63" s="4">
        <v>41849</v>
      </c>
      <c r="L63" s="682">
        <v>720</v>
      </c>
      <c r="M63" s="682">
        <v>1</v>
      </c>
      <c r="N63" s="682"/>
      <c r="O63" s="682"/>
      <c r="P63" s="682"/>
      <c r="Q63" s="682"/>
      <c r="R63" s="682"/>
      <c r="S63" s="682"/>
      <c r="T63" s="682"/>
      <c r="U63" s="682"/>
      <c r="V63" s="682">
        <v>0.122</v>
      </c>
      <c r="W63" s="43" t="str">
        <f t="shared" si="16"/>
        <v/>
      </c>
      <c r="X63" s="42" t="str">
        <f t="shared" si="27"/>
        <v/>
      </c>
      <c r="Y63" s="42">
        <f t="shared" si="17"/>
        <v>0.122</v>
      </c>
      <c r="Z63" s="42" t="str">
        <f t="shared" si="18"/>
        <v/>
      </c>
      <c r="AA63" s="42" t="str">
        <f t="shared" si="25"/>
        <v/>
      </c>
      <c r="AB63" s="42" t="str">
        <f t="shared" si="26"/>
        <v/>
      </c>
      <c r="AC63" s="2" t="s">
        <v>1207</v>
      </c>
      <c r="AD63" s="2"/>
      <c r="AE63" s="2" t="str">
        <f t="shared" si="28"/>
        <v/>
      </c>
      <c r="AF63" s="39" t="str">
        <f t="shared" si="19"/>
        <v/>
      </c>
      <c r="AG63" s="39" t="str">
        <f t="shared" si="20"/>
        <v/>
      </c>
      <c r="AH63" s="39">
        <f t="shared" si="21"/>
        <v>0.122</v>
      </c>
      <c r="AI63" s="39">
        <f t="shared" si="22"/>
        <v>-2.1037342342488805</v>
      </c>
      <c r="AJ63" s="39" t="str">
        <f t="shared" si="23"/>
        <v/>
      </c>
      <c r="AK63" s="39" t="str">
        <f t="shared" si="24"/>
        <v/>
      </c>
    </row>
    <row r="64" spans="1:37" hidden="1" x14ac:dyDescent="0.2">
      <c r="A64" s="2">
        <v>8802198</v>
      </c>
      <c r="B64" s="2" t="s">
        <v>1203</v>
      </c>
      <c r="C64" s="2">
        <v>2020</v>
      </c>
      <c r="D64" s="2" t="s">
        <v>1167</v>
      </c>
      <c r="E64" s="2" t="s">
        <v>1209</v>
      </c>
      <c r="F64" s="2" t="s">
        <v>1210</v>
      </c>
      <c r="G64" s="2" t="s">
        <v>1211</v>
      </c>
      <c r="H64" s="2" t="s">
        <v>351</v>
      </c>
      <c r="I64" s="2" t="s">
        <v>1193</v>
      </c>
      <c r="J64" s="2" t="s">
        <v>352</v>
      </c>
      <c r="K64" s="4">
        <v>41849</v>
      </c>
      <c r="L64" s="682">
        <v>720</v>
      </c>
      <c r="M64" s="682">
        <v>1</v>
      </c>
      <c r="N64" s="682"/>
      <c r="O64" s="682"/>
      <c r="P64" s="682"/>
      <c r="Q64" s="682"/>
      <c r="R64" s="682"/>
      <c r="S64" s="682"/>
      <c r="T64" s="682"/>
      <c r="U64" s="682"/>
      <c r="V64" s="682">
        <v>0.40300000000000002</v>
      </c>
      <c r="W64" s="43" t="str">
        <f t="shared" si="16"/>
        <v/>
      </c>
      <c r="X64" s="42" t="str">
        <f t="shared" si="27"/>
        <v/>
      </c>
      <c r="Y64" s="42">
        <f t="shared" si="17"/>
        <v>0.40300000000000002</v>
      </c>
      <c r="Z64" s="42" t="str">
        <f t="shared" si="18"/>
        <v/>
      </c>
      <c r="AA64" s="42" t="str">
        <f t="shared" si="25"/>
        <v/>
      </c>
      <c r="AB64" s="42" t="str">
        <f t="shared" si="26"/>
        <v/>
      </c>
      <c r="AC64" s="2" t="s">
        <v>1207</v>
      </c>
      <c r="AD64" s="2"/>
      <c r="AE64" s="2" t="str">
        <f t="shared" si="28"/>
        <v/>
      </c>
      <c r="AF64" s="39" t="str">
        <f t="shared" si="19"/>
        <v/>
      </c>
      <c r="AG64" s="39" t="str">
        <f t="shared" si="20"/>
        <v/>
      </c>
      <c r="AH64" s="39">
        <f t="shared" si="21"/>
        <v>0.40300000000000002</v>
      </c>
      <c r="AI64" s="39">
        <f t="shared" si="22"/>
        <v>-0.90881871703545403</v>
      </c>
      <c r="AJ64" s="39" t="str">
        <f t="shared" si="23"/>
        <v/>
      </c>
      <c r="AK64" s="39" t="str">
        <f t="shared" si="24"/>
        <v/>
      </c>
    </row>
    <row r="65" spans="1:37" hidden="1" x14ac:dyDescent="0.2">
      <c r="A65" s="2">
        <v>8802198</v>
      </c>
      <c r="B65" s="2" t="s">
        <v>1203</v>
      </c>
      <c r="C65" s="2">
        <v>2020</v>
      </c>
      <c r="D65" s="2" t="s">
        <v>1167</v>
      </c>
      <c r="E65" s="2" t="s">
        <v>1209</v>
      </c>
      <c r="F65" s="2" t="s">
        <v>1210</v>
      </c>
      <c r="G65" s="2" t="s">
        <v>1211</v>
      </c>
      <c r="H65" s="2" t="s">
        <v>351</v>
      </c>
      <c r="I65" s="2" t="s">
        <v>1193</v>
      </c>
      <c r="J65" s="2" t="s">
        <v>352</v>
      </c>
      <c r="K65" s="4">
        <v>41849</v>
      </c>
      <c r="L65" s="682">
        <v>720</v>
      </c>
      <c r="M65" s="682">
        <v>1</v>
      </c>
      <c r="N65" s="682"/>
      <c r="O65" s="682"/>
      <c r="P65" s="682"/>
      <c r="Q65" s="682"/>
      <c r="R65" s="682"/>
      <c r="S65" s="682"/>
      <c r="T65" s="682"/>
      <c r="U65" s="682"/>
      <c r="V65" s="682">
        <v>0.36199999999999999</v>
      </c>
      <c r="W65" s="43" t="str">
        <f t="shared" si="16"/>
        <v/>
      </c>
      <c r="X65" s="42" t="str">
        <f t="shared" si="27"/>
        <v/>
      </c>
      <c r="Y65" s="42">
        <f t="shared" si="17"/>
        <v>0.36199999999999999</v>
      </c>
      <c r="Z65" s="42" t="str">
        <f t="shared" si="18"/>
        <v/>
      </c>
      <c r="AA65" s="42" t="str">
        <f t="shared" si="25"/>
        <v/>
      </c>
      <c r="AB65" s="42" t="str">
        <f t="shared" si="26"/>
        <v/>
      </c>
      <c r="AC65" s="2" t="s">
        <v>1207</v>
      </c>
      <c r="AD65" s="2"/>
      <c r="AE65" s="2" t="str">
        <f t="shared" si="28"/>
        <v/>
      </c>
      <c r="AF65" s="39" t="str">
        <f t="shared" si="19"/>
        <v/>
      </c>
      <c r="AG65" s="39" t="str">
        <f t="shared" si="20"/>
        <v/>
      </c>
      <c r="AH65" s="39">
        <f t="shared" si="21"/>
        <v>0.36199999999999999</v>
      </c>
      <c r="AI65" s="39">
        <f t="shared" si="22"/>
        <v>-1.016111067156366</v>
      </c>
      <c r="AJ65" s="39" t="str">
        <f t="shared" si="23"/>
        <v/>
      </c>
      <c r="AK65" s="39" t="str">
        <f t="shared" si="24"/>
        <v/>
      </c>
    </row>
    <row r="66" spans="1:37" ht="25.5" hidden="1" x14ac:dyDescent="0.2">
      <c r="A66" s="2">
        <v>8802198</v>
      </c>
      <c r="B66" s="2" t="s">
        <v>1203</v>
      </c>
      <c r="C66" s="2">
        <v>2020</v>
      </c>
      <c r="D66" s="2" t="s">
        <v>1167</v>
      </c>
      <c r="E66" s="2" t="s">
        <v>1209</v>
      </c>
      <c r="F66" s="2" t="s">
        <v>1210</v>
      </c>
      <c r="G66" s="2" t="s">
        <v>1211</v>
      </c>
      <c r="H66" s="2" t="s">
        <v>351</v>
      </c>
      <c r="I66" s="2" t="s">
        <v>1193</v>
      </c>
      <c r="J66" s="2" t="s">
        <v>352</v>
      </c>
      <c r="K66" s="4">
        <v>41850</v>
      </c>
      <c r="L66" s="682">
        <v>720</v>
      </c>
      <c r="M66" s="682">
        <v>1</v>
      </c>
      <c r="N66" s="682"/>
      <c r="O66" s="682"/>
      <c r="P66" s="682"/>
      <c r="Q66" s="682"/>
      <c r="R66" s="682"/>
      <c r="S66" s="682"/>
      <c r="T66" s="682"/>
      <c r="U66" s="682"/>
      <c r="V66" s="682">
        <v>0.09</v>
      </c>
      <c r="W66" s="43" t="str">
        <f t="shared" si="16"/>
        <v/>
      </c>
      <c r="X66" s="42" t="str">
        <f t="shared" si="27"/>
        <v/>
      </c>
      <c r="Y66" s="42">
        <f t="shared" si="17"/>
        <v>6.3639610306789274E-2</v>
      </c>
      <c r="Z66" s="42" t="str">
        <f t="shared" si="18"/>
        <v/>
      </c>
      <c r="AA66" s="42" t="str">
        <f t="shared" si="25"/>
        <v/>
      </c>
      <c r="AB66" s="42" t="str">
        <f t="shared" si="26"/>
        <v/>
      </c>
      <c r="AC66" s="2" t="s">
        <v>1207</v>
      </c>
      <c r="AD66" s="2" t="s">
        <v>400</v>
      </c>
      <c r="AE66" s="2" t="str">
        <f t="shared" si="28"/>
        <v>Sample Volume 6.7 L LOD 0.6 ug/sample</v>
      </c>
      <c r="AF66" s="39" t="str">
        <f t="shared" si="19"/>
        <v/>
      </c>
      <c r="AG66" s="39" t="str">
        <f t="shared" si="20"/>
        <v/>
      </c>
      <c r="AH66" s="39" t="str">
        <f t="shared" si="21"/>
        <v/>
      </c>
      <c r="AI66" s="39" t="str">
        <f t="shared" si="22"/>
        <v/>
      </c>
      <c r="AJ66" s="39" t="str">
        <f t="shared" si="23"/>
        <v/>
      </c>
      <c r="AK66" s="39" t="str">
        <f t="shared" si="24"/>
        <v/>
      </c>
    </row>
    <row r="67" spans="1:37" ht="25.5" hidden="1" x14ac:dyDescent="0.2">
      <c r="A67" s="2">
        <v>8802198</v>
      </c>
      <c r="B67" s="2" t="s">
        <v>1203</v>
      </c>
      <c r="C67" s="2">
        <v>2020</v>
      </c>
      <c r="D67" s="2" t="s">
        <v>1167</v>
      </c>
      <c r="E67" s="2" t="s">
        <v>1209</v>
      </c>
      <c r="F67" s="2" t="s">
        <v>1210</v>
      </c>
      <c r="G67" s="2" t="s">
        <v>1211</v>
      </c>
      <c r="H67" s="2" t="s">
        <v>351</v>
      </c>
      <c r="I67" s="2" t="s">
        <v>1193</v>
      </c>
      <c r="J67" s="2" t="s">
        <v>352</v>
      </c>
      <c r="K67" s="4">
        <v>41850</v>
      </c>
      <c r="L67" s="682">
        <v>720</v>
      </c>
      <c r="M67" s="682">
        <v>1</v>
      </c>
      <c r="N67" s="682"/>
      <c r="O67" s="682"/>
      <c r="P67" s="682"/>
      <c r="Q67" s="682"/>
      <c r="R67" s="682"/>
      <c r="S67" s="682"/>
      <c r="T67" s="682"/>
      <c r="U67" s="682"/>
      <c r="V67" s="682">
        <v>0.09</v>
      </c>
      <c r="W67" s="43" t="str">
        <f t="shared" ref="W67:W98" si="29">IF(AND($H67="W",$I67="TWA",$J67="PBZ",$V67&lt;&gt;""),IF($AD67&lt;&gt;"ND",$V67,IF($AO$6&gt;3,$V67/2,$V67/SQRT(2))),"")</f>
        <v/>
      </c>
      <c r="X67" s="42" t="str">
        <f t="shared" si="27"/>
        <v/>
      </c>
      <c r="Y67" s="42">
        <f t="shared" ref="Y67:Y98" si="30">IF(AND($H67="W",$I67="12-hr TWA",$J67="PBZ",$V67&lt;&gt;""),IF($AD67&lt;&gt;"ND",$V67,IF($AO$6&gt;3,$V67/2,$V67/SQRT(2))),"")</f>
        <v>6.3639610306789274E-2</v>
      </c>
      <c r="Z67" s="42" t="str">
        <f t="shared" ref="Z67:Z98" si="31">IF(AND($H67="ONU",$I67="12-hr TWA",$J67="PBZ",$V67&lt;&gt;""),IF($AD67&lt;&gt;"ND",$V67,IF($AO$6&gt;3,$V67/2,$V67/SQRT(2))),"")</f>
        <v/>
      </c>
      <c r="AA67" s="42" t="str">
        <f t="shared" si="25"/>
        <v/>
      </c>
      <c r="AB67" s="42" t="str">
        <f t="shared" si="26"/>
        <v/>
      </c>
      <c r="AC67" s="2" t="s">
        <v>1207</v>
      </c>
      <c r="AD67" s="2" t="s">
        <v>400</v>
      </c>
      <c r="AE67" s="2" t="str">
        <f t="shared" si="28"/>
        <v>Sample Volume 6.7 L LOD 0.6 ug/sample</v>
      </c>
      <c r="AF67" s="39" t="str">
        <f t="shared" ref="AF67:AF98" si="32">IF(AND($H67="W", $I67="TWA", $J67="PBZ",$V67&lt;&gt;"", $AD67&lt;&gt;"ND"), $V67, "")</f>
        <v/>
      </c>
      <c r="AG67" s="39" t="str">
        <f t="shared" ref="AG67:AG98" si="33">+IFERROR(LN(AF67),"")</f>
        <v/>
      </c>
      <c r="AH67" s="39" t="str">
        <f t="shared" ref="AH67:AH98" si="34">IF(AND($H67="W", $I67="12-hr TWA", $J67="PBZ",$V67&lt;&gt;"", $AD67&lt;&gt;"ND"), $V67, "")</f>
        <v/>
      </c>
      <c r="AI67" s="39" t="str">
        <f t="shared" ref="AI67:AI98" si="35">+IFERROR(LN(AH67),"")</f>
        <v/>
      </c>
      <c r="AJ67" s="39" t="str">
        <f t="shared" ref="AJ67:AJ98" si="36">IF(AND($H67="W", $I67="Short-term", $J67="PBZ",$V67&lt;&gt;"", $AD67&lt;&gt;"ND"), $V67, "")</f>
        <v/>
      </c>
      <c r="AK67" s="39" t="str">
        <f t="shared" ref="AK67:AK98" si="37">+IFERROR(LN(AJ67),"")</f>
        <v/>
      </c>
    </row>
    <row r="68" spans="1:37" hidden="1" x14ac:dyDescent="0.2">
      <c r="A68" s="2">
        <v>8802198</v>
      </c>
      <c r="B68" s="2" t="s">
        <v>1203</v>
      </c>
      <c r="C68" s="2">
        <v>2020</v>
      </c>
      <c r="D68" s="2" t="s">
        <v>1167</v>
      </c>
      <c r="E68" s="2"/>
      <c r="F68" s="2" t="s">
        <v>1210</v>
      </c>
      <c r="G68" s="2" t="s">
        <v>1226</v>
      </c>
      <c r="H68" s="2" t="s">
        <v>351</v>
      </c>
      <c r="I68" s="2" t="s">
        <v>1193</v>
      </c>
      <c r="J68" s="2" t="s">
        <v>352</v>
      </c>
      <c r="K68" s="4">
        <v>41850</v>
      </c>
      <c r="L68" s="682">
        <v>720</v>
      </c>
      <c r="M68" s="682">
        <v>1</v>
      </c>
      <c r="N68" s="682"/>
      <c r="O68" s="682"/>
      <c r="P68" s="682"/>
      <c r="Q68" s="682"/>
      <c r="R68" s="682"/>
      <c r="S68" s="682"/>
      <c r="T68" s="682"/>
      <c r="U68" s="682"/>
      <c r="V68" s="682">
        <v>0.08</v>
      </c>
      <c r="W68" s="43" t="str">
        <f t="shared" si="29"/>
        <v/>
      </c>
      <c r="X68" s="42" t="str">
        <f t="shared" si="27"/>
        <v/>
      </c>
      <c r="Y68" s="42">
        <f t="shared" si="30"/>
        <v>0.08</v>
      </c>
      <c r="Z68" s="42" t="str">
        <f t="shared" si="31"/>
        <v/>
      </c>
      <c r="AA68" s="42" t="str">
        <f t="shared" si="25"/>
        <v/>
      </c>
      <c r="AB68" s="42" t="str">
        <f t="shared" si="26"/>
        <v/>
      </c>
      <c r="AC68" s="2" t="s">
        <v>1207</v>
      </c>
      <c r="AD68" s="2"/>
      <c r="AE68" s="2" t="str">
        <f t="shared" si="28"/>
        <v/>
      </c>
      <c r="AF68" s="39" t="str">
        <f t="shared" si="32"/>
        <v/>
      </c>
      <c r="AG68" s="39" t="str">
        <f t="shared" si="33"/>
        <v/>
      </c>
      <c r="AH68" s="39">
        <f t="shared" si="34"/>
        <v>0.08</v>
      </c>
      <c r="AI68" s="39">
        <f t="shared" si="35"/>
        <v>-2.5257286443082556</v>
      </c>
      <c r="AJ68" s="39" t="str">
        <f t="shared" si="36"/>
        <v/>
      </c>
      <c r="AK68" s="39" t="str">
        <f t="shared" si="37"/>
        <v/>
      </c>
    </row>
    <row r="69" spans="1:37" hidden="1" x14ac:dyDescent="0.2">
      <c r="A69" s="2">
        <v>8802198</v>
      </c>
      <c r="B69" s="2" t="s">
        <v>1203</v>
      </c>
      <c r="C69" s="2">
        <v>2020</v>
      </c>
      <c r="D69" s="2" t="s">
        <v>1167</v>
      </c>
      <c r="E69" s="2"/>
      <c r="F69" s="2" t="s">
        <v>1210</v>
      </c>
      <c r="G69" s="2" t="s">
        <v>1226</v>
      </c>
      <c r="H69" s="2" t="s">
        <v>351</v>
      </c>
      <c r="I69" s="2" t="s">
        <v>1193</v>
      </c>
      <c r="J69" s="2" t="s">
        <v>352</v>
      </c>
      <c r="K69" s="4">
        <v>41850</v>
      </c>
      <c r="L69" s="682">
        <v>720</v>
      </c>
      <c r="M69" s="682">
        <v>1</v>
      </c>
      <c r="N69" s="682"/>
      <c r="O69" s="682"/>
      <c r="P69" s="682"/>
      <c r="Q69" s="682"/>
      <c r="R69" s="682"/>
      <c r="S69" s="682"/>
      <c r="T69" s="682"/>
      <c r="U69" s="682"/>
      <c r="V69" s="682">
        <v>0.16600000000000001</v>
      </c>
      <c r="W69" s="43" t="str">
        <f t="shared" si="29"/>
        <v/>
      </c>
      <c r="X69" s="42" t="str">
        <f t="shared" si="27"/>
        <v/>
      </c>
      <c r="Y69" s="42">
        <f t="shared" si="30"/>
        <v>0.16600000000000001</v>
      </c>
      <c r="Z69" s="42" t="str">
        <f t="shared" si="31"/>
        <v/>
      </c>
      <c r="AA69" s="42" t="str">
        <f t="shared" si="25"/>
        <v/>
      </c>
      <c r="AB69" s="42" t="str">
        <f t="shared" si="26"/>
        <v/>
      </c>
      <c r="AC69" s="2" t="s">
        <v>1207</v>
      </c>
      <c r="AD69" s="2"/>
      <c r="AE69" s="2" t="str">
        <f t="shared" si="28"/>
        <v/>
      </c>
      <c r="AF69" s="39" t="str">
        <f t="shared" si="32"/>
        <v/>
      </c>
      <c r="AG69" s="39" t="str">
        <f t="shared" si="33"/>
        <v/>
      </c>
      <c r="AH69" s="39">
        <f t="shared" si="34"/>
        <v>0.16600000000000001</v>
      </c>
      <c r="AI69" s="39">
        <f t="shared" si="35"/>
        <v>-1.7957674906255938</v>
      </c>
      <c r="AJ69" s="39" t="str">
        <f t="shared" si="36"/>
        <v/>
      </c>
      <c r="AK69" s="39" t="str">
        <f t="shared" si="37"/>
        <v/>
      </c>
    </row>
    <row r="70" spans="1:37" ht="25.5" hidden="1" x14ac:dyDescent="0.2">
      <c r="A70" s="2">
        <v>8802198</v>
      </c>
      <c r="B70" s="2" t="s">
        <v>1203</v>
      </c>
      <c r="C70" s="2">
        <v>2020</v>
      </c>
      <c r="D70" s="2" t="s">
        <v>1167</v>
      </c>
      <c r="E70" s="2"/>
      <c r="F70" s="2" t="s">
        <v>1210</v>
      </c>
      <c r="G70" s="2" t="s">
        <v>568</v>
      </c>
      <c r="H70" s="2" t="s">
        <v>351</v>
      </c>
      <c r="I70" s="2" t="s">
        <v>1193</v>
      </c>
      <c r="J70" s="2" t="s">
        <v>352</v>
      </c>
      <c r="K70" s="4">
        <v>41856</v>
      </c>
      <c r="L70" s="682">
        <v>720</v>
      </c>
      <c r="M70" s="682">
        <v>1</v>
      </c>
      <c r="N70" s="682"/>
      <c r="O70" s="682"/>
      <c r="P70" s="682"/>
      <c r="Q70" s="682"/>
      <c r="R70" s="682"/>
      <c r="S70" s="682"/>
      <c r="T70" s="682"/>
      <c r="U70" s="682"/>
      <c r="V70" s="682">
        <v>0.09</v>
      </c>
      <c r="W70" s="43" t="str">
        <f t="shared" si="29"/>
        <v/>
      </c>
      <c r="X70" s="42" t="str">
        <f t="shared" si="27"/>
        <v/>
      </c>
      <c r="Y70" s="42">
        <f t="shared" si="30"/>
        <v>6.3639610306789274E-2</v>
      </c>
      <c r="Z70" s="42" t="str">
        <f t="shared" si="31"/>
        <v/>
      </c>
      <c r="AA70" s="42" t="str">
        <f t="shared" si="25"/>
        <v/>
      </c>
      <c r="AB70" s="42" t="str">
        <f t="shared" si="26"/>
        <v/>
      </c>
      <c r="AC70" s="2" t="s">
        <v>1207</v>
      </c>
      <c r="AD70" s="2" t="s">
        <v>400</v>
      </c>
      <c r="AE70" s="2" t="str">
        <f t="shared" si="28"/>
        <v>Sample Volume 6.7 L LOD 0.6 ug/sample</v>
      </c>
      <c r="AF70" s="39" t="str">
        <f t="shared" si="32"/>
        <v/>
      </c>
      <c r="AG70" s="39" t="str">
        <f t="shared" si="33"/>
        <v/>
      </c>
      <c r="AH70" s="39" t="str">
        <f t="shared" si="34"/>
        <v/>
      </c>
      <c r="AI70" s="39" t="str">
        <f t="shared" si="35"/>
        <v/>
      </c>
      <c r="AJ70" s="39" t="str">
        <f t="shared" si="36"/>
        <v/>
      </c>
      <c r="AK70" s="39" t="str">
        <f t="shared" si="37"/>
        <v/>
      </c>
    </row>
    <row r="71" spans="1:37" ht="25.5" hidden="1" x14ac:dyDescent="0.2">
      <c r="A71" s="2">
        <v>8802198</v>
      </c>
      <c r="B71" s="2" t="s">
        <v>1203</v>
      </c>
      <c r="C71" s="2">
        <v>2020</v>
      </c>
      <c r="D71" s="2" t="s">
        <v>1167</v>
      </c>
      <c r="E71" s="2"/>
      <c r="F71" s="2" t="s">
        <v>1210</v>
      </c>
      <c r="G71" s="2" t="s">
        <v>568</v>
      </c>
      <c r="H71" s="2" t="s">
        <v>351</v>
      </c>
      <c r="I71" s="2" t="s">
        <v>1193</v>
      </c>
      <c r="J71" s="2" t="s">
        <v>352</v>
      </c>
      <c r="K71" s="4">
        <v>41856</v>
      </c>
      <c r="L71" s="682">
        <v>720</v>
      </c>
      <c r="M71" s="682">
        <v>1</v>
      </c>
      <c r="N71" s="682"/>
      <c r="O71" s="682"/>
      <c r="P71" s="682"/>
      <c r="Q71" s="682"/>
      <c r="R71" s="682"/>
      <c r="S71" s="682"/>
      <c r="T71" s="682"/>
      <c r="U71" s="682"/>
      <c r="V71" s="682">
        <v>0.09</v>
      </c>
      <c r="W71" s="43" t="str">
        <f t="shared" si="29"/>
        <v/>
      </c>
      <c r="X71" s="42" t="str">
        <f t="shared" si="27"/>
        <v/>
      </c>
      <c r="Y71" s="42">
        <f t="shared" si="30"/>
        <v>6.3639610306789274E-2</v>
      </c>
      <c r="Z71" s="42" t="str">
        <f t="shared" si="31"/>
        <v/>
      </c>
      <c r="AA71" s="42" t="str">
        <f t="shared" si="25"/>
        <v/>
      </c>
      <c r="AB71" s="42" t="str">
        <f t="shared" si="26"/>
        <v/>
      </c>
      <c r="AC71" s="2" t="s">
        <v>1207</v>
      </c>
      <c r="AD71" s="2" t="s">
        <v>400</v>
      </c>
      <c r="AE71" s="2" t="str">
        <f t="shared" si="28"/>
        <v>Sample Volume 6.7 L LOD 0.6 ug/sample</v>
      </c>
      <c r="AF71" s="39" t="str">
        <f t="shared" si="32"/>
        <v/>
      </c>
      <c r="AG71" s="39" t="str">
        <f t="shared" si="33"/>
        <v/>
      </c>
      <c r="AH71" s="39" t="str">
        <f t="shared" si="34"/>
        <v/>
      </c>
      <c r="AI71" s="39" t="str">
        <f t="shared" si="35"/>
        <v/>
      </c>
      <c r="AJ71" s="39" t="str">
        <f t="shared" si="36"/>
        <v/>
      </c>
      <c r="AK71" s="39" t="str">
        <f t="shared" si="37"/>
        <v/>
      </c>
    </row>
    <row r="72" spans="1:37" ht="25.5" hidden="1" x14ac:dyDescent="0.2">
      <c r="A72" s="2">
        <v>8802198</v>
      </c>
      <c r="B72" s="2" t="s">
        <v>1203</v>
      </c>
      <c r="C72" s="2">
        <v>2020</v>
      </c>
      <c r="D72" s="2" t="s">
        <v>1167</v>
      </c>
      <c r="E72" s="2"/>
      <c r="F72" s="2" t="s">
        <v>1210</v>
      </c>
      <c r="G72" s="2" t="s">
        <v>568</v>
      </c>
      <c r="H72" s="2" t="s">
        <v>351</v>
      </c>
      <c r="I72" s="2" t="s">
        <v>1193</v>
      </c>
      <c r="J72" s="2" t="s">
        <v>352</v>
      </c>
      <c r="K72" s="4">
        <v>41856</v>
      </c>
      <c r="L72" s="682">
        <v>720</v>
      </c>
      <c r="M72" s="682">
        <v>1</v>
      </c>
      <c r="N72" s="682"/>
      <c r="O72" s="682"/>
      <c r="P72" s="682"/>
      <c r="Q72" s="682"/>
      <c r="R72" s="682"/>
      <c r="S72" s="682"/>
      <c r="T72" s="682"/>
      <c r="U72" s="682"/>
      <c r="V72" s="682">
        <v>0.09</v>
      </c>
      <c r="W72" s="43" t="str">
        <f t="shared" si="29"/>
        <v/>
      </c>
      <c r="X72" s="42" t="str">
        <f t="shared" si="27"/>
        <v/>
      </c>
      <c r="Y72" s="42">
        <f t="shared" si="30"/>
        <v>6.3639610306789274E-2</v>
      </c>
      <c r="Z72" s="42" t="str">
        <f t="shared" si="31"/>
        <v/>
      </c>
      <c r="AA72" s="42" t="str">
        <f t="shared" si="25"/>
        <v/>
      </c>
      <c r="AB72" s="42" t="str">
        <f t="shared" si="26"/>
        <v/>
      </c>
      <c r="AC72" s="2" t="s">
        <v>1207</v>
      </c>
      <c r="AD72" s="2" t="s">
        <v>400</v>
      </c>
      <c r="AE72" s="2" t="str">
        <f t="shared" si="28"/>
        <v>Sample Volume 6.7 L LOD 0.6 ug/sample</v>
      </c>
      <c r="AF72" s="39" t="str">
        <f t="shared" si="32"/>
        <v/>
      </c>
      <c r="AG72" s="39" t="str">
        <f t="shared" si="33"/>
        <v/>
      </c>
      <c r="AH72" s="39" t="str">
        <f t="shared" si="34"/>
        <v/>
      </c>
      <c r="AI72" s="39" t="str">
        <f t="shared" si="35"/>
        <v/>
      </c>
      <c r="AJ72" s="39" t="str">
        <f t="shared" si="36"/>
        <v/>
      </c>
      <c r="AK72" s="39" t="str">
        <f t="shared" si="37"/>
        <v/>
      </c>
    </row>
    <row r="73" spans="1:37" ht="25.5" hidden="1" x14ac:dyDescent="0.2">
      <c r="A73" s="2">
        <v>8802198</v>
      </c>
      <c r="B73" s="2" t="s">
        <v>1203</v>
      </c>
      <c r="C73" s="2">
        <v>2020</v>
      </c>
      <c r="D73" s="2" t="s">
        <v>1167</v>
      </c>
      <c r="E73" s="2"/>
      <c r="F73" s="2" t="s">
        <v>1210</v>
      </c>
      <c r="G73" s="2" t="s">
        <v>568</v>
      </c>
      <c r="H73" s="2" t="s">
        <v>351</v>
      </c>
      <c r="I73" s="2" t="s">
        <v>1193</v>
      </c>
      <c r="J73" s="2" t="s">
        <v>352</v>
      </c>
      <c r="K73" s="4">
        <v>41856</v>
      </c>
      <c r="L73" s="682">
        <v>720</v>
      </c>
      <c r="M73" s="682">
        <v>1</v>
      </c>
      <c r="N73" s="682"/>
      <c r="O73" s="682"/>
      <c r="P73" s="682"/>
      <c r="Q73" s="682"/>
      <c r="R73" s="682"/>
      <c r="S73" s="682"/>
      <c r="T73" s="682"/>
      <c r="U73" s="682"/>
      <c r="V73" s="682">
        <v>0.09</v>
      </c>
      <c r="W73" s="43" t="str">
        <f t="shared" si="29"/>
        <v/>
      </c>
      <c r="X73" s="42" t="str">
        <f t="shared" si="27"/>
        <v/>
      </c>
      <c r="Y73" s="42">
        <f t="shared" si="30"/>
        <v>6.3639610306789274E-2</v>
      </c>
      <c r="Z73" s="42" t="str">
        <f t="shared" si="31"/>
        <v/>
      </c>
      <c r="AA73" s="42" t="str">
        <f t="shared" si="25"/>
        <v/>
      </c>
      <c r="AB73" s="42" t="str">
        <f t="shared" si="26"/>
        <v/>
      </c>
      <c r="AC73" s="2" t="s">
        <v>1207</v>
      </c>
      <c r="AD73" s="2" t="s">
        <v>400</v>
      </c>
      <c r="AE73" s="2" t="str">
        <f t="shared" si="28"/>
        <v>Sample Volume 6.7 L LOD 0.6 ug/sample</v>
      </c>
      <c r="AF73" s="39" t="str">
        <f t="shared" si="32"/>
        <v/>
      </c>
      <c r="AG73" s="39" t="str">
        <f t="shared" si="33"/>
        <v/>
      </c>
      <c r="AH73" s="39" t="str">
        <f t="shared" si="34"/>
        <v/>
      </c>
      <c r="AI73" s="39" t="str">
        <f t="shared" si="35"/>
        <v/>
      </c>
      <c r="AJ73" s="39" t="str">
        <f t="shared" si="36"/>
        <v/>
      </c>
      <c r="AK73" s="39" t="str">
        <f t="shared" si="37"/>
        <v/>
      </c>
    </row>
    <row r="74" spans="1:37" ht="25.5" hidden="1" x14ac:dyDescent="0.2">
      <c r="A74" s="2">
        <v>8802198</v>
      </c>
      <c r="B74" s="2" t="s">
        <v>1203</v>
      </c>
      <c r="C74" s="2">
        <v>2020</v>
      </c>
      <c r="D74" s="2" t="s">
        <v>1167</v>
      </c>
      <c r="E74" s="2"/>
      <c r="F74" s="2" t="s">
        <v>1210</v>
      </c>
      <c r="G74" s="2" t="s">
        <v>568</v>
      </c>
      <c r="H74" s="2" t="s">
        <v>351</v>
      </c>
      <c r="I74" s="2" t="s">
        <v>1193</v>
      </c>
      <c r="J74" s="2" t="s">
        <v>352</v>
      </c>
      <c r="K74" s="4">
        <v>41856</v>
      </c>
      <c r="L74" s="682">
        <v>720</v>
      </c>
      <c r="M74" s="682">
        <v>1</v>
      </c>
      <c r="N74" s="682"/>
      <c r="O74" s="682"/>
      <c r="P74" s="682"/>
      <c r="Q74" s="682"/>
      <c r="R74" s="682"/>
      <c r="S74" s="682"/>
      <c r="T74" s="682"/>
      <c r="U74" s="682"/>
      <c r="V74" s="682">
        <v>0.09</v>
      </c>
      <c r="W74" s="43" t="str">
        <f t="shared" si="29"/>
        <v/>
      </c>
      <c r="X74" s="42" t="str">
        <f t="shared" si="27"/>
        <v/>
      </c>
      <c r="Y74" s="42">
        <f t="shared" si="30"/>
        <v>6.3639610306789274E-2</v>
      </c>
      <c r="Z74" s="42" t="str">
        <f t="shared" si="31"/>
        <v/>
      </c>
      <c r="AA74" s="42" t="str">
        <f t="shared" si="25"/>
        <v/>
      </c>
      <c r="AB74" s="42" t="str">
        <f t="shared" si="26"/>
        <v/>
      </c>
      <c r="AC74" s="2" t="s">
        <v>1207</v>
      </c>
      <c r="AD74" s="2" t="s">
        <v>400</v>
      </c>
      <c r="AE74" s="2" t="str">
        <f t="shared" si="28"/>
        <v>Sample Volume 6.7 L LOD 0.6 ug/sample</v>
      </c>
      <c r="AF74" s="39" t="str">
        <f t="shared" si="32"/>
        <v/>
      </c>
      <c r="AG74" s="39" t="str">
        <f t="shared" si="33"/>
        <v/>
      </c>
      <c r="AH74" s="39" t="str">
        <f t="shared" si="34"/>
        <v/>
      </c>
      <c r="AI74" s="39" t="str">
        <f t="shared" si="35"/>
        <v/>
      </c>
      <c r="AJ74" s="39" t="str">
        <f t="shared" si="36"/>
        <v/>
      </c>
      <c r="AK74" s="39" t="str">
        <f t="shared" si="37"/>
        <v/>
      </c>
    </row>
    <row r="75" spans="1:37" ht="25.5" hidden="1" x14ac:dyDescent="0.2">
      <c r="A75" s="2">
        <v>8802198</v>
      </c>
      <c r="B75" s="2" t="s">
        <v>1203</v>
      </c>
      <c r="C75" s="2">
        <v>2020</v>
      </c>
      <c r="D75" s="2" t="s">
        <v>1167</v>
      </c>
      <c r="E75" s="2"/>
      <c r="F75" s="2" t="s">
        <v>1210</v>
      </c>
      <c r="G75" s="2" t="s">
        <v>568</v>
      </c>
      <c r="H75" s="2" t="s">
        <v>351</v>
      </c>
      <c r="I75" s="2" t="s">
        <v>1193</v>
      </c>
      <c r="J75" s="2" t="s">
        <v>352</v>
      </c>
      <c r="K75" s="4">
        <v>41856</v>
      </c>
      <c r="L75" s="682">
        <v>720</v>
      </c>
      <c r="M75" s="682">
        <v>1</v>
      </c>
      <c r="N75" s="682"/>
      <c r="O75" s="682"/>
      <c r="P75" s="682"/>
      <c r="Q75" s="682"/>
      <c r="R75" s="682"/>
      <c r="S75" s="682"/>
      <c r="T75" s="682"/>
      <c r="U75" s="682"/>
      <c r="V75" s="682">
        <v>0.09</v>
      </c>
      <c r="W75" s="43" t="str">
        <f t="shared" si="29"/>
        <v/>
      </c>
      <c r="X75" s="42" t="str">
        <f t="shared" si="27"/>
        <v/>
      </c>
      <c r="Y75" s="42">
        <f t="shared" si="30"/>
        <v>6.3639610306789274E-2</v>
      </c>
      <c r="Z75" s="42" t="str">
        <f t="shared" si="31"/>
        <v/>
      </c>
      <c r="AA75" s="42" t="str">
        <f t="shared" ref="AA75:AA105" si="38">IF(AND($H75="W",$I75="Short-term",$J75="PBZ",$V75&lt;&gt;""),IF($AD75&lt;&gt;"ND",$V75,IF($AO$6&gt;3,$V75/2,$V75/SQRT(2))),"")</f>
        <v/>
      </c>
      <c r="AB75" s="42" t="str">
        <f t="shared" ref="AB75:AB105" si="39">IF(AND($H75="ONU",$I75="Short-term",$J75="PBZ",$V75&lt;&gt;""),IF($AD75&lt;&gt;"ND",$V75,IF($AO$6&gt;3,$V75/2,$V75/SQRT(2))),"")</f>
        <v/>
      </c>
      <c r="AC75" s="2" t="s">
        <v>1207</v>
      </c>
      <c r="AD75" s="2" t="s">
        <v>400</v>
      </c>
      <c r="AE75" s="2" t="str">
        <f t="shared" si="28"/>
        <v>Sample Volume 6.7 L LOD 0.6 ug/sample</v>
      </c>
      <c r="AF75" s="39" t="str">
        <f t="shared" si="32"/>
        <v/>
      </c>
      <c r="AG75" s="39" t="str">
        <f t="shared" si="33"/>
        <v/>
      </c>
      <c r="AH75" s="39" t="str">
        <f t="shared" si="34"/>
        <v/>
      </c>
      <c r="AI75" s="39" t="str">
        <f t="shared" si="35"/>
        <v/>
      </c>
      <c r="AJ75" s="39" t="str">
        <f t="shared" si="36"/>
        <v/>
      </c>
      <c r="AK75" s="39" t="str">
        <f t="shared" si="37"/>
        <v/>
      </c>
    </row>
    <row r="76" spans="1:37" ht="25.5" hidden="1" x14ac:dyDescent="0.2">
      <c r="A76" s="2">
        <v>8802198</v>
      </c>
      <c r="B76" s="2" t="s">
        <v>1203</v>
      </c>
      <c r="C76" s="2">
        <v>2020</v>
      </c>
      <c r="D76" s="2" t="s">
        <v>1167</v>
      </c>
      <c r="E76" s="2"/>
      <c r="F76" s="2" t="s">
        <v>1210</v>
      </c>
      <c r="G76" s="2" t="s">
        <v>568</v>
      </c>
      <c r="H76" s="2" t="s">
        <v>351</v>
      </c>
      <c r="I76" s="2" t="s">
        <v>1193</v>
      </c>
      <c r="J76" s="2" t="s">
        <v>352</v>
      </c>
      <c r="K76" s="4">
        <v>41856</v>
      </c>
      <c r="L76" s="682">
        <v>720</v>
      </c>
      <c r="M76" s="682">
        <v>1</v>
      </c>
      <c r="N76" s="682"/>
      <c r="O76" s="682"/>
      <c r="P76" s="682"/>
      <c r="Q76" s="682"/>
      <c r="R76" s="682"/>
      <c r="S76" s="682"/>
      <c r="T76" s="682"/>
      <c r="U76" s="682"/>
      <c r="V76" s="682">
        <v>0.09</v>
      </c>
      <c r="W76" s="43" t="str">
        <f t="shared" si="29"/>
        <v/>
      </c>
      <c r="X76" s="42" t="str">
        <f t="shared" si="27"/>
        <v/>
      </c>
      <c r="Y76" s="42">
        <f t="shared" si="30"/>
        <v>6.3639610306789274E-2</v>
      </c>
      <c r="Z76" s="42" t="str">
        <f t="shared" si="31"/>
        <v/>
      </c>
      <c r="AA76" s="42" t="str">
        <f t="shared" si="38"/>
        <v/>
      </c>
      <c r="AB76" s="42" t="str">
        <f t="shared" si="39"/>
        <v/>
      </c>
      <c r="AC76" s="2" t="s">
        <v>1207</v>
      </c>
      <c r="AD76" s="2" t="s">
        <v>400</v>
      </c>
      <c r="AE76" s="2" t="str">
        <f t="shared" si="28"/>
        <v>Sample Volume 6.7 L LOD 0.6 ug/sample</v>
      </c>
      <c r="AF76" s="39" t="str">
        <f t="shared" si="32"/>
        <v/>
      </c>
      <c r="AG76" s="39" t="str">
        <f t="shared" si="33"/>
        <v/>
      </c>
      <c r="AH76" s="39" t="str">
        <f t="shared" si="34"/>
        <v/>
      </c>
      <c r="AI76" s="39" t="str">
        <f t="shared" si="35"/>
        <v/>
      </c>
      <c r="AJ76" s="39" t="str">
        <f t="shared" si="36"/>
        <v/>
      </c>
      <c r="AK76" s="39" t="str">
        <f t="shared" si="37"/>
        <v/>
      </c>
    </row>
    <row r="77" spans="1:37" ht="25.5" hidden="1" x14ac:dyDescent="0.2">
      <c r="A77" s="2">
        <v>8802198</v>
      </c>
      <c r="B77" s="2" t="s">
        <v>1203</v>
      </c>
      <c r="C77" s="2">
        <v>2020</v>
      </c>
      <c r="D77" s="2" t="s">
        <v>1167</v>
      </c>
      <c r="E77" s="2"/>
      <c r="F77" s="2" t="s">
        <v>1210</v>
      </c>
      <c r="G77" s="2" t="s">
        <v>568</v>
      </c>
      <c r="H77" s="2" t="s">
        <v>351</v>
      </c>
      <c r="I77" s="2" t="s">
        <v>1193</v>
      </c>
      <c r="J77" s="2" t="s">
        <v>352</v>
      </c>
      <c r="K77" s="4">
        <v>41856</v>
      </c>
      <c r="L77" s="682">
        <v>720</v>
      </c>
      <c r="M77" s="682">
        <v>1</v>
      </c>
      <c r="N77" s="682"/>
      <c r="O77" s="682"/>
      <c r="P77" s="682"/>
      <c r="Q77" s="682"/>
      <c r="R77" s="682"/>
      <c r="S77" s="682"/>
      <c r="T77" s="682"/>
      <c r="U77" s="682"/>
      <c r="V77" s="682">
        <v>0.09</v>
      </c>
      <c r="W77" s="43" t="str">
        <f t="shared" si="29"/>
        <v/>
      </c>
      <c r="X77" s="42" t="str">
        <f t="shared" si="27"/>
        <v/>
      </c>
      <c r="Y77" s="42">
        <f t="shared" si="30"/>
        <v>6.3639610306789274E-2</v>
      </c>
      <c r="Z77" s="42" t="str">
        <f t="shared" si="31"/>
        <v/>
      </c>
      <c r="AA77" s="42" t="str">
        <f t="shared" si="38"/>
        <v/>
      </c>
      <c r="AB77" s="42" t="str">
        <f t="shared" si="39"/>
        <v/>
      </c>
      <c r="AC77" s="2" t="s">
        <v>1207</v>
      </c>
      <c r="AD77" s="2" t="s">
        <v>400</v>
      </c>
      <c r="AE77" s="2" t="str">
        <f t="shared" si="28"/>
        <v>Sample Volume 6.7 L LOD 0.6 ug/sample</v>
      </c>
      <c r="AF77" s="39" t="str">
        <f t="shared" si="32"/>
        <v/>
      </c>
      <c r="AG77" s="39" t="str">
        <f t="shared" si="33"/>
        <v/>
      </c>
      <c r="AH77" s="39" t="str">
        <f t="shared" si="34"/>
        <v/>
      </c>
      <c r="AI77" s="39" t="str">
        <f t="shared" si="35"/>
        <v/>
      </c>
      <c r="AJ77" s="39" t="str">
        <f t="shared" si="36"/>
        <v/>
      </c>
      <c r="AK77" s="39" t="str">
        <f t="shared" si="37"/>
        <v/>
      </c>
    </row>
    <row r="78" spans="1:37" ht="25.5" hidden="1" x14ac:dyDescent="0.2">
      <c r="A78" s="2">
        <v>8802198</v>
      </c>
      <c r="B78" s="2" t="s">
        <v>1203</v>
      </c>
      <c r="C78" s="2">
        <v>2020</v>
      </c>
      <c r="D78" s="2" t="s">
        <v>1167</v>
      </c>
      <c r="E78" s="2" t="s">
        <v>1220</v>
      </c>
      <c r="F78" s="2" t="s">
        <v>1210</v>
      </c>
      <c r="G78" s="2" t="s">
        <v>1232</v>
      </c>
      <c r="H78" s="2" t="s">
        <v>351</v>
      </c>
      <c r="I78" s="2" t="s">
        <v>1193</v>
      </c>
      <c r="J78" s="2" t="s">
        <v>352</v>
      </c>
      <c r="K78" s="4">
        <v>41857</v>
      </c>
      <c r="L78" s="682">
        <v>720</v>
      </c>
      <c r="M78" s="682">
        <v>1</v>
      </c>
      <c r="N78" s="682"/>
      <c r="O78" s="682"/>
      <c r="P78" s="682"/>
      <c r="Q78" s="682"/>
      <c r="R78" s="682"/>
      <c r="S78" s="682"/>
      <c r="T78" s="682"/>
      <c r="U78" s="682"/>
      <c r="V78" s="682">
        <v>0.09</v>
      </c>
      <c r="W78" s="43" t="str">
        <f t="shared" si="29"/>
        <v/>
      </c>
      <c r="X78" s="42" t="str">
        <f t="shared" si="27"/>
        <v/>
      </c>
      <c r="Y78" s="42">
        <f t="shared" si="30"/>
        <v>6.3639610306789274E-2</v>
      </c>
      <c r="Z78" s="42" t="str">
        <f t="shared" si="31"/>
        <v/>
      </c>
      <c r="AA78" s="42" t="str">
        <f t="shared" si="38"/>
        <v/>
      </c>
      <c r="AB78" s="42" t="str">
        <f t="shared" si="39"/>
        <v/>
      </c>
      <c r="AC78" s="2" t="s">
        <v>1207</v>
      </c>
      <c r="AD78" s="2" t="s">
        <v>400</v>
      </c>
      <c r="AE78" s="2" t="str">
        <f t="shared" si="28"/>
        <v>Sample Volume 6.7 L LOD 0.6 ug/sample</v>
      </c>
      <c r="AF78" s="39" t="str">
        <f t="shared" si="32"/>
        <v/>
      </c>
      <c r="AG78" s="39" t="str">
        <f t="shared" si="33"/>
        <v/>
      </c>
      <c r="AH78" s="39" t="str">
        <f t="shared" si="34"/>
        <v/>
      </c>
      <c r="AI78" s="39" t="str">
        <f t="shared" si="35"/>
        <v/>
      </c>
      <c r="AJ78" s="39" t="str">
        <f t="shared" si="36"/>
        <v/>
      </c>
      <c r="AK78" s="39" t="str">
        <f t="shared" si="37"/>
        <v/>
      </c>
    </row>
    <row r="79" spans="1:37" ht="25.5" hidden="1" x14ac:dyDescent="0.2">
      <c r="A79" s="2">
        <v>8802198</v>
      </c>
      <c r="B79" s="2" t="s">
        <v>1203</v>
      </c>
      <c r="C79" s="2">
        <v>2020</v>
      </c>
      <c r="D79" s="2" t="s">
        <v>1167</v>
      </c>
      <c r="E79" s="2" t="s">
        <v>1220</v>
      </c>
      <c r="F79" s="2" t="s">
        <v>1210</v>
      </c>
      <c r="G79" s="2" t="s">
        <v>1232</v>
      </c>
      <c r="H79" s="2" t="s">
        <v>351</v>
      </c>
      <c r="I79" s="2" t="s">
        <v>1193</v>
      </c>
      <c r="J79" s="2" t="s">
        <v>352</v>
      </c>
      <c r="K79" s="4">
        <v>41857</v>
      </c>
      <c r="L79" s="682">
        <v>720</v>
      </c>
      <c r="M79" s="682">
        <v>1</v>
      </c>
      <c r="N79" s="682"/>
      <c r="O79" s="682"/>
      <c r="P79" s="682"/>
      <c r="Q79" s="682"/>
      <c r="R79" s="682"/>
      <c r="S79" s="682"/>
      <c r="T79" s="682"/>
      <c r="U79" s="682"/>
      <c r="V79" s="682">
        <v>0.09</v>
      </c>
      <c r="W79" s="43" t="str">
        <f t="shared" si="29"/>
        <v/>
      </c>
      <c r="X79" s="42" t="str">
        <f t="shared" si="27"/>
        <v/>
      </c>
      <c r="Y79" s="42">
        <f t="shared" si="30"/>
        <v>6.3639610306789274E-2</v>
      </c>
      <c r="Z79" s="42" t="str">
        <f t="shared" si="31"/>
        <v/>
      </c>
      <c r="AA79" s="42" t="str">
        <f t="shared" si="38"/>
        <v/>
      </c>
      <c r="AB79" s="42" t="str">
        <f t="shared" si="39"/>
        <v/>
      </c>
      <c r="AC79" s="2" t="s">
        <v>1207</v>
      </c>
      <c r="AD79" s="2" t="s">
        <v>400</v>
      </c>
      <c r="AE79" s="2" t="str">
        <f t="shared" si="28"/>
        <v>Sample Volume 6.7 L LOD 0.6 ug/sample</v>
      </c>
      <c r="AF79" s="39" t="str">
        <f t="shared" si="32"/>
        <v/>
      </c>
      <c r="AG79" s="39" t="str">
        <f t="shared" si="33"/>
        <v/>
      </c>
      <c r="AH79" s="39" t="str">
        <f t="shared" si="34"/>
        <v/>
      </c>
      <c r="AI79" s="39" t="str">
        <f t="shared" si="35"/>
        <v/>
      </c>
      <c r="AJ79" s="39" t="str">
        <f t="shared" si="36"/>
        <v/>
      </c>
      <c r="AK79" s="39" t="str">
        <f t="shared" si="37"/>
        <v/>
      </c>
    </row>
    <row r="80" spans="1:37" ht="25.5" customHeight="1" x14ac:dyDescent="0.25">
      <c r="A80" s="2">
        <v>1641552</v>
      </c>
      <c r="B80" s="2" t="s">
        <v>1253</v>
      </c>
      <c r="C80" s="2">
        <v>2012</v>
      </c>
      <c r="D80" s="2" t="s">
        <v>1254</v>
      </c>
      <c r="E80" s="2" t="s">
        <v>1256</v>
      </c>
      <c r="F80" s="2" t="s">
        <v>568</v>
      </c>
      <c r="G80" s="24" t="s">
        <v>1257</v>
      </c>
      <c r="H80" s="5" t="s">
        <v>351</v>
      </c>
      <c r="I80" s="2" t="s">
        <v>341</v>
      </c>
      <c r="J80" s="2" t="s">
        <v>352</v>
      </c>
      <c r="K80" s="4"/>
      <c r="L80" s="682">
        <v>480</v>
      </c>
      <c r="M80" s="682">
        <v>1</v>
      </c>
      <c r="N80" s="682"/>
      <c r="O80" s="682"/>
      <c r="P80" s="682"/>
      <c r="Q80" s="682"/>
      <c r="R80" s="682"/>
      <c r="S80" s="682"/>
      <c r="T80" s="682"/>
      <c r="U80" s="682"/>
      <c r="V80" s="682">
        <v>2.41E-2</v>
      </c>
      <c r="W80" s="43">
        <f t="shared" si="29"/>
        <v>1.7041273426595793E-2</v>
      </c>
      <c r="X80" s="42" t="str">
        <f>IF(AND($H80="ONU", $I80="TWA", $J80="PBZ",$V80&lt;&gt;""),IF($AD80&lt;&gt;"ND",$V80,IF($AO$6&gt;3,$V80/2,$V80/SQRT(2))), "")</f>
        <v/>
      </c>
      <c r="Y80" s="42" t="str">
        <f t="shared" si="30"/>
        <v/>
      </c>
      <c r="Z80" s="42" t="str">
        <f t="shared" si="31"/>
        <v/>
      </c>
      <c r="AA80" s="42" t="str">
        <f t="shared" si="38"/>
        <v/>
      </c>
      <c r="AB80" s="42" t="str">
        <f t="shared" si="39"/>
        <v/>
      </c>
      <c r="AC80" s="2" t="s">
        <v>1255</v>
      </c>
      <c r="AD80" s="2" t="s">
        <v>400</v>
      </c>
      <c r="AE80" s="2" t="str">
        <f>IF(AD80="ND",_xlfn.CONCAT("Sample Volume ",ROUND(0.53/(0.05*480),3)," L LOD 0.53 ug/sample"),"")</f>
        <v>Sample Volume 0.022 L LOD 0.53 ug/sample</v>
      </c>
      <c r="AF80" s="39" t="str">
        <f t="shared" si="32"/>
        <v/>
      </c>
      <c r="AG80" s="39" t="str">
        <f t="shared" si="33"/>
        <v/>
      </c>
      <c r="AH80" s="39" t="str">
        <f t="shared" si="34"/>
        <v/>
      </c>
      <c r="AI80" s="39" t="str">
        <f t="shared" si="35"/>
        <v/>
      </c>
      <c r="AJ80" s="39" t="str">
        <f t="shared" si="36"/>
        <v/>
      </c>
      <c r="AK80" s="39" t="str">
        <f t="shared" si="37"/>
        <v/>
      </c>
    </row>
    <row r="81" spans="1:37" ht="63.75" x14ac:dyDescent="0.2">
      <c r="A81" s="2">
        <v>8802198</v>
      </c>
      <c r="B81" s="2" t="s">
        <v>1203</v>
      </c>
      <c r="C81" s="2">
        <v>2020</v>
      </c>
      <c r="D81" s="2" t="s">
        <v>1167</v>
      </c>
      <c r="E81" s="2" t="s">
        <v>1204</v>
      </c>
      <c r="F81" s="2" t="s">
        <v>1247</v>
      </c>
      <c r="G81" s="2" t="s">
        <v>1206</v>
      </c>
      <c r="H81" s="2" t="s">
        <v>351</v>
      </c>
      <c r="I81" s="2" t="s">
        <v>341</v>
      </c>
      <c r="J81" s="2" t="s">
        <v>352</v>
      </c>
      <c r="K81" s="4">
        <v>35872</v>
      </c>
      <c r="L81" s="682">
        <v>480</v>
      </c>
      <c r="M81" s="682">
        <v>1</v>
      </c>
      <c r="N81" s="682"/>
      <c r="O81" s="682"/>
      <c r="P81" s="682"/>
      <c r="Q81" s="682"/>
      <c r="R81" s="682"/>
      <c r="S81" s="682"/>
      <c r="T81" s="682"/>
      <c r="U81" s="682"/>
      <c r="V81" s="682">
        <v>2.1999999999999999E-2</v>
      </c>
      <c r="W81" s="43">
        <f t="shared" si="29"/>
        <v>1.5556349186104044E-2</v>
      </c>
      <c r="X81" s="42" t="str">
        <f>IF(AND($H81="ONU", $I81="TWA", $J81="PBZ",$V81&lt;&gt;""), $V81, "")</f>
        <v/>
      </c>
      <c r="Y81" s="42" t="str">
        <f t="shared" si="30"/>
        <v/>
      </c>
      <c r="Z81" s="42" t="str">
        <f t="shared" si="31"/>
        <v/>
      </c>
      <c r="AA81" s="42" t="str">
        <f t="shared" si="38"/>
        <v/>
      </c>
      <c r="AB81" s="42" t="str">
        <f t="shared" si="39"/>
        <v/>
      </c>
      <c r="AC81" s="2" t="s">
        <v>1207</v>
      </c>
      <c r="AD81" s="2" t="s">
        <v>400</v>
      </c>
      <c r="AE81" s="2" t="str">
        <f>IF(AD81="ND",_xlfn.CONCAT("Sample Volume ",ROUND(0.6/V81,1)," L LOD 0.6 ug/sample",""))</f>
        <v>Sample Volume 27.3 L LOD 0.6 ug/sample</v>
      </c>
      <c r="AF81" s="39" t="str">
        <f t="shared" si="32"/>
        <v/>
      </c>
      <c r="AG81" s="39" t="str">
        <f t="shared" si="33"/>
        <v/>
      </c>
      <c r="AH81" s="39" t="str">
        <f t="shared" si="34"/>
        <v/>
      </c>
      <c r="AI81" s="39" t="str">
        <f t="shared" si="35"/>
        <v/>
      </c>
      <c r="AJ81" s="39" t="str">
        <f t="shared" si="36"/>
        <v/>
      </c>
      <c r="AK81" s="39" t="str">
        <f t="shared" si="37"/>
        <v/>
      </c>
    </row>
    <row r="82" spans="1:37" ht="63.75" x14ac:dyDescent="0.2">
      <c r="A82" s="2">
        <v>8802198</v>
      </c>
      <c r="B82" s="2" t="s">
        <v>1203</v>
      </c>
      <c r="C82" s="2">
        <v>2020</v>
      </c>
      <c r="D82" s="2" t="s">
        <v>1167</v>
      </c>
      <c r="E82" s="2" t="s">
        <v>1204</v>
      </c>
      <c r="F82" s="2" t="s">
        <v>1247</v>
      </c>
      <c r="G82" s="2" t="s">
        <v>1206</v>
      </c>
      <c r="H82" s="2" t="s">
        <v>351</v>
      </c>
      <c r="I82" s="2" t="s">
        <v>341</v>
      </c>
      <c r="J82" s="2" t="s">
        <v>352</v>
      </c>
      <c r="K82" s="4">
        <v>36622</v>
      </c>
      <c r="L82" s="682">
        <v>480</v>
      </c>
      <c r="M82" s="682">
        <v>1</v>
      </c>
      <c r="N82" s="682"/>
      <c r="O82" s="682"/>
      <c r="P82" s="682"/>
      <c r="Q82" s="682"/>
      <c r="R82" s="682"/>
      <c r="S82" s="682"/>
      <c r="T82" s="682"/>
      <c r="U82" s="682"/>
      <c r="V82" s="682">
        <v>2.1000000000000001E-2</v>
      </c>
      <c r="W82" s="43">
        <f t="shared" si="29"/>
        <v>1.4849242404917497E-2</v>
      </c>
      <c r="X82" s="42" t="str">
        <f>IF(AND($H82="ONU", $I82="TWA", $J82="PBZ",$V82&lt;&gt;""), $V82, "")</f>
        <v/>
      </c>
      <c r="Y82" s="42" t="str">
        <f t="shared" si="30"/>
        <v/>
      </c>
      <c r="Z82" s="42" t="str">
        <f t="shared" si="31"/>
        <v/>
      </c>
      <c r="AA82" s="42" t="str">
        <f t="shared" si="38"/>
        <v/>
      </c>
      <c r="AB82" s="42" t="str">
        <f t="shared" si="39"/>
        <v/>
      </c>
      <c r="AC82" s="2" t="s">
        <v>1207</v>
      </c>
      <c r="AD82" s="2" t="s">
        <v>400</v>
      </c>
      <c r="AE82" s="2" t="str">
        <f>IF(AD82="ND",_xlfn.CONCAT("Sample Volume ",ROUND(0.6/V82,1)," L LOD 0.6 ug/sample",""))</f>
        <v>Sample Volume 28.6 L LOD 0.6 ug/sample</v>
      </c>
      <c r="AF82" s="39" t="str">
        <f t="shared" si="32"/>
        <v/>
      </c>
      <c r="AG82" s="39" t="str">
        <f t="shared" si="33"/>
        <v/>
      </c>
      <c r="AH82" s="39" t="str">
        <f t="shared" si="34"/>
        <v/>
      </c>
      <c r="AI82" s="39" t="str">
        <f t="shared" si="35"/>
        <v/>
      </c>
      <c r="AJ82" s="39" t="str">
        <f t="shared" si="36"/>
        <v/>
      </c>
      <c r="AK82" s="39" t="str">
        <f t="shared" si="37"/>
        <v/>
      </c>
    </row>
    <row r="83" spans="1:37" hidden="1" x14ac:dyDescent="0.2">
      <c r="A83" s="2">
        <v>8802198</v>
      </c>
      <c r="B83" s="2" t="s">
        <v>1203</v>
      </c>
      <c r="C83" s="2">
        <v>2020</v>
      </c>
      <c r="D83" s="2" t="s">
        <v>1167</v>
      </c>
      <c r="E83" s="2" t="s">
        <v>424</v>
      </c>
      <c r="F83" s="2" t="s">
        <v>1210</v>
      </c>
      <c r="G83" s="2" t="s">
        <v>1229</v>
      </c>
      <c r="H83" s="2" t="s">
        <v>351</v>
      </c>
      <c r="I83" s="2" t="s">
        <v>1193</v>
      </c>
      <c r="J83" s="2" t="s">
        <v>352</v>
      </c>
      <c r="K83" s="4">
        <v>42103</v>
      </c>
      <c r="L83" s="682">
        <v>720</v>
      </c>
      <c r="M83" s="682">
        <v>1</v>
      </c>
      <c r="N83" s="682"/>
      <c r="O83" s="682"/>
      <c r="P83" s="682"/>
      <c r="Q83" s="682"/>
      <c r="R83" s="682"/>
      <c r="S83" s="682"/>
      <c r="T83" s="682"/>
      <c r="U83" s="682"/>
      <c r="V83" s="682">
        <v>9.1999999999999998E-2</v>
      </c>
      <c r="W83" s="43" t="str">
        <f t="shared" si="29"/>
        <v/>
      </c>
      <c r="X83" s="42" t="str">
        <f t="shared" ref="X83:X90" si="40">IF(AND($H83="ONU", $I83="TWA", $J83="PBZ",$V83&lt;&gt;""),IF($AD83&lt;&gt;"ND",$V83,IF($AO$6&gt;3,$V83/2,$V83/SQRT(2))), "")</f>
        <v/>
      </c>
      <c r="Y83" s="42">
        <f t="shared" si="30"/>
        <v>9.1999999999999998E-2</v>
      </c>
      <c r="Z83" s="42" t="str">
        <f t="shared" si="31"/>
        <v/>
      </c>
      <c r="AA83" s="42" t="str">
        <f t="shared" si="38"/>
        <v/>
      </c>
      <c r="AB83" s="42" t="str">
        <f t="shared" si="39"/>
        <v/>
      </c>
      <c r="AC83" s="2" t="s">
        <v>1207</v>
      </c>
      <c r="AD83" s="2"/>
      <c r="AE83" s="2" t="str">
        <f t="shared" ref="AE83:AE90" si="41">IF(AD83="ND",_xlfn.CONCAT("Sample Volume ",ROUND(0.6/V83,1)," L LOD 0.6 ug/sample"),"")</f>
        <v/>
      </c>
      <c r="AF83" s="39" t="str">
        <f t="shared" si="32"/>
        <v/>
      </c>
      <c r="AG83" s="39" t="str">
        <f t="shared" si="33"/>
        <v/>
      </c>
      <c r="AH83" s="39">
        <f t="shared" si="34"/>
        <v>9.1999999999999998E-2</v>
      </c>
      <c r="AI83" s="39">
        <f t="shared" si="35"/>
        <v>-2.3859667019330968</v>
      </c>
      <c r="AJ83" s="39" t="str">
        <f t="shared" si="36"/>
        <v/>
      </c>
      <c r="AK83" s="39" t="str">
        <f t="shared" si="37"/>
        <v/>
      </c>
    </row>
    <row r="84" spans="1:37" hidden="1" x14ac:dyDescent="0.2">
      <c r="A84" s="2">
        <v>8802198</v>
      </c>
      <c r="B84" s="2" t="s">
        <v>1203</v>
      </c>
      <c r="C84" s="2">
        <v>2020</v>
      </c>
      <c r="D84" s="2" t="s">
        <v>1167</v>
      </c>
      <c r="E84" s="2" t="s">
        <v>424</v>
      </c>
      <c r="F84" s="2" t="s">
        <v>1210</v>
      </c>
      <c r="G84" s="2" t="s">
        <v>568</v>
      </c>
      <c r="H84" s="2" t="s">
        <v>351</v>
      </c>
      <c r="I84" s="2" t="s">
        <v>1193</v>
      </c>
      <c r="J84" s="2" t="s">
        <v>352</v>
      </c>
      <c r="K84" s="4">
        <v>42103</v>
      </c>
      <c r="L84" s="682">
        <v>720</v>
      </c>
      <c r="M84" s="682">
        <v>1</v>
      </c>
      <c r="N84" s="682"/>
      <c r="O84" s="682"/>
      <c r="P84" s="682"/>
      <c r="Q84" s="682"/>
      <c r="R84" s="682"/>
      <c r="S84" s="682"/>
      <c r="T84" s="682"/>
      <c r="U84" s="682"/>
      <c r="V84" s="682">
        <v>0.17799999999999999</v>
      </c>
      <c r="W84" s="43" t="str">
        <f t="shared" si="29"/>
        <v/>
      </c>
      <c r="X84" s="42" t="str">
        <f t="shared" si="40"/>
        <v/>
      </c>
      <c r="Y84" s="42">
        <f t="shared" si="30"/>
        <v>0.17799999999999999</v>
      </c>
      <c r="Z84" s="42" t="str">
        <f t="shared" si="31"/>
        <v/>
      </c>
      <c r="AA84" s="42" t="str">
        <f t="shared" si="38"/>
        <v/>
      </c>
      <c r="AB84" s="42" t="str">
        <f t="shared" si="39"/>
        <v/>
      </c>
      <c r="AC84" s="2" t="s">
        <v>1207</v>
      </c>
      <c r="AD84" s="2"/>
      <c r="AE84" s="2" t="str">
        <f t="shared" si="41"/>
        <v/>
      </c>
      <c r="AF84" s="39" t="str">
        <f t="shared" si="32"/>
        <v/>
      </c>
      <c r="AG84" s="39" t="str">
        <f t="shared" si="33"/>
        <v/>
      </c>
      <c r="AH84" s="39">
        <f t="shared" si="34"/>
        <v>0.17799999999999999</v>
      </c>
      <c r="AI84" s="39">
        <f t="shared" si="35"/>
        <v>-1.725971728690052</v>
      </c>
      <c r="AJ84" s="39" t="str">
        <f t="shared" si="36"/>
        <v/>
      </c>
      <c r="AK84" s="39" t="str">
        <f t="shared" si="37"/>
        <v/>
      </c>
    </row>
    <row r="85" spans="1:37" hidden="1" x14ac:dyDescent="0.2">
      <c r="A85" s="2">
        <v>8802198</v>
      </c>
      <c r="B85" s="2" t="s">
        <v>1203</v>
      </c>
      <c r="C85" s="2">
        <v>2020</v>
      </c>
      <c r="D85" s="2" t="s">
        <v>1167</v>
      </c>
      <c r="E85" s="2" t="s">
        <v>1204</v>
      </c>
      <c r="F85" s="2" t="s">
        <v>1210</v>
      </c>
      <c r="G85" s="2" t="s">
        <v>568</v>
      </c>
      <c r="H85" s="2" t="s">
        <v>351</v>
      </c>
      <c r="I85" s="2" t="s">
        <v>1193</v>
      </c>
      <c r="J85" s="2" t="s">
        <v>352</v>
      </c>
      <c r="K85" s="4">
        <v>42103</v>
      </c>
      <c r="L85" s="682">
        <v>720</v>
      </c>
      <c r="M85" s="682">
        <v>1</v>
      </c>
      <c r="N85" s="682"/>
      <c r="O85" s="682"/>
      <c r="P85" s="682"/>
      <c r="Q85" s="682"/>
      <c r="R85" s="682"/>
      <c r="S85" s="682"/>
      <c r="T85" s="682"/>
      <c r="U85" s="682"/>
      <c r="V85" s="682">
        <v>0.12</v>
      </c>
      <c r="W85" s="43" t="str">
        <f t="shared" si="29"/>
        <v/>
      </c>
      <c r="X85" s="42" t="str">
        <f t="shared" si="40"/>
        <v/>
      </c>
      <c r="Y85" s="42">
        <f t="shared" si="30"/>
        <v>0.12</v>
      </c>
      <c r="Z85" s="42" t="str">
        <f t="shared" si="31"/>
        <v/>
      </c>
      <c r="AA85" s="42" t="str">
        <f t="shared" si="38"/>
        <v/>
      </c>
      <c r="AB85" s="42" t="str">
        <f t="shared" si="39"/>
        <v/>
      </c>
      <c r="AC85" s="2" t="s">
        <v>1207</v>
      </c>
      <c r="AD85" s="2"/>
      <c r="AE85" s="2" t="str">
        <f t="shared" si="41"/>
        <v/>
      </c>
      <c r="AF85" s="39" t="str">
        <f t="shared" si="32"/>
        <v/>
      </c>
      <c r="AG85" s="39" t="str">
        <f t="shared" si="33"/>
        <v/>
      </c>
      <c r="AH85" s="39">
        <f t="shared" si="34"/>
        <v>0.12</v>
      </c>
      <c r="AI85" s="39">
        <f t="shared" si="35"/>
        <v>-2.120263536200091</v>
      </c>
      <c r="AJ85" s="39" t="str">
        <f t="shared" si="36"/>
        <v/>
      </c>
      <c r="AK85" s="39" t="str">
        <f t="shared" si="37"/>
        <v/>
      </c>
    </row>
    <row r="86" spans="1:37" hidden="1" x14ac:dyDescent="0.2">
      <c r="A86" s="2">
        <v>8802198</v>
      </c>
      <c r="B86" s="2" t="s">
        <v>1203</v>
      </c>
      <c r="C86" s="2">
        <v>2020</v>
      </c>
      <c r="D86" s="2" t="s">
        <v>1167</v>
      </c>
      <c r="E86" s="2" t="s">
        <v>1204</v>
      </c>
      <c r="F86" s="2" t="s">
        <v>1210</v>
      </c>
      <c r="G86" s="2" t="s">
        <v>568</v>
      </c>
      <c r="H86" s="2" t="s">
        <v>351</v>
      </c>
      <c r="I86" s="2" t="s">
        <v>1193</v>
      </c>
      <c r="J86" s="2" t="s">
        <v>352</v>
      </c>
      <c r="K86" s="4">
        <v>42103</v>
      </c>
      <c r="L86" s="682">
        <v>720</v>
      </c>
      <c r="M86" s="682">
        <v>1</v>
      </c>
      <c r="N86" s="682"/>
      <c r="O86" s="682"/>
      <c r="P86" s="682"/>
      <c r="Q86" s="682"/>
      <c r="R86" s="682"/>
      <c r="S86" s="682"/>
      <c r="T86" s="682"/>
      <c r="U86" s="682"/>
      <c r="V86" s="682">
        <v>0.20599999999999999</v>
      </c>
      <c r="W86" s="43" t="str">
        <f t="shared" si="29"/>
        <v/>
      </c>
      <c r="X86" s="42" t="str">
        <f t="shared" si="40"/>
        <v/>
      </c>
      <c r="Y86" s="42">
        <f t="shared" si="30"/>
        <v>0.20599999999999999</v>
      </c>
      <c r="Z86" s="42" t="str">
        <f t="shared" si="31"/>
        <v/>
      </c>
      <c r="AA86" s="42" t="str">
        <f t="shared" si="38"/>
        <v/>
      </c>
      <c r="AB86" s="42" t="str">
        <f t="shared" si="39"/>
        <v/>
      </c>
      <c r="AC86" s="2" t="s">
        <v>1207</v>
      </c>
      <c r="AD86" s="2"/>
      <c r="AE86" s="2" t="str">
        <f t="shared" si="41"/>
        <v/>
      </c>
      <c r="AF86" s="39" t="str">
        <f t="shared" si="32"/>
        <v/>
      </c>
      <c r="AG86" s="39" t="str">
        <f t="shared" si="33"/>
        <v/>
      </c>
      <c r="AH86" s="39">
        <f t="shared" si="34"/>
        <v>0.20599999999999999</v>
      </c>
      <c r="AI86" s="39">
        <f t="shared" si="35"/>
        <v>-1.579879110192556</v>
      </c>
      <c r="AJ86" s="39" t="str">
        <f t="shared" si="36"/>
        <v/>
      </c>
      <c r="AK86" s="39" t="str">
        <f t="shared" si="37"/>
        <v/>
      </c>
    </row>
    <row r="87" spans="1:37" hidden="1" x14ac:dyDescent="0.2">
      <c r="A87" s="2">
        <v>8802198</v>
      </c>
      <c r="B87" s="2" t="s">
        <v>1203</v>
      </c>
      <c r="C87" s="2">
        <v>2020</v>
      </c>
      <c r="D87" s="2" t="s">
        <v>1167</v>
      </c>
      <c r="E87" s="2" t="s">
        <v>1222</v>
      </c>
      <c r="F87" s="2" t="s">
        <v>1210</v>
      </c>
      <c r="G87" s="2" t="s">
        <v>568</v>
      </c>
      <c r="H87" s="2" t="s">
        <v>351</v>
      </c>
      <c r="I87" s="2" t="s">
        <v>1193</v>
      </c>
      <c r="J87" s="2" t="s">
        <v>352</v>
      </c>
      <c r="K87" s="4">
        <v>42103</v>
      </c>
      <c r="L87" s="682">
        <v>720</v>
      </c>
      <c r="M87" s="682">
        <v>1</v>
      </c>
      <c r="N87" s="682"/>
      <c r="O87" s="682"/>
      <c r="P87" s="682"/>
      <c r="Q87" s="682"/>
      <c r="R87" s="682"/>
      <c r="S87" s="682"/>
      <c r="T87" s="682"/>
      <c r="U87" s="682"/>
      <c r="V87" s="682">
        <v>0.185</v>
      </c>
      <c r="W87" s="43" t="str">
        <f t="shared" si="29"/>
        <v/>
      </c>
      <c r="X87" s="42" t="str">
        <f t="shared" si="40"/>
        <v/>
      </c>
      <c r="Y87" s="42">
        <f t="shared" si="30"/>
        <v>0.185</v>
      </c>
      <c r="Z87" s="42" t="str">
        <f t="shared" si="31"/>
        <v/>
      </c>
      <c r="AA87" s="42" t="str">
        <f t="shared" si="38"/>
        <v/>
      </c>
      <c r="AB87" s="42" t="str">
        <f t="shared" si="39"/>
        <v/>
      </c>
      <c r="AC87" s="2" t="s">
        <v>1207</v>
      </c>
      <c r="AD87" s="2"/>
      <c r="AE87" s="2" t="str">
        <f t="shared" si="41"/>
        <v/>
      </c>
      <c r="AF87" s="39" t="str">
        <f t="shared" si="32"/>
        <v/>
      </c>
      <c r="AG87" s="39" t="str">
        <f t="shared" si="33"/>
        <v/>
      </c>
      <c r="AH87" s="39">
        <f t="shared" si="34"/>
        <v>0.185</v>
      </c>
      <c r="AI87" s="39">
        <f t="shared" si="35"/>
        <v>-1.6873994539038122</v>
      </c>
      <c r="AJ87" s="39" t="str">
        <f t="shared" si="36"/>
        <v/>
      </c>
      <c r="AK87" s="39" t="str">
        <f t="shared" si="37"/>
        <v/>
      </c>
    </row>
    <row r="88" spans="1:37" hidden="1" x14ac:dyDescent="0.2">
      <c r="A88" s="2">
        <v>8802198</v>
      </c>
      <c r="B88" s="2" t="s">
        <v>1203</v>
      </c>
      <c r="C88" s="2">
        <v>2020</v>
      </c>
      <c r="D88" s="2" t="s">
        <v>1167</v>
      </c>
      <c r="E88" s="2" t="s">
        <v>1222</v>
      </c>
      <c r="F88" s="2" t="s">
        <v>1210</v>
      </c>
      <c r="G88" s="2" t="s">
        <v>568</v>
      </c>
      <c r="H88" s="2" t="s">
        <v>351</v>
      </c>
      <c r="I88" s="2" t="s">
        <v>1193</v>
      </c>
      <c r="J88" s="2" t="s">
        <v>352</v>
      </c>
      <c r="K88" s="4">
        <v>42103</v>
      </c>
      <c r="L88" s="682">
        <v>720</v>
      </c>
      <c r="M88" s="682">
        <v>1</v>
      </c>
      <c r="N88" s="682"/>
      <c r="O88" s="682"/>
      <c r="P88" s="682"/>
      <c r="Q88" s="682"/>
      <c r="R88" s="682"/>
      <c r="S88" s="682"/>
      <c r="T88" s="682"/>
      <c r="U88" s="682"/>
      <c r="V88" s="682">
        <v>0.11</v>
      </c>
      <c r="W88" s="43" t="str">
        <f t="shared" si="29"/>
        <v/>
      </c>
      <c r="X88" s="42" t="str">
        <f t="shared" si="40"/>
        <v/>
      </c>
      <c r="Y88" s="42">
        <f t="shared" si="30"/>
        <v>0.11</v>
      </c>
      <c r="Z88" s="42" t="str">
        <f t="shared" si="31"/>
        <v/>
      </c>
      <c r="AA88" s="42" t="str">
        <f t="shared" si="38"/>
        <v/>
      </c>
      <c r="AB88" s="42" t="str">
        <f t="shared" si="39"/>
        <v/>
      </c>
      <c r="AC88" s="2" t="s">
        <v>1207</v>
      </c>
      <c r="AD88" s="2"/>
      <c r="AE88" s="2" t="str">
        <f t="shared" si="41"/>
        <v/>
      </c>
      <c r="AF88" s="39" t="str">
        <f t="shared" si="32"/>
        <v/>
      </c>
      <c r="AG88" s="39" t="str">
        <f t="shared" si="33"/>
        <v/>
      </c>
      <c r="AH88" s="39">
        <f t="shared" si="34"/>
        <v>0.11</v>
      </c>
      <c r="AI88" s="39">
        <f t="shared" si="35"/>
        <v>-2.2072749131897207</v>
      </c>
      <c r="AJ88" s="39" t="str">
        <f t="shared" si="36"/>
        <v/>
      </c>
      <c r="AK88" s="39" t="str">
        <f t="shared" si="37"/>
        <v/>
      </c>
    </row>
    <row r="89" spans="1:37" ht="12.75" hidden="1" customHeight="1" x14ac:dyDescent="0.2">
      <c r="A89" s="2">
        <v>8802198</v>
      </c>
      <c r="B89" s="2" t="s">
        <v>1203</v>
      </c>
      <c r="C89" s="2">
        <v>2020</v>
      </c>
      <c r="D89" s="2" t="s">
        <v>1167</v>
      </c>
      <c r="E89" s="2" t="s">
        <v>1209</v>
      </c>
      <c r="F89" s="2" t="s">
        <v>1210</v>
      </c>
      <c r="G89" s="2" t="s">
        <v>568</v>
      </c>
      <c r="H89" s="2" t="s">
        <v>351</v>
      </c>
      <c r="I89" s="2" t="s">
        <v>1193</v>
      </c>
      <c r="J89" s="2" t="s">
        <v>352</v>
      </c>
      <c r="K89" s="4">
        <v>42103</v>
      </c>
      <c r="L89" s="682">
        <v>720</v>
      </c>
      <c r="M89" s="682">
        <v>1</v>
      </c>
      <c r="N89" s="682"/>
      <c r="O89" s="682"/>
      <c r="P89" s="682"/>
      <c r="Q89" s="682"/>
      <c r="R89" s="682"/>
      <c r="S89" s="682"/>
      <c r="T89" s="682"/>
      <c r="U89" s="682"/>
      <c r="V89" s="682">
        <v>7.8E-2</v>
      </c>
      <c r="W89" s="43" t="str">
        <f t="shared" si="29"/>
        <v/>
      </c>
      <c r="X89" s="42" t="str">
        <f t="shared" si="40"/>
        <v/>
      </c>
      <c r="Y89" s="42">
        <f t="shared" si="30"/>
        <v>7.8E-2</v>
      </c>
      <c r="Z89" s="42" t="str">
        <f t="shared" si="31"/>
        <v/>
      </c>
      <c r="AA89" s="42" t="str">
        <f t="shared" si="38"/>
        <v/>
      </c>
      <c r="AB89" s="42" t="str">
        <f t="shared" si="39"/>
        <v/>
      </c>
      <c r="AC89" s="2" t="s">
        <v>1207</v>
      </c>
      <c r="AD89" s="2"/>
      <c r="AE89" s="2" t="str">
        <f t="shared" si="41"/>
        <v/>
      </c>
      <c r="AF89" s="39" t="str">
        <f t="shared" si="32"/>
        <v/>
      </c>
      <c r="AG89" s="39" t="str">
        <f t="shared" si="33"/>
        <v/>
      </c>
      <c r="AH89" s="39">
        <f t="shared" si="34"/>
        <v>7.8E-2</v>
      </c>
      <c r="AI89" s="39">
        <f t="shared" si="35"/>
        <v>-2.5510464522925451</v>
      </c>
      <c r="AJ89" s="39" t="str">
        <f t="shared" si="36"/>
        <v/>
      </c>
      <c r="AK89" s="39" t="str">
        <f t="shared" si="37"/>
        <v/>
      </c>
    </row>
    <row r="90" spans="1:37" ht="25.5" hidden="1" customHeight="1" x14ac:dyDescent="0.2">
      <c r="A90" s="2">
        <v>8802198</v>
      </c>
      <c r="B90" s="2" t="s">
        <v>1203</v>
      </c>
      <c r="C90" s="2">
        <v>2020</v>
      </c>
      <c r="D90" s="2" t="s">
        <v>1167</v>
      </c>
      <c r="E90" s="2" t="s">
        <v>1220</v>
      </c>
      <c r="F90" s="2" t="s">
        <v>1210</v>
      </c>
      <c r="G90" s="2" t="s">
        <v>568</v>
      </c>
      <c r="H90" s="5" t="s">
        <v>351</v>
      </c>
      <c r="I90" s="2" t="s">
        <v>1193</v>
      </c>
      <c r="J90" s="2" t="s">
        <v>352</v>
      </c>
      <c r="K90" s="4">
        <v>42134</v>
      </c>
      <c r="L90" s="682">
        <v>720</v>
      </c>
      <c r="M90" s="682">
        <v>1</v>
      </c>
      <c r="N90" s="682"/>
      <c r="O90" s="682"/>
      <c r="P90" s="682"/>
      <c r="Q90" s="682"/>
      <c r="R90" s="682"/>
      <c r="S90" s="682"/>
      <c r="T90" s="682"/>
      <c r="U90" s="682"/>
      <c r="V90" s="682">
        <v>0.09</v>
      </c>
      <c r="W90" s="43" t="str">
        <f t="shared" si="29"/>
        <v/>
      </c>
      <c r="X90" s="42" t="str">
        <f t="shared" si="40"/>
        <v/>
      </c>
      <c r="Y90" s="42">
        <f t="shared" si="30"/>
        <v>6.3639610306789274E-2</v>
      </c>
      <c r="Z90" s="42" t="str">
        <f t="shared" si="31"/>
        <v/>
      </c>
      <c r="AA90" s="42" t="str">
        <f t="shared" si="38"/>
        <v/>
      </c>
      <c r="AB90" s="42" t="str">
        <f t="shared" si="39"/>
        <v/>
      </c>
      <c r="AC90" s="2" t="s">
        <v>1207</v>
      </c>
      <c r="AD90" s="2" t="s">
        <v>400</v>
      </c>
      <c r="AE90" s="2" t="str">
        <f t="shared" si="41"/>
        <v>Sample Volume 6.7 L LOD 0.6 ug/sample</v>
      </c>
      <c r="AF90" s="39" t="str">
        <f t="shared" si="32"/>
        <v/>
      </c>
      <c r="AG90" s="39" t="str">
        <f t="shared" si="33"/>
        <v/>
      </c>
      <c r="AH90" s="39" t="str">
        <f t="shared" si="34"/>
        <v/>
      </c>
      <c r="AI90" s="39" t="str">
        <f t="shared" si="35"/>
        <v/>
      </c>
      <c r="AJ90" s="39" t="str">
        <f t="shared" si="36"/>
        <v/>
      </c>
      <c r="AK90" s="39" t="str">
        <f t="shared" si="37"/>
        <v/>
      </c>
    </row>
    <row r="91" spans="1:37" ht="25.5" customHeight="1" x14ac:dyDescent="0.25">
      <c r="A91" s="2">
        <v>8802198</v>
      </c>
      <c r="B91" s="2" t="s">
        <v>1203</v>
      </c>
      <c r="C91" s="2">
        <v>2020</v>
      </c>
      <c r="D91" s="2" t="s">
        <v>1167</v>
      </c>
      <c r="E91" s="2" t="s">
        <v>1204</v>
      </c>
      <c r="F91" s="2" t="s">
        <v>1259</v>
      </c>
      <c r="G91" s="11" t="s">
        <v>1260</v>
      </c>
      <c r="H91" s="2" t="s">
        <v>87</v>
      </c>
      <c r="I91" s="2" t="s">
        <v>341</v>
      </c>
      <c r="J91" s="2" t="s">
        <v>493</v>
      </c>
      <c r="K91" s="4" t="s">
        <v>1261</v>
      </c>
      <c r="L91" s="682">
        <v>480</v>
      </c>
      <c r="M91" s="682">
        <v>1</v>
      </c>
      <c r="N91" s="682"/>
      <c r="O91" s="682"/>
      <c r="P91" s="682"/>
      <c r="Q91" s="682"/>
      <c r="R91" s="682"/>
      <c r="S91" s="682"/>
      <c r="T91" s="682"/>
      <c r="U91" s="682"/>
      <c r="V91" s="682">
        <v>1.9E-2</v>
      </c>
      <c r="W91" s="43" t="str">
        <f t="shared" si="29"/>
        <v/>
      </c>
      <c r="X91" s="42" t="str">
        <f>IF(AND($H91="ONU", $I91="TWA", $J91="PBZ",$V91&lt;&gt;""), $V91, "")</f>
        <v/>
      </c>
      <c r="Y91" s="42" t="str">
        <f t="shared" si="30"/>
        <v/>
      </c>
      <c r="Z91" s="42" t="str">
        <f t="shared" si="31"/>
        <v/>
      </c>
      <c r="AA91" s="42" t="str">
        <f t="shared" si="38"/>
        <v/>
      </c>
      <c r="AB91" s="42" t="str">
        <f t="shared" si="39"/>
        <v/>
      </c>
      <c r="AC91" s="2" t="s">
        <v>1207</v>
      </c>
      <c r="AD91" s="2" t="s">
        <v>400</v>
      </c>
      <c r="AE91" s="2" t="s">
        <v>1262</v>
      </c>
      <c r="AF91" s="39" t="str">
        <f t="shared" si="32"/>
        <v/>
      </c>
      <c r="AG91" s="39" t="str">
        <f t="shared" si="33"/>
        <v/>
      </c>
      <c r="AH91" s="39" t="str">
        <f t="shared" si="34"/>
        <v/>
      </c>
      <c r="AI91" s="39" t="str">
        <f t="shared" si="35"/>
        <v/>
      </c>
      <c r="AJ91" s="39" t="str">
        <f t="shared" si="36"/>
        <v/>
      </c>
      <c r="AK91" s="39" t="str">
        <f t="shared" si="37"/>
        <v/>
      </c>
    </row>
    <row r="92" spans="1:37" ht="25.5" customHeight="1" x14ac:dyDescent="0.25">
      <c r="A92" s="2">
        <v>8802198</v>
      </c>
      <c r="B92" s="2" t="s">
        <v>1203</v>
      </c>
      <c r="C92" s="2">
        <v>2020</v>
      </c>
      <c r="D92" s="2" t="s">
        <v>1167</v>
      </c>
      <c r="E92" s="2" t="s">
        <v>1204</v>
      </c>
      <c r="F92" s="2" t="s">
        <v>1263</v>
      </c>
      <c r="G92" s="24" t="s">
        <v>1264</v>
      </c>
      <c r="H92" s="2" t="s">
        <v>351</v>
      </c>
      <c r="I92" s="2" t="s">
        <v>341</v>
      </c>
      <c r="J92" s="2" t="s">
        <v>352</v>
      </c>
      <c r="K92" s="4">
        <v>36605</v>
      </c>
      <c r="L92" s="682">
        <v>480</v>
      </c>
      <c r="M92" s="682">
        <v>1</v>
      </c>
      <c r="N92" s="682"/>
      <c r="O92" s="682"/>
      <c r="P92" s="682"/>
      <c r="Q92" s="682"/>
      <c r="R92" s="682"/>
      <c r="S92" s="682"/>
      <c r="T92" s="682"/>
      <c r="U92" s="682"/>
      <c r="V92" s="682">
        <v>1.7999999999999999E-2</v>
      </c>
      <c r="W92" s="43">
        <f t="shared" si="29"/>
        <v>1.2727922061357854E-2</v>
      </c>
      <c r="X92" s="42" t="str">
        <f>IF(AND($H92="ONU", $I92="TWA", $J92="PBZ",$V92&lt;&gt;""), $V92, "")</f>
        <v/>
      </c>
      <c r="Y92" s="42" t="str">
        <f t="shared" si="30"/>
        <v/>
      </c>
      <c r="Z92" s="42" t="str">
        <f t="shared" si="31"/>
        <v/>
      </c>
      <c r="AA92" s="42" t="str">
        <f t="shared" si="38"/>
        <v/>
      </c>
      <c r="AB92" s="42" t="str">
        <f t="shared" si="39"/>
        <v/>
      </c>
      <c r="AC92" s="2" t="s">
        <v>1207</v>
      </c>
      <c r="AD92" s="2" t="s">
        <v>400</v>
      </c>
      <c r="AE92" s="2" t="s">
        <v>1265</v>
      </c>
      <c r="AF92" s="39" t="str">
        <f t="shared" si="32"/>
        <v/>
      </c>
      <c r="AG92" s="39" t="str">
        <f t="shared" si="33"/>
        <v/>
      </c>
      <c r="AH92" s="39" t="str">
        <f t="shared" si="34"/>
        <v/>
      </c>
      <c r="AI92" s="39" t="str">
        <f t="shared" si="35"/>
        <v/>
      </c>
      <c r="AJ92" s="39" t="str">
        <f t="shared" si="36"/>
        <v/>
      </c>
      <c r="AK92" s="39" t="str">
        <f t="shared" si="37"/>
        <v/>
      </c>
    </row>
    <row r="93" spans="1:37" ht="25.5" customHeight="1" x14ac:dyDescent="0.2">
      <c r="A93" s="2">
        <v>8802198</v>
      </c>
      <c r="B93" s="2" t="s">
        <v>1203</v>
      </c>
      <c r="C93" s="2">
        <v>2020</v>
      </c>
      <c r="D93" s="2" t="s">
        <v>1167</v>
      </c>
      <c r="E93" s="2" t="s">
        <v>1248</v>
      </c>
      <c r="F93" s="2" t="s">
        <v>1266</v>
      </c>
      <c r="G93" s="2" t="s">
        <v>1267</v>
      </c>
      <c r="H93" s="2" t="s">
        <v>351</v>
      </c>
      <c r="I93" s="2" t="s">
        <v>341</v>
      </c>
      <c r="J93" s="2" t="s">
        <v>352</v>
      </c>
      <c r="K93" s="4">
        <v>36774</v>
      </c>
      <c r="L93" s="682">
        <v>480</v>
      </c>
      <c r="M93" s="682">
        <v>1</v>
      </c>
      <c r="N93" s="682"/>
      <c r="O93" s="682"/>
      <c r="P93" s="682"/>
      <c r="Q93" s="682"/>
      <c r="R93" s="682"/>
      <c r="S93" s="682"/>
      <c r="T93" s="682"/>
      <c r="U93" s="682"/>
      <c r="V93" s="682">
        <v>1.7999999999999999E-2</v>
      </c>
      <c r="W93" s="43">
        <f t="shared" si="29"/>
        <v>1.2727922061357854E-2</v>
      </c>
      <c r="X93" s="42" t="str">
        <f>IF(AND($H93="ONU", $I93="TWA", $J93="PBZ",$V93&lt;&gt;""), $V93, "")</f>
        <v/>
      </c>
      <c r="Y93" s="42" t="str">
        <f t="shared" si="30"/>
        <v/>
      </c>
      <c r="Z93" s="42" t="str">
        <f t="shared" si="31"/>
        <v/>
      </c>
      <c r="AA93" s="42" t="str">
        <f t="shared" si="38"/>
        <v/>
      </c>
      <c r="AB93" s="42" t="str">
        <f t="shared" si="39"/>
        <v/>
      </c>
      <c r="AC93" s="2" t="s">
        <v>1207</v>
      </c>
      <c r="AD93" s="2" t="s">
        <v>400</v>
      </c>
      <c r="AE93" s="2" t="str">
        <f>IF(AD93="ND",_xlfn.CONCAT("Sample Volume ",ROUND(0.6/V93,1)," L LOD 0.6 ug/sample",""))</f>
        <v>Sample Volume 33.3 L LOD 0.6 ug/sample</v>
      </c>
      <c r="AF93" s="39" t="str">
        <f t="shared" si="32"/>
        <v/>
      </c>
      <c r="AG93" s="39" t="str">
        <f t="shared" si="33"/>
        <v/>
      </c>
      <c r="AH93" s="39" t="str">
        <f t="shared" si="34"/>
        <v/>
      </c>
      <c r="AI93" s="39" t="str">
        <f t="shared" si="35"/>
        <v/>
      </c>
      <c r="AJ93" s="39" t="str">
        <f t="shared" si="36"/>
        <v/>
      </c>
      <c r="AK93" s="39" t="str">
        <f t="shared" si="37"/>
        <v/>
      </c>
    </row>
    <row r="94" spans="1:37" ht="25.5" customHeight="1" x14ac:dyDescent="0.2">
      <c r="A94" s="2">
        <v>8802198</v>
      </c>
      <c r="B94" s="2" t="s">
        <v>1203</v>
      </c>
      <c r="C94" s="2">
        <v>2020</v>
      </c>
      <c r="D94" s="2" t="s">
        <v>1167</v>
      </c>
      <c r="E94" s="2" t="s">
        <v>1248</v>
      </c>
      <c r="F94" s="2" t="s">
        <v>1266</v>
      </c>
      <c r="G94" s="2" t="s">
        <v>1267</v>
      </c>
      <c r="H94" s="2" t="s">
        <v>351</v>
      </c>
      <c r="I94" s="2" t="s">
        <v>341</v>
      </c>
      <c r="J94" s="2" t="s">
        <v>352</v>
      </c>
      <c r="K94" s="4">
        <v>36768</v>
      </c>
      <c r="L94" s="682">
        <v>480</v>
      </c>
      <c r="M94" s="682">
        <v>1</v>
      </c>
      <c r="N94" s="682"/>
      <c r="O94" s="682"/>
      <c r="P94" s="682"/>
      <c r="Q94" s="682"/>
      <c r="R94" s="682"/>
      <c r="S94" s="682"/>
      <c r="T94" s="682"/>
      <c r="U94" s="682"/>
      <c r="V94" s="682">
        <v>1.7000000000000001E-2</v>
      </c>
      <c r="W94" s="43">
        <f t="shared" si="29"/>
        <v>1.2020815280171309E-2</v>
      </c>
      <c r="X94" s="42" t="str">
        <f>IF(AND($H94="ONU", $I94="TWA", $J94="PBZ",$V94&lt;&gt;""), $V94, "")</f>
        <v/>
      </c>
      <c r="Y94" s="42" t="str">
        <f t="shared" si="30"/>
        <v/>
      </c>
      <c r="Z94" s="42" t="str">
        <f t="shared" si="31"/>
        <v/>
      </c>
      <c r="AA94" s="42" t="str">
        <f t="shared" si="38"/>
        <v/>
      </c>
      <c r="AB94" s="42" t="str">
        <f t="shared" si="39"/>
        <v/>
      </c>
      <c r="AC94" s="2" t="s">
        <v>1207</v>
      </c>
      <c r="AD94" s="2" t="s">
        <v>400</v>
      </c>
      <c r="AE94" s="2" t="str">
        <f>IF(AD94="ND",_xlfn.CONCAT("Sample Volume ",ROUND(0.6/V94,1)," L LOD 0.6 ug/sample",""))</f>
        <v>Sample Volume 35.3 L LOD 0.6 ug/sample</v>
      </c>
      <c r="AF94" s="39" t="str">
        <f t="shared" si="32"/>
        <v/>
      </c>
      <c r="AG94" s="39" t="str">
        <f t="shared" si="33"/>
        <v/>
      </c>
      <c r="AH94" s="39" t="str">
        <f t="shared" si="34"/>
        <v/>
      </c>
      <c r="AI94" s="39" t="str">
        <f t="shared" si="35"/>
        <v/>
      </c>
      <c r="AJ94" s="39" t="str">
        <f t="shared" si="36"/>
        <v/>
      </c>
      <c r="AK94" s="39" t="str">
        <f t="shared" si="37"/>
        <v/>
      </c>
    </row>
    <row r="95" spans="1:37" ht="25.5" hidden="1" x14ac:dyDescent="0.2">
      <c r="A95" s="2">
        <v>8802198</v>
      </c>
      <c r="B95" s="2" t="s">
        <v>1203</v>
      </c>
      <c r="C95" s="2">
        <v>2020</v>
      </c>
      <c r="D95" s="2" t="s">
        <v>1167</v>
      </c>
      <c r="E95" s="2"/>
      <c r="F95" s="2" t="s">
        <v>1210</v>
      </c>
      <c r="G95" s="2" t="s">
        <v>568</v>
      </c>
      <c r="H95" s="2" t="s">
        <v>351</v>
      </c>
      <c r="I95" s="2" t="s">
        <v>1193</v>
      </c>
      <c r="J95" s="2" t="s">
        <v>352</v>
      </c>
      <c r="K95" s="4">
        <v>42062</v>
      </c>
      <c r="L95" s="682">
        <v>720</v>
      </c>
      <c r="M95" s="682">
        <v>1</v>
      </c>
      <c r="N95" s="682"/>
      <c r="O95" s="682"/>
      <c r="P95" s="682"/>
      <c r="Q95" s="682"/>
      <c r="R95" s="682"/>
      <c r="S95" s="682"/>
      <c r="T95" s="682"/>
      <c r="U95" s="682"/>
      <c r="V95" s="682">
        <v>0.09</v>
      </c>
      <c r="W95" s="43" t="str">
        <f t="shared" si="29"/>
        <v/>
      </c>
      <c r="X95" s="42" t="str">
        <f>IF(AND($H95="ONU", $I95="TWA", $J95="PBZ",$V95&lt;&gt;""),IF($AD95&lt;&gt;"ND",$V95,IF($AO$6&gt;3,$V95/2,$V95/SQRT(2))), "")</f>
        <v/>
      </c>
      <c r="Y95" s="42">
        <f t="shared" si="30"/>
        <v>6.3639610306789274E-2</v>
      </c>
      <c r="Z95" s="42" t="str">
        <f t="shared" si="31"/>
        <v/>
      </c>
      <c r="AA95" s="42" t="str">
        <f t="shared" si="38"/>
        <v/>
      </c>
      <c r="AB95" s="42" t="str">
        <f t="shared" si="39"/>
        <v/>
      </c>
      <c r="AC95" s="2" t="s">
        <v>1207</v>
      </c>
      <c r="AD95" s="2" t="s">
        <v>400</v>
      </c>
      <c r="AE95" s="2" t="str">
        <f>IF(AD95="ND",_xlfn.CONCAT("Sample Volume ",ROUND(0.6/V95,1)," L LOD 0.6 ug/sample"),"")</f>
        <v>Sample Volume 6.7 L LOD 0.6 ug/sample</v>
      </c>
      <c r="AF95" s="39" t="str">
        <f t="shared" si="32"/>
        <v/>
      </c>
      <c r="AG95" s="39" t="str">
        <f t="shared" si="33"/>
        <v/>
      </c>
      <c r="AH95" s="39" t="str">
        <f t="shared" si="34"/>
        <v/>
      </c>
      <c r="AI95" s="39" t="str">
        <f t="shared" si="35"/>
        <v/>
      </c>
      <c r="AJ95" s="39" t="str">
        <f t="shared" si="36"/>
        <v/>
      </c>
      <c r="AK95" s="39" t="str">
        <f t="shared" si="37"/>
        <v/>
      </c>
    </row>
    <row r="96" spans="1:37" ht="25.5" x14ac:dyDescent="0.2">
      <c r="A96" s="2">
        <v>8802198</v>
      </c>
      <c r="B96" s="2" t="s">
        <v>1203</v>
      </c>
      <c r="C96" s="2">
        <v>2020</v>
      </c>
      <c r="D96" s="2" t="s">
        <v>1167</v>
      </c>
      <c r="E96" s="2" t="s">
        <v>1248</v>
      </c>
      <c r="F96" s="2" t="s">
        <v>1266</v>
      </c>
      <c r="G96" s="2" t="s">
        <v>1267</v>
      </c>
      <c r="H96" s="2" t="s">
        <v>351</v>
      </c>
      <c r="I96" s="2" t="s">
        <v>341</v>
      </c>
      <c r="J96" s="2" t="s">
        <v>352</v>
      </c>
      <c r="K96" s="4">
        <v>36774</v>
      </c>
      <c r="L96" s="682">
        <v>480</v>
      </c>
      <c r="M96" s="682">
        <v>1</v>
      </c>
      <c r="N96" s="682"/>
      <c r="O96" s="682"/>
      <c r="P96" s="682"/>
      <c r="Q96" s="682"/>
      <c r="R96" s="682"/>
      <c r="S96" s="682"/>
      <c r="T96" s="682"/>
      <c r="U96" s="682"/>
      <c r="V96" s="682">
        <v>1.7000000000000001E-2</v>
      </c>
      <c r="W96" s="43">
        <f t="shared" si="29"/>
        <v>1.2020815280171309E-2</v>
      </c>
      <c r="X96" s="42" t="str">
        <f t="shared" ref="X96:X105" si="42">IF(AND($H96="ONU", $I96="TWA", $J96="PBZ",$V96&lt;&gt;""), $V96, "")</f>
        <v/>
      </c>
      <c r="Y96" s="42" t="str">
        <f t="shared" si="30"/>
        <v/>
      </c>
      <c r="Z96" s="42" t="str">
        <f t="shared" si="31"/>
        <v/>
      </c>
      <c r="AA96" s="42" t="str">
        <f t="shared" si="38"/>
        <v/>
      </c>
      <c r="AB96" s="42" t="str">
        <f t="shared" si="39"/>
        <v/>
      </c>
      <c r="AC96" s="2" t="s">
        <v>1207</v>
      </c>
      <c r="AD96" s="2" t="s">
        <v>400</v>
      </c>
      <c r="AE96" s="2" t="str">
        <f>IF(AD96="ND",_xlfn.CONCAT("Sample Volume ",ROUND(0.6/V96,1)," L LOD 0.6 ug/sample",""))</f>
        <v>Sample Volume 35.3 L LOD 0.6 ug/sample</v>
      </c>
      <c r="AF96" s="39" t="str">
        <f t="shared" si="32"/>
        <v/>
      </c>
      <c r="AG96" s="39" t="str">
        <f t="shared" si="33"/>
        <v/>
      </c>
      <c r="AH96" s="39" t="str">
        <f t="shared" si="34"/>
        <v/>
      </c>
      <c r="AI96" s="39" t="str">
        <f t="shared" si="35"/>
        <v/>
      </c>
      <c r="AJ96" s="39" t="str">
        <f t="shared" si="36"/>
        <v/>
      </c>
      <c r="AK96" s="39" t="str">
        <f t="shared" si="37"/>
        <v/>
      </c>
    </row>
    <row r="97" spans="1:37" ht="25.5" x14ac:dyDescent="0.2">
      <c r="A97" s="2">
        <v>8802198</v>
      </c>
      <c r="B97" s="2" t="s">
        <v>1203</v>
      </c>
      <c r="C97" s="2">
        <v>2020</v>
      </c>
      <c r="D97" s="2" t="s">
        <v>1167</v>
      </c>
      <c r="E97" s="2" t="s">
        <v>1248</v>
      </c>
      <c r="F97" s="2" t="s">
        <v>1266</v>
      </c>
      <c r="G97" s="2" t="s">
        <v>1267</v>
      </c>
      <c r="H97" s="2" t="s">
        <v>351</v>
      </c>
      <c r="I97" s="2" t="s">
        <v>341</v>
      </c>
      <c r="J97" s="2" t="s">
        <v>352</v>
      </c>
      <c r="K97" s="4">
        <v>36768</v>
      </c>
      <c r="L97" s="682">
        <v>480</v>
      </c>
      <c r="M97" s="682">
        <v>1</v>
      </c>
      <c r="N97" s="682"/>
      <c r="O97" s="682"/>
      <c r="P97" s="682"/>
      <c r="Q97" s="682"/>
      <c r="R97" s="682"/>
      <c r="S97" s="682"/>
      <c r="T97" s="682"/>
      <c r="U97" s="682"/>
      <c r="V97" s="682">
        <v>1.7000000000000001E-2</v>
      </c>
      <c r="W97" s="43">
        <f t="shared" si="29"/>
        <v>1.2020815280171309E-2</v>
      </c>
      <c r="X97" s="42" t="str">
        <f t="shared" si="42"/>
        <v/>
      </c>
      <c r="Y97" s="42" t="str">
        <f t="shared" si="30"/>
        <v/>
      </c>
      <c r="Z97" s="42" t="str">
        <f t="shared" si="31"/>
        <v/>
      </c>
      <c r="AA97" s="42" t="str">
        <f t="shared" si="38"/>
        <v/>
      </c>
      <c r="AB97" s="42" t="str">
        <f t="shared" si="39"/>
        <v/>
      </c>
      <c r="AC97" s="2" t="s">
        <v>1207</v>
      </c>
      <c r="AD97" s="2" t="s">
        <v>400</v>
      </c>
      <c r="AE97" s="2" t="str">
        <f>IF(AD97="ND",_xlfn.CONCAT("Sample Volume ",ROUND(0.6/V97,1)," L LOD 0.6 ug/sample",""))</f>
        <v>Sample Volume 35.3 L LOD 0.6 ug/sample</v>
      </c>
      <c r="AF97" s="39" t="str">
        <f t="shared" si="32"/>
        <v/>
      </c>
      <c r="AG97" s="39" t="str">
        <f t="shared" si="33"/>
        <v/>
      </c>
      <c r="AH97" s="39" t="str">
        <f t="shared" si="34"/>
        <v/>
      </c>
      <c r="AI97" s="39" t="str">
        <f t="shared" si="35"/>
        <v/>
      </c>
      <c r="AJ97" s="39" t="str">
        <f t="shared" si="36"/>
        <v/>
      </c>
      <c r="AK97" s="39" t="str">
        <f t="shared" si="37"/>
        <v/>
      </c>
    </row>
    <row r="98" spans="1:37" ht="25.5" x14ac:dyDescent="0.2">
      <c r="A98" s="2">
        <v>8802198</v>
      </c>
      <c r="B98" s="2" t="s">
        <v>1203</v>
      </c>
      <c r="C98" s="2">
        <v>2020</v>
      </c>
      <c r="D98" s="2" t="s">
        <v>1167</v>
      </c>
      <c r="E98" s="2" t="s">
        <v>1248</v>
      </c>
      <c r="F98" s="2" t="s">
        <v>1266</v>
      </c>
      <c r="G98" s="2" t="s">
        <v>1267</v>
      </c>
      <c r="H98" s="2" t="s">
        <v>351</v>
      </c>
      <c r="I98" s="2" t="s">
        <v>341</v>
      </c>
      <c r="J98" s="2" t="s">
        <v>352</v>
      </c>
      <c r="K98" s="4">
        <v>36775</v>
      </c>
      <c r="L98" s="682">
        <v>480</v>
      </c>
      <c r="M98" s="682">
        <v>1</v>
      </c>
      <c r="N98" s="682"/>
      <c r="O98" s="682"/>
      <c r="P98" s="682"/>
      <c r="Q98" s="682"/>
      <c r="R98" s="682"/>
      <c r="S98" s="682"/>
      <c r="T98" s="682"/>
      <c r="U98" s="682"/>
      <c r="V98" s="682">
        <v>1.7000000000000001E-2</v>
      </c>
      <c r="W98" s="43">
        <f t="shared" si="29"/>
        <v>1.2020815280171309E-2</v>
      </c>
      <c r="X98" s="42" t="str">
        <f t="shared" si="42"/>
        <v/>
      </c>
      <c r="Y98" s="42" t="str">
        <f t="shared" si="30"/>
        <v/>
      </c>
      <c r="Z98" s="42" t="str">
        <f t="shared" si="31"/>
        <v/>
      </c>
      <c r="AA98" s="42" t="str">
        <f t="shared" si="38"/>
        <v/>
      </c>
      <c r="AB98" s="42" t="str">
        <f t="shared" si="39"/>
        <v/>
      </c>
      <c r="AC98" s="2" t="s">
        <v>1207</v>
      </c>
      <c r="AD98" s="2" t="s">
        <v>400</v>
      </c>
      <c r="AE98" s="2" t="str">
        <f>IF(AD98="ND",_xlfn.CONCAT("Sample Volume ",ROUND(0.6/V98,1)," L LOD 0.6 ug/sample",""))</f>
        <v>Sample Volume 35.3 L LOD 0.6 ug/sample</v>
      </c>
      <c r="AF98" s="39" t="str">
        <f t="shared" si="32"/>
        <v/>
      </c>
      <c r="AG98" s="39" t="str">
        <f t="shared" si="33"/>
        <v/>
      </c>
      <c r="AH98" s="39" t="str">
        <f t="shared" si="34"/>
        <v/>
      </c>
      <c r="AI98" s="39" t="str">
        <f t="shared" si="35"/>
        <v/>
      </c>
      <c r="AJ98" s="39" t="str">
        <f t="shared" si="36"/>
        <v/>
      </c>
      <c r="AK98" s="39" t="str">
        <f t="shared" si="37"/>
        <v/>
      </c>
    </row>
    <row r="99" spans="1:37" ht="25.5" customHeight="1" x14ac:dyDescent="0.25">
      <c r="A99" s="2">
        <v>8802198</v>
      </c>
      <c r="B99" s="2" t="s">
        <v>1203</v>
      </c>
      <c r="C99" s="2">
        <v>2020</v>
      </c>
      <c r="D99" s="2" t="s">
        <v>1167</v>
      </c>
      <c r="E99" s="2" t="s">
        <v>1204</v>
      </c>
      <c r="F99" s="2" t="s">
        <v>1263</v>
      </c>
      <c r="G99" s="24" t="s">
        <v>1264</v>
      </c>
      <c r="H99" s="2" t="s">
        <v>351</v>
      </c>
      <c r="I99" s="2" t="s">
        <v>341</v>
      </c>
      <c r="J99" s="2" t="s">
        <v>352</v>
      </c>
      <c r="K99" s="4">
        <v>36606</v>
      </c>
      <c r="L99" s="682">
        <v>480</v>
      </c>
      <c r="M99" s="682">
        <v>1</v>
      </c>
      <c r="N99" s="682"/>
      <c r="O99" s="682"/>
      <c r="P99" s="682"/>
      <c r="Q99" s="682"/>
      <c r="R99" s="682"/>
      <c r="S99" s="682"/>
      <c r="T99" s="682"/>
      <c r="U99" s="682"/>
      <c r="V99" s="682">
        <v>1.4999999999999999E-2</v>
      </c>
      <c r="W99" s="43">
        <f t="shared" ref="W99:W105" si="43">IF(AND($H99="W",$I99="TWA",$J99="PBZ",$V99&lt;&gt;""),IF($AD99&lt;&gt;"ND",$V99,IF($AO$6&gt;3,$V99/2,$V99/SQRT(2))),"")</f>
        <v>1.0606601717798212E-2</v>
      </c>
      <c r="X99" s="42" t="str">
        <f t="shared" si="42"/>
        <v/>
      </c>
      <c r="Y99" s="42" t="str">
        <f t="shared" ref="Y99:Y112" si="44">IF(AND($H99="W",$I99="12-hr TWA",$J99="PBZ",$V99&lt;&gt;""),IF($AD99&lt;&gt;"ND",$V99,IF($AO$6&gt;3,$V99/2,$V99/SQRT(2))),"")</f>
        <v/>
      </c>
      <c r="Z99" s="42" t="str">
        <f t="shared" ref="Z99:Z112" si="45">IF(AND($H99="ONU",$I99="12-hr TWA",$J99="PBZ",$V99&lt;&gt;""),IF($AD99&lt;&gt;"ND",$V99,IF($AO$6&gt;3,$V99/2,$V99/SQRT(2))),"")</f>
        <v/>
      </c>
      <c r="AA99" s="42" t="str">
        <f t="shared" si="38"/>
        <v/>
      </c>
      <c r="AB99" s="42" t="str">
        <f t="shared" si="39"/>
        <v/>
      </c>
      <c r="AC99" s="2" t="s">
        <v>1207</v>
      </c>
      <c r="AD99" s="2" t="s">
        <v>400</v>
      </c>
      <c r="AE99" s="2" t="s">
        <v>1268</v>
      </c>
      <c r="AF99" s="39" t="str">
        <f t="shared" ref="AF99:AF112" si="46">IF(AND($H99="W", $I99="TWA", $J99="PBZ",$V99&lt;&gt;"", $AD99&lt;&gt;"ND"), $V99, "")</f>
        <v/>
      </c>
      <c r="AG99" s="39" t="str">
        <f t="shared" ref="AG99:AG130" si="47">+IFERROR(LN(AF99),"")</f>
        <v/>
      </c>
      <c r="AH99" s="39" t="str">
        <f t="shared" ref="AH99:AH112" si="48">IF(AND($H99="W", $I99="12-hr TWA", $J99="PBZ",$V99&lt;&gt;"", $AD99&lt;&gt;"ND"), $V99, "")</f>
        <v/>
      </c>
      <c r="AI99" s="39" t="str">
        <f t="shared" ref="AI99:AI112" si="49">+IFERROR(LN(AH99),"")</f>
        <v/>
      </c>
      <c r="AJ99" s="39" t="str">
        <f t="shared" ref="AJ99:AJ112" si="50">IF(AND($H99="W", $I99="Short-term", $J99="PBZ",$V99&lt;&gt;"", $AD99&lt;&gt;"ND"), $V99, "")</f>
        <v/>
      </c>
      <c r="AK99" s="39" t="str">
        <f t="shared" ref="AK99:AK130" si="51">+IFERROR(LN(AJ99),"")</f>
        <v/>
      </c>
    </row>
    <row r="100" spans="1:37" ht="25.5" customHeight="1" x14ac:dyDescent="0.2">
      <c r="A100" s="2">
        <v>8802198</v>
      </c>
      <c r="B100" s="2" t="s">
        <v>1203</v>
      </c>
      <c r="C100" s="2">
        <v>2020</v>
      </c>
      <c r="D100" s="2" t="s">
        <v>1167</v>
      </c>
      <c r="E100" s="2" t="s">
        <v>1248</v>
      </c>
      <c r="F100" s="2" t="s">
        <v>1266</v>
      </c>
      <c r="G100" s="2" t="s">
        <v>1267</v>
      </c>
      <c r="H100" s="2" t="s">
        <v>351</v>
      </c>
      <c r="I100" s="2" t="s">
        <v>341</v>
      </c>
      <c r="J100" s="2" t="s">
        <v>352</v>
      </c>
      <c r="K100" s="4">
        <v>36770</v>
      </c>
      <c r="L100" s="682">
        <v>480</v>
      </c>
      <c r="M100" s="682">
        <v>1</v>
      </c>
      <c r="N100" s="682"/>
      <c r="O100" s="682"/>
      <c r="P100" s="682"/>
      <c r="Q100" s="682"/>
      <c r="R100" s="682"/>
      <c r="S100" s="682"/>
      <c r="T100" s="682"/>
      <c r="U100" s="682"/>
      <c r="V100" s="682">
        <v>1.4999999999999999E-2</v>
      </c>
      <c r="W100" s="43">
        <f t="shared" si="43"/>
        <v>1.0606601717798212E-2</v>
      </c>
      <c r="X100" s="42" t="str">
        <f t="shared" si="42"/>
        <v/>
      </c>
      <c r="Y100" s="42" t="str">
        <f t="shared" si="44"/>
        <v/>
      </c>
      <c r="Z100" s="42" t="str">
        <f t="shared" si="45"/>
        <v/>
      </c>
      <c r="AA100" s="42" t="str">
        <f t="shared" si="38"/>
        <v/>
      </c>
      <c r="AB100" s="42" t="str">
        <f t="shared" si="39"/>
        <v/>
      </c>
      <c r="AC100" s="2" t="s">
        <v>1207</v>
      </c>
      <c r="AD100" s="2" t="s">
        <v>400</v>
      </c>
      <c r="AE100" s="2" t="str">
        <f>IF(AD100="ND",_xlfn.CONCAT("Sample Volume ",ROUND(0.6/V100,1)," L LOD 0.6 ug/sample",""))</f>
        <v>Sample Volume 40 L LOD 0.6 ug/sample</v>
      </c>
      <c r="AF100" s="39" t="str">
        <f t="shared" si="46"/>
        <v/>
      </c>
      <c r="AG100" s="39" t="str">
        <f t="shared" si="47"/>
        <v/>
      </c>
      <c r="AH100" s="39" t="str">
        <f t="shared" si="48"/>
        <v/>
      </c>
      <c r="AI100" s="39" t="str">
        <f t="shared" si="49"/>
        <v/>
      </c>
      <c r="AJ100" s="39" t="str">
        <f t="shared" si="50"/>
        <v/>
      </c>
      <c r="AK100" s="39" t="str">
        <f t="shared" si="51"/>
        <v/>
      </c>
    </row>
    <row r="101" spans="1:37" ht="51" x14ac:dyDescent="0.2">
      <c r="A101" s="2">
        <v>8802198</v>
      </c>
      <c r="B101" s="2" t="s">
        <v>1203</v>
      </c>
      <c r="C101" s="2">
        <v>2020</v>
      </c>
      <c r="D101" s="2" t="s">
        <v>1167</v>
      </c>
      <c r="E101" s="2" t="s">
        <v>1204</v>
      </c>
      <c r="F101" s="2" t="s">
        <v>1252</v>
      </c>
      <c r="G101" s="2" t="s">
        <v>1206</v>
      </c>
      <c r="H101" s="2" t="s">
        <v>351</v>
      </c>
      <c r="I101" s="2" t="s">
        <v>341</v>
      </c>
      <c r="J101" s="2" t="s">
        <v>352</v>
      </c>
      <c r="K101" s="4">
        <v>36836</v>
      </c>
      <c r="L101" s="682">
        <v>480</v>
      </c>
      <c r="M101" s="682">
        <v>1</v>
      </c>
      <c r="N101" s="682"/>
      <c r="O101" s="682"/>
      <c r="P101" s="682"/>
      <c r="Q101" s="682"/>
      <c r="R101" s="682"/>
      <c r="S101" s="682"/>
      <c r="T101" s="682"/>
      <c r="U101" s="682"/>
      <c r="V101" s="682">
        <v>1.0999999999999999E-2</v>
      </c>
      <c r="W101" s="43">
        <f t="shared" si="43"/>
        <v>7.7781745930520221E-3</v>
      </c>
      <c r="X101" s="42" t="str">
        <f t="shared" si="42"/>
        <v/>
      </c>
      <c r="Y101" s="42" t="str">
        <f t="shared" si="44"/>
        <v/>
      </c>
      <c r="Z101" s="42" t="str">
        <f t="shared" si="45"/>
        <v/>
      </c>
      <c r="AA101" s="42" t="str">
        <f t="shared" si="38"/>
        <v/>
      </c>
      <c r="AB101" s="42" t="str">
        <f t="shared" si="39"/>
        <v/>
      </c>
      <c r="AC101" s="2" t="s">
        <v>1207</v>
      </c>
      <c r="AD101" s="2" t="s">
        <v>400</v>
      </c>
      <c r="AE101" s="2" t="str">
        <f>_xlfn.CONCAT("Sample Volume ",ROUND(0.6/V101,1)," L LOD 0.6 ug/sample")</f>
        <v>Sample Volume 54.5 L LOD 0.6 ug/sample</v>
      </c>
      <c r="AF101" s="39" t="str">
        <f t="shared" si="46"/>
        <v/>
      </c>
      <c r="AG101" s="39" t="str">
        <f t="shared" si="47"/>
        <v/>
      </c>
      <c r="AH101" s="39" t="str">
        <f t="shared" si="48"/>
        <v/>
      </c>
      <c r="AI101" s="39" t="str">
        <f t="shared" si="49"/>
        <v/>
      </c>
      <c r="AJ101" s="39" t="str">
        <f t="shared" si="50"/>
        <v/>
      </c>
      <c r="AK101" s="39" t="str">
        <f t="shared" si="51"/>
        <v/>
      </c>
    </row>
    <row r="102" spans="1:37" ht="51" x14ac:dyDescent="0.2">
      <c r="A102" s="2">
        <v>8802198</v>
      </c>
      <c r="B102" s="2" t="s">
        <v>1203</v>
      </c>
      <c r="C102" s="2">
        <v>2020</v>
      </c>
      <c r="D102" s="2" t="s">
        <v>1167</v>
      </c>
      <c r="E102" s="2" t="s">
        <v>1204</v>
      </c>
      <c r="F102" s="2" t="s">
        <v>1252</v>
      </c>
      <c r="G102" s="2" t="s">
        <v>1206</v>
      </c>
      <c r="H102" s="2" t="s">
        <v>351</v>
      </c>
      <c r="I102" s="2" t="s">
        <v>341</v>
      </c>
      <c r="J102" s="2" t="s">
        <v>352</v>
      </c>
      <c r="K102" s="4">
        <v>36837</v>
      </c>
      <c r="L102" s="682">
        <v>480</v>
      </c>
      <c r="M102" s="682">
        <v>1</v>
      </c>
      <c r="N102" s="682"/>
      <c r="O102" s="682"/>
      <c r="P102" s="682"/>
      <c r="Q102" s="682"/>
      <c r="R102" s="682"/>
      <c r="S102" s="682"/>
      <c r="T102" s="682"/>
      <c r="U102" s="682"/>
      <c r="V102" s="682">
        <v>0.01</v>
      </c>
      <c r="W102" s="43">
        <f t="shared" si="43"/>
        <v>7.0710678118654745E-3</v>
      </c>
      <c r="X102" s="42" t="str">
        <f t="shared" si="42"/>
        <v/>
      </c>
      <c r="Y102" s="42" t="str">
        <f t="shared" si="44"/>
        <v/>
      </c>
      <c r="Z102" s="42" t="str">
        <f t="shared" si="45"/>
        <v/>
      </c>
      <c r="AA102" s="42" t="str">
        <f t="shared" si="38"/>
        <v/>
      </c>
      <c r="AB102" s="42" t="str">
        <f t="shared" si="39"/>
        <v/>
      </c>
      <c r="AC102" s="2" t="s">
        <v>1207</v>
      </c>
      <c r="AD102" s="2" t="s">
        <v>400</v>
      </c>
      <c r="AE102" s="2" t="str">
        <f>_xlfn.CONCAT("Sample Volume ",ROUND(0.6/V102,1)," L LOD 0.6 ug/sample")</f>
        <v>Sample Volume 60 L LOD 0.6 ug/sample</v>
      </c>
      <c r="AF102" s="39" t="str">
        <f t="shared" si="46"/>
        <v/>
      </c>
      <c r="AG102" s="39" t="str">
        <f t="shared" si="47"/>
        <v/>
      </c>
      <c r="AH102" s="39" t="str">
        <f t="shared" si="48"/>
        <v/>
      </c>
      <c r="AI102" s="39" t="str">
        <f t="shared" si="49"/>
        <v/>
      </c>
      <c r="AJ102" s="39" t="str">
        <f t="shared" si="50"/>
        <v/>
      </c>
      <c r="AK102" s="39" t="str">
        <f t="shared" si="51"/>
        <v/>
      </c>
    </row>
    <row r="103" spans="1:37" ht="60" customHeight="1" x14ac:dyDescent="0.2">
      <c r="A103" s="2">
        <v>8802198</v>
      </c>
      <c r="B103" s="2" t="s">
        <v>1203</v>
      </c>
      <c r="C103" s="2">
        <v>2020</v>
      </c>
      <c r="D103" s="2" t="s">
        <v>1167</v>
      </c>
      <c r="E103" s="2" t="s">
        <v>1204</v>
      </c>
      <c r="F103" s="2" t="s">
        <v>1252</v>
      </c>
      <c r="G103" s="2" t="s">
        <v>1206</v>
      </c>
      <c r="H103" s="2" t="s">
        <v>351</v>
      </c>
      <c r="I103" s="2" t="s">
        <v>341</v>
      </c>
      <c r="J103" s="2" t="s">
        <v>352</v>
      </c>
      <c r="K103" s="4">
        <v>36837</v>
      </c>
      <c r="L103" s="682">
        <v>480</v>
      </c>
      <c r="M103" s="682">
        <v>1</v>
      </c>
      <c r="N103" s="682"/>
      <c r="O103" s="682"/>
      <c r="P103" s="682"/>
      <c r="Q103" s="682"/>
      <c r="R103" s="682"/>
      <c r="S103" s="682"/>
      <c r="T103" s="682"/>
      <c r="U103" s="682"/>
      <c r="V103" s="682">
        <v>0.01</v>
      </c>
      <c r="W103" s="43">
        <f t="shared" si="43"/>
        <v>7.0710678118654745E-3</v>
      </c>
      <c r="X103" s="42" t="str">
        <f t="shared" si="42"/>
        <v/>
      </c>
      <c r="Y103" s="42" t="str">
        <f t="shared" si="44"/>
        <v/>
      </c>
      <c r="Z103" s="42" t="str">
        <f t="shared" si="45"/>
        <v/>
      </c>
      <c r="AA103" s="42" t="str">
        <f t="shared" si="38"/>
        <v/>
      </c>
      <c r="AB103" s="42" t="str">
        <f t="shared" si="39"/>
        <v/>
      </c>
      <c r="AC103" s="2" t="s">
        <v>1207</v>
      </c>
      <c r="AD103" s="2" t="s">
        <v>400</v>
      </c>
      <c r="AE103" s="2" t="str">
        <f>IF(AD103="ND",_xlfn.CONCAT("Sample Volume ",ROUND(0.6/V103,1)," L LOD 0.6 ug/sample",""))</f>
        <v>Sample Volume 60 L LOD 0.6 ug/sample</v>
      </c>
      <c r="AF103" s="39" t="str">
        <f t="shared" si="46"/>
        <v/>
      </c>
      <c r="AG103" s="39" t="str">
        <f t="shared" si="47"/>
        <v/>
      </c>
      <c r="AH103" s="39" t="str">
        <f t="shared" si="48"/>
        <v/>
      </c>
      <c r="AI103" s="39" t="str">
        <f t="shared" si="49"/>
        <v/>
      </c>
      <c r="AJ103" s="39" t="str">
        <f t="shared" si="50"/>
        <v/>
      </c>
      <c r="AK103" s="39" t="str">
        <f t="shared" si="51"/>
        <v/>
      </c>
    </row>
    <row r="104" spans="1:37" ht="60" customHeight="1" x14ac:dyDescent="0.2">
      <c r="A104" s="2">
        <v>8802198</v>
      </c>
      <c r="B104" s="2" t="s">
        <v>1203</v>
      </c>
      <c r="C104" s="2">
        <v>2020</v>
      </c>
      <c r="D104" s="2" t="s">
        <v>1167</v>
      </c>
      <c r="E104" s="2" t="s">
        <v>1204</v>
      </c>
      <c r="F104" s="2" t="s">
        <v>1252</v>
      </c>
      <c r="G104" s="2" t="s">
        <v>1206</v>
      </c>
      <c r="H104" s="2" t="s">
        <v>351</v>
      </c>
      <c r="I104" s="2" t="s">
        <v>341</v>
      </c>
      <c r="J104" s="2" t="s">
        <v>352</v>
      </c>
      <c r="K104" s="4">
        <v>36844</v>
      </c>
      <c r="L104" s="682">
        <v>480</v>
      </c>
      <c r="M104" s="682">
        <v>1</v>
      </c>
      <c r="N104" s="682"/>
      <c r="O104" s="682"/>
      <c r="P104" s="682"/>
      <c r="Q104" s="682"/>
      <c r="R104" s="682"/>
      <c r="S104" s="682"/>
      <c r="T104" s="682"/>
      <c r="U104" s="682"/>
      <c r="V104" s="682">
        <v>8.9999999999999993E-3</v>
      </c>
      <c r="W104" s="43">
        <f t="shared" si="43"/>
        <v>6.3639610306789269E-3</v>
      </c>
      <c r="X104" s="42" t="str">
        <f t="shared" si="42"/>
        <v/>
      </c>
      <c r="Y104" s="42" t="str">
        <f t="shared" si="44"/>
        <v/>
      </c>
      <c r="Z104" s="42" t="str">
        <f t="shared" si="45"/>
        <v/>
      </c>
      <c r="AA104" s="42" t="str">
        <f t="shared" si="38"/>
        <v/>
      </c>
      <c r="AB104" s="42" t="str">
        <f t="shared" si="39"/>
        <v/>
      </c>
      <c r="AC104" s="2" t="s">
        <v>1207</v>
      </c>
      <c r="AD104" s="2" t="s">
        <v>400</v>
      </c>
      <c r="AE104" s="2" t="str">
        <f>_xlfn.CONCAT("Sample Volume ",ROUND(0.6/V104,1)," L LOD 0.6 ug/sample")</f>
        <v>Sample Volume 66.7 L LOD 0.6 ug/sample</v>
      </c>
      <c r="AF104" s="39" t="str">
        <f t="shared" si="46"/>
        <v/>
      </c>
      <c r="AG104" s="39" t="str">
        <f t="shared" si="47"/>
        <v/>
      </c>
      <c r="AH104" s="39" t="str">
        <f t="shared" si="48"/>
        <v/>
      </c>
      <c r="AI104" s="39" t="str">
        <f t="shared" si="49"/>
        <v/>
      </c>
      <c r="AJ104" s="39" t="str">
        <f t="shared" si="50"/>
        <v/>
      </c>
      <c r="AK104" s="39" t="str">
        <f t="shared" si="51"/>
        <v/>
      </c>
    </row>
    <row r="105" spans="1:37" ht="51" x14ac:dyDescent="0.2">
      <c r="A105" s="2">
        <v>8802198</v>
      </c>
      <c r="B105" s="2" t="s">
        <v>1203</v>
      </c>
      <c r="C105" s="2">
        <v>2020</v>
      </c>
      <c r="D105" s="2" t="s">
        <v>1167</v>
      </c>
      <c r="E105" s="2" t="s">
        <v>1204</v>
      </c>
      <c r="F105" s="2" t="s">
        <v>1252</v>
      </c>
      <c r="G105" s="2" t="s">
        <v>1206</v>
      </c>
      <c r="H105" s="2" t="s">
        <v>351</v>
      </c>
      <c r="I105" s="2" t="s">
        <v>341</v>
      </c>
      <c r="J105" s="2" t="s">
        <v>352</v>
      </c>
      <c r="K105" s="4">
        <v>36846</v>
      </c>
      <c r="L105" s="682">
        <v>480</v>
      </c>
      <c r="M105" s="682">
        <v>1</v>
      </c>
      <c r="N105" s="682"/>
      <c r="O105" s="682"/>
      <c r="P105" s="682"/>
      <c r="Q105" s="682"/>
      <c r="R105" s="682"/>
      <c r="S105" s="682"/>
      <c r="T105" s="682"/>
      <c r="U105" s="682"/>
      <c r="V105" s="682">
        <v>8.0000000000000002E-3</v>
      </c>
      <c r="W105" s="43">
        <f t="shared" si="43"/>
        <v>5.6568542494923801E-3</v>
      </c>
      <c r="X105" s="42" t="str">
        <f t="shared" si="42"/>
        <v/>
      </c>
      <c r="Y105" s="42" t="str">
        <f t="shared" si="44"/>
        <v/>
      </c>
      <c r="Z105" s="42" t="str">
        <f t="shared" si="45"/>
        <v/>
      </c>
      <c r="AA105" s="42" t="str">
        <f t="shared" si="38"/>
        <v/>
      </c>
      <c r="AB105" s="42" t="str">
        <f t="shared" si="39"/>
        <v/>
      </c>
      <c r="AC105" s="2" t="s">
        <v>1207</v>
      </c>
      <c r="AD105" s="2" t="s">
        <v>400</v>
      </c>
      <c r="AE105" s="2" t="str">
        <f>_xlfn.CONCAT("Sample Volume ",ROUND(0.6/V105,1)," L LOD 0.6 ug/sample")</f>
        <v>Sample Volume 75 L LOD 0.6 ug/sample</v>
      </c>
      <c r="AF105" s="39" t="str">
        <f t="shared" si="46"/>
        <v/>
      </c>
      <c r="AG105" s="39" t="str">
        <f t="shared" si="47"/>
        <v/>
      </c>
      <c r="AH105" s="39" t="str">
        <f t="shared" si="48"/>
        <v/>
      </c>
      <c r="AI105" s="39" t="str">
        <f t="shared" si="49"/>
        <v/>
      </c>
      <c r="AJ105" s="39" t="str">
        <f t="shared" si="50"/>
        <v/>
      </c>
      <c r="AK105" s="39" t="str">
        <f t="shared" si="51"/>
        <v/>
      </c>
    </row>
    <row r="106" spans="1:37" ht="25.5" x14ac:dyDescent="0.2">
      <c r="A106" s="18">
        <v>5155560</v>
      </c>
      <c r="B106" s="18" t="s">
        <v>1110</v>
      </c>
      <c r="C106" s="18">
        <v>2002</v>
      </c>
      <c r="D106" s="18" t="s">
        <v>1111</v>
      </c>
      <c r="E106" s="18" t="s">
        <v>1269</v>
      </c>
      <c r="F106" s="18" t="s">
        <v>568</v>
      </c>
      <c r="G106" s="18" t="s">
        <v>568</v>
      </c>
      <c r="H106" s="18" t="s">
        <v>351</v>
      </c>
      <c r="I106" s="18" t="s">
        <v>341</v>
      </c>
      <c r="J106" s="18" t="s">
        <v>352</v>
      </c>
      <c r="K106" s="160"/>
      <c r="L106" s="161"/>
      <c r="M106" s="161">
        <v>124</v>
      </c>
      <c r="N106" s="161"/>
      <c r="O106" s="161"/>
      <c r="P106" s="161"/>
      <c r="Q106" s="161"/>
      <c r="R106" s="161"/>
      <c r="S106" s="161"/>
      <c r="T106" s="161"/>
      <c r="U106" s="161"/>
      <c r="V106" s="161"/>
      <c r="W106" s="162" t="str">
        <f>IF(AND($H106="W",$I106="TWA",$J106="PBZ",$V106&lt;&gt;""),IF($AD106&lt;&gt;"ND",$V106,IF('SR-Converting'!$AO$6&gt;3,$V106/2,$V106/SQRT(2))),"")</f>
        <v/>
      </c>
      <c r="X106" s="161" t="str">
        <f>IF(AND($H106="ONU", $I106="TWA", $J106="PBZ",$V106&lt;&gt;""),IF($AD106&lt;&gt;"ND",$V106,IF('SR-Converting'!$AO$6&gt;3,$V106/2,$V106/SQRT(2))), "")</f>
        <v/>
      </c>
      <c r="Y106" s="42" t="str">
        <f t="shared" si="44"/>
        <v/>
      </c>
      <c r="Z106" s="42" t="str">
        <f t="shared" si="45"/>
        <v/>
      </c>
      <c r="AA106" s="161" t="str">
        <f>IF(AND($H106="W",$I106="Short-term",$J106="PBZ",$V106&lt;&gt;""),IF($AD106&lt;&gt;"ND",$V106,IF('SR-Converting'!$AO$6&gt;3,$V106/2,$V106/SQRT(2))),"")</f>
        <v/>
      </c>
      <c r="AB106" s="161" t="str">
        <f>IF(AND($H106="ONU",$I106="Short-term",$J106="PBZ",$V106&lt;&gt;""),IF($AD106&lt;&gt;"ND",$V106,IF('SR-Converting'!$AO$6&gt;3,$V106/2,$V106/SQRT(2))),"")</f>
        <v/>
      </c>
      <c r="AC106" s="18" t="s">
        <v>1270</v>
      </c>
      <c r="AD106" s="18" t="s">
        <v>400</v>
      </c>
      <c r="AE106" s="18" t="s">
        <v>1271</v>
      </c>
      <c r="AF106" s="39" t="str">
        <f t="shared" si="46"/>
        <v/>
      </c>
      <c r="AG106" s="39" t="str">
        <f t="shared" si="47"/>
        <v/>
      </c>
      <c r="AH106" s="39" t="str">
        <f t="shared" si="48"/>
        <v/>
      </c>
      <c r="AI106" s="39" t="str">
        <f t="shared" si="49"/>
        <v/>
      </c>
      <c r="AJ106" s="39" t="str">
        <f t="shared" si="50"/>
        <v/>
      </c>
      <c r="AK106" s="39" t="str">
        <f t="shared" si="51"/>
        <v/>
      </c>
    </row>
    <row r="107" spans="1:37" ht="51" x14ac:dyDescent="0.2">
      <c r="A107" s="60">
        <v>628501</v>
      </c>
      <c r="B107" s="2" t="s">
        <v>1272</v>
      </c>
      <c r="C107" s="2">
        <v>2008</v>
      </c>
      <c r="D107" s="2"/>
      <c r="E107" s="2" t="s">
        <v>1273</v>
      </c>
      <c r="F107" s="2" t="s">
        <v>568</v>
      </c>
      <c r="G107" s="2" t="s">
        <v>1274</v>
      </c>
      <c r="H107" s="2" t="s">
        <v>351</v>
      </c>
      <c r="I107" s="2" t="s">
        <v>341</v>
      </c>
      <c r="J107" s="2" t="s">
        <v>352</v>
      </c>
      <c r="K107" s="4"/>
      <c r="L107" s="682"/>
      <c r="M107" s="682"/>
      <c r="N107" s="682"/>
      <c r="O107" s="34">
        <v>1.0848264795273204</v>
      </c>
      <c r="P107" s="34">
        <v>1.2656308927818736</v>
      </c>
      <c r="Q107" s="34">
        <v>1.1752286861545971</v>
      </c>
      <c r="R107" s="34">
        <v>9.0402206627276702E-2</v>
      </c>
      <c r="S107" s="682"/>
      <c r="T107" s="682"/>
      <c r="U107" s="682"/>
      <c r="V107" s="682"/>
      <c r="W107" s="43" t="str">
        <f t="shared" ref="W107:W112" si="52">IF(AND($H107="W",$I107="TWA",$J107="PBZ",$V107&lt;&gt;""),IF($AD107&lt;&gt;"ND",$V107,IF($AO$6&gt;3,$V107/2,$V107/SQRT(2))),"")</f>
        <v/>
      </c>
      <c r="X107" s="42" t="str">
        <f>IF(AND($H107="ONU", $I107="TWA", $J107="PBZ",$V107&lt;&gt;""),IF($AD107&lt;&gt;"ND",$V107,IF($AO$6&gt;3,$V107/2,$V107/SQRT(2))), "")</f>
        <v/>
      </c>
      <c r="Y107" s="42" t="str">
        <f t="shared" si="44"/>
        <v/>
      </c>
      <c r="Z107" s="42" t="str">
        <f t="shared" si="45"/>
        <v/>
      </c>
      <c r="AA107" s="42" t="str">
        <f>IF(AND($H107="W",$I107="Short-term",$J107="PBZ",$V107&lt;&gt;""),IF($AD107&lt;&gt;"ND",$V107,IF($AO$6&gt;3,$V107/2,$V107/SQRT(2))),"")</f>
        <v/>
      </c>
      <c r="AB107" s="42" t="str">
        <f>IF(AND($H107="ONU",$I107="Short-term",$J107="PBZ",$V107&lt;&gt;""),IF($AD107&lt;&gt;"ND",$V107,IF($AO$6&gt;3,$V107/2,$V107/SQRT(2))),"")</f>
        <v/>
      </c>
      <c r="AC107" s="2" t="s">
        <v>1275</v>
      </c>
      <c r="AD107" s="2"/>
      <c r="AE107" s="2" t="s">
        <v>966</v>
      </c>
      <c r="AF107" s="39" t="str">
        <f t="shared" si="46"/>
        <v/>
      </c>
      <c r="AG107" s="39" t="str">
        <f t="shared" si="47"/>
        <v/>
      </c>
      <c r="AH107" s="39" t="str">
        <f t="shared" si="48"/>
        <v/>
      </c>
      <c r="AI107" s="39" t="str">
        <f t="shared" si="49"/>
        <v/>
      </c>
      <c r="AJ107" s="39" t="str">
        <f t="shared" si="50"/>
        <v/>
      </c>
      <c r="AK107" s="39" t="str">
        <f t="shared" si="51"/>
        <v/>
      </c>
    </row>
    <row r="108" spans="1:37" ht="51" x14ac:dyDescent="0.2">
      <c r="A108" s="60">
        <v>628501</v>
      </c>
      <c r="B108" s="2" t="s">
        <v>1272</v>
      </c>
      <c r="C108" s="2">
        <v>2008</v>
      </c>
      <c r="D108" s="2"/>
      <c r="E108" s="2" t="s">
        <v>1273</v>
      </c>
      <c r="F108" s="2" t="s">
        <v>568</v>
      </c>
      <c r="G108" s="2" t="s">
        <v>1276</v>
      </c>
      <c r="H108" s="2" t="s">
        <v>351</v>
      </c>
      <c r="I108" s="2" t="s">
        <v>341</v>
      </c>
      <c r="J108" s="2" t="s">
        <v>352</v>
      </c>
      <c r="K108" s="4"/>
      <c r="L108" s="682"/>
      <c r="M108" s="682"/>
      <c r="N108" s="682"/>
      <c r="O108" s="34">
        <v>0</v>
      </c>
      <c r="P108" s="34">
        <v>2.6216639921910239</v>
      </c>
      <c r="Q108" s="34">
        <v>1.0396253762136818</v>
      </c>
      <c r="R108" s="34">
        <v>0.99442427290004376</v>
      </c>
      <c r="S108" s="682"/>
      <c r="T108" s="682"/>
      <c r="U108" s="682"/>
      <c r="V108" s="682"/>
      <c r="W108" s="43" t="str">
        <f t="shared" si="52"/>
        <v/>
      </c>
      <c r="X108" s="42" t="str">
        <f>IF(AND($H108="ONU", $I108="TWA", $J108="PBZ",$V108&lt;&gt;""),IF($AD108&lt;&gt;"ND",$V108,IF($AO$6&gt;3,$V108/2,$V108/SQRT(2))), "")</f>
        <v/>
      </c>
      <c r="Y108" s="42" t="str">
        <f t="shared" si="44"/>
        <v/>
      </c>
      <c r="Z108" s="42" t="str">
        <f t="shared" si="45"/>
        <v/>
      </c>
      <c r="AA108" s="42" t="str">
        <f>IF(AND($H108="W",$I108="Short-term",$J108="PBZ",$V108&lt;&gt;""),IF($AD108&lt;&gt;"ND",$V108,IF($AO$6&gt;3,$V108/2,$V108/SQRT(2))),"")</f>
        <v/>
      </c>
      <c r="AB108" s="42" t="str">
        <f>IF(AND($H108="ONU",$I108="Short-term",$J108="PBZ",$V108&lt;&gt;""),IF($AD108&lt;&gt;"ND",$V108,IF($AO$6&gt;3,$V108/2,$V108/SQRT(2))),"")</f>
        <v/>
      </c>
      <c r="AC108" s="2" t="s">
        <v>1275</v>
      </c>
      <c r="AD108" s="2"/>
      <c r="AE108" s="2" t="s">
        <v>966</v>
      </c>
      <c r="AF108" s="39" t="str">
        <f t="shared" si="46"/>
        <v/>
      </c>
      <c r="AG108" s="39" t="str">
        <f t="shared" si="47"/>
        <v/>
      </c>
      <c r="AH108" s="39" t="str">
        <f t="shared" si="48"/>
        <v/>
      </c>
      <c r="AI108" s="39" t="str">
        <f t="shared" si="49"/>
        <v/>
      </c>
      <c r="AJ108" s="39" t="str">
        <f t="shared" si="50"/>
        <v/>
      </c>
      <c r="AK108" s="39" t="str">
        <f t="shared" si="51"/>
        <v/>
      </c>
    </row>
    <row r="109" spans="1:37" ht="63.75" hidden="1" x14ac:dyDescent="0.2">
      <c r="A109" s="60">
        <v>8689109</v>
      </c>
      <c r="B109" s="2" t="s">
        <v>839</v>
      </c>
      <c r="C109" s="2">
        <v>1973</v>
      </c>
      <c r="D109" s="2" t="s">
        <v>347</v>
      </c>
      <c r="E109" s="2" t="s">
        <v>1278</v>
      </c>
      <c r="F109" s="2" t="s">
        <v>568</v>
      </c>
      <c r="G109" s="2" t="s">
        <v>1279</v>
      </c>
      <c r="H109" s="2"/>
      <c r="I109" s="2"/>
      <c r="J109" s="2" t="s">
        <v>352</v>
      </c>
      <c r="K109" s="4"/>
      <c r="L109" s="682"/>
      <c r="M109" s="682"/>
      <c r="N109" s="682"/>
      <c r="O109" s="682"/>
      <c r="P109" s="682"/>
      <c r="Q109" s="682"/>
      <c r="R109" s="682"/>
      <c r="S109" s="682"/>
      <c r="T109" s="682"/>
      <c r="U109" s="682"/>
      <c r="V109" s="682"/>
      <c r="W109" s="43" t="str">
        <f t="shared" si="52"/>
        <v/>
      </c>
      <c r="X109" s="42" t="str">
        <f>IF(AND($H109="ONU", $I109="TWA", $J109="PBZ",$V109&lt;&gt;""),IF($AD109&lt;&gt;"ND",$V109,IF($AO$6&gt;3,$V109/2,$V109/SQRT(2))), "")</f>
        <v/>
      </c>
      <c r="Y109" s="42" t="str">
        <f t="shared" si="44"/>
        <v/>
      </c>
      <c r="Z109" s="42" t="str">
        <f t="shared" si="45"/>
        <v/>
      </c>
      <c r="AA109" s="42" t="str">
        <f>IF(AND($H109="W",$I109="Short-term",$J109="PBZ",$V109&lt;&gt;""),IF($AD109&lt;&gt;"ND",$V109,IF($AO$6&gt;3,$V109/2,$V109/SQRT(2))),"")</f>
        <v/>
      </c>
      <c r="AB109" s="42" t="str">
        <f>IF(AND($H109="ONU",$I109="Short-term",$J109="PBZ",$V109&lt;&gt;""),IF($AD109&lt;&gt;"ND",$V109,IF($AO$6&gt;3,$V109/2,$V109/SQRT(2))),"")</f>
        <v/>
      </c>
      <c r="AC109" s="2"/>
      <c r="AD109" s="2" t="s">
        <v>400</v>
      </c>
      <c r="AE109" s="2" t="s">
        <v>1280</v>
      </c>
      <c r="AF109" s="39" t="str">
        <f t="shared" si="46"/>
        <v/>
      </c>
      <c r="AG109" s="39" t="str">
        <f t="shared" si="47"/>
        <v/>
      </c>
      <c r="AH109" s="39" t="str">
        <f t="shared" si="48"/>
        <v/>
      </c>
      <c r="AI109" s="39" t="str">
        <f t="shared" si="49"/>
        <v/>
      </c>
      <c r="AJ109" s="39" t="str">
        <f t="shared" si="50"/>
        <v/>
      </c>
      <c r="AK109" s="39" t="str">
        <f t="shared" si="51"/>
        <v/>
      </c>
    </row>
    <row r="110" spans="1:37" ht="51" x14ac:dyDescent="0.2">
      <c r="A110" s="60">
        <v>628501</v>
      </c>
      <c r="B110" s="2" t="s">
        <v>1272</v>
      </c>
      <c r="C110" s="2">
        <v>2008</v>
      </c>
      <c r="D110" s="2"/>
      <c r="E110" s="2" t="s">
        <v>1273</v>
      </c>
      <c r="F110" s="2" t="s">
        <v>568</v>
      </c>
      <c r="G110" s="2" t="s">
        <v>1277</v>
      </c>
      <c r="H110" s="2" t="s">
        <v>351</v>
      </c>
      <c r="I110" s="2" t="s">
        <v>341</v>
      </c>
      <c r="J110" s="2" t="s">
        <v>352</v>
      </c>
      <c r="K110" s="4"/>
      <c r="L110" s="682"/>
      <c r="M110" s="682"/>
      <c r="N110" s="682"/>
      <c r="O110" s="34">
        <v>4.5201103313638351E-2</v>
      </c>
      <c r="P110" s="34">
        <v>0.54241323976366018</v>
      </c>
      <c r="Q110" s="34"/>
      <c r="R110" s="34"/>
      <c r="S110" s="682"/>
      <c r="T110" s="62"/>
      <c r="U110" s="682"/>
      <c r="V110" s="682"/>
      <c r="W110" s="43" t="str">
        <f t="shared" si="52"/>
        <v/>
      </c>
      <c r="X110" s="42" t="str">
        <f>IF(AND($H110="ONU", $I110="TWA", $J110="PBZ",$V110&lt;&gt;""),IF($AD110&lt;&gt;"ND",$V110,IF($AO$6&gt;3,$V110/2,$V110/SQRT(2))), "")</f>
        <v/>
      </c>
      <c r="Y110" s="42" t="str">
        <f t="shared" si="44"/>
        <v/>
      </c>
      <c r="Z110" s="42" t="str">
        <f t="shared" si="45"/>
        <v/>
      </c>
      <c r="AA110" s="42" t="str">
        <f>IF(AND($H110="W",$I110="Short-term",$J110="PBZ",$V110&lt;&gt;""),IF($AD110&lt;&gt;"ND",$V110,IF($AO$6&gt;3,$V110/2,$V110/SQRT(2))),"")</f>
        <v/>
      </c>
      <c r="AB110" s="42" t="str">
        <f>IF(AND($H110="ONU",$I110="Short-term",$J110="PBZ",$V110&lt;&gt;""),IF($AD110&lt;&gt;"ND",$V110,IF($AO$6&gt;3,$V110/2,$V110/SQRT(2))),"")</f>
        <v/>
      </c>
      <c r="AC110" s="2" t="s">
        <v>1275</v>
      </c>
      <c r="AD110" s="2"/>
      <c r="AE110" s="2" t="s">
        <v>966</v>
      </c>
      <c r="AF110" s="39" t="str">
        <f t="shared" si="46"/>
        <v/>
      </c>
      <c r="AG110" s="39" t="str">
        <f t="shared" si="47"/>
        <v/>
      </c>
      <c r="AH110" s="39" t="str">
        <f t="shared" si="48"/>
        <v/>
      </c>
      <c r="AI110" s="39" t="str">
        <f t="shared" si="49"/>
        <v/>
      </c>
      <c r="AJ110" s="39" t="str">
        <f t="shared" si="50"/>
        <v/>
      </c>
      <c r="AK110" s="39" t="str">
        <f t="shared" si="51"/>
        <v/>
      </c>
    </row>
    <row r="111" spans="1:37" ht="114.75" hidden="1" x14ac:dyDescent="0.2">
      <c r="A111" s="2" t="s">
        <v>1194</v>
      </c>
      <c r="B111" s="2" t="s">
        <v>839</v>
      </c>
      <c r="C111" s="2">
        <v>1976</v>
      </c>
      <c r="D111" s="2" t="s">
        <v>347</v>
      </c>
      <c r="E111" s="2" t="s">
        <v>1195</v>
      </c>
      <c r="F111" s="2" t="s">
        <v>568</v>
      </c>
      <c r="G111" s="2" t="s">
        <v>1201</v>
      </c>
      <c r="H111" s="2"/>
      <c r="I111" s="2"/>
      <c r="J111" s="2" t="s">
        <v>493</v>
      </c>
      <c r="K111" s="4">
        <v>27598</v>
      </c>
      <c r="L111" s="682">
        <v>298</v>
      </c>
      <c r="M111" s="682"/>
      <c r="N111" s="682"/>
      <c r="O111" s="682"/>
      <c r="P111" s="682"/>
      <c r="Q111" s="682"/>
      <c r="R111" s="682"/>
      <c r="S111" s="682"/>
      <c r="T111" s="682"/>
      <c r="U111" s="682"/>
      <c r="V111" s="682">
        <v>1.8</v>
      </c>
      <c r="W111" s="21" t="str">
        <f t="shared" si="52"/>
        <v/>
      </c>
      <c r="X111" s="42" t="str">
        <f>IF(AND($H111="ONU", $I111="TWA", $J111="PBZ",$V111&lt;&gt;""),IF(#REF!&lt;&gt;"ND",$V111,IF($AO$6&gt;3,$V111/2,$V111/SQRT(2))), "")</f>
        <v/>
      </c>
      <c r="Y111" s="42" t="str">
        <f t="shared" si="44"/>
        <v/>
      </c>
      <c r="Z111" s="42" t="str">
        <f t="shared" si="45"/>
        <v/>
      </c>
      <c r="AA111" s="42" t="str">
        <f>IF(AND($H111="W",$I111="Short-term",$J111="PBZ",$V111&lt;&gt;""),IF(#REF!&lt;&gt;"ND",$V111,IF($AO$6&gt;3,$V111/2,$V111/SQRT(2))),"")</f>
        <v/>
      </c>
      <c r="AB111" s="42" t="str">
        <f>IF(AND($H111="ONU",$I111="Short-term",$J111="PBZ",$V111&lt;&gt;""),IF(#REF!&lt;&gt;"ND",$V111,IF($AO$6&gt;3,$V111/2,$V111/SQRT(2))),"")</f>
        <v/>
      </c>
      <c r="AC111" s="2" t="s">
        <v>1197</v>
      </c>
      <c r="AD111" s="2"/>
      <c r="AE111" s="2" t="s">
        <v>1202</v>
      </c>
      <c r="AF111" s="39" t="str">
        <f t="shared" si="46"/>
        <v/>
      </c>
      <c r="AG111" s="39" t="str">
        <f t="shared" si="47"/>
        <v/>
      </c>
      <c r="AH111" s="39" t="str">
        <f t="shared" si="48"/>
        <v/>
      </c>
      <c r="AI111" s="39" t="str">
        <f t="shared" si="49"/>
        <v/>
      </c>
      <c r="AJ111" s="39" t="str">
        <f t="shared" si="50"/>
        <v/>
      </c>
      <c r="AK111" s="39" t="str">
        <f t="shared" si="51"/>
        <v/>
      </c>
    </row>
    <row r="112" spans="1:37" ht="127.5" x14ac:dyDescent="0.2">
      <c r="A112" s="60">
        <v>5553767</v>
      </c>
      <c r="B112" s="2" t="s">
        <v>997</v>
      </c>
      <c r="C112" s="2">
        <v>1995</v>
      </c>
      <c r="D112" s="2" t="s">
        <v>387</v>
      </c>
      <c r="E112" s="2" t="s">
        <v>837</v>
      </c>
      <c r="F112" s="2" t="s">
        <v>349</v>
      </c>
      <c r="G112" s="2" t="s">
        <v>349</v>
      </c>
      <c r="H112" s="2" t="s">
        <v>351</v>
      </c>
      <c r="I112" s="2" t="s">
        <v>341</v>
      </c>
      <c r="J112" s="5" t="s">
        <v>352</v>
      </c>
      <c r="K112" s="4"/>
      <c r="L112" s="682">
        <v>480</v>
      </c>
      <c r="M112" s="682"/>
      <c r="N112" s="682"/>
      <c r="O112" s="682">
        <v>0</v>
      </c>
      <c r="P112" s="682">
        <v>40</v>
      </c>
      <c r="Q112" s="682"/>
      <c r="R112" s="682"/>
      <c r="S112" s="682"/>
      <c r="T112" s="682"/>
      <c r="U112" s="682"/>
      <c r="V112" s="682"/>
      <c r="W112" s="21" t="str">
        <f t="shared" si="52"/>
        <v/>
      </c>
      <c r="X112" s="682" t="str">
        <f>IF(AND($H112="ONU", $I112="TWA", $J112="PBZ",$V112&lt;&gt;""), $V112, "")</f>
        <v/>
      </c>
      <c r="Y112" s="42" t="str">
        <f t="shared" si="44"/>
        <v/>
      </c>
      <c r="Z112" s="42" t="str">
        <f t="shared" si="45"/>
        <v/>
      </c>
      <c r="AA112" s="682" t="str">
        <f>IF(AND($H112="W",$I112="Short-term",$J112="PBZ",$V112&lt;&gt;""),IF($AD112&lt;&gt;"ND",$V112,IF($AO$6&gt;3,$V112/2,$V112/SQRT(2))),"")</f>
        <v/>
      </c>
      <c r="AB112" s="682" t="str">
        <f>IF(AND($H112="ONU",$I112="Short-term",$J112="PBZ",$V112&lt;&gt;""),IF($AD112&lt;&gt;"ND",$V112,IF($AO$6&gt;3,$V112/2,$V112/SQRT(2))),"")</f>
        <v/>
      </c>
      <c r="AC112" s="2" t="s">
        <v>554</v>
      </c>
      <c r="AD112" s="2" t="s">
        <v>400</v>
      </c>
      <c r="AE112" s="2" t="s">
        <v>1282</v>
      </c>
      <c r="AF112" s="39" t="str">
        <f t="shared" si="46"/>
        <v/>
      </c>
      <c r="AG112" s="39" t="str">
        <f t="shared" si="47"/>
        <v/>
      </c>
      <c r="AH112" s="39" t="str">
        <f t="shared" si="48"/>
        <v/>
      </c>
      <c r="AI112" s="39" t="str">
        <f t="shared" si="49"/>
        <v/>
      </c>
      <c r="AJ112" s="39" t="str">
        <f t="shared" si="50"/>
        <v/>
      </c>
      <c r="AK112" s="39" t="str">
        <f t="shared" si="51"/>
        <v/>
      </c>
    </row>
    <row r="113" spans="1:37" hidden="1" x14ac:dyDescent="0.2">
      <c r="A113" s="2"/>
      <c r="B113" s="2"/>
      <c r="C113" s="2"/>
      <c r="D113" s="2"/>
      <c r="E113" s="2"/>
      <c r="F113" s="2"/>
      <c r="G113" s="2"/>
      <c r="H113" s="2"/>
      <c r="I113" s="2"/>
      <c r="J113" s="2"/>
      <c r="K113" s="4"/>
      <c r="L113" s="682"/>
      <c r="M113" s="682"/>
      <c r="N113" s="682"/>
      <c r="O113" s="682"/>
      <c r="P113" s="682"/>
      <c r="Q113" s="682"/>
      <c r="R113" s="682"/>
      <c r="S113" s="682"/>
      <c r="T113" s="682"/>
      <c r="U113" s="682"/>
      <c r="V113" s="682"/>
      <c r="W113" s="43" t="str">
        <f>IF(AND($H113="W",$I113="TWA",$J113="PBZ",$V113&lt;&gt;""),IF(#REF!&lt;&gt;"ND",$V113,IF($AO$6&gt;3,$V113/2,$V113/SQRT(2))),"")</f>
        <v/>
      </c>
      <c r="X113" s="42" t="str">
        <f>IF(AND($H113="ONU", $I113="TWA", $J113="PBZ",$V113&lt;&gt;""),IF(#REF!&lt;&gt;"ND",$V113,IF($AO$6&gt;3,$V113/2,$V113/SQRT(2))), "")</f>
        <v/>
      </c>
      <c r="Y113" s="42"/>
      <c r="Z113" s="42"/>
      <c r="AA113" s="42" t="str">
        <f>IF(AND($H113="W",$I113="Short-term",$J113="PBZ",$V113&lt;&gt;""),IF(#REF!&lt;&gt;"ND",$V113,IF($AO$6&gt;3,$V113/2,$V113/SQRT(2))),"")</f>
        <v/>
      </c>
      <c r="AB113" s="42" t="str">
        <f>IF(AND($H113="ONU",$I113="Short-term",$J113="PBZ",$V113&lt;&gt;""),IF(#REF!&lt;&gt;"ND",$V113,IF($AO$6&gt;3,$V113/2,$V113/SQRT(2))),"")</f>
        <v/>
      </c>
      <c r="AC113" s="2"/>
      <c r="AD113" s="2"/>
      <c r="AE113" s="2"/>
      <c r="AF113" s="39" t="str">
        <f t="shared" ref="AF113:AF144" si="53">IF(AND($H135="W", $I135="TWA", $J135="PBZ",$V135&lt;&gt;"", $AD118&lt;&gt;"ND"), $V135, "")</f>
        <v/>
      </c>
      <c r="AG113" s="39" t="str">
        <f t="shared" si="47"/>
        <v/>
      </c>
      <c r="AH113" s="39"/>
      <c r="AI113" s="39"/>
      <c r="AJ113" s="39" t="str">
        <f t="shared" ref="AJ113:AJ144" si="54">IF(AND($H135="W", $I135="Short-term", $J135="PBZ",$V135&lt;&gt;"", $AD118&lt;&gt;"ND"), $V135, "")</f>
        <v/>
      </c>
      <c r="AK113" s="39" t="str">
        <f t="shared" si="51"/>
        <v/>
      </c>
    </row>
    <row r="114" spans="1:37" hidden="1" x14ac:dyDescent="0.2">
      <c r="A114" s="2"/>
      <c r="B114" s="2"/>
      <c r="C114" s="2"/>
      <c r="D114" s="2"/>
      <c r="E114" s="2"/>
      <c r="F114" s="2"/>
      <c r="G114" s="2"/>
      <c r="H114" s="2"/>
      <c r="I114" s="2"/>
      <c r="J114" s="2"/>
      <c r="K114" s="4"/>
      <c r="L114" s="682"/>
      <c r="M114" s="682"/>
      <c r="N114" s="682"/>
      <c r="O114" s="682"/>
      <c r="P114" s="682"/>
      <c r="Q114" s="682"/>
      <c r="R114" s="682"/>
      <c r="S114" s="682"/>
      <c r="T114" s="682"/>
      <c r="U114" s="682"/>
      <c r="V114" s="682"/>
      <c r="W114" s="43" t="str">
        <f>IF(AND($H114="W",$I114="TWA",$J114="PBZ",$V114&lt;&gt;""),IF(#REF!&lt;&gt;"ND",$V114,IF($AO$6&gt;3,$V114/2,$V114/SQRT(2))),"")</f>
        <v/>
      </c>
      <c r="X114" s="42" t="str">
        <f>IF(AND($H114="ONU", $I114="TWA", $J114="PBZ",$V114&lt;&gt;""),IF(#REF!&lt;&gt;"ND",$V114,IF($AO$6&gt;3,$V114/2,$V114/SQRT(2))), "")</f>
        <v/>
      </c>
      <c r="Y114" s="42"/>
      <c r="Z114" s="42"/>
      <c r="AA114" s="42" t="str">
        <f>IF(AND($H114="W",$I114="Short-term",$J114="PBZ",$V114&lt;&gt;""),IF(#REF!&lt;&gt;"ND",$V114,IF($AO$6&gt;3,$V114/2,$V114/SQRT(2))),"")</f>
        <v/>
      </c>
      <c r="AB114" s="42" t="str">
        <f>IF(AND($H114="ONU",$I114="Short-term",$J114="PBZ",$V114&lt;&gt;""),IF(#REF!&lt;&gt;"ND",$V114,IF($AO$6&gt;3,$V114/2,$V114/SQRT(2))),"")</f>
        <v/>
      </c>
      <c r="AC114" s="2"/>
      <c r="AD114" s="2"/>
      <c r="AE114" s="2"/>
      <c r="AF114" s="39" t="str">
        <f t="shared" si="53"/>
        <v/>
      </c>
      <c r="AG114" s="39" t="str">
        <f t="shared" si="47"/>
        <v/>
      </c>
      <c r="AH114" s="39"/>
      <c r="AI114" s="39"/>
      <c r="AJ114" s="39" t="str">
        <f t="shared" si="54"/>
        <v/>
      </c>
      <c r="AK114" s="39" t="str">
        <f t="shared" si="51"/>
        <v/>
      </c>
    </row>
    <row r="115" spans="1:37" hidden="1" x14ac:dyDescent="0.2">
      <c r="A115" s="2"/>
      <c r="B115" s="2"/>
      <c r="C115" s="2"/>
      <c r="D115" s="2"/>
      <c r="E115" s="2"/>
      <c r="F115" s="2"/>
      <c r="G115" s="2"/>
      <c r="H115" s="2"/>
      <c r="I115" s="2"/>
      <c r="J115" s="2"/>
      <c r="K115" s="4"/>
      <c r="L115" s="682"/>
      <c r="M115" s="682"/>
      <c r="N115" s="682"/>
      <c r="O115" s="682"/>
      <c r="P115" s="682"/>
      <c r="Q115" s="682"/>
      <c r="R115" s="682"/>
      <c r="S115" s="682"/>
      <c r="T115" s="682"/>
      <c r="U115" s="682"/>
      <c r="V115" s="682"/>
      <c r="W115" s="43" t="str">
        <f>IF(AND($H115="W",$I115="TWA",$J115="PBZ",$V115&lt;&gt;""),IF(#REF!&lt;&gt;"ND",$V115,IF($AO$6&gt;3,$V115/2,$V115/SQRT(2))),"")</f>
        <v/>
      </c>
      <c r="X115" s="42" t="str">
        <f>IF(AND($H115="ONU", $I115="TWA", $J115="PBZ",$V115&lt;&gt;""),IF(#REF!&lt;&gt;"ND",$V115,IF($AO$6&gt;3,$V115/2,$V115/SQRT(2))), "")</f>
        <v/>
      </c>
      <c r="Y115" s="42"/>
      <c r="Z115" s="42"/>
      <c r="AA115" s="42" t="str">
        <f>IF(AND($H115="W",$I115="Short-term",$J115="PBZ",$V115&lt;&gt;""),IF(#REF!&lt;&gt;"ND",$V115,IF($AO$6&gt;3,$V115/2,$V115/SQRT(2))),"")</f>
        <v/>
      </c>
      <c r="AB115" s="42" t="str">
        <f>IF(AND($H115="ONU",$I115="Short-term",$J115="PBZ",$V115&lt;&gt;""),IF(#REF!&lt;&gt;"ND",$V115,IF($AO$6&gt;3,$V115/2,$V115/SQRT(2))),"")</f>
        <v/>
      </c>
      <c r="AC115" s="2"/>
      <c r="AD115" s="2"/>
      <c r="AE115" s="2"/>
      <c r="AF115" s="39" t="str">
        <f t="shared" si="53"/>
        <v/>
      </c>
      <c r="AG115" s="39" t="str">
        <f t="shared" si="47"/>
        <v/>
      </c>
      <c r="AH115" s="39"/>
      <c r="AI115" s="39"/>
      <c r="AJ115" s="39" t="str">
        <f t="shared" si="54"/>
        <v/>
      </c>
      <c r="AK115" s="39" t="str">
        <f t="shared" si="51"/>
        <v/>
      </c>
    </row>
    <row r="116" spans="1:37" hidden="1" x14ac:dyDescent="0.2">
      <c r="A116" s="2"/>
      <c r="B116" s="2"/>
      <c r="C116" s="2"/>
      <c r="D116" s="2"/>
      <c r="E116" s="2"/>
      <c r="F116" s="2"/>
      <c r="G116" s="2"/>
      <c r="H116" s="2"/>
      <c r="I116" s="2"/>
      <c r="J116" s="2"/>
      <c r="K116" s="4"/>
      <c r="L116" s="682"/>
      <c r="M116" s="682"/>
      <c r="N116" s="682"/>
      <c r="O116" s="682"/>
      <c r="P116" s="682"/>
      <c r="Q116" s="682"/>
      <c r="R116" s="682"/>
      <c r="S116" s="682"/>
      <c r="T116" s="682"/>
      <c r="U116" s="682"/>
      <c r="V116" s="682"/>
      <c r="W116" s="43" t="str">
        <f>IF(AND($H116="W",$I116="TWA",$J116="PBZ",$V116&lt;&gt;""),IF(#REF!&lt;&gt;"ND",$V116,IF($AO$6&gt;3,$V116/2,$V116/SQRT(2))),"")</f>
        <v/>
      </c>
      <c r="X116" s="42" t="str">
        <f>IF(AND($H116="ONU", $I116="TWA", $J116="PBZ",$V116&lt;&gt;""),IF(#REF!&lt;&gt;"ND",$V116,IF($AO$6&gt;3,$V116/2,$V116/SQRT(2))), "")</f>
        <v/>
      </c>
      <c r="Y116" s="42"/>
      <c r="Z116" s="42"/>
      <c r="AA116" s="42" t="str">
        <f>IF(AND($H116="W",$I116="Short-term",$J116="PBZ",$V116&lt;&gt;""),IF(#REF!&lt;&gt;"ND",$V116,IF($AO$6&gt;3,$V116/2,$V116/SQRT(2))),"")</f>
        <v/>
      </c>
      <c r="AB116" s="42" t="str">
        <f>IF(AND($H116="ONU",$I116="Short-term",$J116="PBZ",$V116&lt;&gt;""),IF(#REF!&lt;&gt;"ND",$V116,IF($AO$6&gt;3,$V116/2,$V116/SQRT(2))),"")</f>
        <v/>
      </c>
      <c r="AC116" s="2"/>
      <c r="AD116" s="2"/>
      <c r="AE116" s="2"/>
      <c r="AF116" s="39" t="str">
        <f t="shared" si="53"/>
        <v/>
      </c>
      <c r="AG116" s="39" t="str">
        <f t="shared" si="47"/>
        <v/>
      </c>
      <c r="AH116" s="39"/>
      <c r="AI116" s="39"/>
      <c r="AJ116" s="39" t="str">
        <f t="shared" si="54"/>
        <v/>
      </c>
      <c r="AK116" s="39" t="str">
        <f t="shared" si="51"/>
        <v/>
      </c>
    </row>
    <row r="117" spans="1:37" hidden="1" x14ac:dyDescent="0.2">
      <c r="A117" s="2"/>
      <c r="B117" s="2"/>
      <c r="C117" s="2"/>
      <c r="D117" s="2"/>
      <c r="E117" s="2"/>
      <c r="F117" s="5"/>
      <c r="G117" s="2"/>
      <c r="H117" s="5"/>
      <c r="I117" s="5"/>
      <c r="J117" s="5"/>
      <c r="K117" s="4"/>
      <c r="L117" s="682"/>
      <c r="M117" s="682"/>
      <c r="N117" s="682"/>
      <c r="O117" s="682"/>
      <c r="P117" s="682"/>
      <c r="Q117" s="682"/>
      <c r="R117" s="682"/>
      <c r="S117" s="682"/>
      <c r="T117" s="682"/>
      <c r="U117" s="682"/>
      <c r="V117" s="682"/>
      <c r="W117" s="43" t="str">
        <f>IF(AND($H117="W",$I117="TWA",$J117="PBZ",$V117&lt;&gt;""),IF(#REF!&lt;&gt;"ND",$V117,IF($AO$6&gt;3,$V117/2,$V117/SQRT(2))),"")</f>
        <v/>
      </c>
      <c r="X117" s="42" t="str">
        <f>IF(AND($H117="ONU", $I117="TWA", $J117="PBZ",$V117&lt;&gt;""),IF(#REF!&lt;&gt;"ND",$V117,IF($AO$6&gt;3,$V117/2,$V117/SQRT(2))), "")</f>
        <v/>
      </c>
      <c r="Y117" s="42"/>
      <c r="Z117" s="42"/>
      <c r="AA117" s="42" t="str">
        <f>IF(AND($H117="W",$I117="Short-term",$J117="PBZ",$V117&lt;&gt;""),IF(#REF!&lt;&gt;"ND",$V117,IF($AO$6&gt;3,$V117/2,$V117/SQRT(2))),"")</f>
        <v/>
      </c>
      <c r="AB117" s="42" t="str">
        <f>IF(AND($H117="ONU",$I117="Short-term",$J117="PBZ",$V117&lt;&gt;""),IF(#REF!&lt;&gt;"ND",$V117,IF($AO$6&gt;3,$V117/2,$V117/SQRT(2))),"")</f>
        <v/>
      </c>
      <c r="AC117" s="2"/>
      <c r="AD117" s="2"/>
      <c r="AE117" s="2"/>
      <c r="AF117" s="39" t="str">
        <f t="shared" si="53"/>
        <v/>
      </c>
      <c r="AG117" s="39" t="str">
        <f t="shared" si="47"/>
        <v/>
      </c>
      <c r="AH117" s="39"/>
      <c r="AI117" s="39"/>
      <c r="AJ117" s="39" t="str">
        <f t="shared" si="54"/>
        <v/>
      </c>
      <c r="AK117" s="39" t="str">
        <f t="shared" si="51"/>
        <v/>
      </c>
    </row>
    <row r="118" spans="1:37" hidden="1" x14ac:dyDescent="0.2">
      <c r="A118" s="2"/>
      <c r="B118" s="2"/>
      <c r="C118" s="2"/>
      <c r="D118" s="2"/>
      <c r="E118" s="2"/>
      <c r="F118" s="2"/>
      <c r="G118" s="2"/>
      <c r="H118" s="2"/>
      <c r="I118" s="2"/>
      <c r="J118" s="2"/>
      <c r="K118" s="682"/>
      <c r="L118" s="682"/>
      <c r="M118" s="682"/>
      <c r="N118" s="682"/>
      <c r="O118" s="682"/>
      <c r="P118" s="682"/>
      <c r="Q118" s="682"/>
      <c r="R118" s="682"/>
      <c r="S118" s="682"/>
      <c r="T118" s="682"/>
      <c r="U118" s="682"/>
      <c r="V118" s="682"/>
      <c r="W118" s="43" t="str">
        <f>IF(AND($H118="W",$I118="TWA",$J118="PBZ",$V118&lt;&gt;""),IF(#REF!&lt;&gt;"ND",$V118,IF($AO$6&gt;3,$V118/2,$V118/SQRT(2))),"")</f>
        <v/>
      </c>
      <c r="X118" s="42" t="str">
        <f>IF(AND($H118="ONU", $I118="TWA", $J118="PBZ",$V118&lt;&gt;""),IF(#REF!&lt;&gt;"ND",$V118,IF($AO$6&gt;3,$V118/2,$V118/SQRT(2))), "")</f>
        <v/>
      </c>
      <c r="Y118" s="42"/>
      <c r="Z118" s="42"/>
      <c r="AA118" s="42" t="str">
        <f>IF(AND($H118="W",$I118="Short-term",$J118="PBZ",$V118&lt;&gt;""),IF(#REF!&lt;&gt;"ND",$V118,IF($AO$6&gt;3,$V118/2,$V118/SQRT(2))),"")</f>
        <v/>
      </c>
      <c r="AB118" s="42" t="str">
        <f>IF(AND($H118="ONU",$I118="Short-term",$J118="PBZ",$V118&lt;&gt;""),IF(#REF!&lt;&gt;"ND",$V118,IF($AO$6&gt;3,$V118/2,$V118/SQRT(2))),"")</f>
        <v/>
      </c>
      <c r="AC118" s="2"/>
      <c r="AD118" s="2"/>
      <c r="AE118" s="2"/>
      <c r="AF118" s="39" t="str">
        <f t="shared" si="53"/>
        <v/>
      </c>
      <c r="AG118" s="39" t="str">
        <f t="shared" si="47"/>
        <v/>
      </c>
      <c r="AH118" s="39"/>
      <c r="AI118" s="39"/>
      <c r="AJ118" s="39" t="str">
        <f t="shared" si="54"/>
        <v/>
      </c>
      <c r="AK118" s="39" t="str">
        <f t="shared" si="51"/>
        <v/>
      </c>
    </row>
    <row r="119" spans="1:37" hidden="1" x14ac:dyDescent="0.2">
      <c r="A119" s="2"/>
      <c r="B119" s="2"/>
      <c r="C119" s="2"/>
      <c r="D119" s="2"/>
      <c r="E119" s="2"/>
      <c r="F119" s="2"/>
      <c r="G119" s="2"/>
      <c r="H119" s="2"/>
      <c r="I119" s="2"/>
      <c r="J119" s="2"/>
      <c r="K119" s="682"/>
      <c r="L119" s="682"/>
      <c r="M119" s="682"/>
      <c r="N119" s="682"/>
      <c r="O119" s="682"/>
      <c r="P119" s="682"/>
      <c r="Q119" s="682"/>
      <c r="R119" s="682"/>
      <c r="S119" s="682"/>
      <c r="T119" s="682"/>
      <c r="U119" s="682"/>
      <c r="V119" s="682"/>
      <c r="W119" s="43" t="str">
        <f>IF(AND($H119="W",$I119="TWA",$J119="PBZ",$V119&lt;&gt;""),IF(#REF!&lt;&gt;"ND",$V119,IF($AO$6&gt;3,$V119/2,$V119/SQRT(2))),"")</f>
        <v/>
      </c>
      <c r="X119" s="42" t="str">
        <f>IF(AND($H119="ONU", $I119="TWA", $J119="PBZ",$V119&lt;&gt;""),IF(#REF!&lt;&gt;"ND",$V119,IF($AO$6&gt;3,$V119/2,$V119/SQRT(2))), "")</f>
        <v/>
      </c>
      <c r="Y119" s="42"/>
      <c r="Z119" s="42"/>
      <c r="AA119" s="42" t="str">
        <f>IF(AND($H119="W",$I119="Short-term",$J119="PBZ",$V119&lt;&gt;""),IF(#REF!&lt;&gt;"ND",$V119,IF($AO$6&gt;3,$V119/2,$V119/SQRT(2))),"")</f>
        <v/>
      </c>
      <c r="AB119" s="42" t="str">
        <f>IF(AND($H119="ONU",$I119="Short-term",$J119="PBZ",$V119&lt;&gt;""),IF(#REF!&lt;&gt;"ND",$V119,IF($AO$6&gt;3,$V119/2,$V119/SQRT(2))),"")</f>
        <v/>
      </c>
      <c r="AC119" s="2"/>
      <c r="AD119" s="2"/>
      <c r="AE119" s="2"/>
      <c r="AF119" s="39" t="str">
        <f t="shared" si="53"/>
        <v/>
      </c>
      <c r="AG119" s="39" t="str">
        <f t="shared" si="47"/>
        <v/>
      </c>
      <c r="AH119" s="39"/>
      <c r="AI119" s="39"/>
      <c r="AJ119" s="39" t="str">
        <f t="shared" si="54"/>
        <v/>
      </c>
      <c r="AK119" s="39" t="str">
        <f t="shared" si="51"/>
        <v/>
      </c>
    </row>
    <row r="120" spans="1:37" hidden="1" x14ac:dyDescent="0.2">
      <c r="A120" s="2"/>
      <c r="B120" s="2"/>
      <c r="C120" s="2"/>
      <c r="D120" s="2"/>
      <c r="E120" s="2"/>
      <c r="F120" s="2"/>
      <c r="G120" s="2"/>
      <c r="H120" s="2"/>
      <c r="I120" s="2"/>
      <c r="J120" s="2"/>
      <c r="K120" s="682"/>
      <c r="L120" s="682"/>
      <c r="M120" s="682"/>
      <c r="N120" s="682"/>
      <c r="O120" s="682"/>
      <c r="P120" s="682"/>
      <c r="Q120" s="682"/>
      <c r="R120" s="682"/>
      <c r="S120" s="682"/>
      <c r="T120" s="682"/>
      <c r="U120" s="682"/>
      <c r="V120" s="682"/>
      <c r="W120" s="43" t="str">
        <f>IF(AND($H120="W",$I120="TWA",$J120="PBZ",$V120&lt;&gt;""),IF(#REF!&lt;&gt;"ND",$V120,IF($AO$6&gt;3,$V120/2,$V120/SQRT(2))),"")</f>
        <v/>
      </c>
      <c r="X120" s="42" t="str">
        <f>IF(AND($H120="ONU", $I120="TWA", $J120="PBZ",$V120&lt;&gt;""),IF(#REF!&lt;&gt;"ND",$V120,IF($AO$6&gt;3,$V120/2,$V120/SQRT(2))), "")</f>
        <v/>
      </c>
      <c r="Y120" s="42"/>
      <c r="Z120" s="42"/>
      <c r="AA120" s="42" t="str">
        <f>IF(AND($H120="W",$I120="Short-term",$J120="PBZ",$V120&lt;&gt;""),IF(#REF!&lt;&gt;"ND",$V120,IF($AO$6&gt;3,$V120/2,$V120/SQRT(2))),"")</f>
        <v/>
      </c>
      <c r="AB120" s="42" t="str">
        <f>IF(AND($H120="ONU",$I120="Short-term",$J120="PBZ",$V120&lt;&gt;""),IF(#REF!&lt;&gt;"ND",$V120,IF($AO$6&gt;3,$V120/2,$V120/SQRT(2))),"")</f>
        <v/>
      </c>
      <c r="AC120" s="2"/>
      <c r="AD120" s="2"/>
      <c r="AE120" s="2"/>
      <c r="AF120" s="39" t="str">
        <f t="shared" si="53"/>
        <v/>
      </c>
      <c r="AG120" s="39" t="str">
        <f t="shared" si="47"/>
        <v/>
      </c>
      <c r="AH120" s="39"/>
      <c r="AI120" s="39"/>
      <c r="AJ120" s="39" t="str">
        <f t="shared" si="54"/>
        <v/>
      </c>
      <c r="AK120" s="39" t="str">
        <f t="shared" si="51"/>
        <v/>
      </c>
    </row>
    <row r="121" spans="1:37" hidden="1" x14ac:dyDescent="0.2">
      <c r="A121" s="2"/>
      <c r="B121" s="2"/>
      <c r="C121" s="2"/>
      <c r="D121" s="2"/>
      <c r="E121" s="2"/>
      <c r="F121" s="2"/>
      <c r="G121" s="2"/>
      <c r="H121" s="2"/>
      <c r="I121" s="2"/>
      <c r="J121" s="2"/>
      <c r="K121" s="682"/>
      <c r="L121" s="682"/>
      <c r="M121" s="682"/>
      <c r="N121" s="682"/>
      <c r="O121" s="682"/>
      <c r="P121" s="682"/>
      <c r="Q121" s="682"/>
      <c r="R121" s="682"/>
      <c r="S121" s="682"/>
      <c r="T121" s="682"/>
      <c r="U121" s="682"/>
      <c r="V121" s="682"/>
      <c r="W121" s="43" t="str">
        <f>IF(AND($H121="W",$I121="TWA",$J121="PBZ",$V121&lt;&gt;""),IF(#REF!&lt;&gt;"ND",$V121,IF($AO$6&gt;3,$V121/2,$V121/SQRT(2))),"")</f>
        <v/>
      </c>
      <c r="X121" s="42" t="str">
        <f>IF(AND($H121="ONU", $I121="TWA", $J121="PBZ",$V121&lt;&gt;""),IF(#REF!&lt;&gt;"ND",$V121,IF($AO$6&gt;3,$V121/2,$V121/SQRT(2))), "")</f>
        <v/>
      </c>
      <c r="Y121" s="42"/>
      <c r="Z121" s="42"/>
      <c r="AA121" s="42" t="str">
        <f>IF(AND($H121="W",$I121="Short-term",$J121="PBZ",$V121&lt;&gt;""),IF(#REF!&lt;&gt;"ND",$V121,IF($AO$6&gt;3,$V121/2,$V121/SQRT(2))),"")</f>
        <v/>
      </c>
      <c r="AB121" s="42" t="str">
        <f>IF(AND($H121="ONU",$I121="Short-term",$J121="PBZ",$V121&lt;&gt;""),IF(#REF!&lt;&gt;"ND",$V121,IF($AO$6&gt;3,$V121/2,$V121/SQRT(2))),"")</f>
        <v/>
      </c>
      <c r="AC121" s="2"/>
      <c r="AD121" s="2"/>
      <c r="AE121" s="2"/>
      <c r="AF121" s="39" t="str">
        <f t="shared" si="53"/>
        <v/>
      </c>
      <c r="AG121" s="39" t="str">
        <f t="shared" si="47"/>
        <v/>
      </c>
      <c r="AH121" s="39"/>
      <c r="AI121" s="39"/>
      <c r="AJ121" s="39" t="str">
        <f t="shared" si="54"/>
        <v/>
      </c>
      <c r="AK121" s="39" t="str">
        <f t="shared" si="51"/>
        <v/>
      </c>
    </row>
    <row r="122" spans="1:37" hidden="1" x14ac:dyDescent="0.2">
      <c r="A122" s="2"/>
      <c r="B122" s="2"/>
      <c r="C122" s="2"/>
      <c r="D122" s="2"/>
      <c r="E122" s="2"/>
      <c r="F122" s="2"/>
      <c r="G122" s="2"/>
      <c r="H122" s="2"/>
      <c r="I122" s="2"/>
      <c r="J122" s="2"/>
      <c r="K122" s="682"/>
      <c r="L122" s="682"/>
      <c r="M122" s="682"/>
      <c r="N122" s="682"/>
      <c r="O122" s="682"/>
      <c r="P122" s="682"/>
      <c r="Q122" s="682"/>
      <c r="R122" s="682"/>
      <c r="S122" s="682"/>
      <c r="T122" s="682"/>
      <c r="U122" s="682"/>
      <c r="V122" s="682"/>
      <c r="W122" s="43" t="str">
        <f>IF(AND($H122="W",$I122="TWA",$J122="PBZ",$V122&lt;&gt;""),IF(#REF!&lt;&gt;"ND",$V122,IF($AO$6&gt;3,$V122/2,$V122/SQRT(2))),"")</f>
        <v/>
      </c>
      <c r="X122" s="42" t="str">
        <f>IF(AND($H122="ONU", $I122="TWA", $J122="PBZ",$V122&lt;&gt;""),IF(#REF!&lt;&gt;"ND",$V122,IF($AO$6&gt;3,$V122/2,$V122/SQRT(2))), "")</f>
        <v/>
      </c>
      <c r="Y122" s="42"/>
      <c r="Z122" s="42"/>
      <c r="AA122" s="42" t="str">
        <f>IF(AND($H122="W",$I122="Short-term",$J122="PBZ",$V122&lt;&gt;""),IF(#REF!&lt;&gt;"ND",$V122,IF($AO$6&gt;3,$V122/2,$V122/SQRT(2))),"")</f>
        <v/>
      </c>
      <c r="AB122" s="42" t="str">
        <f>IF(AND($H122="ONU",$I122="Short-term",$J122="PBZ",$V122&lt;&gt;""),IF(#REF!&lt;&gt;"ND",$V122,IF($AO$6&gt;3,$V122/2,$V122/SQRT(2))),"")</f>
        <v/>
      </c>
      <c r="AC122" s="2"/>
      <c r="AD122" s="2"/>
      <c r="AE122" s="2"/>
      <c r="AF122" s="39" t="str">
        <f t="shared" si="53"/>
        <v/>
      </c>
      <c r="AG122" s="39" t="str">
        <f t="shared" si="47"/>
        <v/>
      </c>
      <c r="AH122" s="39"/>
      <c r="AI122" s="39"/>
      <c r="AJ122" s="39" t="str">
        <f t="shared" si="54"/>
        <v/>
      </c>
      <c r="AK122" s="39" t="str">
        <f t="shared" si="51"/>
        <v/>
      </c>
    </row>
    <row r="123" spans="1:37" hidden="1" x14ac:dyDescent="0.2">
      <c r="A123" s="2"/>
      <c r="B123" s="2"/>
      <c r="C123" s="2"/>
      <c r="D123" s="2"/>
      <c r="E123" s="2"/>
      <c r="F123" s="2"/>
      <c r="G123" s="2"/>
      <c r="H123" s="2"/>
      <c r="I123" s="2"/>
      <c r="J123" s="2"/>
      <c r="K123" s="682"/>
      <c r="L123" s="682"/>
      <c r="M123" s="682"/>
      <c r="N123" s="682"/>
      <c r="O123" s="682"/>
      <c r="P123" s="682"/>
      <c r="Q123" s="682"/>
      <c r="R123" s="682"/>
      <c r="S123" s="682"/>
      <c r="T123" s="682"/>
      <c r="U123" s="682"/>
      <c r="V123" s="682"/>
      <c r="W123" s="43" t="str">
        <f>IF(AND($H123="W",$I123="TWA",$J123="PBZ",$V123&lt;&gt;""),IF(#REF!&lt;&gt;"ND",$V123,IF($AO$6&gt;3,$V123/2,$V123/SQRT(2))),"")</f>
        <v/>
      </c>
      <c r="X123" s="42" t="str">
        <f>IF(AND($H123="ONU", $I123="TWA", $J123="PBZ",$V123&lt;&gt;""),IF(#REF!&lt;&gt;"ND",$V123,IF($AO$6&gt;3,$V123/2,$V123/SQRT(2))), "")</f>
        <v/>
      </c>
      <c r="Y123" s="42"/>
      <c r="Z123" s="42"/>
      <c r="AA123" s="42" t="str">
        <f>IF(AND($H123="W",$I123="Short-term",$J123="PBZ",$V123&lt;&gt;""),IF(#REF!&lt;&gt;"ND",$V123,IF($AO$6&gt;3,$V123/2,$V123/SQRT(2))),"")</f>
        <v/>
      </c>
      <c r="AB123" s="42" t="str">
        <f>IF(AND($H123="ONU",$I123="Short-term",$J123="PBZ",$V123&lt;&gt;""),IF(#REF!&lt;&gt;"ND",$V123,IF($AO$6&gt;3,$V123/2,$V123/SQRT(2))),"")</f>
        <v/>
      </c>
      <c r="AC123" s="2"/>
      <c r="AD123" s="2"/>
      <c r="AE123" s="2"/>
      <c r="AF123" s="39" t="str">
        <f t="shared" si="53"/>
        <v/>
      </c>
      <c r="AG123" s="39" t="str">
        <f t="shared" si="47"/>
        <v/>
      </c>
      <c r="AH123" s="39"/>
      <c r="AI123" s="39"/>
      <c r="AJ123" s="39" t="str">
        <f t="shared" si="54"/>
        <v/>
      </c>
      <c r="AK123" s="39" t="str">
        <f t="shared" si="51"/>
        <v/>
      </c>
    </row>
    <row r="124" spans="1:37" hidden="1" x14ac:dyDescent="0.2">
      <c r="A124" s="2"/>
      <c r="B124" s="2"/>
      <c r="C124" s="2"/>
      <c r="D124" s="2"/>
      <c r="E124" s="2"/>
      <c r="F124" s="2"/>
      <c r="G124" s="2"/>
      <c r="H124" s="2"/>
      <c r="I124" s="2"/>
      <c r="J124" s="2"/>
      <c r="K124" s="682"/>
      <c r="L124" s="682"/>
      <c r="M124" s="682"/>
      <c r="N124" s="682"/>
      <c r="O124" s="682"/>
      <c r="P124" s="682"/>
      <c r="Q124" s="682"/>
      <c r="R124" s="682"/>
      <c r="S124" s="682"/>
      <c r="T124" s="682"/>
      <c r="U124" s="682"/>
      <c r="V124" s="682"/>
      <c r="W124" s="43" t="str">
        <f>IF(AND($H124="W",$I124="TWA",$J124="PBZ",$V124&lt;&gt;""),IF(#REF!&lt;&gt;"ND",$V124,IF($AO$6&gt;3,$V124/2,$V124/SQRT(2))),"")</f>
        <v/>
      </c>
      <c r="X124" s="42" t="str">
        <f>IF(AND($H124="ONU", $I124="TWA", $J124="PBZ",$V124&lt;&gt;""),IF(#REF!&lt;&gt;"ND",$V124,IF($AO$6&gt;3,$V124/2,$V124/SQRT(2))), "")</f>
        <v/>
      </c>
      <c r="Y124" s="42"/>
      <c r="Z124" s="42"/>
      <c r="AA124" s="42" t="str">
        <f>IF(AND($H124="W",$I124="Short-term",$J124="PBZ",$V124&lt;&gt;""),IF(#REF!&lt;&gt;"ND",$V124,IF($AO$6&gt;3,$V124/2,$V124/SQRT(2))),"")</f>
        <v/>
      </c>
      <c r="AB124" s="42" t="str">
        <f>IF(AND($H124="ONU",$I124="Short-term",$J124="PBZ",$V124&lt;&gt;""),IF(#REF!&lt;&gt;"ND",$V124,IF($AO$6&gt;3,$V124/2,$V124/SQRT(2))),"")</f>
        <v/>
      </c>
      <c r="AC124" s="2"/>
      <c r="AD124" s="2"/>
      <c r="AE124" s="2"/>
      <c r="AF124" s="39" t="str">
        <f t="shared" si="53"/>
        <v/>
      </c>
      <c r="AG124" s="39" t="str">
        <f t="shared" si="47"/>
        <v/>
      </c>
      <c r="AH124" s="39"/>
      <c r="AI124" s="39"/>
      <c r="AJ124" s="39" t="str">
        <f t="shared" si="54"/>
        <v/>
      </c>
      <c r="AK124" s="39" t="str">
        <f t="shared" si="51"/>
        <v/>
      </c>
    </row>
    <row r="125" spans="1:37" hidden="1" x14ac:dyDescent="0.2">
      <c r="A125" s="2"/>
      <c r="B125" s="2"/>
      <c r="C125" s="2"/>
      <c r="D125" s="2"/>
      <c r="E125" s="2"/>
      <c r="F125" s="2"/>
      <c r="G125" s="2"/>
      <c r="H125" s="2"/>
      <c r="I125" s="2"/>
      <c r="J125" s="2"/>
      <c r="K125" s="682"/>
      <c r="L125" s="682"/>
      <c r="M125" s="682"/>
      <c r="N125" s="682"/>
      <c r="O125" s="682"/>
      <c r="P125" s="682"/>
      <c r="Q125" s="682"/>
      <c r="R125" s="682"/>
      <c r="S125" s="682"/>
      <c r="T125" s="682"/>
      <c r="U125" s="682"/>
      <c r="V125" s="682"/>
      <c r="W125" s="43" t="str">
        <f>IF(AND($H125="W",$I125="TWA",$J125="PBZ",$V125&lt;&gt;""),IF(#REF!&lt;&gt;"ND",$V125,IF($AO$6&gt;3,$V125/2,$V125/SQRT(2))),"")</f>
        <v/>
      </c>
      <c r="X125" s="42" t="str">
        <f>IF(AND($H125="ONU", $I125="TWA", $J125="PBZ",$V125&lt;&gt;""),IF(#REF!&lt;&gt;"ND",$V125,IF($AO$6&gt;3,$V125/2,$V125/SQRT(2))), "")</f>
        <v/>
      </c>
      <c r="Y125" s="42"/>
      <c r="Z125" s="42"/>
      <c r="AA125" s="42" t="str">
        <f>IF(AND($H125="W",$I125="Short-term",$J125="PBZ",$V125&lt;&gt;""),IF(#REF!&lt;&gt;"ND",$V125,IF($AO$6&gt;3,$V125/2,$V125/SQRT(2))),"")</f>
        <v/>
      </c>
      <c r="AB125" s="42" t="str">
        <f>IF(AND($H125="ONU",$I125="Short-term",$J125="PBZ",$V125&lt;&gt;""),IF(#REF!&lt;&gt;"ND",$V125,IF($AO$6&gt;3,$V125/2,$V125/SQRT(2))),"")</f>
        <v/>
      </c>
      <c r="AC125" s="2"/>
      <c r="AD125" s="2"/>
      <c r="AE125" s="2"/>
      <c r="AF125" s="39" t="str">
        <f t="shared" si="53"/>
        <v/>
      </c>
      <c r="AG125" s="39" t="str">
        <f t="shared" si="47"/>
        <v/>
      </c>
      <c r="AH125" s="39"/>
      <c r="AI125" s="39"/>
      <c r="AJ125" s="39" t="str">
        <f t="shared" si="54"/>
        <v/>
      </c>
      <c r="AK125" s="39" t="str">
        <f t="shared" si="51"/>
        <v/>
      </c>
    </row>
    <row r="126" spans="1:37" hidden="1" x14ac:dyDescent="0.2">
      <c r="A126" s="2"/>
      <c r="B126" s="2"/>
      <c r="C126" s="2"/>
      <c r="D126" s="2"/>
      <c r="E126" s="2"/>
      <c r="F126" s="2"/>
      <c r="G126" s="2"/>
      <c r="H126" s="2"/>
      <c r="I126" s="2"/>
      <c r="J126" s="2"/>
      <c r="K126" s="682"/>
      <c r="L126" s="682"/>
      <c r="M126" s="682"/>
      <c r="N126" s="682"/>
      <c r="O126" s="682"/>
      <c r="P126" s="682"/>
      <c r="Q126" s="682"/>
      <c r="R126" s="682"/>
      <c r="S126" s="682"/>
      <c r="T126" s="682"/>
      <c r="U126" s="682"/>
      <c r="V126" s="682"/>
      <c r="W126" s="43" t="str">
        <f>IF(AND($H126="W",$I126="TWA",$J126="PBZ",$V126&lt;&gt;""),IF(#REF!&lt;&gt;"ND",$V126,IF($AO$6&gt;3,$V126/2,$V126/SQRT(2))),"")</f>
        <v/>
      </c>
      <c r="X126" s="42" t="str">
        <f>IF(AND($H126="ONU", $I126="TWA", $J126="PBZ",$V126&lt;&gt;""),IF(#REF!&lt;&gt;"ND",$V126,IF($AO$6&gt;3,$V126/2,$V126/SQRT(2))), "")</f>
        <v/>
      </c>
      <c r="Y126" s="42"/>
      <c r="Z126" s="42"/>
      <c r="AA126" s="42" t="str">
        <f>IF(AND($H126="W",$I126="Short-term",$J126="PBZ",$V126&lt;&gt;""),IF(#REF!&lt;&gt;"ND",$V126,IF($AO$6&gt;3,$V126/2,$V126/SQRT(2))),"")</f>
        <v/>
      </c>
      <c r="AB126" s="42" t="str">
        <f>IF(AND($H126="ONU",$I126="Short-term",$J126="PBZ",$V126&lt;&gt;""),IF(#REF!&lt;&gt;"ND",$V126,IF($AO$6&gt;3,$V126/2,$V126/SQRT(2))),"")</f>
        <v/>
      </c>
      <c r="AC126" s="2"/>
      <c r="AD126" s="2"/>
      <c r="AE126" s="2"/>
      <c r="AF126" s="39" t="str">
        <f t="shared" si="53"/>
        <v/>
      </c>
      <c r="AG126" s="39" t="str">
        <f t="shared" si="47"/>
        <v/>
      </c>
      <c r="AH126" s="39"/>
      <c r="AI126" s="39"/>
      <c r="AJ126" s="39" t="str">
        <f t="shared" si="54"/>
        <v/>
      </c>
      <c r="AK126" s="39" t="str">
        <f t="shared" si="51"/>
        <v/>
      </c>
    </row>
    <row r="127" spans="1:37" hidden="1" x14ac:dyDescent="0.2">
      <c r="A127" s="2"/>
      <c r="B127" s="2"/>
      <c r="C127" s="2"/>
      <c r="D127" s="2"/>
      <c r="E127" s="2"/>
      <c r="F127" s="2"/>
      <c r="G127" s="2"/>
      <c r="H127" s="2"/>
      <c r="I127" s="2"/>
      <c r="J127" s="2"/>
      <c r="K127" s="682"/>
      <c r="L127" s="682"/>
      <c r="M127" s="682"/>
      <c r="N127" s="682"/>
      <c r="O127" s="682"/>
      <c r="P127" s="682"/>
      <c r="Q127" s="682"/>
      <c r="R127" s="682"/>
      <c r="S127" s="682"/>
      <c r="T127" s="682"/>
      <c r="U127" s="682"/>
      <c r="V127" s="682"/>
      <c r="W127" s="43" t="str">
        <f>IF(AND($H127="W",$I127="TWA",$J127="PBZ",$V127&lt;&gt;""),IF(#REF!&lt;&gt;"ND",$V127,IF($AO$6&gt;3,$V127/2,$V127/SQRT(2))),"")</f>
        <v/>
      </c>
      <c r="X127" s="42" t="str">
        <f>IF(AND($H127="ONU", $I127="TWA", $J127="PBZ",$V127&lt;&gt;""),IF(#REF!&lt;&gt;"ND",$V127,IF($AO$6&gt;3,$V127/2,$V127/SQRT(2))), "")</f>
        <v/>
      </c>
      <c r="Y127" s="42"/>
      <c r="Z127" s="42"/>
      <c r="AA127" s="42" t="str">
        <f>IF(AND($H127="W",$I127="Short-term",$J127="PBZ",$V127&lt;&gt;""),IF(#REF!&lt;&gt;"ND",$V127,IF($AO$6&gt;3,$V127/2,$V127/SQRT(2))),"")</f>
        <v/>
      </c>
      <c r="AB127" s="42" t="str">
        <f>IF(AND($H127="ONU",$I127="Short-term",$J127="PBZ",$V127&lt;&gt;""),IF(#REF!&lt;&gt;"ND",$V127,IF($AO$6&gt;3,$V127/2,$V127/SQRT(2))),"")</f>
        <v/>
      </c>
      <c r="AC127" s="2"/>
      <c r="AD127" s="2"/>
      <c r="AE127" s="2"/>
      <c r="AF127" s="39" t="str">
        <f t="shared" si="53"/>
        <v/>
      </c>
      <c r="AG127" s="39" t="str">
        <f t="shared" si="47"/>
        <v/>
      </c>
      <c r="AH127" s="39"/>
      <c r="AI127" s="39"/>
      <c r="AJ127" s="39" t="str">
        <f t="shared" si="54"/>
        <v/>
      </c>
      <c r="AK127" s="39" t="str">
        <f t="shared" si="51"/>
        <v/>
      </c>
    </row>
    <row r="128" spans="1:37" hidden="1" x14ac:dyDescent="0.2">
      <c r="A128" s="2"/>
      <c r="B128" s="2"/>
      <c r="C128" s="2"/>
      <c r="D128" s="2"/>
      <c r="E128" s="2"/>
      <c r="F128" s="2"/>
      <c r="G128" s="2"/>
      <c r="H128" s="2"/>
      <c r="I128" s="2"/>
      <c r="J128" s="2"/>
      <c r="K128" s="682"/>
      <c r="L128" s="682"/>
      <c r="M128" s="682"/>
      <c r="N128" s="682"/>
      <c r="O128" s="682"/>
      <c r="P128" s="682"/>
      <c r="Q128" s="682"/>
      <c r="R128" s="682"/>
      <c r="S128" s="682"/>
      <c r="T128" s="682"/>
      <c r="U128" s="682"/>
      <c r="V128" s="682"/>
      <c r="W128" s="43" t="str">
        <f>IF(AND($H128="W",$I128="TWA",$J128="PBZ",$V128&lt;&gt;""),IF(#REF!&lt;&gt;"ND",$V128,IF($AO$6&gt;3,$V128/2,$V128/SQRT(2))),"")</f>
        <v/>
      </c>
      <c r="X128" s="42" t="str">
        <f>IF(AND($H128="ONU", $I128="TWA", $J128="PBZ",$V128&lt;&gt;""),IF(#REF!&lt;&gt;"ND",$V128,IF($AO$6&gt;3,$V128/2,$V128/SQRT(2))), "")</f>
        <v/>
      </c>
      <c r="Y128" s="42"/>
      <c r="Z128" s="42"/>
      <c r="AA128" s="42" t="str">
        <f>IF(AND($H128="W",$I128="Short-term",$J128="PBZ",$V128&lt;&gt;""),IF(#REF!&lt;&gt;"ND",$V128,IF($AO$6&gt;3,$V128/2,$V128/SQRT(2))),"")</f>
        <v/>
      </c>
      <c r="AB128" s="42" t="str">
        <f>IF(AND($H128="ONU",$I128="Short-term",$J128="PBZ",$V128&lt;&gt;""),IF(#REF!&lt;&gt;"ND",$V128,IF($AO$6&gt;3,$V128/2,$V128/SQRT(2))),"")</f>
        <v/>
      </c>
      <c r="AC128" s="2"/>
      <c r="AD128" s="2"/>
      <c r="AE128" s="2"/>
      <c r="AF128" s="39" t="str">
        <f t="shared" si="53"/>
        <v/>
      </c>
      <c r="AG128" s="39" t="str">
        <f t="shared" si="47"/>
        <v/>
      </c>
      <c r="AH128" s="39"/>
      <c r="AI128" s="39"/>
      <c r="AJ128" s="39" t="str">
        <f t="shared" si="54"/>
        <v/>
      </c>
      <c r="AK128" s="39" t="str">
        <f t="shared" si="51"/>
        <v/>
      </c>
    </row>
    <row r="129" spans="1:37" hidden="1" x14ac:dyDescent="0.2">
      <c r="A129" s="2"/>
      <c r="B129" s="2"/>
      <c r="C129" s="2"/>
      <c r="D129" s="2"/>
      <c r="E129" s="2"/>
      <c r="F129" s="5"/>
      <c r="G129" s="2"/>
      <c r="H129" s="5"/>
      <c r="I129" s="5"/>
      <c r="J129" s="5"/>
      <c r="K129" s="4"/>
      <c r="L129" s="682"/>
      <c r="M129" s="682"/>
      <c r="N129" s="682"/>
      <c r="O129" s="682"/>
      <c r="P129" s="682"/>
      <c r="Q129" s="682"/>
      <c r="R129" s="682"/>
      <c r="S129" s="682"/>
      <c r="T129" s="682"/>
      <c r="U129" s="682"/>
      <c r="V129" s="682"/>
      <c r="W129" s="43" t="str">
        <f>IF(AND($H129="W",$I129="TWA",$J129="PBZ",$V129&lt;&gt;""),IF(#REF!&lt;&gt;"ND",$V129,IF($AO$6&gt;3,$V129/2,$V129/SQRT(2))),"")</f>
        <v/>
      </c>
      <c r="X129" s="42" t="str">
        <f>IF(AND($H129="ONU", $I129="TWA", $J129="PBZ",$V129&lt;&gt;""),IF(#REF!&lt;&gt;"ND",$V129,IF($AO$6&gt;3,$V129/2,$V129/SQRT(2))), "")</f>
        <v/>
      </c>
      <c r="Y129" s="42"/>
      <c r="Z129" s="42"/>
      <c r="AA129" s="42" t="str">
        <f>IF(AND($H129="W",$I129="Short-term",$J129="PBZ",$V129&lt;&gt;""),IF(#REF!&lt;&gt;"ND",$V129,IF($AO$6&gt;3,$V129/2,$V129/SQRT(2))),"")</f>
        <v/>
      </c>
      <c r="AB129" s="42" t="str">
        <f>IF(AND($H129="ONU",$I129="Short-term",$J129="PBZ",$V129&lt;&gt;""),IF(#REF!&lt;&gt;"ND",$V129,IF($AO$6&gt;3,$V129/2,$V129/SQRT(2))),"")</f>
        <v/>
      </c>
      <c r="AC129" s="2"/>
      <c r="AD129" s="2"/>
      <c r="AE129" s="2"/>
      <c r="AF129" s="39" t="str">
        <f t="shared" si="53"/>
        <v/>
      </c>
      <c r="AG129" s="39" t="str">
        <f t="shared" si="47"/>
        <v/>
      </c>
      <c r="AH129" s="39"/>
      <c r="AI129" s="39"/>
      <c r="AJ129" s="39" t="str">
        <f t="shared" si="54"/>
        <v/>
      </c>
      <c r="AK129" s="39" t="str">
        <f t="shared" si="51"/>
        <v/>
      </c>
    </row>
    <row r="130" spans="1:37" hidden="1" x14ac:dyDescent="0.2">
      <c r="A130" s="2"/>
      <c r="B130" s="2"/>
      <c r="C130" s="2"/>
      <c r="D130" s="2"/>
      <c r="E130" s="2"/>
      <c r="F130" s="5"/>
      <c r="G130" s="2"/>
      <c r="H130" s="5"/>
      <c r="I130" s="5"/>
      <c r="J130" s="5"/>
      <c r="K130" s="4"/>
      <c r="L130" s="682"/>
      <c r="M130" s="682"/>
      <c r="N130" s="682"/>
      <c r="O130" s="682"/>
      <c r="P130" s="682"/>
      <c r="Q130" s="682"/>
      <c r="R130" s="682"/>
      <c r="S130" s="682"/>
      <c r="T130" s="682"/>
      <c r="U130" s="682"/>
      <c r="V130" s="682"/>
      <c r="W130" s="43" t="str">
        <f t="shared" ref="W130:W161" si="55">IF(AND($H130="W",$I130="TWA",$J130="PBZ",$V130&lt;&gt;""),IF($AD113&lt;&gt;"ND",$V130,IF($AO$6&gt;3,$V130/2,$V130/SQRT(2))),"")</f>
        <v/>
      </c>
      <c r="X130" s="42" t="str">
        <f t="shared" ref="X130:X161" si="56">IF(AND($H130="ONU", $I130="TWA", $J130="PBZ",$V130&lt;&gt;""),IF($AD113&lt;&gt;"ND",$V130,IF($AO$6&gt;3,$V130/2,$V130/SQRT(2))), "")</f>
        <v/>
      </c>
      <c r="Y130" s="42"/>
      <c r="Z130" s="42"/>
      <c r="AA130" s="42" t="str">
        <f t="shared" ref="AA130:AA161" si="57">IF(AND($H130="W",$I130="Short-term",$J130="PBZ",$V130&lt;&gt;""),IF($AD113&lt;&gt;"ND",$V130,IF($AO$6&gt;3,$V130/2,$V130/SQRT(2))),"")</f>
        <v/>
      </c>
      <c r="AB130" s="42" t="str">
        <f t="shared" ref="AB130:AB161" si="58">IF(AND($H130="ONU",$I130="Short-term",$J130="PBZ",$V130&lt;&gt;""),IF($AD113&lt;&gt;"ND",$V130,IF($AO$6&gt;3,$V130/2,$V130/SQRT(2))),"")</f>
        <v/>
      </c>
      <c r="AC130" s="2"/>
      <c r="AD130" s="2"/>
      <c r="AE130" s="2"/>
      <c r="AF130" s="39" t="str">
        <f t="shared" si="53"/>
        <v/>
      </c>
      <c r="AG130" s="39" t="str">
        <f t="shared" si="47"/>
        <v/>
      </c>
      <c r="AH130" s="39"/>
      <c r="AI130" s="39"/>
      <c r="AJ130" s="39" t="str">
        <f t="shared" si="54"/>
        <v/>
      </c>
      <c r="AK130" s="39" t="str">
        <f t="shared" si="51"/>
        <v/>
      </c>
    </row>
    <row r="131" spans="1:37" hidden="1" x14ac:dyDescent="0.2">
      <c r="A131" s="2"/>
      <c r="B131" s="2"/>
      <c r="C131" s="2"/>
      <c r="D131" s="2"/>
      <c r="E131" s="2"/>
      <c r="F131" s="2"/>
      <c r="G131" s="2"/>
      <c r="H131" s="2"/>
      <c r="I131" s="2"/>
      <c r="J131" s="2"/>
      <c r="K131" s="6"/>
      <c r="L131" s="682"/>
      <c r="M131" s="682"/>
      <c r="N131" s="682"/>
      <c r="O131" s="682"/>
      <c r="P131" s="682"/>
      <c r="Q131" s="682"/>
      <c r="R131" s="682"/>
      <c r="S131" s="682"/>
      <c r="T131" s="682"/>
      <c r="U131" s="682"/>
      <c r="V131" s="682"/>
      <c r="W131" s="43" t="str">
        <f t="shared" si="55"/>
        <v/>
      </c>
      <c r="X131" s="42" t="str">
        <f t="shared" si="56"/>
        <v/>
      </c>
      <c r="Y131" s="42"/>
      <c r="Z131" s="42"/>
      <c r="AA131" s="42" t="str">
        <f t="shared" si="57"/>
        <v/>
      </c>
      <c r="AB131" s="42" t="str">
        <f t="shared" si="58"/>
        <v/>
      </c>
      <c r="AC131" s="2"/>
      <c r="AD131" s="2"/>
      <c r="AE131" s="2"/>
      <c r="AF131" s="39" t="str">
        <f t="shared" si="53"/>
        <v/>
      </c>
      <c r="AG131" s="39" t="str">
        <f t="shared" ref="AG131:AG162" si="59">+IFERROR(LN(AF131),"")</f>
        <v/>
      </c>
      <c r="AH131" s="39"/>
      <c r="AI131" s="39"/>
      <c r="AJ131" s="39" t="str">
        <f t="shared" si="54"/>
        <v/>
      </c>
      <c r="AK131" s="39" t="str">
        <f t="shared" ref="AK131:AK162" si="60">+IFERROR(LN(AJ131),"")</f>
        <v/>
      </c>
    </row>
    <row r="132" spans="1:37" hidden="1" x14ac:dyDescent="0.2">
      <c r="A132" s="2"/>
      <c r="B132" s="2"/>
      <c r="C132" s="2"/>
      <c r="D132" s="2"/>
      <c r="E132" s="2"/>
      <c r="F132" s="5"/>
      <c r="G132" s="2"/>
      <c r="H132" s="5"/>
      <c r="I132" s="5"/>
      <c r="J132" s="5"/>
      <c r="K132" s="4"/>
      <c r="L132" s="682"/>
      <c r="M132" s="682"/>
      <c r="N132" s="682"/>
      <c r="O132" s="682"/>
      <c r="P132" s="682"/>
      <c r="Q132" s="682"/>
      <c r="R132" s="682"/>
      <c r="S132" s="682"/>
      <c r="T132" s="682"/>
      <c r="U132" s="682"/>
      <c r="V132" s="682"/>
      <c r="W132" s="43" t="str">
        <f t="shared" si="55"/>
        <v/>
      </c>
      <c r="X132" s="42" t="str">
        <f t="shared" si="56"/>
        <v/>
      </c>
      <c r="Y132" s="42"/>
      <c r="Z132" s="42"/>
      <c r="AA132" s="42" t="str">
        <f t="shared" si="57"/>
        <v/>
      </c>
      <c r="AB132" s="42" t="str">
        <f t="shared" si="58"/>
        <v/>
      </c>
      <c r="AC132" s="2"/>
      <c r="AD132" s="2"/>
      <c r="AE132" s="2"/>
      <c r="AF132" s="39" t="str">
        <f t="shared" si="53"/>
        <v/>
      </c>
      <c r="AG132" s="39" t="str">
        <f t="shared" si="59"/>
        <v/>
      </c>
      <c r="AH132" s="39"/>
      <c r="AI132" s="39"/>
      <c r="AJ132" s="39" t="str">
        <f t="shared" si="54"/>
        <v/>
      </c>
      <c r="AK132" s="39" t="str">
        <f t="shared" si="60"/>
        <v/>
      </c>
    </row>
    <row r="133" spans="1:37" hidden="1" x14ac:dyDescent="0.2">
      <c r="A133" s="2"/>
      <c r="B133" s="2"/>
      <c r="C133" s="2"/>
      <c r="D133" s="2"/>
      <c r="E133" s="2"/>
      <c r="F133" s="5"/>
      <c r="G133" s="2"/>
      <c r="H133" s="5"/>
      <c r="I133" s="5"/>
      <c r="J133" s="5"/>
      <c r="K133" s="4"/>
      <c r="L133" s="682"/>
      <c r="M133" s="682"/>
      <c r="N133" s="682"/>
      <c r="O133" s="682"/>
      <c r="P133" s="682"/>
      <c r="Q133" s="682"/>
      <c r="R133" s="682"/>
      <c r="S133" s="682"/>
      <c r="T133" s="682"/>
      <c r="U133" s="682"/>
      <c r="V133" s="682"/>
      <c r="W133" s="43" t="str">
        <f t="shared" si="55"/>
        <v/>
      </c>
      <c r="X133" s="42" t="str">
        <f t="shared" si="56"/>
        <v/>
      </c>
      <c r="Y133" s="42"/>
      <c r="Z133" s="42"/>
      <c r="AA133" s="42" t="str">
        <f t="shared" si="57"/>
        <v/>
      </c>
      <c r="AB133" s="42" t="str">
        <f t="shared" si="58"/>
        <v/>
      </c>
      <c r="AC133" s="2"/>
      <c r="AD133" s="2"/>
      <c r="AE133" s="2"/>
      <c r="AF133" s="39" t="str">
        <f t="shared" si="53"/>
        <v/>
      </c>
      <c r="AG133" s="39" t="str">
        <f t="shared" si="59"/>
        <v/>
      </c>
      <c r="AH133" s="39"/>
      <c r="AI133" s="39"/>
      <c r="AJ133" s="39" t="str">
        <f t="shared" si="54"/>
        <v/>
      </c>
      <c r="AK133" s="39" t="str">
        <f t="shared" si="60"/>
        <v/>
      </c>
    </row>
    <row r="134" spans="1:37" hidden="1" x14ac:dyDescent="0.2">
      <c r="A134" s="2"/>
      <c r="B134" s="2"/>
      <c r="C134" s="2"/>
      <c r="D134" s="2"/>
      <c r="E134" s="2"/>
      <c r="F134" s="5"/>
      <c r="G134" s="2"/>
      <c r="H134" s="5"/>
      <c r="I134" s="5"/>
      <c r="J134" s="5"/>
      <c r="K134" s="4"/>
      <c r="L134" s="682"/>
      <c r="M134" s="682"/>
      <c r="N134" s="682"/>
      <c r="O134" s="682"/>
      <c r="P134" s="682"/>
      <c r="Q134" s="682"/>
      <c r="R134" s="682"/>
      <c r="S134" s="682"/>
      <c r="T134" s="682"/>
      <c r="U134" s="682"/>
      <c r="V134" s="682"/>
      <c r="W134" s="43" t="str">
        <f t="shared" si="55"/>
        <v/>
      </c>
      <c r="X134" s="42" t="str">
        <f t="shared" si="56"/>
        <v/>
      </c>
      <c r="Y134" s="42"/>
      <c r="Z134" s="42"/>
      <c r="AA134" s="42" t="str">
        <f t="shared" si="57"/>
        <v/>
      </c>
      <c r="AB134" s="42" t="str">
        <f t="shared" si="58"/>
        <v/>
      </c>
      <c r="AC134" s="2"/>
      <c r="AD134" s="2"/>
      <c r="AE134" s="2"/>
      <c r="AF134" s="39" t="str">
        <f t="shared" si="53"/>
        <v/>
      </c>
      <c r="AG134" s="39" t="str">
        <f t="shared" si="59"/>
        <v/>
      </c>
      <c r="AH134" s="39"/>
      <c r="AI134" s="39"/>
      <c r="AJ134" s="39" t="str">
        <f t="shared" si="54"/>
        <v/>
      </c>
      <c r="AK134" s="39" t="str">
        <f t="shared" si="60"/>
        <v/>
      </c>
    </row>
    <row r="135" spans="1:37" hidden="1" x14ac:dyDescent="0.2">
      <c r="A135" s="2"/>
      <c r="B135" s="2"/>
      <c r="C135" s="2"/>
      <c r="D135" s="2"/>
      <c r="E135" s="2"/>
      <c r="F135" s="5"/>
      <c r="G135" s="2"/>
      <c r="H135" s="5"/>
      <c r="I135" s="5"/>
      <c r="J135" s="5"/>
      <c r="K135" s="4"/>
      <c r="L135" s="682"/>
      <c r="M135" s="682"/>
      <c r="N135" s="682"/>
      <c r="O135" s="682"/>
      <c r="P135" s="682"/>
      <c r="U135" s="682"/>
      <c r="V135" s="682"/>
      <c r="W135" s="43" t="str">
        <f t="shared" si="55"/>
        <v/>
      </c>
      <c r="X135" s="42" t="str">
        <f t="shared" si="56"/>
        <v/>
      </c>
      <c r="Y135" s="42"/>
      <c r="Z135" s="42"/>
      <c r="AA135" s="42" t="str">
        <f t="shared" si="57"/>
        <v/>
      </c>
      <c r="AB135" s="42" t="str">
        <f t="shared" si="58"/>
        <v/>
      </c>
      <c r="AC135" s="2"/>
      <c r="AD135" s="2"/>
      <c r="AE135" s="2"/>
      <c r="AF135" s="39" t="str">
        <f t="shared" si="53"/>
        <v/>
      </c>
      <c r="AG135" s="39" t="str">
        <f t="shared" si="59"/>
        <v/>
      </c>
      <c r="AH135" s="39"/>
      <c r="AI135" s="39"/>
      <c r="AJ135" s="39" t="str">
        <f t="shared" si="54"/>
        <v/>
      </c>
      <c r="AK135" s="39" t="str">
        <f t="shared" si="60"/>
        <v/>
      </c>
    </row>
    <row r="136" spans="1:37" hidden="1" x14ac:dyDescent="0.2">
      <c r="A136" s="2"/>
      <c r="B136" s="2"/>
      <c r="C136" s="2"/>
      <c r="D136" s="2"/>
      <c r="E136" s="2"/>
      <c r="F136" s="2"/>
      <c r="G136" s="2"/>
      <c r="H136" s="2"/>
      <c r="I136" s="2"/>
      <c r="J136" s="2"/>
      <c r="K136" s="4"/>
      <c r="L136" s="682"/>
      <c r="M136" s="682"/>
      <c r="N136" s="682"/>
      <c r="O136" s="682"/>
      <c r="P136" s="682"/>
      <c r="Q136" s="682"/>
      <c r="R136" s="682"/>
      <c r="S136" s="682"/>
      <c r="T136" s="682"/>
      <c r="U136" s="682"/>
      <c r="V136" s="682"/>
      <c r="W136" s="43" t="str">
        <f t="shared" si="55"/>
        <v/>
      </c>
      <c r="X136" s="42" t="str">
        <f t="shared" si="56"/>
        <v/>
      </c>
      <c r="Y136" s="42"/>
      <c r="Z136" s="42"/>
      <c r="AA136" s="42" t="str">
        <f t="shared" si="57"/>
        <v/>
      </c>
      <c r="AB136" s="42" t="str">
        <f t="shared" si="58"/>
        <v/>
      </c>
      <c r="AC136" s="2"/>
      <c r="AD136" s="2"/>
      <c r="AE136" s="2"/>
      <c r="AF136" s="39" t="str">
        <f t="shared" si="53"/>
        <v/>
      </c>
      <c r="AG136" s="39" t="str">
        <f t="shared" si="59"/>
        <v/>
      </c>
      <c r="AH136" s="39"/>
      <c r="AI136" s="39"/>
      <c r="AJ136" s="39" t="str">
        <f t="shared" si="54"/>
        <v/>
      </c>
      <c r="AK136" s="39" t="str">
        <f t="shared" si="60"/>
        <v/>
      </c>
    </row>
    <row r="137" spans="1:37" hidden="1" x14ac:dyDescent="0.2">
      <c r="A137" s="2"/>
      <c r="B137" s="2"/>
      <c r="C137" s="2"/>
      <c r="D137" s="2"/>
      <c r="E137" s="2"/>
      <c r="F137" s="5"/>
      <c r="G137" s="2"/>
      <c r="H137" s="5"/>
      <c r="I137" s="5"/>
      <c r="J137" s="5"/>
      <c r="K137" s="4"/>
      <c r="L137" s="682"/>
      <c r="M137" s="682"/>
      <c r="N137" s="682"/>
      <c r="O137" s="682"/>
      <c r="P137" s="682"/>
      <c r="Q137" s="682"/>
      <c r="R137" s="682"/>
      <c r="S137" s="682"/>
      <c r="T137" s="682"/>
      <c r="U137" s="682"/>
      <c r="V137" s="682"/>
      <c r="W137" s="43" t="str">
        <f t="shared" si="55"/>
        <v/>
      </c>
      <c r="X137" s="42" t="str">
        <f t="shared" si="56"/>
        <v/>
      </c>
      <c r="Y137" s="42"/>
      <c r="Z137" s="42"/>
      <c r="AA137" s="42" t="str">
        <f t="shared" si="57"/>
        <v/>
      </c>
      <c r="AB137" s="42" t="str">
        <f t="shared" si="58"/>
        <v/>
      </c>
      <c r="AC137" s="2"/>
      <c r="AD137" s="2"/>
      <c r="AE137" s="2"/>
      <c r="AF137" s="39" t="str">
        <f t="shared" si="53"/>
        <v/>
      </c>
      <c r="AG137" s="39" t="str">
        <f t="shared" si="59"/>
        <v/>
      </c>
      <c r="AH137" s="39"/>
      <c r="AI137" s="39"/>
      <c r="AJ137" s="39" t="str">
        <f t="shared" si="54"/>
        <v/>
      </c>
      <c r="AK137" s="39" t="str">
        <f t="shared" si="60"/>
        <v/>
      </c>
    </row>
    <row r="138" spans="1:37" hidden="1" x14ac:dyDescent="0.2">
      <c r="A138" s="2"/>
      <c r="B138" s="2"/>
      <c r="C138" s="2"/>
      <c r="D138" s="2"/>
      <c r="E138" s="2"/>
      <c r="F138" s="5"/>
      <c r="G138" s="2"/>
      <c r="H138" s="5"/>
      <c r="I138" s="5"/>
      <c r="J138" s="5"/>
      <c r="K138" s="4"/>
      <c r="L138" s="682"/>
      <c r="M138" s="682"/>
      <c r="N138" s="682"/>
      <c r="O138" s="682"/>
      <c r="P138" s="682"/>
      <c r="Q138" s="682"/>
      <c r="R138" s="682"/>
      <c r="S138" s="682"/>
      <c r="T138" s="682"/>
      <c r="U138" s="682"/>
      <c r="V138" s="682"/>
      <c r="W138" s="43" t="str">
        <f t="shared" si="55"/>
        <v/>
      </c>
      <c r="X138" s="42" t="str">
        <f t="shared" si="56"/>
        <v/>
      </c>
      <c r="Y138" s="42"/>
      <c r="Z138" s="42"/>
      <c r="AA138" s="42" t="str">
        <f t="shared" si="57"/>
        <v/>
      </c>
      <c r="AB138" s="42" t="str">
        <f t="shared" si="58"/>
        <v/>
      </c>
      <c r="AC138" s="2"/>
      <c r="AD138" s="2"/>
      <c r="AE138" s="2"/>
      <c r="AF138" s="39" t="str">
        <f t="shared" si="53"/>
        <v/>
      </c>
      <c r="AG138" s="39" t="str">
        <f t="shared" si="59"/>
        <v/>
      </c>
      <c r="AH138" s="39"/>
      <c r="AI138" s="39"/>
      <c r="AJ138" s="39" t="str">
        <f t="shared" si="54"/>
        <v/>
      </c>
      <c r="AK138" s="39" t="str">
        <f t="shared" si="60"/>
        <v/>
      </c>
    </row>
    <row r="139" spans="1:37" hidden="1" x14ac:dyDescent="0.2">
      <c r="A139" s="2"/>
      <c r="B139" s="2"/>
      <c r="C139" s="2"/>
      <c r="D139" s="2"/>
      <c r="E139" s="2"/>
      <c r="F139" s="5"/>
      <c r="G139" s="2"/>
      <c r="H139" s="5"/>
      <c r="I139" s="5"/>
      <c r="J139" s="5"/>
      <c r="K139" s="4"/>
      <c r="L139" s="682"/>
      <c r="M139" s="682"/>
      <c r="N139" s="682"/>
      <c r="O139" s="682"/>
      <c r="P139" s="682"/>
      <c r="Q139" s="682"/>
      <c r="R139" s="682"/>
      <c r="S139" s="682"/>
      <c r="T139" s="682"/>
      <c r="U139" s="682"/>
      <c r="V139" s="682"/>
      <c r="W139" s="43" t="str">
        <f t="shared" si="55"/>
        <v/>
      </c>
      <c r="X139" s="42" t="str">
        <f t="shared" si="56"/>
        <v/>
      </c>
      <c r="Y139" s="42"/>
      <c r="Z139" s="42"/>
      <c r="AA139" s="42" t="str">
        <f t="shared" si="57"/>
        <v/>
      </c>
      <c r="AB139" s="42" t="str">
        <f t="shared" si="58"/>
        <v/>
      </c>
      <c r="AC139" s="2"/>
      <c r="AD139" s="2"/>
      <c r="AE139" s="2"/>
      <c r="AF139" s="39" t="str">
        <f t="shared" si="53"/>
        <v/>
      </c>
      <c r="AG139" s="39" t="str">
        <f t="shared" si="59"/>
        <v/>
      </c>
      <c r="AH139" s="39"/>
      <c r="AI139" s="39"/>
      <c r="AJ139" s="39" t="str">
        <f t="shared" si="54"/>
        <v/>
      </c>
      <c r="AK139" s="39" t="str">
        <f t="shared" si="60"/>
        <v/>
      </c>
    </row>
    <row r="140" spans="1:37" hidden="1" x14ac:dyDescent="0.2">
      <c r="A140" s="2"/>
      <c r="B140" s="2"/>
      <c r="C140" s="2"/>
      <c r="D140" s="2"/>
      <c r="E140" s="2"/>
      <c r="F140" s="5"/>
      <c r="G140" s="2"/>
      <c r="H140" s="5"/>
      <c r="I140" s="5"/>
      <c r="J140" s="5"/>
      <c r="K140" s="4"/>
      <c r="L140" s="682"/>
      <c r="M140" s="682"/>
      <c r="N140" s="682"/>
      <c r="O140" s="682"/>
      <c r="P140" s="682"/>
      <c r="Q140" s="682"/>
      <c r="R140" s="682"/>
      <c r="S140" s="682"/>
      <c r="T140" s="682"/>
      <c r="U140" s="682"/>
      <c r="V140" s="682"/>
      <c r="W140" s="43" t="str">
        <f t="shared" si="55"/>
        <v/>
      </c>
      <c r="X140" s="42" t="str">
        <f t="shared" si="56"/>
        <v/>
      </c>
      <c r="Y140" s="42"/>
      <c r="Z140" s="42"/>
      <c r="AA140" s="42" t="str">
        <f t="shared" si="57"/>
        <v/>
      </c>
      <c r="AB140" s="42" t="str">
        <f t="shared" si="58"/>
        <v/>
      </c>
      <c r="AC140" s="2"/>
      <c r="AD140" s="2"/>
      <c r="AE140" s="2"/>
      <c r="AF140" s="39" t="str">
        <f t="shared" si="53"/>
        <v/>
      </c>
      <c r="AG140" s="39" t="str">
        <f t="shared" si="59"/>
        <v/>
      </c>
      <c r="AH140" s="39"/>
      <c r="AI140" s="39"/>
      <c r="AJ140" s="39" t="str">
        <f t="shared" si="54"/>
        <v/>
      </c>
      <c r="AK140" s="39" t="str">
        <f t="shared" si="60"/>
        <v/>
      </c>
    </row>
    <row r="141" spans="1:37" hidden="1" x14ac:dyDescent="0.2">
      <c r="A141" s="2"/>
      <c r="B141" s="2"/>
      <c r="C141" s="2"/>
      <c r="D141" s="2"/>
      <c r="E141" s="2"/>
      <c r="F141" s="5"/>
      <c r="G141" s="2"/>
      <c r="H141" s="5"/>
      <c r="I141" s="5"/>
      <c r="J141" s="5"/>
      <c r="K141" s="4"/>
      <c r="L141" s="682"/>
      <c r="M141" s="682"/>
      <c r="N141" s="682"/>
      <c r="O141" s="682"/>
      <c r="P141" s="682"/>
      <c r="Q141" s="682"/>
      <c r="R141" s="682"/>
      <c r="S141" s="682"/>
      <c r="T141" s="682"/>
      <c r="U141" s="682"/>
      <c r="V141" s="682"/>
      <c r="W141" s="43" t="str">
        <f t="shared" si="55"/>
        <v/>
      </c>
      <c r="X141" s="42" t="str">
        <f t="shared" si="56"/>
        <v/>
      </c>
      <c r="Y141" s="42"/>
      <c r="Z141" s="42"/>
      <c r="AA141" s="42" t="str">
        <f t="shared" si="57"/>
        <v/>
      </c>
      <c r="AB141" s="42" t="str">
        <f t="shared" si="58"/>
        <v/>
      </c>
      <c r="AC141" s="2"/>
      <c r="AD141" s="2"/>
      <c r="AE141" s="2"/>
      <c r="AF141" s="39" t="str">
        <f t="shared" si="53"/>
        <v/>
      </c>
      <c r="AG141" s="39" t="str">
        <f t="shared" si="59"/>
        <v/>
      </c>
      <c r="AH141" s="39"/>
      <c r="AI141" s="39"/>
      <c r="AJ141" s="39" t="str">
        <f t="shared" si="54"/>
        <v/>
      </c>
      <c r="AK141" s="39" t="str">
        <f t="shared" si="60"/>
        <v/>
      </c>
    </row>
    <row r="142" spans="1:37" hidden="1" x14ac:dyDescent="0.2">
      <c r="A142" s="2"/>
      <c r="B142" s="2"/>
      <c r="C142" s="2"/>
      <c r="D142" s="2"/>
      <c r="E142" s="2"/>
      <c r="F142" s="5"/>
      <c r="G142" s="2"/>
      <c r="H142" s="5"/>
      <c r="I142" s="5"/>
      <c r="J142" s="5"/>
      <c r="K142" s="4"/>
      <c r="L142" s="682"/>
      <c r="M142" s="682"/>
      <c r="N142" s="682"/>
      <c r="O142" s="682"/>
      <c r="P142" s="682"/>
      <c r="Q142" s="682"/>
      <c r="R142" s="682"/>
      <c r="S142" s="682"/>
      <c r="T142" s="682"/>
      <c r="U142" s="682"/>
      <c r="V142" s="682"/>
      <c r="W142" s="43" t="str">
        <f t="shared" si="55"/>
        <v/>
      </c>
      <c r="X142" s="42" t="str">
        <f t="shared" si="56"/>
        <v/>
      </c>
      <c r="Y142" s="42"/>
      <c r="Z142" s="42"/>
      <c r="AA142" s="42" t="str">
        <f t="shared" si="57"/>
        <v/>
      </c>
      <c r="AB142" s="42" t="str">
        <f t="shared" si="58"/>
        <v/>
      </c>
      <c r="AC142" s="2"/>
      <c r="AD142" s="2"/>
      <c r="AE142" s="2"/>
      <c r="AF142" s="39" t="str">
        <f t="shared" si="53"/>
        <v/>
      </c>
      <c r="AG142" s="39" t="str">
        <f t="shared" si="59"/>
        <v/>
      </c>
      <c r="AH142" s="39"/>
      <c r="AI142" s="39"/>
      <c r="AJ142" s="39" t="str">
        <f t="shared" si="54"/>
        <v/>
      </c>
      <c r="AK142" s="39" t="str">
        <f t="shared" si="60"/>
        <v/>
      </c>
    </row>
    <row r="143" spans="1:37" hidden="1" x14ac:dyDescent="0.2">
      <c r="A143" s="2"/>
      <c r="B143" s="2"/>
      <c r="C143" s="2"/>
      <c r="D143" s="2"/>
      <c r="E143" s="2"/>
      <c r="F143" s="2"/>
      <c r="G143" s="2"/>
      <c r="H143" s="2"/>
      <c r="I143" s="2"/>
      <c r="J143" s="2"/>
      <c r="K143" s="682"/>
      <c r="L143" s="682"/>
      <c r="M143" s="682"/>
      <c r="N143" s="682"/>
      <c r="O143" s="682"/>
      <c r="P143" s="682"/>
      <c r="Q143" s="682"/>
      <c r="R143" s="682"/>
      <c r="S143" s="682"/>
      <c r="T143" s="682"/>
      <c r="U143" s="682"/>
      <c r="V143" s="682"/>
      <c r="W143" s="43" t="str">
        <f t="shared" si="55"/>
        <v/>
      </c>
      <c r="X143" s="42" t="str">
        <f t="shared" si="56"/>
        <v/>
      </c>
      <c r="Y143" s="42"/>
      <c r="Z143" s="42"/>
      <c r="AA143" s="42" t="str">
        <f t="shared" si="57"/>
        <v/>
      </c>
      <c r="AB143" s="42" t="str">
        <f t="shared" si="58"/>
        <v/>
      </c>
      <c r="AC143" s="2"/>
      <c r="AD143" s="2"/>
      <c r="AE143" s="2"/>
      <c r="AF143" s="39" t="str">
        <f t="shared" si="53"/>
        <v/>
      </c>
      <c r="AG143" s="39" t="str">
        <f t="shared" si="59"/>
        <v/>
      </c>
      <c r="AH143" s="39"/>
      <c r="AI143" s="39"/>
      <c r="AJ143" s="39" t="str">
        <f t="shared" si="54"/>
        <v/>
      </c>
      <c r="AK143" s="39" t="str">
        <f t="shared" si="60"/>
        <v/>
      </c>
    </row>
    <row r="144" spans="1:37" hidden="1" x14ac:dyDescent="0.2">
      <c r="A144" s="2"/>
      <c r="B144" s="2"/>
      <c r="C144" s="2"/>
      <c r="D144" s="2"/>
      <c r="E144" s="2"/>
      <c r="F144" s="2"/>
      <c r="G144" s="2"/>
      <c r="H144" s="2"/>
      <c r="I144" s="2"/>
      <c r="J144" s="2"/>
      <c r="K144" s="4"/>
      <c r="L144" s="682"/>
      <c r="M144" s="682"/>
      <c r="N144" s="682"/>
      <c r="O144" s="682"/>
      <c r="P144" s="682"/>
      <c r="Q144" s="682"/>
      <c r="R144" s="682"/>
      <c r="S144" s="682"/>
      <c r="T144" s="682"/>
      <c r="U144" s="682"/>
      <c r="V144" s="682"/>
      <c r="W144" s="43" t="str">
        <f t="shared" si="55"/>
        <v/>
      </c>
      <c r="X144" s="42" t="str">
        <f t="shared" si="56"/>
        <v/>
      </c>
      <c r="Y144" s="42"/>
      <c r="Z144" s="42"/>
      <c r="AA144" s="42" t="str">
        <f t="shared" si="57"/>
        <v/>
      </c>
      <c r="AB144" s="42" t="str">
        <f t="shared" si="58"/>
        <v/>
      </c>
      <c r="AC144" s="2"/>
      <c r="AD144" s="2"/>
      <c r="AE144" s="2"/>
      <c r="AF144" s="39" t="str">
        <f t="shared" si="53"/>
        <v/>
      </c>
      <c r="AG144" s="39" t="str">
        <f t="shared" si="59"/>
        <v/>
      </c>
      <c r="AH144" s="39"/>
      <c r="AI144" s="39"/>
      <c r="AJ144" s="39" t="str">
        <f t="shared" si="54"/>
        <v/>
      </c>
      <c r="AK144" s="39" t="str">
        <f t="shared" si="60"/>
        <v/>
      </c>
    </row>
    <row r="145" spans="1:37" hidden="1" x14ac:dyDescent="0.2">
      <c r="A145" s="2"/>
      <c r="B145" s="2"/>
      <c r="C145" s="2"/>
      <c r="D145" s="2"/>
      <c r="E145" s="2"/>
      <c r="F145" s="5"/>
      <c r="G145" s="2"/>
      <c r="H145" s="5"/>
      <c r="I145" s="5"/>
      <c r="J145" s="5"/>
      <c r="K145" s="4"/>
      <c r="L145" s="682"/>
      <c r="M145" s="682"/>
      <c r="N145" s="682"/>
      <c r="O145" s="682"/>
      <c r="P145" s="682"/>
      <c r="Q145" s="682"/>
      <c r="R145" s="682"/>
      <c r="S145" s="682"/>
      <c r="T145" s="682"/>
      <c r="U145" s="682"/>
      <c r="V145" s="682"/>
      <c r="W145" s="43" t="str">
        <f t="shared" si="55"/>
        <v/>
      </c>
      <c r="X145" s="42" t="str">
        <f t="shared" si="56"/>
        <v/>
      </c>
      <c r="Y145" s="42"/>
      <c r="Z145" s="42"/>
      <c r="AA145" s="42" t="str">
        <f t="shared" si="57"/>
        <v/>
      </c>
      <c r="AB145" s="42" t="str">
        <f t="shared" si="58"/>
        <v/>
      </c>
      <c r="AC145" s="2"/>
      <c r="AD145" s="2"/>
      <c r="AE145" s="2"/>
      <c r="AF145" s="39" t="str">
        <f t="shared" ref="AF145:AF176" si="61">IF(AND($H167="W", $I167="TWA", $J167="PBZ",$V167&lt;&gt;"", $AD150&lt;&gt;"ND"), $V167, "")</f>
        <v/>
      </c>
      <c r="AG145" s="39" t="str">
        <f t="shared" si="59"/>
        <v/>
      </c>
      <c r="AH145" s="39"/>
      <c r="AI145" s="39"/>
      <c r="AJ145" s="39" t="str">
        <f t="shared" ref="AJ145:AJ176" si="62">IF(AND($H167="W", $I167="Short-term", $J167="PBZ",$V167&lt;&gt;"", $AD150&lt;&gt;"ND"), $V167, "")</f>
        <v/>
      </c>
      <c r="AK145" s="39" t="str">
        <f t="shared" si="60"/>
        <v/>
      </c>
    </row>
    <row r="146" spans="1:37" hidden="1" x14ac:dyDescent="0.2">
      <c r="A146" s="2"/>
      <c r="B146" s="2"/>
      <c r="C146" s="2"/>
      <c r="D146" s="2"/>
      <c r="E146" s="2"/>
      <c r="F146" s="2"/>
      <c r="G146" s="2"/>
      <c r="H146" s="2"/>
      <c r="I146" s="2"/>
      <c r="J146" s="2"/>
      <c r="K146" s="4"/>
      <c r="L146" s="682"/>
      <c r="M146" s="682"/>
      <c r="N146" s="682"/>
      <c r="O146" s="682"/>
      <c r="P146" s="682"/>
      <c r="Q146" s="682"/>
      <c r="R146" s="682"/>
      <c r="S146" s="682"/>
      <c r="T146" s="682"/>
      <c r="U146" s="682"/>
      <c r="V146" s="682"/>
      <c r="W146" s="43" t="str">
        <f t="shared" si="55"/>
        <v/>
      </c>
      <c r="X146" s="42" t="str">
        <f t="shared" si="56"/>
        <v/>
      </c>
      <c r="Y146" s="42"/>
      <c r="Z146" s="42"/>
      <c r="AA146" s="42" t="str">
        <f t="shared" si="57"/>
        <v/>
      </c>
      <c r="AB146" s="42" t="str">
        <f t="shared" si="58"/>
        <v/>
      </c>
      <c r="AC146" s="2"/>
      <c r="AD146" s="2"/>
      <c r="AE146" s="2"/>
      <c r="AF146" s="39" t="str">
        <f t="shared" si="61"/>
        <v/>
      </c>
      <c r="AG146" s="39" t="str">
        <f t="shared" si="59"/>
        <v/>
      </c>
      <c r="AH146" s="39"/>
      <c r="AI146" s="39"/>
      <c r="AJ146" s="39" t="str">
        <f t="shared" si="62"/>
        <v/>
      </c>
      <c r="AK146" s="39" t="str">
        <f t="shared" si="60"/>
        <v/>
      </c>
    </row>
    <row r="147" spans="1:37" hidden="1" x14ac:dyDescent="0.2">
      <c r="A147" s="2"/>
      <c r="B147" s="2"/>
      <c r="C147" s="2"/>
      <c r="D147" s="2"/>
      <c r="E147" s="2"/>
      <c r="F147" s="5"/>
      <c r="G147" s="2"/>
      <c r="H147" s="5"/>
      <c r="I147" s="5"/>
      <c r="J147" s="5"/>
      <c r="K147" s="4"/>
      <c r="L147" s="682"/>
      <c r="M147" s="682"/>
      <c r="N147" s="682"/>
      <c r="O147" s="682"/>
      <c r="P147" s="682"/>
      <c r="Q147" s="682"/>
      <c r="R147" s="682"/>
      <c r="S147" s="682"/>
      <c r="T147" s="682"/>
      <c r="U147" s="682"/>
      <c r="V147" s="682"/>
      <c r="W147" s="43" t="str">
        <f t="shared" si="55"/>
        <v/>
      </c>
      <c r="X147" s="42" t="str">
        <f t="shared" si="56"/>
        <v/>
      </c>
      <c r="Y147" s="42"/>
      <c r="Z147" s="42"/>
      <c r="AA147" s="42" t="str">
        <f t="shared" si="57"/>
        <v/>
      </c>
      <c r="AB147" s="42" t="str">
        <f t="shared" si="58"/>
        <v/>
      </c>
      <c r="AC147" s="2"/>
      <c r="AD147" s="2"/>
      <c r="AE147" s="2"/>
      <c r="AF147" s="39" t="str">
        <f t="shared" si="61"/>
        <v/>
      </c>
      <c r="AG147" s="39" t="str">
        <f t="shared" si="59"/>
        <v/>
      </c>
      <c r="AH147" s="39"/>
      <c r="AI147" s="39"/>
      <c r="AJ147" s="39" t="str">
        <f t="shared" si="62"/>
        <v/>
      </c>
      <c r="AK147" s="39" t="str">
        <f t="shared" si="60"/>
        <v/>
      </c>
    </row>
    <row r="148" spans="1:37" hidden="1" x14ac:dyDescent="0.2">
      <c r="A148" s="2"/>
      <c r="B148" s="2"/>
      <c r="C148" s="2"/>
      <c r="D148" s="2"/>
      <c r="E148" s="2"/>
      <c r="F148" s="2"/>
      <c r="G148" s="2"/>
      <c r="H148" s="2"/>
      <c r="I148" s="2"/>
      <c r="J148" s="2"/>
      <c r="K148" s="4"/>
      <c r="L148" s="682"/>
      <c r="M148" s="682"/>
      <c r="N148" s="682"/>
      <c r="O148" s="682"/>
      <c r="P148" s="682"/>
      <c r="Q148" s="682"/>
      <c r="R148" s="682"/>
      <c r="S148" s="682"/>
      <c r="T148" s="682"/>
      <c r="U148" s="682"/>
      <c r="V148" s="682"/>
      <c r="W148" s="43" t="str">
        <f t="shared" si="55"/>
        <v/>
      </c>
      <c r="X148" s="42" t="str">
        <f t="shared" si="56"/>
        <v/>
      </c>
      <c r="Y148" s="42"/>
      <c r="Z148" s="42"/>
      <c r="AA148" s="42" t="str">
        <f t="shared" si="57"/>
        <v/>
      </c>
      <c r="AB148" s="42" t="str">
        <f t="shared" si="58"/>
        <v/>
      </c>
      <c r="AC148" s="2"/>
      <c r="AD148" s="2"/>
      <c r="AE148" s="2"/>
      <c r="AF148" s="39" t="str">
        <f t="shared" si="61"/>
        <v/>
      </c>
      <c r="AG148" s="39" t="str">
        <f t="shared" si="59"/>
        <v/>
      </c>
      <c r="AH148" s="39"/>
      <c r="AI148" s="39"/>
      <c r="AJ148" s="39" t="str">
        <f t="shared" si="62"/>
        <v/>
      </c>
      <c r="AK148" s="39" t="str">
        <f t="shared" si="60"/>
        <v/>
      </c>
    </row>
    <row r="149" spans="1:37" hidden="1" x14ac:dyDescent="0.2">
      <c r="A149" s="2"/>
      <c r="B149" s="2"/>
      <c r="C149" s="2"/>
      <c r="D149" s="2"/>
      <c r="E149" s="2"/>
      <c r="F149" s="2"/>
      <c r="G149" s="2"/>
      <c r="H149" s="2"/>
      <c r="I149" s="2"/>
      <c r="J149" s="2"/>
      <c r="K149" s="682"/>
      <c r="L149" s="682"/>
      <c r="M149" s="682"/>
      <c r="N149" s="682"/>
      <c r="O149" s="682"/>
      <c r="P149" s="682"/>
      <c r="Q149" s="682"/>
      <c r="R149" s="682"/>
      <c r="S149" s="682"/>
      <c r="T149" s="682"/>
      <c r="U149" s="682"/>
      <c r="V149" s="682"/>
      <c r="W149" s="43" t="str">
        <f t="shared" si="55"/>
        <v/>
      </c>
      <c r="X149" s="42" t="str">
        <f t="shared" si="56"/>
        <v/>
      </c>
      <c r="Y149" s="42"/>
      <c r="Z149" s="42"/>
      <c r="AA149" s="42" t="str">
        <f t="shared" si="57"/>
        <v/>
      </c>
      <c r="AB149" s="42" t="str">
        <f t="shared" si="58"/>
        <v/>
      </c>
      <c r="AC149" s="2"/>
      <c r="AD149" s="2"/>
      <c r="AE149" s="2"/>
      <c r="AF149" s="39" t="str">
        <f t="shared" si="61"/>
        <v/>
      </c>
      <c r="AG149" s="39" t="str">
        <f t="shared" si="59"/>
        <v/>
      </c>
      <c r="AH149" s="39"/>
      <c r="AI149" s="39"/>
      <c r="AJ149" s="39" t="str">
        <f t="shared" si="62"/>
        <v/>
      </c>
      <c r="AK149" s="39" t="str">
        <f t="shared" si="60"/>
        <v/>
      </c>
    </row>
    <row r="150" spans="1:37" hidden="1" x14ac:dyDescent="0.2">
      <c r="A150" s="2"/>
      <c r="B150" s="2"/>
      <c r="C150" s="2"/>
      <c r="D150" s="2"/>
      <c r="E150" s="2"/>
      <c r="F150" s="2"/>
      <c r="G150" s="2"/>
      <c r="H150" s="2"/>
      <c r="I150" s="2"/>
      <c r="J150" s="2"/>
      <c r="K150" s="682"/>
      <c r="L150" s="682"/>
      <c r="M150" s="682"/>
      <c r="N150" s="682"/>
      <c r="O150" s="682"/>
      <c r="P150" s="682"/>
      <c r="Q150" s="682"/>
      <c r="R150" s="682"/>
      <c r="S150" s="682"/>
      <c r="T150" s="682"/>
      <c r="U150" s="682"/>
      <c r="V150" s="682"/>
      <c r="W150" s="43" t="str">
        <f t="shared" si="55"/>
        <v/>
      </c>
      <c r="X150" s="42" t="str">
        <f t="shared" si="56"/>
        <v/>
      </c>
      <c r="Y150" s="42"/>
      <c r="Z150" s="42"/>
      <c r="AA150" s="42" t="str">
        <f t="shared" si="57"/>
        <v/>
      </c>
      <c r="AB150" s="42" t="str">
        <f t="shared" si="58"/>
        <v/>
      </c>
      <c r="AC150" s="2"/>
      <c r="AD150" s="2"/>
      <c r="AE150" s="2"/>
      <c r="AF150" s="39" t="str">
        <f t="shared" si="61"/>
        <v/>
      </c>
      <c r="AG150" s="39" t="str">
        <f t="shared" si="59"/>
        <v/>
      </c>
      <c r="AH150" s="39"/>
      <c r="AI150" s="39"/>
      <c r="AJ150" s="39" t="str">
        <f t="shared" si="62"/>
        <v/>
      </c>
      <c r="AK150" s="39" t="str">
        <f t="shared" si="60"/>
        <v/>
      </c>
    </row>
    <row r="151" spans="1:37" hidden="1" x14ac:dyDescent="0.2">
      <c r="A151" s="2"/>
      <c r="B151" s="2"/>
      <c r="C151" s="2"/>
      <c r="D151" s="2"/>
      <c r="E151" s="2"/>
      <c r="F151" s="2"/>
      <c r="G151" s="2"/>
      <c r="H151" s="2"/>
      <c r="I151" s="2"/>
      <c r="J151" s="2"/>
      <c r="K151" s="682"/>
      <c r="L151" s="682"/>
      <c r="M151" s="682"/>
      <c r="N151" s="682"/>
      <c r="O151" s="682"/>
      <c r="P151" s="682"/>
      <c r="Q151" s="682"/>
      <c r="R151" s="682"/>
      <c r="S151" s="682"/>
      <c r="T151" s="682"/>
      <c r="U151" s="682"/>
      <c r="V151" s="682"/>
      <c r="W151" s="43" t="str">
        <f t="shared" si="55"/>
        <v/>
      </c>
      <c r="X151" s="42" t="str">
        <f t="shared" si="56"/>
        <v/>
      </c>
      <c r="Y151" s="42"/>
      <c r="Z151" s="42"/>
      <c r="AA151" s="42" t="str">
        <f t="shared" si="57"/>
        <v/>
      </c>
      <c r="AB151" s="42" t="str">
        <f t="shared" si="58"/>
        <v/>
      </c>
      <c r="AC151" s="2"/>
      <c r="AD151" s="2"/>
      <c r="AE151" s="2"/>
      <c r="AF151" s="39" t="str">
        <f t="shared" si="61"/>
        <v/>
      </c>
      <c r="AG151" s="39" t="str">
        <f t="shared" si="59"/>
        <v/>
      </c>
      <c r="AH151" s="39"/>
      <c r="AI151" s="39"/>
      <c r="AJ151" s="39" t="str">
        <f t="shared" si="62"/>
        <v/>
      </c>
      <c r="AK151" s="39" t="str">
        <f t="shared" si="60"/>
        <v/>
      </c>
    </row>
    <row r="152" spans="1:37" hidden="1" x14ac:dyDescent="0.2">
      <c r="A152" s="2"/>
      <c r="B152" s="2"/>
      <c r="C152" s="2"/>
      <c r="D152" s="2"/>
      <c r="E152" s="2"/>
      <c r="F152" s="5"/>
      <c r="G152" s="2"/>
      <c r="H152" s="5"/>
      <c r="I152" s="5"/>
      <c r="J152" s="5"/>
      <c r="K152" s="4"/>
      <c r="L152" s="682"/>
      <c r="M152" s="682"/>
      <c r="N152" s="682"/>
      <c r="O152" s="682"/>
      <c r="P152" s="682"/>
      <c r="Q152" s="682"/>
      <c r="R152" s="682"/>
      <c r="S152" s="682"/>
      <c r="T152" s="682"/>
      <c r="U152" s="682"/>
      <c r="V152" s="682"/>
      <c r="W152" s="43" t="str">
        <f t="shared" si="55"/>
        <v/>
      </c>
      <c r="X152" s="42" t="str">
        <f t="shared" si="56"/>
        <v/>
      </c>
      <c r="Y152" s="42"/>
      <c r="Z152" s="42"/>
      <c r="AA152" s="42" t="str">
        <f t="shared" si="57"/>
        <v/>
      </c>
      <c r="AB152" s="42" t="str">
        <f t="shared" si="58"/>
        <v/>
      </c>
      <c r="AC152" s="2"/>
      <c r="AD152" s="2"/>
      <c r="AE152" s="2"/>
      <c r="AF152" s="39" t="str">
        <f t="shared" si="61"/>
        <v/>
      </c>
      <c r="AG152" s="39" t="str">
        <f t="shared" si="59"/>
        <v/>
      </c>
      <c r="AH152" s="39"/>
      <c r="AI152" s="39"/>
      <c r="AJ152" s="39" t="str">
        <f t="shared" si="62"/>
        <v/>
      </c>
      <c r="AK152" s="39" t="str">
        <f t="shared" si="60"/>
        <v/>
      </c>
    </row>
    <row r="153" spans="1:37" hidden="1" x14ac:dyDescent="0.2">
      <c r="A153" s="2"/>
      <c r="B153" s="2"/>
      <c r="C153" s="2"/>
      <c r="D153" s="2"/>
      <c r="E153" s="2"/>
      <c r="F153" s="5"/>
      <c r="G153" s="2"/>
      <c r="H153" s="5"/>
      <c r="I153" s="5"/>
      <c r="J153" s="5"/>
      <c r="K153" s="4"/>
      <c r="L153" s="682"/>
      <c r="M153" s="682"/>
      <c r="N153" s="682"/>
      <c r="O153" s="682"/>
      <c r="P153" s="682"/>
      <c r="Q153" s="682"/>
      <c r="R153" s="682"/>
      <c r="S153" s="682"/>
      <c r="T153" s="682"/>
      <c r="U153" s="682"/>
      <c r="V153" s="682"/>
      <c r="W153" s="43" t="str">
        <f t="shared" si="55"/>
        <v/>
      </c>
      <c r="X153" s="42" t="str">
        <f t="shared" si="56"/>
        <v/>
      </c>
      <c r="Y153" s="42"/>
      <c r="Z153" s="42"/>
      <c r="AA153" s="42" t="str">
        <f t="shared" si="57"/>
        <v/>
      </c>
      <c r="AB153" s="42" t="str">
        <f t="shared" si="58"/>
        <v/>
      </c>
      <c r="AC153" s="2"/>
      <c r="AD153" s="2"/>
      <c r="AE153" s="2"/>
      <c r="AF153" s="39" t="str">
        <f t="shared" si="61"/>
        <v/>
      </c>
      <c r="AG153" s="39" t="str">
        <f t="shared" si="59"/>
        <v/>
      </c>
      <c r="AH153" s="39"/>
      <c r="AI153" s="39"/>
      <c r="AJ153" s="39" t="str">
        <f t="shared" si="62"/>
        <v/>
      </c>
      <c r="AK153" s="39" t="str">
        <f t="shared" si="60"/>
        <v/>
      </c>
    </row>
    <row r="154" spans="1:37" hidden="1" x14ac:dyDescent="0.2">
      <c r="A154" s="2"/>
      <c r="B154" s="2"/>
      <c r="C154" s="2"/>
      <c r="D154" s="2"/>
      <c r="E154" s="2"/>
      <c r="F154" s="2"/>
      <c r="G154" s="2"/>
      <c r="H154" s="2"/>
      <c r="I154" s="2"/>
      <c r="J154" s="2"/>
      <c r="K154" s="4"/>
      <c r="L154" s="682"/>
      <c r="M154" s="682"/>
      <c r="N154" s="682"/>
      <c r="O154" s="682"/>
      <c r="P154" s="682"/>
      <c r="Q154" s="682"/>
      <c r="R154" s="682"/>
      <c r="S154" s="682"/>
      <c r="T154" s="682"/>
      <c r="U154" s="682"/>
      <c r="V154" s="682"/>
      <c r="W154" s="43" t="str">
        <f t="shared" si="55"/>
        <v/>
      </c>
      <c r="X154" s="42" t="str">
        <f t="shared" si="56"/>
        <v/>
      </c>
      <c r="Y154" s="42"/>
      <c r="Z154" s="42"/>
      <c r="AA154" s="42" t="str">
        <f t="shared" si="57"/>
        <v/>
      </c>
      <c r="AB154" s="42" t="str">
        <f t="shared" si="58"/>
        <v/>
      </c>
      <c r="AC154" s="2"/>
      <c r="AD154" s="2"/>
      <c r="AE154" s="2"/>
      <c r="AF154" s="39" t="str">
        <f t="shared" si="61"/>
        <v/>
      </c>
      <c r="AG154" s="39" t="str">
        <f t="shared" si="59"/>
        <v/>
      </c>
      <c r="AH154" s="39"/>
      <c r="AI154" s="39"/>
      <c r="AJ154" s="39" t="str">
        <f t="shared" si="62"/>
        <v/>
      </c>
      <c r="AK154" s="39" t="str">
        <f t="shared" si="60"/>
        <v/>
      </c>
    </row>
    <row r="155" spans="1:37" hidden="1" x14ac:dyDescent="0.2">
      <c r="A155" s="2"/>
      <c r="B155" s="2"/>
      <c r="C155" s="2"/>
      <c r="D155" s="2"/>
      <c r="E155" s="2"/>
      <c r="F155" s="5"/>
      <c r="G155" s="2"/>
      <c r="H155" s="5"/>
      <c r="I155" s="5"/>
      <c r="J155" s="5"/>
      <c r="K155" s="4"/>
      <c r="L155" s="682"/>
      <c r="M155" s="682"/>
      <c r="N155" s="682"/>
      <c r="O155" s="682"/>
      <c r="P155" s="682"/>
      <c r="Q155" s="682"/>
      <c r="R155" s="682"/>
      <c r="S155" s="682"/>
      <c r="T155" s="682"/>
      <c r="U155" s="682"/>
      <c r="V155" s="682"/>
      <c r="W155" s="43" t="str">
        <f t="shared" si="55"/>
        <v/>
      </c>
      <c r="X155" s="42" t="str">
        <f t="shared" si="56"/>
        <v/>
      </c>
      <c r="Y155" s="42"/>
      <c r="Z155" s="42"/>
      <c r="AA155" s="42" t="str">
        <f t="shared" si="57"/>
        <v/>
      </c>
      <c r="AB155" s="42" t="str">
        <f t="shared" si="58"/>
        <v/>
      </c>
      <c r="AC155" s="2"/>
      <c r="AD155" s="2"/>
      <c r="AE155" s="2"/>
      <c r="AF155" s="39" t="str">
        <f t="shared" si="61"/>
        <v/>
      </c>
      <c r="AG155" s="39" t="str">
        <f t="shared" si="59"/>
        <v/>
      </c>
      <c r="AH155" s="39"/>
      <c r="AI155" s="39"/>
      <c r="AJ155" s="39" t="str">
        <f t="shared" si="62"/>
        <v/>
      </c>
      <c r="AK155" s="39" t="str">
        <f t="shared" si="60"/>
        <v/>
      </c>
    </row>
    <row r="156" spans="1:37" hidden="1" x14ac:dyDescent="0.2">
      <c r="A156" s="2"/>
      <c r="B156" s="2"/>
      <c r="C156" s="2"/>
      <c r="D156" s="2"/>
      <c r="E156" s="2"/>
      <c r="F156" s="2"/>
      <c r="G156" s="2"/>
      <c r="H156" s="2"/>
      <c r="I156" s="2"/>
      <c r="J156" s="2"/>
      <c r="K156" s="682"/>
      <c r="L156" s="682"/>
      <c r="M156" s="682"/>
      <c r="N156" s="682"/>
      <c r="O156" s="682"/>
      <c r="P156" s="682"/>
      <c r="Q156" s="682"/>
      <c r="R156" s="682"/>
      <c r="S156" s="682"/>
      <c r="T156" s="682"/>
      <c r="U156" s="682"/>
      <c r="V156" s="682"/>
      <c r="W156" s="43" t="str">
        <f t="shared" si="55"/>
        <v/>
      </c>
      <c r="X156" s="42" t="str">
        <f t="shared" si="56"/>
        <v/>
      </c>
      <c r="Y156" s="42"/>
      <c r="Z156" s="42"/>
      <c r="AA156" s="42" t="str">
        <f t="shared" si="57"/>
        <v/>
      </c>
      <c r="AB156" s="42" t="str">
        <f t="shared" si="58"/>
        <v/>
      </c>
      <c r="AC156" s="2"/>
      <c r="AD156" s="2"/>
      <c r="AE156" s="2"/>
      <c r="AF156" s="39" t="str">
        <f t="shared" si="61"/>
        <v/>
      </c>
      <c r="AG156" s="39" t="str">
        <f t="shared" si="59"/>
        <v/>
      </c>
      <c r="AH156" s="39"/>
      <c r="AI156" s="39"/>
      <c r="AJ156" s="39" t="str">
        <f t="shared" si="62"/>
        <v/>
      </c>
      <c r="AK156" s="39" t="str">
        <f t="shared" si="60"/>
        <v/>
      </c>
    </row>
    <row r="157" spans="1:37" hidden="1" x14ac:dyDescent="0.2">
      <c r="A157" s="2"/>
      <c r="B157" s="2"/>
      <c r="C157" s="2"/>
      <c r="D157" s="2"/>
      <c r="E157" s="2"/>
      <c r="F157" s="2"/>
      <c r="G157" s="2"/>
      <c r="H157" s="2"/>
      <c r="I157" s="2"/>
      <c r="J157" s="2"/>
      <c r="K157" s="682"/>
      <c r="L157" s="682"/>
      <c r="M157" s="682"/>
      <c r="N157" s="682"/>
      <c r="O157" s="682"/>
      <c r="P157" s="682"/>
      <c r="Q157" s="682"/>
      <c r="R157" s="682"/>
      <c r="S157" s="682"/>
      <c r="T157" s="682"/>
      <c r="U157" s="682"/>
      <c r="V157" s="682"/>
      <c r="W157" s="43" t="str">
        <f t="shared" si="55"/>
        <v/>
      </c>
      <c r="X157" s="42" t="str">
        <f t="shared" si="56"/>
        <v/>
      </c>
      <c r="Y157" s="42"/>
      <c r="Z157" s="42"/>
      <c r="AA157" s="42" t="str">
        <f t="shared" si="57"/>
        <v/>
      </c>
      <c r="AB157" s="42" t="str">
        <f t="shared" si="58"/>
        <v/>
      </c>
      <c r="AC157" s="2"/>
      <c r="AD157" s="2"/>
      <c r="AE157" s="2"/>
      <c r="AF157" s="39" t="str">
        <f t="shared" si="61"/>
        <v/>
      </c>
      <c r="AG157" s="39" t="str">
        <f t="shared" si="59"/>
        <v/>
      </c>
      <c r="AH157" s="39"/>
      <c r="AI157" s="39"/>
      <c r="AJ157" s="39" t="str">
        <f t="shared" si="62"/>
        <v/>
      </c>
      <c r="AK157" s="39" t="str">
        <f t="shared" si="60"/>
        <v/>
      </c>
    </row>
    <row r="158" spans="1:37" hidden="1" x14ac:dyDescent="0.2">
      <c r="A158" s="2"/>
      <c r="B158" s="2"/>
      <c r="C158" s="2"/>
      <c r="D158" s="2"/>
      <c r="E158" s="2"/>
      <c r="F158" s="2"/>
      <c r="G158" s="2"/>
      <c r="H158" s="2"/>
      <c r="I158" s="2"/>
      <c r="J158" s="2"/>
      <c r="K158" s="682"/>
      <c r="L158" s="682"/>
      <c r="M158" s="682"/>
      <c r="N158" s="682"/>
      <c r="O158" s="682"/>
      <c r="P158" s="682"/>
      <c r="Q158" s="682"/>
      <c r="R158" s="682"/>
      <c r="S158" s="682"/>
      <c r="T158" s="682"/>
      <c r="U158" s="682"/>
      <c r="V158" s="682"/>
      <c r="W158" s="43" t="str">
        <f t="shared" si="55"/>
        <v/>
      </c>
      <c r="X158" s="42" t="str">
        <f t="shared" si="56"/>
        <v/>
      </c>
      <c r="Y158" s="42"/>
      <c r="Z158" s="42"/>
      <c r="AA158" s="42" t="str">
        <f t="shared" si="57"/>
        <v/>
      </c>
      <c r="AB158" s="42" t="str">
        <f t="shared" si="58"/>
        <v/>
      </c>
      <c r="AC158" s="2"/>
      <c r="AD158" s="2"/>
      <c r="AE158" s="2"/>
      <c r="AF158" s="39" t="str">
        <f t="shared" si="61"/>
        <v/>
      </c>
      <c r="AG158" s="39" t="str">
        <f t="shared" si="59"/>
        <v/>
      </c>
      <c r="AH158" s="39"/>
      <c r="AI158" s="39"/>
      <c r="AJ158" s="39" t="str">
        <f t="shared" si="62"/>
        <v/>
      </c>
      <c r="AK158" s="39" t="str">
        <f t="shared" si="60"/>
        <v/>
      </c>
    </row>
    <row r="159" spans="1:37" hidden="1" x14ac:dyDescent="0.2">
      <c r="A159" s="2"/>
      <c r="B159" s="2"/>
      <c r="C159" s="2"/>
      <c r="D159" s="2"/>
      <c r="E159" s="2"/>
      <c r="F159" s="5"/>
      <c r="G159" s="2"/>
      <c r="H159" s="5"/>
      <c r="I159" s="5"/>
      <c r="J159" s="5"/>
      <c r="K159" s="4"/>
      <c r="L159" s="682"/>
      <c r="M159" s="682"/>
      <c r="N159" s="682"/>
      <c r="O159" s="682"/>
      <c r="P159" s="682"/>
      <c r="Q159" s="682"/>
      <c r="R159" s="682"/>
      <c r="S159" s="682"/>
      <c r="T159" s="682"/>
      <c r="U159" s="682"/>
      <c r="V159" s="682"/>
      <c r="W159" s="43" t="str">
        <f t="shared" si="55"/>
        <v/>
      </c>
      <c r="X159" s="42" t="str">
        <f t="shared" si="56"/>
        <v/>
      </c>
      <c r="Y159" s="42"/>
      <c r="Z159" s="42"/>
      <c r="AA159" s="42" t="str">
        <f t="shared" si="57"/>
        <v/>
      </c>
      <c r="AB159" s="42" t="str">
        <f t="shared" si="58"/>
        <v/>
      </c>
      <c r="AC159" s="2"/>
      <c r="AD159" s="2"/>
      <c r="AE159" s="2"/>
      <c r="AF159" s="39" t="str">
        <f t="shared" si="61"/>
        <v/>
      </c>
      <c r="AG159" s="39" t="str">
        <f t="shared" si="59"/>
        <v/>
      </c>
      <c r="AH159" s="39"/>
      <c r="AI159" s="39"/>
      <c r="AJ159" s="39" t="str">
        <f t="shared" si="62"/>
        <v/>
      </c>
      <c r="AK159" s="39" t="str">
        <f t="shared" si="60"/>
        <v/>
      </c>
    </row>
    <row r="160" spans="1:37" hidden="1" x14ac:dyDescent="0.2">
      <c r="A160" s="2"/>
      <c r="B160" s="2"/>
      <c r="C160" s="2"/>
      <c r="D160" s="2"/>
      <c r="E160" s="2"/>
      <c r="F160" s="5"/>
      <c r="G160" s="2"/>
      <c r="H160" s="5"/>
      <c r="I160" s="5"/>
      <c r="J160" s="5"/>
      <c r="K160" s="4"/>
      <c r="L160" s="682"/>
      <c r="M160" s="682"/>
      <c r="N160" s="682"/>
      <c r="O160" s="682"/>
      <c r="P160" s="682"/>
      <c r="Q160" s="682"/>
      <c r="R160" s="682"/>
      <c r="S160" s="682"/>
      <c r="T160" s="682"/>
      <c r="U160" s="682"/>
      <c r="V160" s="682"/>
      <c r="W160" s="43" t="str">
        <f t="shared" si="55"/>
        <v/>
      </c>
      <c r="X160" s="42" t="str">
        <f t="shared" si="56"/>
        <v/>
      </c>
      <c r="Y160" s="42"/>
      <c r="Z160" s="42"/>
      <c r="AA160" s="42" t="str">
        <f t="shared" si="57"/>
        <v/>
      </c>
      <c r="AB160" s="42" t="str">
        <f t="shared" si="58"/>
        <v/>
      </c>
      <c r="AC160" s="2"/>
      <c r="AD160" s="2"/>
      <c r="AE160" s="2"/>
      <c r="AF160" s="39" t="str">
        <f t="shared" si="61"/>
        <v/>
      </c>
      <c r="AG160" s="39" t="str">
        <f t="shared" si="59"/>
        <v/>
      </c>
      <c r="AH160" s="39"/>
      <c r="AI160" s="39"/>
      <c r="AJ160" s="39" t="str">
        <f t="shared" si="62"/>
        <v/>
      </c>
      <c r="AK160" s="39" t="str">
        <f t="shared" si="60"/>
        <v/>
      </c>
    </row>
    <row r="161" spans="1:37" hidden="1" x14ac:dyDescent="0.2">
      <c r="A161" s="2"/>
      <c r="B161" s="2"/>
      <c r="C161" s="2"/>
      <c r="D161" s="2"/>
      <c r="E161" s="2"/>
      <c r="F161" s="2"/>
      <c r="G161" s="2"/>
      <c r="H161" s="2"/>
      <c r="I161" s="2"/>
      <c r="J161" s="2"/>
      <c r="K161" s="4"/>
      <c r="L161" s="682"/>
      <c r="M161" s="682"/>
      <c r="N161" s="682"/>
      <c r="O161" s="682"/>
      <c r="P161" s="682"/>
      <c r="Q161" s="682"/>
      <c r="R161" s="682"/>
      <c r="S161" s="682"/>
      <c r="T161" s="682"/>
      <c r="U161" s="682"/>
      <c r="V161" s="682"/>
      <c r="W161" s="43" t="str">
        <f t="shared" si="55"/>
        <v/>
      </c>
      <c r="X161" s="42" t="str">
        <f t="shared" si="56"/>
        <v/>
      </c>
      <c r="Y161" s="42"/>
      <c r="Z161" s="42"/>
      <c r="AA161" s="42" t="str">
        <f t="shared" si="57"/>
        <v/>
      </c>
      <c r="AB161" s="42" t="str">
        <f t="shared" si="58"/>
        <v/>
      </c>
      <c r="AC161" s="2"/>
      <c r="AD161" s="2"/>
      <c r="AE161" s="2"/>
      <c r="AF161" s="39" t="str">
        <f t="shared" si="61"/>
        <v/>
      </c>
      <c r="AG161" s="39" t="str">
        <f t="shared" si="59"/>
        <v/>
      </c>
      <c r="AH161" s="39"/>
      <c r="AI161" s="39"/>
      <c r="AJ161" s="39" t="str">
        <f t="shared" si="62"/>
        <v/>
      </c>
      <c r="AK161" s="39" t="str">
        <f t="shared" si="60"/>
        <v/>
      </c>
    </row>
    <row r="162" spans="1:37" hidden="1" x14ac:dyDescent="0.2">
      <c r="A162" s="2"/>
      <c r="B162" s="2"/>
      <c r="C162" s="2"/>
      <c r="D162" s="2"/>
      <c r="E162" s="2"/>
      <c r="F162" s="5"/>
      <c r="G162" s="2"/>
      <c r="H162" s="5"/>
      <c r="I162" s="5"/>
      <c r="J162" s="5"/>
      <c r="K162" s="4"/>
      <c r="L162" s="682"/>
      <c r="M162" s="682"/>
      <c r="N162" s="682"/>
      <c r="O162" s="682"/>
      <c r="P162" s="682"/>
      <c r="Q162" s="682"/>
      <c r="R162" s="682"/>
      <c r="S162" s="682"/>
      <c r="T162" s="682"/>
      <c r="U162" s="682"/>
      <c r="V162" s="682"/>
      <c r="W162" s="43" t="str">
        <f t="shared" ref="W162:W193" si="63">IF(AND($H162="W",$I162="TWA",$J162="PBZ",$V162&lt;&gt;""),IF($AD145&lt;&gt;"ND",$V162,IF($AO$6&gt;3,$V162/2,$V162/SQRT(2))),"")</f>
        <v/>
      </c>
      <c r="X162" s="42" t="str">
        <f t="shared" ref="X162:X193" si="64">IF(AND($H162="ONU", $I162="TWA", $J162="PBZ",$V162&lt;&gt;""),IF($AD145&lt;&gt;"ND",$V162,IF($AO$6&gt;3,$V162/2,$V162/SQRT(2))), "")</f>
        <v/>
      </c>
      <c r="Y162" s="42"/>
      <c r="Z162" s="42"/>
      <c r="AA162" s="42" t="str">
        <f t="shared" ref="AA162:AA193" si="65">IF(AND($H162="W",$I162="Short-term",$J162="PBZ",$V162&lt;&gt;""),IF($AD145&lt;&gt;"ND",$V162,IF($AO$6&gt;3,$V162/2,$V162/SQRT(2))),"")</f>
        <v/>
      </c>
      <c r="AB162" s="42" t="str">
        <f t="shared" ref="AB162:AB193" si="66">IF(AND($H162="ONU",$I162="Short-term",$J162="PBZ",$V162&lt;&gt;""),IF($AD145&lt;&gt;"ND",$V162,IF($AO$6&gt;3,$V162/2,$V162/SQRT(2))),"")</f>
        <v/>
      </c>
      <c r="AC162" s="2"/>
      <c r="AD162" s="2"/>
      <c r="AE162" s="2"/>
      <c r="AF162" s="39" t="str">
        <f t="shared" si="61"/>
        <v/>
      </c>
      <c r="AG162" s="39" t="str">
        <f t="shared" si="59"/>
        <v/>
      </c>
      <c r="AH162" s="39"/>
      <c r="AI162" s="39"/>
      <c r="AJ162" s="39" t="str">
        <f t="shared" si="62"/>
        <v/>
      </c>
      <c r="AK162" s="39" t="str">
        <f t="shared" si="60"/>
        <v/>
      </c>
    </row>
    <row r="163" spans="1:37" hidden="1" x14ac:dyDescent="0.2">
      <c r="A163" s="2"/>
      <c r="B163" s="2"/>
      <c r="C163" s="2"/>
      <c r="D163" s="2"/>
      <c r="E163" s="2"/>
      <c r="F163" s="5"/>
      <c r="G163" s="2"/>
      <c r="H163" s="5"/>
      <c r="I163" s="5"/>
      <c r="J163" s="5"/>
      <c r="K163" s="4"/>
      <c r="L163" s="682"/>
      <c r="M163" s="682"/>
      <c r="N163" s="682"/>
      <c r="O163" s="682"/>
      <c r="P163" s="682"/>
      <c r="Q163" s="682"/>
      <c r="R163" s="682"/>
      <c r="S163" s="682"/>
      <c r="T163" s="682"/>
      <c r="U163" s="682"/>
      <c r="V163" s="682"/>
      <c r="W163" s="43" t="str">
        <f t="shared" si="63"/>
        <v/>
      </c>
      <c r="X163" s="42" t="str">
        <f t="shared" si="64"/>
        <v/>
      </c>
      <c r="Y163" s="42"/>
      <c r="Z163" s="42"/>
      <c r="AA163" s="42" t="str">
        <f t="shared" si="65"/>
        <v/>
      </c>
      <c r="AB163" s="42" t="str">
        <f t="shared" si="66"/>
        <v/>
      </c>
      <c r="AC163" s="2"/>
      <c r="AD163" s="2"/>
      <c r="AE163" s="2"/>
      <c r="AF163" s="39" t="str">
        <f t="shared" si="61"/>
        <v/>
      </c>
      <c r="AG163" s="39" t="str">
        <f t="shared" ref="AG163:AG189" si="67">+IFERROR(LN(AF163),"")</f>
        <v/>
      </c>
      <c r="AH163" s="39"/>
      <c r="AI163" s="39"/>
      <c r="AJ163" s="39" t="str">
        <f t="shared" si="62"/>
        <v/>
      </c>
      <c r="AK163" s="39" t="str">
        <f t="shared" ref="AK163:AK189" si="68">+IFERROR(LN(AJ163),"")</f>
        <v/>
      </c>
    </row>
    <row r="164" spans="1:37" hidden="1" x14ac:dyDescent="0.2">
      <c r="A164" s="2"/>
      <c r="B164" s="2"/>
      <c r="C164" s="2"/>
      <c r="D164" s="2"/>
      <c r="E164" s="2"/>
      <c r="F164" s="2"/>
      <c r="G164" s="2"/>
      <c r="H164" s="2"/>
      <c r="I164" s="2"/>
      <c r="J164" s="2"/>
      <c r="K164" s="4"/>
      <c r="L164" s="682"/>
      <c r="M164" s="682"/>
      <c r="N164" s="682"/>
      <c r="O164" s="682"/>
      <c r="P164" s="682"/>
      <c r="Q164" s="682"/>
      <c r="R164" s="682"/>
      <c r="S164" s="682"/>
      <c r="T164" s="682"/>
      <c r="U164" s="682"/>
      <c r="V164" s="682"/>
      <c r="W164" s="43" t="str">
        <f t="shared" si="63"/>
        <v/>
      </c>
      <c r="X164" s="42" t="str">
        <f t="shared" si="64"/>
        <v/>
      </c>
      <c r="Y164" s="42"/>
      <c r="Z164" s="42"/>
      <c r="AA164" s="42" t="str">
        <f t="shared" si="65"/>
        <v/>
      </c>
      <c r="AB164" s="42" t="str">
        <f t="shared" si="66"/>
        <v/>
      </c>
      <c r="AC164" s="2"/>
      <c r="AD164" s="2"/>
      <c r="AE164" s="2"/>
      <c r="AF164" s="39" t="str">
        <f t="shared" si="61"/>
        <v/>
      </c>
      <c r="AG164" s="39" t="str">
        <f t="shared" si="67"/>
        <v/>
      </c>
      <c r="AH164" s="39"/>
      <c r="AI164" s="39"/>
      <c r="AJ164" s="39" t="str">
        <f t="shared" si="62"/>
        <v/>
      </c>
      <c r="AK164" s="39" t="str">
        <f t="shared" si="68"/>
        <v/>
      </c>
    </row>
    <row r="165" spans="1:37" hidden="1" x14ac:dyDescent="0.2">
      <c r="A165" s="2"/>
      <c r="B165" s="2"/>
      <c r="C165" s="2"/>
      <c r="D165" s="2"/>
      <c r="E165" s="2"/>
      <c r="F165" s="5"/>
      <c r="G165" s="2"/>
      <c r="H165" s="5"/>
      <c r="I165" s="5"/>
      <c r="J165" s="5"/>
      <c r="K165" s="4"/>
      <c r="L165" s="682"/>
      <c r="M165" s="682"/>
      <c r="N165" s="682"/>
      <c r="O165" s="682"/>
      <c r="P165" s="682"/>
      <c r="Q165" s="682"/>
      <c r="R165" s="682"/>
      <c r="S165" s="682"/>
      <c r="T165" s="682"/>
      <c r="U165" s="682"/>
      <c r="V165" s="682"/>
      <c r="W165" s="43" t="str">
        <f t="shared" si="63"/>
        <v/>
      </c>
      <c r="X165" s="42" t="str">
        <f t="shared" si="64"/>
        <v/>
      </c>
      <c r="Y165" s="42"/>
      <c r="Z165" s="42"/>
      <c r="AA165" s="42" t="str">
        <f t="shared" si="65"/>
        <v/>
      </c>
      <c r="AB165" s="42" t="str">
        <f t="shared" si="66"/>
        <v/>
      </c>
      <c r="AC165" s="2"/>
      <c r="AD165" s="2"/>
      <c r="AE165" s="2" t="str">
        <f t="shared" ref="AE165:AE194" si="69">IF(AD165="ND",_xlfn.CONCAT("Sample Volume ",ROUND(0.6/V182,1)," L LOD 0.6 ug/sample"),"")</f>
        <v/>
      </c>
      <c r="AF165" s="39" t="str">
        <f t="shared" si="61"/>
        <v/>
      </c>
      <c r="AG165" s="39" t="str">
        <f t="shared" si="67"/>
        <v/>
      </c>
      <c r="AH165" s="39"/>
      <c r="AI165" s="39"/>
      <c r="AJ165" s="39" t="str">
        <f t="shared" si="62"/>
        <v/>
      </c>
      <c r="AK165" s="39" t="str">
        <f t="shared" si="68"/>
        <v/>
      </c>
    </row>
    <row r="166" spans="1:37" hidden="1" x14ac:dyDescent="0.2">
      <c r="A166" s="2"/>
      <c r="B166" s="2"/>
      <c r="C166" s="2"/>
      <c r="D166" s="2"/>
      <c r="E166" s="2"/>
      <c r="F166" s="5"/>
      <c r="G166" s="2"/>
      <c r="H166" s="5"/>
      <c r="I166" s="5"/>
      <c r="J166" s="5"/>
      <c r="K166" s="4"/>
      <c r="L166" s="682"/>
      <c r="M166" s="682"/>
      <c r="N166" s="682"/>
      <c r="O166" s="682"/>
      <c r="P166" s="682"/>
      <c r="Q166" s="682"/>
      <c r="R166" s="682"/>
      <c r="S166" s="682"/>
      <c r="T166" s="682"/>
      <c r="U166" s="682"/>
      <c r="V166" s="682"/>
      <c r="W166" s="43" t="str">
        <f t="shared" si="63"/>
        <v/>
      </c>
      <c r="X166" s="42" t="str">
        <f t="shared" si="64"/>
        <v/>
      </c>
      <c r="Y166" s="42"/>
      <c r="Z166" s="42"/>
      <c r="AA166" s="42" t="str">
        <f t="shared" si="65"/>
        <v/>
      </c>
      <c r="AB166" s="42" t="str">
        <f t="shared" si="66"/>
        <v/>
      </c>
      <c r="AC166" s="2"/>
      <c r="AD166" s="2"/>
      <c r="AE166" s="2" t="str">
        <f t="shared" si="69"/>
        <v/>
      </c>
      <c r="AF166" s="39" t="str">
        <f t="shared" si="61"/>
        <v/>
      </c>
      <c r="AG166" s="39" t="str">
        <f t="shared" si="67"/>
        <v/>
      </c>
      <c r="AH166" s="39"/>
      <c r="AI166" s="39"/>
      <c r="AJ166" s="39" t="str">
        <f t="shared" si="62"/>
        <v/>
      </c>
      <c r="AK166" s="39" t="str">
        <f t="shared" si="68"/>
        <v/>
      </c>
    </row>
    <row r="167" spans="1:37" hidden="1" x14ac:dyDescent="0.2">
      <c r="A167" s="2"/>
      <c r="B167" s="2"/>
      <c r="C167" s="2"/>
      <c r="D167" s="2"/>
      <c r="E167" s="2"/>
      <c r="F167" s="5"/>
      <c r="G167" s="2"/>
      <c r="H167" s="5"/>
      <c r="I167" s="5"/>
      <c r="J167" s="5"/>
      <c r="K167" s="4"/>
      <c r="L167" s="682"/>
      <c r="M167" s="682"/>
      <c r="N167" s="682"/>
      <c r="O167" s="682"/>
      <c r="P167" s="682"/>
      <c r="Q167" s="682"/>
      <c r="R167" s="682"/>
      <c r="S167" s="682"/>
      <c r="T167" s="682"/>
      <c r="U167" s="682"/>
      <c r="V167" s="682"/>
      <c r="W167" s="43" t="str">
        <f t="shared" si="63"/>
        <v/>
      </c>
      <c r="X167" s="42" t="str">
        <f t="shared" si="64"/>
        <v/>
      </c>
      <c r="Y167" s="42"/>
      <c r="Z167" s="42"/>
      <c r="AA167" s="42" t="str">
        <f t="shared" si="65"/>
        <v/>
      </c>
      <c r="AB167" s="42" t="str">
        <f t="shared" si="66"/>
        <v/>
      </c>
      <c r="AC167" s="2"/>
      <c r="AD167" s="2"/>
      <c r="AE167" s="2" t="str">
        <f t="shared" si="69"/>
        <v/>
      </c>
      <c r="AF167" s="39" t="str">
        <f t="shared" si="61"/>
        <v/>
      </c>
      <c r="AG167" s="39" t="str">
        <f t="shared" si="67"/>
        <v/>
      </c>
      <c r="AH167" s="39"/>
      <c r="AI167" s="39"/>
      <c r="AJ167" s="39" t="str">
        <f t="shared" si="62"/>
        <v/>
      </c>
      <c r="AK167" s="39" t="str">
        <f t="shared" si="68"/>
        <v/>
      </c>
    </row>
    <row r="168" spans="1:37" hidden="1" x14ac:dyDescent="0.2">
      <c r="A168" s="2"/>
      <c r="B168" s="2"/>
      <c r="C168" s="2"/>
      <c r="D168" s="2"/>
      <c r="E168" s="2"/>
      <c r="F168" s="5"/>
      <c r="G168" s="2"/>
      <c r="H168" s="5"/>
      <c r="I168" s="5"/>
      <c r="J168" s="5"/>
      <c r="K168" s="4"/>
      <c r="L168" s="682"/>
      <c r="M168" s="682"/>
      <c r="N168" s="682"/>
      <c r="O168" s="682"/>
      <c r="P168" s="682"/>
      <c r="Q168" s="682"/>
      <c r="R168" s="682"/>
      <c r="S168" s="682"/>
      <c r="T168" s="682"/>
      <c r="U168" s="682"/>
      <c r="V168" s="682"/>
      <c r="W168" s="43" t="str">
        <f t="shared" si="63"/>
        <v/>
      </c>
      <c r="X168" s="42" t="str">
        <f t="shared" si="64"/>
        <v/>
      </c>
      <c r="Y168" s="42"/>
      <c r="Z168" s="42"/>
      <c r="AA168" s="42" t="str">
        <f t="shared" si="65"/>
        <v/>
      </c>
      <c r="AB168" s="42" t="str">
        <f t="shared" si="66"/>
        <v/>
      </c>
      <c r="AC168" s="2"/>
      <c r="AD168" s="2"/>
      <c r="AE168" s="2" t="str">
        <f t="shared" si="69"/>
        <v/>
      </c>
      <c r="AF168" s="39" t="str">
        <f t="shared" si="61"/>
        <v/>
      </c>
      <c r="AG168" s="39" t="str">
        <f t="shared" si="67"/>
        <v/>
      </c>
      <c r="AH168" s="39"/>
      <c r="AI168" s="39"/>
      <c r="AJ168" s="39" t="str">
        <f t="shared" si="62"/>
        <v/>
      </c>
      <c r="AK168" s="39" t="str">
        <f t="shared" si="68"/>
        <v/>
      </c>
    </row>
    <row r="169" spans="1:37" hidden="1" x14ac:dyDescent="0.2">
      <c r="A169" s="2"/>
      <c r="B169" s="2"/>
      <c r="C169" s="2"/>
      <c r="D169" s="2"/>
      <c r="E169" s="2"/>
      <c r="F169" s="5"/>
      <c r="G169" s="2"/>
      <c r="H169" s="5"/>
      <c r="I169" s="5"/>
      <c r="J169" s="5"/>
      <c r="K169" s="4"/>
      <c r="L169" s="682"/>
      <c r="M169" s="682"/>
      <c r="N169" s="682"/>
      <c r="O169" s="682"/>
      <c r="P169" s="682"/>
      <c r="Q169" s="682"/>
      <c r="R169" s="682"/>
      <c r="S169" s="682"/>
      <c r="T169" s="682"/>
      <c r="U169" s="682"/>
      <c r="V169" s="682"/>
      <c r="W169" s="43" t="str">
        <f t="shared" si="63"/>
        <v/>
      </c>
      <c r="X169" s="42" t="str">
        <f t="shared" si="64"/>
        <v/>
      </c>
      <c r="Y169" s="42"/>
      <c r="Z169" s="42"/>
      <c r="AA169" s="42" t="str">
        <f t="shared" si="65"/>
        <v/>
      </c>
      <c r="AB169" s="42" t="str">
        <f t="shared" si="66"/>
        <v/>
      </c>
      <c r="AC169" s="2"/>
      <c r="AD169" s="2"/>
      <c r="AE169" s="2" t="str">
        <f t="shared" si="69"/>
        <v/>
      </c>
      <c r="AF169" s="39" t="str">
        <f t="shared" si="61"/>
        <v/>
      </c>
      <c r="AG169" s="39" t="str">
        <f t="shared" si="67"/>
        <v/>
      </c>
      <c r="AH169" s="39"/>
      <c r="AI169" s="39"/>
      <c r="AJ169" s="39" t="str">
        <f t="shared" si="62"/>
        <v/>
      </c>
      <c r="AK169" s="39" t="str">
        <f t="shared" si="68"/>
        <v/>
      </c>
    </row>
    <row r="170" spans="1:37" hidden="1" x14ac:dyDescent="0.2">
      <c r="A170" s="2"/>
      <c r="B170" s="2"/>
      <c r="C170" s="2"/>
      <c r="D170" s="2"/>
      <c r="E170" s="2"/>
      <c r="F170" s="5"/>
      <c r="G170" s="2"/>
      <c r="H170" s="5"/>
      <c r="I170" s="5"/>
      <c r="J170" s="5"/>
      <c r="K170" s="4"/>
      <c r="L170" s="682"/>
      <c r="M170" s="682"/>
      <c r="N170" s="682"/>
      <c r="O170" s="682"/>
      <c r="P170" s="682"/>
      <c r="Q170" s="682"/>
      <c r="R170" s="682"/>
      <c r="S170" s="682"/>
      <c r="T170" s="682"/>
      <c r="U170" s="682"/>
      <c r="V170" s="682"/>
      <c r="W170" s="43" t="str">
        <f t="shared" si="63"/>
        <v/>
      </c>
      <c r="X170" s="42" t="str">
        <f t="shared" si="64"/>
        <v/>
      </c>
      <c r="Y170" s="42"/>
      <c r="Z170" s="42"/>
      <c r="AA170" s="42" t="str">
        <f t="shared" si="65"/>
        <v/>
      </c>
      <c r="AB170" s="42" t="str">
        <f t="shared" si="66"/>
        <v/>
      </c>
      <c r="AC170" s="2"/>
      <c r="AD170" s="2"/>
      <c r="AE170" s="2" t="str">
        <f t="shared" si="69"/>
        <v/>
      </c>
      <c r="AF170" s="39" t="str">
        <f t="shared" si="61"/>
        <v/>
      </c>
      <c r="AG170" s="39" t="str">
        <f t="shared" si="67"/>
        <v/>
      </c>
      <c r="AH170" s="39"/>
      <c r="AI170" s="39"/>
      <c r="AJ170" s="39" t="str">
        <f t="shared" si="62"/>
        <v/>
      </c>
      <c r="AK170" s="39" t="str">
        <f t="shared" si="68"/>
        <v/>
      </c>
    </row>
    <row r="171" spans="1:37" hidden="1" x14ac:dyDescent="0.2">
      <c r="A171" s="2"/>
      <c r="B171" s="2"/>
      <c r="C171" s="2"/>
      <c r="D171" s="2"/>
      <c r="E171" s="2"/>
      <c r="F171" s="5"/>
      <c r="G171" s="2"/>
      <c r="H171" s="5"/>
      <c r="I171" s="5"/>
      <c r="J171" s="5"/>
      <c r="K171" s="4"/>
      <c r="L171" s="682"/>
      <c r="M171" s="682"/>
      <c r="N171" s="682"/>
      <c r="O171" s="682"/>
      <c r="P171" s="682"/>
      <c r="Q171" s="682"/>
      <c r="R171" s="682"/>
      <c r="S171" s="682"/>
      <c r="T171" s="682"/>
      <c r="U171" s="682"/>
      <c r="V171" s="682"/>
      <c r="W171" s="43" t="str">
        <f t="shared" si="63"/>
        <v/>
      </c>
      <c r="X171" s="42" t="str">
        <f t="shared" si="64"/>
        <v/>
      </c>
      <c r="Y171" s="42"/>
      <c r="Z171" s="42"/>
      <c r="AA171" s="42" t="str">
        <f t="shared" si="65"/>
        <v/>
      </c>
      <c r="AB171" s="42" t="str">
        <f t="shared" si="66"/>
        <v/>
      </c>
      <c r="AC171" s="2"/>
      <c r="AD171" s="2"/>
      <c r="AE171" s="2" t="str">
        <f t="shared" si="69"/>
        <v/>
      </c>
      <c r="AF171" s="39" t="str">
        <f t="shared" si="61"/>
        <v/>
      </c>
      <c r="AG171" s="39" t="str">
        <f t="shared" si="67"/>
        <v/>
      </c>
      <c r="AH171" s="39"/>
      <c r="AI171" s="39"/>
      <c r="AJ171" s="39" t="str">
        <f t="shared" si="62"/>
        <v/>
      </c>
      <c r="AK171" s="39" t="str">
        <f t="shared" si="68"/>
        <v/>
      </c>
    </row>
    <row r="172" spans="1:37" hidden="1" x14ac:dyDescent="0.2">
      <c r="A172" s="2"/>
      <c r="B172" s="2"/>
      <c r="C172" s="2"/>
      <c r="D172" s="2"/>
      <c r="E172" s="2"/>
      <c r="F172" s="5"/>
      <c r="G172" s="2"/>
      <c r="H172" s="5"/>
      <c r="I172" s="5"/>
      <c r="J172" s="5"/>
      <c r="K172" s="4"/>
      <c r="L172" s="682"/>
      <c r="M172" s="682"/>
      <c r="N172" s="682"/>
      <c r="O172" s="682"/>
      <c r="P172" s="682"/>
      <c r="Q172" s="682"/>
      <c r="R172" s="682"/>
      <c r="S172" s="682"/>
      <c r="T172" s="682"/>
      <c r="U172" s="682"/>
      <c r="V172" s="682"/>
      <c r="W172" s="43" t="str">
        <f t="shared" si="63"/>
        <v/>
      </c>
      <c r="X172" s="42" t="str">
        <f t="shared" si="64"/>
        <v/>
      </c>
      <c r="Y172" s="42"/>
      <c r="Z172" s="42"/>
      <c r="AA172" s="42" t="str">
        <f t="shared" si="65"/>
        <v/>
      </c>
      <c r="AB172" s="42" t="str">
        <f t="shared" si="66"/>
        <v/>
      </c>
      <c r="AC172" s="2"/>
      <c r="AD172" s="2"/>
      <c r="AE172" s="2" t="str">
        <f t="shared" si="69"/>
        <v/>
      </c>
      <c r="AF172" s="39" t="str">
        <f t="shared" si="61"/>
        <v/>
      </c>
      <c r="AG172" s="39" t="str">
        <f t="shared" si="67"/>
        <v/>
      </c>
      <c r="AH172" s="39"/>
      <c r="AI172" s="39"/>
      <c r="AJ172" s="39" t="str">
        <f t="shared" si="62"/>
        <v/>
      </c>
      <c r="AK172" s="39" t="str">
        <f t="shared" si="68"/>
        <v/>
      </c>
    </row>
    <row r="173" spans="1:37" hidden="1" x14ac:dyDescent="0.2">
      <c r="A173" s="2"/>
      <c r="B173" s="2"/>
      <c r="C173" s="2"/>
      <c r="D173" s="2"/>
      <c r="E173" s="2"/>
      <c r="F173" s="5"/>
      <c r="G173" s="2"/>
      <c r="H173" s="5"/>
      <c r="I173" s="5"/>
      <c r="J173" s="5"/>
      <c r="K173" s="4"/>
      <c r="L173" s="682"/>
      <c r="M173" s="682"/>
      <c r="N173" s="682"/>
      <c r="O173" s="682"/>
      <c r="P173" s="682"/>
      <c r="Q173" s="682"/>
      <c r="R173" s="682"/>
      <c r="S173" s="682"/>
      <c r="T173" s="682"/>
      <c r="U173" s="682"/>
      <c r="V173" s="682"/>
      <c r="W173" s="43" t="str">
        <f t="shared" si="63"/>
        <v/>
      </c>
      <c r="X173" s="42" t="str">
        <f t="shared" si="64"/>
        <v/>
      </c>
      <c r="Y173" s="42"/>
      <c r="Z173" s="42"/>
      <c r="AA173" s="42" t="str">
        <f t="shared" si="65"/>
        <v/>
      </c>
      <c r="AB173" s="42" t="str">
        <f t="shared" si="66"/>
        <v/>
      </c>
      <c r="AC173" s="2"/>
      <c r="AD173" s="2"/>
      <c r="AE173" s="2" t="str">
        <f t="shared" si="69"/>
        <v/>
      </c>
      <c r="AF173" s="39" t="str">
        <f t="shared" si="61"/>
        <v/>
      </c>
      <c r="AG173" s="39" t="str">
        <f t="shared" si="67"/>
        <v/>
      </c>
      <c r="AH173" s="39"/>
      <c r="AI173" s="39"/>
      <c r="AJ173" s="39" t="str">
        <f t="shared" si="62"/>
        <v/>
      </c>
      <c r="AK173" s="39" t="str">
        <f t="shared" si="68"/>
        <v/>
      </c>
    </row>
    <row r="174" spans="1:37" hidden="1" x14ac:dyDescent="0.2">
      <c r="A174" s="2"/>
      <c r="B174" s="2"/>
      <c r="C174" s="2"/>
      <c r="D174" s="2"/>
      <c r="E174" s="2"/>
      <c r="F174" s="5"/>
      <c r="G174" s="2"/>
      <c r="H174" s="5"/>
      <c r="I174" s="5"/>
      <c r="J174" s="5"/>
      <c r="K174" s="4"/>
      <c r="L174" s="682"/>
      <c r="M174" s="682"/>
      <c r="N174" s="682"/>
      <c r="O174" s="682"/>
      <c r="P174" s="682"/>
      <c r="Q174" s="682"/>
      <c r="R174" s="682"/>
      <c r="S174" s="682"/>
      <c r="T174" s="682"/>
      <c r="U174" s="682"/>
      <c r="V174" s="682"/>
      <c r="W174" s="43" t="str">
        <f t="shared" si="63"/>
        <v/>
      </c>
      <c r="X174" s="42" t="str">
        <f t="shared" si="64"/>
        <v/>
      </c>
      <c r="Y174" s="42"/>
      <c r="Z174" s="42"/>
      <c r="AA174" s="42" t="str">
        <f t="shared" si="65"/>
        <v/>
      </c>
      <c r="AB174" s="42" t="str">
        <f t="shared" si="66"/>
        <v/>
      </c>
      <c r="AC174" s="2"/>
      <c r="AD174" s="2"/>
      <c r="AE174" s="2" t="str">
        <f t="shared" si="69"/>
        <v/>
      </c>
      <c r="AF174" s="39" t="str">
        <f t="shared" si="61"/>
        <v/>
      </c>
      <c r="AG174" s="39" t="str">
        <f t="shared" si="67"/>
        <v/>
      </c>
      <c r="AH174" s="39"/>
      <c r="AI174" s="39"/>
      <c r="AJ174" s="39" t="str">
        <f t="shared" si="62"/>
        <v/>
      </c>
      <c r="AK174" s="39" t="str">
        <f t="shared" si="68"/>
        <v/>
      </c>
    </row>
    <row r="175" spans="1:37" hidden="1" x14ac:dyDescent="0.2">
      <c r="A175" s="2"/>
      <c r="B175" s="2"/>
      <c r="C175" s="2"/>
      <c r="D175" s="2"/>
      <c r="E175" s="2"/>
      <c r="F175" s="5"/>
      <c r="G175" s="2"/>
      <c r="H175" s="5"/>
      <c r="I175" s="5"/>
      <c r="J175" s="5"/>
      <c r="K175" s="4"/>
      <c r="L175" s="682"/>
      <c r="M175" s="682"/>
      <c r="N175" s="682"/>
      <c r="O175" s="682"/>
      <c r="P175" s="682"/>
      <c r="Q175" s="682"/>
      <c r="R175" s="682"/>
      <c r="S175" s="682"/>
      <c r="T175" s="682"/>
      <c r="U175" s="682"/>
      <c r="V175" s="682"/>
      <c r="W175" s="43" t="str">
        <f t="shared" si="63"/>
        <v/>
      </c>
      <c r="X175" s="42" t="str">
        <f t="shared" si="64"/>
        <v/>
      </c>
      <c r="Y175" s="42"/>
      <c r="Z175" s="42"/>
      <c r="AA175" s="42" t="str">
        <f t="shared" si="65"/>
        <v/>
      </c>
      <c r="AB175" s="42" t="str">
        <f t="shared" si="66"/>
        <v/>
      </c>
      <c r="AC175" s="2"/>
      <c r="AD175" s="2"/>
      <c r="AE175" s="2" t="str">
        <f t="shared" si="69"/>
        <v/>
      </c>
      <c r="AF175" s="39" t="str">
        <f t="shared" si="61"/>
        <v/>
      </c>
      <c r="AG175" s="39" t="str">
        <f t="shared" si="67"/>
        <v/>
      </c>
      <c r="AH175" s="39"/>
      <c r="AI175" s="39"/>
      <c r="AJ175" s="39" t="str">
        <f t="shared" si="62"/>
        <v/>
      </c>
      <c r="AK175" s="39" t="str">
        <f t="shared" si="68"/>
        <v/>
      </c>
    </row>
    <row r="176" spans="1:37" hidden="1" x14ac:dyDescent="0.2">
      <c r="A176" s="2"/>
      <c r="B176" s="2"/>
      <c r="C176" s="2"/>
      <c r="D176" s="2"/>
      <c r="E176" s="2"/>
      <c r="F176" s="5"/>
      <c r="G176" s="2"/>
      <c r="H176" s="5"/>
      <c r="I176" s="5"/>
      <c r="J176" s="5"/>
      <c r="K176" s="4"/>
      <c r="L176" s="682"/>
      <c r="M176" s="682"/>
      <c r="N176" s="682"/>
      <c r="O176" s="682"/>
      <c r="P176" s="682"/>
      <c r="Q176" s="682"/>
      <c r="R176" s="682"/>
      <c r="S176" s="682"/>
      <c r="T176" s="682"/>
      <c r="U176" s="682"/>
      <c r="V176" s="682"/>
      <c r="W176" s="43" t="str">
        <f t="shared" si="63"/>
        <v/>
      </c>
      <c r="X176" s="42" t="str">
        <f t="shared" si="64"/>
        <v/>
      </c>
      <c r="Y176" s="42"/>
      <c r="Z176" s="42"/>
      <c r="AA176" s="42" t="str">
        <f t="shared" si="65"/>
        <v/>
      </c>
      <c r="AB176" s="42" t="str">
        <f t="shared" si="66"/>
        <v/>
      </c>
      <c r="AC176" s="2"/>
      <c r="AD176" s="2"/>
      <c r="AE176" s="2" t="str">
        <f t="shared" si="69"/>
        <v/>
      </c>
      <c r="AF176" s="39" t="str">
        <f t="shared" si="61"/>
        <v/>
      </c>
      <c r="AG176" s="39" t="str">
        <f t="shared" si="67"/>
        <v/>
      </c>
      <c r="AH176" s="39"/>
      <c r="AI176" s="39"/>
      <c r="AJ176" s="39" t="str">
        <f t="shared" si="62"/>
        <v/>
      </c>
      <c r="AK176" s="39" t="str">
        <f t="shared" si="68"/>
        <v/>
      </c>
    </row>
    <row r="177" spans="1:37" hidden="1" x14ac:dyDescent="0.2">
      <c r="A177" s="2"/>
      <c r="B177" s="2"/>
      <c r="C177" s="2"/>
      <c r="D177" s="2"/>
      <c r="E177" s="2"/>
      <c r="F177" s="5"/>
      <c r="G177" s="2"/>
      <c r="H177" s="5"/>
      <c r="I177" s="5"/>
      <c r="J177" s="5"/>
      <c r="K177" s="4"/>
      <c r="L177" s="682"/>
      <c r="M177" s="682"/>
      <c r="N177" s="682"/>
      <c r="O177" s="682"/>
      <c r="P177" s="682"/>
      <c r="Q177" s="682"/>
      <c r="R177" s="682"/>
      <c r="S177" s="682"/>
      <c r="T177" s="682"/>
      <c r="U177" s="682"/>
      <c r="V177" s="682"/>
      <c r="W177" s="43" t="str">
        <f t="shared" si="63"/>
        <v/>
      </c>
      <c r="X177" s="42" t="str">
        <f t="shared" si="64"/>
        <v/>
      </c>
      <c r="Y177" s="42"/>
      <c r="Z177" s="42"/>
      <c r="AA177" s="42" t="str">
        <f t="shared" si="65"/>
        <v/>
      </c>
      <c r="AB177" s="42" t="str">
        <f t="shared" si="66"/>
        <v/>
      </c>
      <c r="AC177" s="2"/>
      <c r="AD177" s="2"/>
      <c r="AE177" s="2" t="str">
        <f t="shared" si="69"/>
        <v/>
      </c>
      <c r="AF177" s="39" t="str">
        <f t="shared" ref="AF177:AF189" si="70">IF(AND($H199="W", $I199="TWA", $J199="PBZ",$V199&lt;&gt;"", $AD182&lt;&gt;"ND"), $V199, "")</f>
        <v/>
      </c>
      <c r="AG177" s="39" t="str">
        <f t="shared" si="67"/>
        <v/>
      </c>
      <c r="AH177" s="39"/>
      <c r="AI177" s="39"/>
      <c r="AJ177" s="39" t="str">
        <f t="shared" ref="AJ177:AJ189" si="71">IF(AND($H199="W", $I199="Short-term", $J199="PBZ",$V199&lt;&gt;"", $AD182&lt;&gt;"ND"), $V199, "")</f>
        <v/>
      </c>
      <c r="AK177" s="39" t="str">
        <f t="shared" si="68"/>
        <v/>
      </c>
    </row>
    <row r="178" spans="1:37" hidden="1" x14ac:dyDescent="0.2">
      <c r="A178" s="2"/>
      <c r="B178" s="2"/>
      <c r="C178" s="2"/>
      <c r="D178" s="2"/>
      <c r="E178" s="2"/>
      <c r="F178" s="5"/>
      <c r="G178" s="2"/>
      <c r="H178" s="5"/>
      <c r="I178" s="5"/>
      <c r="J178" s="5"/>
      <c r="K178" s="4"/>
      <c r="L178" s="682"/>
      <c r="M178" s="682"/>
      <c r="N178" s="682"/>
      <c r="O178" s="682"/>
      <c r="P178" s="682"/>
      <c r="Q178" s="682"/>
      <c r="R178" s="682"/>
      <c r="S178" s="682"/>
      <c r="T178" s="682"/>
      <c r="U178" s="682"/>
      <c r="V178" s="682"/>
      <c r="W178" s="43" t="str">
        <f t="shared" si="63"/>
        <v/>
      </c>
      <c r="X178" s="42" t="str">
        <f t="shared" si="64"/>
        <v/>
      </c>
      <c r="Y178" s="42"/>
      <c r="Z178" s="42"/>
      <c r="AA178" s="42" t="str">
        <f t="shared" si="65"/>
        <v/>
      </c>
      <c r="AB178" s="42" t="str">
        <f t="shared" si="66"/>
        <v/>
      </c>
      <c r="AC178" s="2"/>
      <c r="AD178" s="2"/>
      <c r="AE178" s="2" t="str">
        <f t="shared" si="69"/>
        <v/>
      </c>
      <c r="AF178" s="39" t="str">
        <f t="shared" si="70"/>
        <v/>
      </c>
      <c r="AG178" s="39" t="str">
        <f t="shared" si="67"/>
        <v/>
      </c>
      <c r="AH178" s="39"/>
      <c r="AI178" s="39"/>
      <c r="AJ178" s="39" t="str">
        <f t="shared" si="71"/>
        <v/>
      </c>
      <c r="AK178" s="39" t="str">
        <f t="shared" si="68"/>
        <v/>
      </c>
    </row>
    <row r="179" spans="1:37" hidden="1" x14ac:dyDescent="0.2">
      <c r="A179" s="2"/>
      <c r="B179" s="2"/>
      <c r="C179" s="2"/>
      <c r="D179" s="2"/>
      <c r="E179" s="2"/>
      <c r="F179" s="2"/>
      <c r="G179" s="2"/>
      <c r="H179" s="2"/>
      <c r="I179" s="2"/>
      <c r="J179" s="2"/>
      <c r="K179" s="4"/>
      <c r="L179" s="682"/>
      <c r="M179" s="682"/>
      <c r="N179" s="682"/>
      <c r="O179" s="682"/>
      <c r="P179" s="682"/>
      <c r="Q179" s="682"/>
      <c r="R179" s="682"/>
      <c r="S179" s="682"/>
      <c r="T179" s="682"/>
      <c r="U179" s="682"/>
      <c r="V179" s="682"/>
      <c r="W179" s="43" t="str">
        <f t="shared" si="63"/>
        <v/>
      </c>
      <c r="X179" s="42" t="str">
        <f t="shared" si="64"/>
        <v/>
      </c>
      <c r="Y179" s="42"/>
      <c r="Z179" s="42"/>
      <c r="AA179" s="42" t="str">
        <f t="shared" si="65"/>
        <v/>
      </c>
      <c r="AB179" s="42" t="str">
        <f t="shared" si="66"/>
        <v/>
      </c>
      <c r="AC179" s="2"/>
      <c r="AD179" s="2"/>
      <c r="AE179" s="2" t="str">
        <f t="shared" si="69"/>
        <v/>
      </c>
      <c r="AF179" s="39" t="str">
        <f t="shared" si="70"/>
        <v/>
      </c>
      <c r="AG179" s="39" t="str">
        <f t="shared" si="67"/>
        <v/>
      </c>
      <c r="AH179" s="39"/>
      <c r="AI179" s="39"/>
      <c r="AJ179" s="39" t="str">
        <f t="shared" si="71"/>
        <v/>
      </c>
      <c r="AK179" s="39" t="str">
        <f t="shared" si="68"/>
        <v/>
      </c>
    </row>
    <row r="180" spans="1:37" hidden="1" x14ac:dyDescent="0.2">
      <c r="A180" s="2"/>
      <c r="B180" s="2"/>
      <c r="C180" s="2"/>
      <c r="D180" s="2"/>
      <c r="E180" s="2"/>
      <c r="F180" s="5"/>
      <c r="G180" s="2"/>
      <c r="H180" s="5"/>
      <c r="I180" s="5"/>
      <c r="J180" s="5"/>
      <c r="K180" s="4"/>
      <c r="L180" s="682"/>
      <c r="M180" s="682"/>
      <c r="N180" s="682"/>
      <c r="O180" s="682"/>
      <c r="P180" s="682"/>
      <c r="Q180" s="682"/>
      <c r="R180" s="682"/>
      <c r="S180" s="682"/>
      <c r="T180" s="682"/>
      <c r="U180" s="682"/>
      <c r="V180" s="682"/>
      <c r="W180" s="43" t="str">
        <f t="shared" si="63"/>
        <v/>
      </c>
      <c r="X180" s="42" t="str">
        <f t="shared" si="64"/>
        <v/>
      </c>
      <c r="Y180" s="42"/>
      <c r="Z180" s="42"/>
      <c r="AA180" s="42" t="str">
        <f t="shared" si="65"/>
        <v/>
      </c>
      <c r="AB180" s="42" t="str">
        <f t="shared" si="66"/>
        <v/>
      </c>
      <c r="AC180" s="2"/>
      <c r="AE180" s="2" t="str">
        <f t="shared" si="69"/>
        <v/>
      </c>
      <c r="AF180" s="39" t="str">
        <f t="shared" si="70"/>
        <v/>
      </c>
      <c r="AG180" s="39" t="str">
        <f t="shared" si="67"/>
        <v/>
      </c>
      <c r="AH180" s="39"/>
      <c r="AI180" s="39"/>
      <c r="AJ180" s="39" t="str">
        <f t="shared" si="71"/>
        <v/>
      </c>
      <c r="AK180" s="39" t="str">
        <f t="shared" si="68"/>
        <v/>
      </c>
    </row>
    <row r="181" spans="1:37" hidden="1" x14ac:dyDescent="0.2">
      <c r="A181" s="2"/>
      <c r="B181" s="2"/>
      <c r="C181" s="2"/>
      <c r="D181" s="2"/>
      <c r="E181" s="2"/>
      <c r="F181" s="5"/>
      <c r="G181" s="2"/>
      <c r="H181" s="5"/>
      <c r="I181" s="5"/>
      <c r="J181" s="5"/>
      <c r="K181" s="4"/>
      <c r="L181" s="682"/>
      <c r="M181" s="682"/>
      <c r="N181" s="682"/>
      <c r="O181" s="682"/>
      <c r="P181" s="682"/>
      <c r="Q181" s="682"/>
      <c r="R181" s="682"/>
      <c r="S181" s="682"/>
      <c r="T181" s="682"/>
      <c r="U181" s="682"/>
      <c r="V181" s="682"/>
      <c r="W181" s="43" t="str">
        <f t="shared" si="63"/>
        <v/>
      </c>
      <c r="X181" s="42" t="str">
        <f t="shared" si="64"/>
        <v/>
      </c>
      <c r="Y181" s="42"/>
      <c r="Z181" s="42"/>
      <c r="AA181" s="42" t="str">
        <f t="shared" si="65"/>
        <v/>
      </c>
      <c r="AB181" s="42" t="str">
        <f t="shared" si="66"/>
        <v/>
      </c>
      <c r="AC181" s="2"/>
      <c r="AE181" s="2" t="str">
        <f t="shared" si="69"/>
        <v/>
      </c>
      <c r="AF181" s="39" t="str">
        <f t="shared" si="70"/>
        <v/>
      </c>
      <c r="AG181" s="39" t="str">
        <f t="shared" si="67"/>
        <v/>
      </c>
      <c r="AH181" s="39"/>
      <c r="AI181" s="39"/>
      <c r="AJ181" s="39" t="str">
        <f t="shared" si="71"/>
        <v/>
      </c>
      <c r="AK181" s="39" t="str">
        <f t="shared" si="68"/>
        <v/>
      </c>
    </row>
    <row r="182" spans="1:37" hidden="1" x14ac:dyDescent="0.2">
      <c r="A182" s="2"/>
      <c r="B182" s="2"/>
      <c r="C182" s="2"/>
      <c r="D182" s="2"/>
      <c r="E182" s="2"/>
      <c r="F182" s="5"/>
      <c r="G182" s="2"/>
      <c r="H182" s="5"/>
      <c r="I182" s="5"/>
      <c r="J182" s="5"/>
      <c r="K182" s="4"/>
      <c r="L182" s="682"/>
      <c r="M182" s="682"/>
      <c r="N182" s="682"/>
      <c r="O182" s="682"/>
      <c r="P182" s="682"/>
      <c r="Q182" s="682"/>
      <c r="R182" s="682"/>
      <c r="S182" s="682"/>
      <c r="T182" s="682"/>
      <c r="U182" s="682"/>
      <c r="V182" s="682"/>
      <c r="W182" s="43" t="str">
        <f t="shared" si="63"/>
        <v/>
      </c>
      <c r="X182" s="42" t="str">
        <f t="shared" si="64"/>
        <v/>
      </c>
      <c r="Y182" s="42"/>
      <c r="Z182" s="42"/>
      <c r="AA182" s="42" t="str">
        <f t="shared" si="65"/>
        <v/>
      </c>
      <c r="AB182" s="42" t="str">
        <f t="shared" si="66"/>
        <v/>
      </c>
      <c r="AC182" s="2"/>
      <c r="AE182" s="2" t="str">
        <f t="shared" si="69"/>
        <v/>
      </c>
      <c r="AF182" s="39" t="str">
        <f t="shared" si="70"/>
        <v/>
      </c>
      <c r="AG182" s="39" t="str">
        <f t="shared" si="67"/>
        <v/>
      </c>
      <c r="AH182" s="39"/>
      <c r="AI182" s="39"/>
      <c r="AJ182" s="39" t="str">
        <f t="shared" si="71"/>
        <v/>
      </c>
      <c r="AK182" s="39" t="str">
        <f t="shared" si="68"/>
        <v/>
      </c>
    </row>
    <row r="183" spans="1:37" hidden="1" x14ac:dyDescent="0.2">
      <c r="A183" s="2"/>
      <c r="B183" s="2"/>
      <c r="C183" s="2"/>
      <c r="D183" s="2"/>
      <c r="E183" s="2"/>
      <c r="F183" s="5"/>
      <c r="G183" s="2"/>
      <c r="H183" s="5"/>
      <c r="I183" s="5"/>
      <c r="J183" s="5"/>
      <c r="K183" s="4"/>
      <c r="L183" s="682"/>
      <c r="M183" s="682"/>
      <c r="N183" s="682"/>
      <c r="O183" s="682"/>
      <c r="P183" s="682"/>
      <c r="Q183" s="682"/>
      <c r="R183" s="682"/>
      <c r="S183" s="682"/>
      <c r="T183" s="682"/>
      <c r="U183" s="682"/>
      <c r="V183" s="682"/>
      <c r="W183" s="43" t="str">
        <f t="shared" si="63"/>
        <v/>
      </c>
      <c r="X183" s="42" t="str">
        <f t="shared" si="64"/>
        <v/>
      </c>
      <c r="Y183" s="42"/>
      <c r="Z183" s="42"/>
      <c r="AA183" s="42" t="str">
        <f t="shared" si="65"/>
        <v/>
      </c>
      <c r="AB183" s="42" t="str">
        <f t="shared" si="66"/>
        <v/>
      </c>
      <c r="AC183" s="2"/>
      <c r="AE183" s="2" t="str">
        <f t="shared" si="69"/>
        <v/>
      </c>
      <c r="AF183" s="39" t="str">
        <f t="shared" si="70"/>
        <v/>
      </c>
      <c r="AG183" s="39" t="str">
        <f t="shared" si="67"/>
        <v/>
      </c>
      <c r="AH183" s="39"/>
      <c r="AI183" s="39"/>
      <c r="AJ183" s="39" t="str">
        <f t="shared" si="71"/>
        <v/>
      </c>
      <c r="AK183" s="39" t="str">
        <f t="shared" si="68"/>
        <v/>
      </c>
    </row>
    <row r="184" spans="1:37" hidden="1" x14ac:dyDescent="0.2">
      <c r="A184" s="2"/>
      <c r="B184" s="2"/>
      <c r="C184" s="2"/>
      <c r="D184" s="2"/>
      <c r="E184" s="2"/>
      <c r="F184" s="5"/>
      <c r="G184" s="2"/>
      <c r="H184" s="5"/>
      <c r="I184" s="5"/>
      <c r="J184" s="5"/>
      <c r="K184" s="4"/>
      <c r="L184" s="682"/>
      <c r="M184" s="682"/>
      <c r="N184" s="682"/>
      <c r="O184" s="682"/>
      <c r="P184" s="682"/>
      <c r="Q184" s="682"/>
      <c r="R184" s="682"/>
      <c r="S184" s="682"/>
      <c r="T184" s="682"/>
      <c r="U184" s="682"/>
      <c r="V184" s="682"/>
      <c r="W184" s="43" t="str">
        <f t="shared" si="63"/>
        <v/>
      </c>
      <c r="X184" s="42" t="str">
        <f t="shared" si="64"/>
        <v/>
      </c>
      <c r="Y184" s="42"/>
      <c r="Z184" s="42"/>
      <c r="AA184" s="42" t="str">
        <f t="shared" si="65"/>
        <v/>
      </c>
      <c r="AB184" s="42" t="str">
        <f t="shared" si="66"/>
        <v/>
      </c>
      <c r="AC184" s="2"/>
      <c r="AE184" s="2" t="str">
        <f t="shared" si="69"/>
        <v/>
      </c>
      <c r="AF184" s="39" t="str">
        <f t="shared" si="70"/>
        <v/>
      </c>
      <c r="AG184" s="39" t="str">
        <f t="shared" si="67"/>
        <v/>
      </c>
      <c r="AH184" s="39"/>
      <c r="AI184" s="39"/>
      <c r="AJ184" s="39" t="str">
        <f t="shared" si="71"/>
        <v/>
      </c>
      <c r="AK184" s="39" t="str">
        <f t="shared" si="68"/>
        <v/>
      </c>
    </row>
    <row r="185" spans="1:37" hidden="1" x14ac:dyDescent="0.2">
      <c r="A185" s="2"/>
      <c r="B185" s="2"/>
      <c r="C185" s="2"/>
      <c r="D185" s="2"/>
      <c r="E185" s="2"/>
      <c r="F185" s="5"/>
      <c r="G185" s="2"/>
      <c r="H185" s="5"/>
      <c r="I185" s="5"/>
      <c r="J185" s="5"/>
      <c r="K185" s="4"/>
      <c r="L185" s="682"/>
      <c r="M185" s="682"/>
      <c r="N185" s="682"/>
      <c r="O185" s="682"/>
      <c r="P185" s="682"/>
      <c r="Q185" s="682"/>
      <c r="R185" s="682"/>
      <c r="S185" s="682"/>
      <c r="T185" s="682"/>
      <c r="U185" s="682"/>
      <c r="V185" s="682"/>
      <c r="W185" s="43" t="str">
        <f t="shared" si="63"/>
        <v/>
      </c>
      <c r="X185" s="42" t="str">
        <f t="shared" si="64"/>
        <v/>
      </c>
      <c r="Y185" s="42"/>
      <c r="Z185" s="42"/>
      <c r="AA185" s="42" t="str">
        <f t="shared" si="65"/>
        <v/>
      </c>
      <c r="AB185" s="42" t="str">
        <f t="shared" si="66"/>
        <v/>
      </c>
      <c r="AC185" s="2"/>
      <c r="AE185" s="2" t="str">
        <f t="shared" si="69"/>
        <v/>
      </c>
      <c r="AF185" s="39" t="str">
        <f t="shared" si="70"/>
        <v/>
      </c>
      <c r="AG185" s="39" t="str">
        <f t="shared" si="67"/>
        <v/>
      </c>
      <c r="AH185" s="39"/>
      <c r="AI185" s="39"/>
      <c r="AJ185" s="39" t="str">
        <f t="shared" si="71"/>
        <v/>
      </c>
      <c r="AK185" s="39" t="str">
        <f t="shared" si="68"/>
        <v/>
      </c>
    </row>
    <row r="186" spans="1:37" hidden="1" x14ac:dyDescent="0.2">
      <c r="A186" s="2"/>
      <c r="B186" s="2"/>
      <c r="C186" s="2"/>
      <c r="D186" s="2"/>
      <c r="E186" s="2"/>
      <c r="F186" s="5"/>
      <c r="G186" s="2"/>
      <c r="H186" s="5"/>
      <c r="I186" s="5"/>
      <c r="J186" s="5"/>
      <c r="K186" s="4"/>
      <c r="L186" s="682"/>
      <c r="M186" s="682"/>
      <c r="N186" s="682"/>
      <c r="O186" s="682"/>
      <c r="P186" s="682"/>
      <c r="Q186" s="682"/>
      <c r="R186" s="682"/>
      <c r="S186" s="682"/>
      <c r="T186" s="682"/>
      <c r="U186" s="682"/>
      <c r="V186" s="682"/>
      <c r="W186" s="43" t="str">
        <f t="shared" si="63"/>
        <v/>
      </c>
      <c r="X186" s="42" t="str">
        <f t="shared" si="64"/>
        <v/>
      </c>
      <c r="Y186" s="42"/>
      <c r="Z186" s="42"/>
      <c r="AA186" s="42" t="str">
        <f t="shared" si="65"/>
        <v/>
      </c>
      <c r="AB186" s="42" t="str">
        <f t="shared" si="66"/>
        <v/>
      </c>
      <c r="AC186" s="2"/>
      <c r="AE186" s="2" t="str">
        <f t="shared" si="69"/>
        <v/>
      </c>
      <c r="AF186" s="39" t="str">
        <f t="shared" si="70"/>
        <v/>
      </c>
      <c r="AG186" s="39" t="str">
        <f t="shared" si="67"/>
        <v/>
      </c>
      <c r="AH186" s="39"/>
      <c r="AI186" s="39"/>
      <c r="AJ186" s="39" t="str">
        <f t="shared" si="71"/>
        <v/>
      </c>
      <c r="AK186" s="39" t="str">
        <f t="shared" si="68"/>
        <v/>
      </c>
    </row>
    <row r="187" spans="1:37" hidden="1" x14ac:dyDescent="0.2">
      <c r="A187" s="2"/>
      <c r="B187" s="2"/>
      <c r="C187" s="2"/>
      <c r="D187" s="2"/>
      <c r="E187" s="2"/>
      <c r="F187" s="5"/>
      <c r="G187" s="2"/>
      <c r="H187" s="5"/>
      <c r="I187" s="5"/>
      <c r="J187" s="5"/>
      <c r="K187" s="4"/>
      <c r="L187" s="682"/>
      <c r="M187" s="682"/>
      <c r="N187" s="682"/>
      <c r="O187" s="682"/>
      <c r="P187" s="682"/>
      <c r="Q187" s="682"/>
      <c r="R187" s="682"/>
      <c r="S187" s="682"/>
      <c r="T187" s="682"/>
      <c r="U187" s="682"/>
      <c r="V187" s="682"/>
      <c r="W187" s="43" t="str">
        <f t="shared" si="63"/>
        <v/>
      </c>
      <c r="X187" s="42" t="str">
        <f t="shared" si="64"/>
        <v/>
      </c>
      <c r="Y187" s="42"/>
      <c r="Z187" s="42"/>
      <c r="AA187" s="42" t="str">
        <f t="shared" si="65"/>
        <v/>
      </c>
      <c r="AB187" s="42" t="str">
        <f t="shared" si="66"/>
        <v/>
      </c>
      <c r="AC187" s="2"/>
      <c r="AE187" s="2" t="str">
        <f t="shared" si="69"/>
        <v/>
      </c>
      <c r="AF187" s="39" t="str">
        <f t="shared" si="70"/>
        <v/>
      </c>
      <c r="AG187" s="39" t="str">
        <f t="shared" si="67"/>
        <v/>
      </c>
      <c r="AH187" s="39"/>
      <c r="AI187" s="39"/>
      <c r="AJ187" s="39" t="str">
        <f t="shared" si="71"/>
        <v/>
      </c>
      <c r="AK187" s="39" t="str">
        <f t="shared" si="68"/>
        <v/>
      </c>
    </row>
    <row r="188" spans="1:37" hidden="1" x14ac:dyDescent="0.2">
      <c r="A188" s="2"/>
      <c r="B188" s="2"/>
      <c r="C188" s="2"/>
      <c r="D188" s="2"/>
      <c r="E188" s="2"/>
      <c r="F188" s="5"/>
      <c r="G188" s="2"/>
      <c r="H188" s="5"/>
      <c r="I188" s="5"/>
      <c r="J188" s="5"/>
      <c r="K188" s="4"/>
      <c r="L188" s="682"/>
      <c r="M188" s="682"/>
      <c r="N188" s="682"/>
      <c r="O188" s="682"/>
      <c r="P188" s="682"/>
      <c r="Q188" s="682"/>
      <c r="R188" s="682"/>
      <c r="S188" s="682"/>
      <c r="T188" s="682"/>
      <c r="U188" s="682"/>
      <c r="V188" s="682"/>
      <c r="W188" s="43" t="str">
        <f t="shared" si="63"/>
        <v/>
      </c>
      <c r="X188" s="42" t="str">
        <f t="shared" si="64"/>
        <v/>
      </c>
      <c r="Y188" s="42"/>
      <c r="Z188" s="42"/>
      <c r="AA188" s="42" t="str">
        <f t="shared" si="65"/>
        <v/>
      </c>
      <c r="AB188" s="42" t="str">
        <f t="shared" si="66"/>
        <v/>
      </c>
      <c r="AC188" s="2"/>
      <c r="AE188" s="2" t="str">
        <f t="shared" si="69"/>
        <v/>
      </c>
      <c r="AF188" s="39" t="str">
        <f t="shared" si="70"/>
        <v/>
      </c>
      <c r="AG188" s="39" t="str">
        <f t="shared" si="67"/>
        <v/>
      </c>
      <c r="AH188" s="39"/>
      <c r="AI188" s="39"/>
      <c r="AJ188" s="39" t="str">
        <f t="shared" si="71"/>
        <v/>
      </c>
      <c r="AK188" s="39" t="str">
        <f t="shared" si="68"/>
        <v/>
      </c>
    </row>
    <row r="189" spans="1:37" hidden="1" x14ac:dyDescent="0.2">
      <c r="A189" s="2"/>
      <c r="B189" s="2"/>
      <c r="C189" s="2"/>
      <c r="D189" s="2"/>
      <c r="E189" s="2"/>
      <c r="F189" s="5"/>
      <c r="G189" s="2"/>
      <c r="H189" s="5"/>
      <c r="I189" s="5"/>
      <c r="J189" s="5"/>
      <c r="K189" s="4"/>
      <c r="L189" s="682"/>
      <c r="M189" s="682"/>
      <c r="N189" s="682"/>
      <c r="O189" s="682"/>
      <c r="P189" s="682"/>
      <c r="Q189" s="682"/>
      <c r="R189" s="682"/>
      <c r="S189" s="682"/>
      <c r="T189" s="682"/>
      <c r="U189" s="682"/>
      <c r="V189" s="682"/>
      <c r="W189" s="43" t="str">
        <f t="shared" si="63"/>
        <v/>
      </c>
      <c r="X189" s="42" t="str">
        <f t="shared" si="64"/>
        <v/>
      </c>
      <c r="Y189" s="42"/>
      <c r="Z189" s="42"/>
      <c r="AA189" s="42" t="str">
        <f t="shared" si="65"/>
        <v/>
      </c>
      <c r="AB189" s="42" t="str">
        <f t="shared" si="66"/>
        <v/>
      </c>
      <c r="AC189" s="2"/>
      <c r="AE189" s="2" t="str">
        <f t="shared" si="69"/>
        <v/>
      </c>
      <c r="AF189" s="44" t="str">
        <f t="shared" si="70"/>
        <v/>
      </c>
      <c r="AG189" s="44" t="str">
        <f t="shared" si="67"/>
        <v/>
      </c>
      <c r="AH189" s="44"/>
      <c r="AI189" s="44"/>
      <c r="AJ189" s="44" t="str">
        <f t="shared" si="71"/>
        <v/>
      </c>
      <c r="AK189" s="44" t="str">
        <f t="shared" si="68"/>
        <v/>
      </c>
    </row>
    <row r="190" spans="1:37" hidden="1" x14ac:dyDescent="0.2">
      <c r="A190" s="2"/>
      <c r="B190" s="2"/>
      <c r="C190" s="2"/>
      <c r="D190" s="2"/>
      <c r="E190" s="2"/>
      <c r="F190" s="5"/>
      <c r="G190" s="2"/>
      <c r="H190" s="5"/>
      <c r="I190" s="5"/>
      <c r="J190" s="5"/>
      <c r="K190" s="4"/>
      <c r="L190" s="682"/>
      <c r="M190" s="682"/>
      <c r="N190" s="682"/>
      <c r="O190" s="682"/>
      <c r="P190" s="682"/>
      <c r="Q190" s="682"/>
      <c r="R190" s="682"/>
      <c r="S190" s="682"/>
      <c r="T190" s="682"/>
      <c r="U190" s="682"/>
      <c r="V190" s="682"/>
      <c r="W190" s="43" t="str">
        <f t="shared" si="63"/>
        <v/>
      </c>
      <c r="X190" s="42" t="str">
        <f t="shared" si="64"/>
        <v/>
      </c>
      <c r="Y190" s="42"/>
      <c r="Z190" s="42"/>
      <c r="AA190" s="42" t="str">
        <f t="shared" si="65"/>
        <v/>
      </c>
      <c r="AB190" s="42" t="str">
        <f t="shared" si="66"/>
        <v/>
      </c>
      <c r="AC190" s="2"/>
      <c r="AE190" s="2" t="str">
        <f t="shared" si="69"/>
        <v/>
      </c>
      <c r="AF190" s="35"/>
      <c r="AG190" s="35"/>
      <c r="AH190" s="35"/>
      <c r="AI190" s="35"/>
      <c r="AJ190" s="35"/>
      <c r="AK190" s="35"/>
    </row>
    <row r="191" spans="1:37" hidden="1" x14ac:dyDescent="0.2">
      <c r="A191" s="2"/>
      <c r="B191" s="2"/>
      <c r="C191" s="2"/>
      <c r="D191" s="2"/>
      <c r="E191" s="2"/>
      <c r="F191" s="5"/>
      <c r="G191" s="2"/>
      <c r="H191" s="5"/>
      <c r="I191" s="5"/>
      <c r="J191" s="5"/>
      <c r="K191" s="4"/>
      <c r="L191" s="682"/>
      <c r="M191" s="682"/>
      <c r="N191" s="682"/>
      <c r="O191" s="682"/>
      <c r="P191" s="682"/>
      <c r="Q191" s="682"/>
      <c r="R191" s="682"/>
      <c r="S191" s="682"/>
      <c r="T191" s="682"/>
      <c r="U191" s="682"/>
      <c r="V191" s="682"/>
      <c r="W191" s="43" t="str">
        <f t="shared" si="63"/>
        <v/>
      </c>
      <c r="X191" s="42" t="str">
        <f t="shared" si="64"/>
        <v/>
      </c>
      <c r="Y191" s="42"/>
      <c r="Z191" s="42"/>
      <c r="AA191" s="42" t="str">
        <f t="shared" si="65"/>
        <v/>
      </c>
      <c r="AB191" s="42" t="str">
        <f t="shared" si="66"/>
        <v/>
      </c>
      <c r="AC191" s="2"/>
      <c r="AE191" s="2" t="str">
        <f t="shared" si="69"/>
        <v/>
      </c>
      <c r="AF191" s="35"/>
      <c r="AG191" s="35"/>
      <c r="AH191" s="35"/>
      <c r="AI191" s="35"/>
      <c r="AJ191" s="35"/>
      <c r="AK191" s="35"/>
    </row>
    <row r="192" spans="1:37" hidden="1" x14ac:dyDescent="0.2">
      <c r="A192" s="2"/>
      <c r="B192" s="2"/>
      <c r="C192" s="2"/>
      <c r="D192" s="2"/>
      <c r="E192" s="2"/>
      <c r="F192" s="5"/>
      <c r="G192" s="2"/>
      <c r="H192" s="5"/>
      <c r="I192" s="5"/>
      <c r="J192" s="5"/>
      <c r="K192" s="4"/>
      <c r="L192" s="682"/>
      <c r="M192" s="682"/>
      <c r="N192" s="682"/>
      <c r="O192" s="682"/>
      <c r="P192" s="682"/>
      <c r="Q192" s="682"/>
      <c r="R192" s="682"/>
      <c r="S192" s="682"/>
      <c r="T192" s="682"/>
      <c r="U192" s="682"/>
      <c r="V192" s="682"/>
      <c r="W192" s="43" t="str">
        <f t="shared" si="63"/>
        <v/>
      </c>
      <c r="X192" s="42" t="str">
        <f t="shared" si="64"/>
        <v/>
      </c>
      <c r="Y192" s="42"/>
      <c r="Z192" s="42"/>
      <c r="AA192" s="42" t="str">
        <f t="shared" si="65"/>
        <v/>
      </c>
      <c r="AB192" s="42" t="str">
        <f t="shared" si="66"/>
        <v/>
      </c>
      <c r="AC192" s="2"/>
      <c r="AE192" s="2" t="str">
        <f t="shared" si="69"/>
        <v/>
      </c>
      <c r="AF192" s="35"/>
      <c r="AG192" s="35"/>
      <c r="AH192" s="35"/>
      <c r="AI192" s="35"/>
      <c r="AJ192" s="35"/>
      <c r="AK192" s="35"/>
    </row>
    <row r="193" spans="1:37" hidden="1" x14ac:dyDescent="0.2">
      <c r="A193" s="2"/>
      <c r="B193" s="2"/>
      <c r="C193" s="2"/>
      <c r="D193" s="2"/>
      <c r="E193" s="2"/>
      <c r="F193" s="2"/>
      <c r="G193" s="2"/>
      <c r="H193" s="2"/>
      <c r="I193" s="2"/>
      <c r="J193" s="2"/>
      <c r="K193" s="682"/>
      <c r="L193" s="682"/>
      <c r="M193" s="682"/>
      <c r="N193" s="682"/>
      <c r="O193" s="682"/>
      <c r="P193" s="682"/>
      <c r="Q193" s="682"/>
      <c r="R193" s="682"/>
      <c r="S193" s="682"/>
      <c r="T193" s="682"/>
      <c r="U193" s="682"/>
      <c r="V193" s="682"/>
      <c r="W193" s="43" t="str">
        <f t="shared" si="63"/>
        <v/>
      </c>
      <c r="X193" s="42" t="str">
        <f t="shared" si="64"/>
        <v/>
      </c>
      <c r="Y193" s="42"/>
      <c r="Z193" s="42"/>
      <c r="AA193" s="42" t="str">
        <f t="shared" si="65"/>
        <v/>
      </c>
      <c r="AB193" s="42" t="str">
        <f t="shared" si="66"/>
        <v/>
      </c>
      <c r="AC193" s="2"/>
      <c r="AE193" s="2" t="str">
        <f t="shared" si="69"/>
        <v/>
      </c>
      <c r="AF193" s="35"/>
      <c r="AG193" s="35"/>
      <c r="AH193" s="35"/>
      <c r="AI193" s="35"/>
      <c r="AJ193" s="35"/>
      <c r="AK193" s="35"/>
    </row>
    <row r="194" spans="1:37" hidden="1" x14ac:dyDescent="0.2">
      <c r="A194" s="2"/>
      <c r="B194" s="2"/>
      <c r="C194" s="2"/>
      <c r="D194" s="2"/>
      <c r="E194" s="2"/>
      <c r="F194" s="2"/>
      <c r="G194" s="2"/>
      <c r="H194" s="2"/>
      <c r="I194" s="2"/>
      <c r="J194" s="2"/>
      <c r="K194" s="682"/>
      <c r="L194" s="682"/>
      <c r="M194" s="682"/>
      <c r="N194" s="682"/>
      <c r="O194" s="682"/>
      <c r="P194" s="682"/>
      <c r="Q194" s="682"/>
      <c r="R194" s="682"/>
      <c r="S194" s="682"/>
      <c r="T194" s="682"/>
      <c r="U194" s="682"/>
      <c r="V194" s="682"/>
      <c r="W194" s="43" t="str">
        <f t="shared" ref="W194:W196" si="72">IF(AND($H194="W",$I194="TWA",$J194="PBZ",$V194&lt;&gt;""),IF($AD177&lt;&gt;"ND",$V194,IF($AO$6&gt;3,$V194/2,$V194/SQRT(2))),"")</f>
        <v/>
      </c>
      <c r="X194" s="42" t="str">
        <f t="shared" ref="X194:X196" si="73">IF(AND($H194="ONU", $I194="TWA", $J194="PBZ",$V194&lt;&gt;""),IF($AD177&lt;&gt;"ND",$V194,IF($AO$6&gt;3,$V194/2,$V194/SQRT(2))), "")</f>
        <v/>
      </c>
      <c r="Y194" s="42"/>
      <c r="Z194" s="42"/>
      <c r="AA194" s="42" t="str">
        <f t="shared" ref="AA194:AA196" si="74">IF(AND($H194="W",$I194="Short-term",$J194="PBZ",$V194&lt;&gt;""),IF($AD177&lt;&gt;"ND",$V194,IF($AO$6&gt;3,$V194/2,$V194/SQRT(2))),"")</f>
        <v/>
      </c>
      <c r="AB194" s="42" t="str">
        <f t="shared" ref="AB194:AB196" si="75">IF(AND($H194="ONU",$I194="Short-term",$J194="PBZ",$V194&lt;&gt;""),IF($AD177&lt;&gt;"ND",$V194,IF($AO$6&gt;3,$V194/2,$V194/SQRT(2))),"")</f>
        <v/>
      </c>
      <c r="AC194" s="2"/>
      <c r="AE194" s="2" t="str">
        <f t="shared" si="69"/>
        <v/>
      </c>
      <c r="AF194" s="35"/>
      <c r="AG194" s="35"/>
      <c r="AH194" s="35"/>
      <c r="AI194" s="35"/>
      <c r="AJ194" s="35"/>
      <c r="AK194" s="35"/>
    </row>
    <row r="195" spans="1:37" hidden="1" x14ac:dyDescent="0.2">
      <c r="A195" s="2"/>
      <c r="B195" s="2"/>
      <c r="C195" s="2"/>
      <c r="D195" s="2"/>
      <c r="E195" s="2"/>
      <c r="F195" s="2"/>
      <c r="G195" s="2"/>
      <c r="H195" s="2"/>
      <c r="I195" s="2"/>
      <c r="J195" s="2"/>
      <c r="K195" s="682"/>
      <c r="L195" s="682"/>
      <c r="M195" s="682"/>
      <c r="N195" s="682"/>
      <c r="O195" s="682"/>
      <c r="P195" s="682"/>
      <c r="Q195" s="682"/>
      <c r="R195" s="682"/>
      <c r="S195" s="682"/>
      <c r="T195" s="682"/>
      <c r="U195" s="682"/>
      <c r="V195" s="682"/>
      <c r="W195" s="43" t="str">
        <f t="shared" si="72"/>
        <v/>
      </c>
      <c r="X195" s="42" t="str">
        <f t="shared" si="73"/>
        <v/>
      </c>
      <c r="Y195" s="42"/>
      <c r="Z195" s="42"/>
      <c r="AA195" s="42" t="str">
        <f t="shared" si="74"/>
        <v/>
      </c>
      <c r="AB195" s="42" t="str">
        <f t="shared" si="75"/>
        <v/>
      </c>
      <c r="AC195" s="2"/>
      <c r="AF195" s="35"/>
      <c r="AG195" s="35"/>
      <c r="AH195" s="35"/>
      <c r="AI195" s="35"/>
      <c r="AJ195" s="35"/>
      <c r="AK195" s="35"/>
    </row>
    <row r="196" spans="1:37" hidden="1" x14ac:dyDescent="0.2">
      <c r="A196" s="2"/>
      <c r="B196" s="2"/>
      <c r="C196" s="2"/>
      <c r="D196" s="2"/>
      <c r="E196" s="2"/>
      <c r="F196" s="2"/>
      <c r="G196" s="2"/>
      <c r="H196" s="2"/>
      <c r="I196" s="2"/>
      <c r="J196" s="2"/>
      <c r="K196" s="682"/>
      <c r="L196" s="682"/>
      <c r="M196" s="682"/>
      <c r="N196" s="682"/>
      <c r="O196" s="682"/>
      <c r="P196" s="682"/>
      <c r="Q196" s="682"/>
      <c r="R196" s="682"/>
      <c r="S196" s="682"/>
      <c r="T196" s="682"/>
      <c r="U196" s="682"/>
      <c r="V196" s="682"/>
      <c r="W196" s="43" t="str">
        <f t="shared" si="72"/>
        <v/>
      </c>
      <c r="X196" s="42" t="str">
        <f t="shared" si="73"/>
        <v/>
      </c>
      <c r="Y196" s="42"/>
      <c r="Z196" s="42"/>
      <c r="AA196" s="42" t="str">
        <f t="shared" si="74"/>
        <v/>
      </c>
      <c r="AB196" s="42" t="str">
        <f t="shared" si="75"/>
        <v/>
      </c>
      <c r="AC196" s="2"/>
      <c r="AF196" s="35"/>
      <c r="AG196" s="35"/>
      <c r="AH196" s="35"/>
      <c r="AI196" s="35"/>
      <c r="AJ196" s="35"/>
      <c r="AK196" s="35"/>
    </row>
    <row r="197" spans="1:37" x14ac:dyDescent="0.2">
      <c r="AF197" s="35"/>
      <c r="AG197" s="35"/>
      <c r="AH197" s="35"/>
      <c r="AI197" s="35"/>
      <c r="AJ197" s="35"/>
      <c r="AK197" s="35"/>
    </row>
    <row r="198" spans="1:37" x14ac:dyDescent="0.2">
      <c r="AF198" s="35"/>
      <c r="AG198" s="35"/>
      <c r="AH198" s="35"/>
      <c r="AI198" s="35"/>
      <c r="AJ198" s="35"/>
      <c r="AK198" s="35"/>
    </row>
    <row r="199" spans="1:37" x14ac:dyDescent="0.2">
      <c r="AF199" s="35"/>
      <c r="AG199" s="35"/>
      <c r="AH199" s="35"/>
      <c r="AI199" s="35"/>
      <c r="AJ199" s="35"/>
      <c r="AK199" s="35"/>
    </row>
    <row r="200" spans="1:37" x14ac:dyDescent="0.2">
      <c r="AF200" s="35"/>
      <c r="AG200" s="35"/>
      <c r="AH200" s="35"/>
      <c r="AI200" s="35"/>
      <c r="AJ200" s="35"/>
      <c r="AK200" s="35"/>
    </row>
    <row r="201" spans="1:37" x14ac:dyDescent="0.2">
      <c r="AF201" s="35"/>
      <c r="AG201" s="35"/>
      <c r="AH201" s="35"/>
      <c r="AI201" s="35"/>
      <c r="AJ201" s="35"/>
      <c r="AK201" s="35"/>
    </row>
    <row r="202" spans="1:37" x14ac:dyDescent="0.2">
      <c r="AF202" s="35"/>
      <c r="AG202" s="35"/>
      <c r="AH202" s="35"/>
      <c r="AI202" s="35"/>
      <c r="AJ202" s="35"/>
      <c r="AK202" s="35"/>
    </row>
    <row r="203" spans="1:37" x14ac:dyDescent="0.2">
      <c r="AF203" s="35"/>
      <c r="AG203" s="35"/>
      <c r="AH203" s="35"/>
      <c r="AI203" s="35"/>
      <c r="AJ203" s="35"/>
      <c r="AK203" s="35"/>
    </row>
    <row r="204" spans="1:37" x14ac:dyDescent="0.2">
      <c r="AF204" s="35"/>
      <c r="AG204" s="35"/>
      <c r="AH204" s="35"/>
      <c r="AI204" s="35"/>
      <c r="AJ204" s="35"/>
      <c r="AK204" s="35"/>
    </row>
    <row r="205" spans="1:37" x14ac:dyDescent="0.2">
      <c r="AF205" s="35"/>
      <c r="AG205" s="35"/>
      <c r="AH205" s="35"/>
      <c r="AI205" s="35"/>
      <c r="AJ205" s="35"/>
      <c r="AK205" s="35"/>
    </row>
    <row r="206" spans="1:37" x14ac:dyDescent="0.2">
      <c r="AF206" s="35"/>
      <c r="AG206" s="35"/>
      <c r="AH206" s="35"/>
      <c r="AI206" s="35"/>
      <c r="AJ206" s="35"/>
      <c r="AK206" s="35"/>
    </row>
    <row r="207" spans="1:37" x14ac:dyDescent="0.2">
      <c r="AF207" s="35"/>
      <c r="AG207" s="35"/>
      <c r="AH207" s="35"/>
      <c r="AI207" s="35"/>
      <c r="AJ207" s="35"/>
      <c r="AK207" s="35"/>
    </row>
    <row r="208" spans="1:37" x14ac:dyDescent="0.2">
      <c r="AF208" s="35"/>
      <c r="AG208" s="35"/>
      <c r="AH208" s="35"/>
      <c r="AI208" s="35"/>
      <c r="AJ208" s="35"/>
      <c r="AK208" s="35"/>
    </row>
    <row r="209" spans="32:37" x14ac:dyDescent="0.2">
      <c r="AF209" s="35"/>
      <c r="AG209" s="35"/>
      <c r="AH209" s="35"/>
      <c r="AI209" s="35"/>
      <c r="AJ209" s="35"/>
      <c r="AK209" s="35"/>
    </row>
    <row r="210" spans="32:37" x14ac:dyDescent="0.2">
      <c r="AF210" s="35"/>
      <c r="AG210" s="35"/>
      <c r="AH210" s="35"/>
      <c r="AI210" s="35"/>
      <c r="AJ210" s="35"/>
      <c r="AK210" s="35"/>
    </row>
    <row r="211" spans="32:37" x14ac:dyDescent="0.2">
      <c r="AF211" s="35"/>
      <c r="AG211" s="35"/>
      <c r="AH211" s="35"/>
      <c r="AI211" s="35"/>
      <c r="AJ211" s="35"/>
      <c r="AK211" s="35"/>
    </row>
    <row r="212" spans="32:37" x14ac:dyDescent="0.2">
      <c r="AF212" s="35"/>
      <c r="AG212" s="35"/>
      <c r="AH212" s="35"/>
      <c r="AI212" s="35"/>
      <c r="AJ212" s="35"/>
      <c r="AK212" s="35"/>
    </row>
    <row r="213" spans="32:37" x14ac:dyDescent="0.2">
      <c r="AF213" s="35"/>
      <c r="AG213" s="35"/>
      <c r="AH213" s="35"/>
      <c r="AI213" s="35"/>
      <c r="AJ213" s="35"/>
      <c r="AK213" s="35"/>
    </row>
    <row r="214" spans="32:37" x14ac:dyDescent="0.2">
      <c r="AF214" s="35"/>
      <c r="AG214" s="35"/>
      <c r="AH214" s="35"/>
      <c r="AI214" s="35"/>
      <c r="AJ214" s="35"/>
      <c r="AK214" s="35"/>
    </row>
    <row r="215" spans="32:37" x14ac:dyDescent="0.2">
      <c r="AF215" s="35"/>
      <c r="AG215" s="35"/>
      <c r="AH215" s="35"/>
      <c r="AI215" s="35"/>
      <c r="AJ215" s="35"/>
      <c r="AK215" s="35"/>
    </row>
    <row r="216" spans="32:37" x14ac:dyDescent="0.2">
      <c r="AF216" s="35"/>
      <c r="AG216" s="35"/>
      <c r="AH216" s="35"/>
      <c r="AI216" s="35"/>
      <c r="AJ216" s="35"/>
      <c r="AK216" s="35"/>
    </row>
    <row r="217" spans="32:37" x14ac:dyDescent="0.2">
      <c r="AF217" s="35"/>
      <c r="AG217" s="35"/>
      <c r="AH217" s="35"/>
      <c r="AI217" s="35"/>
      <c r="AJ217" s="35"/>
      <c r="AK217" s="35"/>
    </row>
    <row r="218" spans="32:37" x14ac:dyDescent="0.2">
      <c r="AF218" s="35"/>
      <c r="AG218" s="35"/>
      <c r="AH218" s="35"/>
      <c r="AI218" s="35"/>
      <c r="AJ218" s="35"/>
      <c r="AK218" s="35"/>
    </row>
    <row r="219" spans="32:37" x14ac:dyDescent="0.2">
      <c r="AF219" s="35"/>
      <c r="AG219" s="35"/>
      <c r="AH219" s="35"/>
      <c r="AI219" s="35"/>
      <c r="AJ219" s="35"/>
      <c r="AK219" s="35"/>
    </row>
    <row r="220" spans="32:37" x14ac:dyDescent="0.2">
      <c r="AF220" s="35"/>
      <c r="AG220" s="35"/>
      <c r="AH220" s="35"/>
      <c r="AI220" s="35"/>
      <c r="AJ220" s="35"/>
      <c r="AK220" s="35"/>
    </row>
    <row r="221" spans="32:37" x14ac:dyDescent="0.2">
      <c r="AF221" s="35"/>
      <c r="AG221" s="35"/>
      <c r="AH221" s="35"/>
      <c r="AI221" s="35"/>
      <c r="AJ221" s="35"/>
      <c r="AK221" s="35"/>
    </row>
    <row r="222" spans="32:37" x14ac:dyDescent="0.2">
      <c r="AF222" s="35"/>
      <c r="AG222" s="35"/>
      <c r="AH222" s="35"/>
      <c r="AI222" s="35"/>
      <c r="AJ222" s="35"/>
      <c r="AK222" s="35"/>
    </row>
    <row r="223" spans="32:37" x14ac:dyDescent="0.2">
      <c r="AF223" s="35"/>
      <c r="AG223" s="35"/>
      <c r="AH223" s="35"/>
      <c r="AI223" s="35"/>
      <c r="AJ223" s="35"/>
      <c r="AK223" s="35"/>
    </row>
    <row r="224" spans="32:37" x14ac:dyDescent="0.2">
      <c r="AF224" s="35"/>
      <c r="AG224" s="35"/>
      <c r="AH224" s="35"/>
      <c r="AI224" s="35"/>
      <c r="AJ224" s="35"/>
      <c r="AK224" s="35"/>
    </row>
    <row r="225" spans="32:37" x14ac:dyDescent="0.2">
      <c r="AF225" s="35"/>
      <c r="AG225" s="35"/>
      <c r="AH225" s="35"/>
      <c r="AI225" s="35"/>
      <c r="AJ225" s="35"/>
      <c r="AK225" s="35"/>
    </row>
    <row r="226" spans="32:37" x14ac:dyDescent="0.2">
      <c r="AF226" s="35"/>
      <c r="AG226" s="35"/>
      <c r="AH226" s="35"/>
      <c r="AI226" s="35"/>
      <c r="AJ226" s="35"/>
      <c r="AK226" s="35"/>
    </row>
    <row r="227" spans="32:37" x14ac:dyDescent="0.2">
      <c r="AF227" s="35"/>
      <c r="AG227" s="35"/>
      <c r="AH227" s="35"/>
      <c r="AI227" s="35"/>
      <c r="AJ227" s="35"/>
      <c r="AK227" s="35"/>
    </row>
    <row r="228" spans="32:37" x14ac:dyDescent="0.2">
      <c r="AF228" s="35"/>
      <c r="AG228" s="35"/>
      <c r="AH228" s="35"/>
      <c r="AI228" s="35"/>
      <c r="AJ228" s="35"/>
      <c r="AK228" s="35"/>
    </row>
    <row r="229" spans="32:37" x14ac:dyDescent="0.2">
      <c r="AF229" s="35"/>
      <c r="AG229" s="35"/>
      <c r="AH229" s="35"/>
      <c r="AI229" s="35"/>
      <c r="AJ229" s="35"/>
      <c r="AK229" s="35"/>
    </row>
    <row r="230" spans="32:37" x14ac:dyDescent="0.2">
      <c r="AF230" s="35"/>
      <c r="AG230" s="35"/>
      <c r="AH230" s="35"/>
      <c r="AI230" s="35"/>
      <c r="AJ230" s="35"/>
      <c r="AK230" s="35"/>
    </row>
    <row r="231" spans="32:37" x14ac:dyDescent="0.2">
      <c r="AF231" s="35"/>
      <c r="AG231" s="35"/>
      <c r="AH231" s="35"/>
      <c r="AI231" s="35"/>
      <c r="AJ231" s="35"/>
      <c r="AK231" s="35"/>
    </row>
    <row r="232" spans="32:37" x14ac:dyDescent="0.2">
      <c r="AF232" s="35"/>
      <c r="AG232" s="35"/>
      <c r="AH232" s="35"/>
      <c r="AI232" s="35"/>
      <c r="AJ232" s="35"/>
      <c r="AK232" s="35"/>
    </row>
    <row r="233" spans="32:37" x14ac:dyDescent="0.2">
      <c r="AF233" s="35"/>
      <c r="AG233" s="35"/>
      <c r="AH233" s="35"/>
      <c r="AI233" s="35"/>
      <c r="AJ233" s="35"/>
      <c r="AK233" s="35"/>
    </row>
    <row r="234" spans="32:37" x14ac:dyDescent="0.2">
      <c r="AF234" s="35"/>
      <c r="AG234" s="35"/>
      <c r="AH234" s="35"/>
      <c r="AI234" s="35"/>
      <c r="AJ234" s="35"/>
      <c r="AK234" s="35"/>
    </row>
    <row r="235" spans="32:37" x14ac:dyDescent="0.2">
      <c r="AF235" s="35"/>
      <c r="AG235" s="35"/>
      <c r="AH235" s="35"/>
      <c r="AI235" s="35"/>
      <c r="AJ235" s="35"/>
      <c r="AK235" s="35"/>
    </row>
    <row r="236" spans="32:37" x14ac:dyDescent="0.2">
      <c r="AF236" s="35"/>
      <c r="AG236" s="35"/>
      <c r="AH236" s="35"/>
      <c r="AI236" s="35"/>
      <c r="AJ236" s="35"/>
      <c r="AK236" s="35"/>
    </row>
    <row r="237" spans="32:37" x14ac:dyDescent="0.2">
      <c r="AF237" s="35"/>
      <c r="AG237" s="35"/>
      <c r="AH237" s="35"/>
      <c r="AI237" s="35"/>
      <c r="AJ237" s="35"/>
      <c r="AK237" s="35"/>
    </row>
    <row r="238" spans="32:37" x14ac:dyDescent="0.2">
      <c r="AF238" s="35"/>
      <c r="AG238" s="35"/>
      <c r="AH238" s="35"/>
      <c r="AI238" s="35"/>
      <c r="AJ238" s="35"/>
      <c r="AK238" s="35"/>
    </row>
    <row r="239" spans="32:37" x14ac:dyDescent="0.2">
      <c r="AF239" s="35"/>
      <c r="AG239" s="35"/>
      <c r="AH239" s="35"/>
      <c r="AI239" s="35"/>
      <c r="AJ239" s="35"/>
      <c r="AK239" s="35"/>
    </row>
    <row r="240" spans="32:37" x14ac:dyDescent="0.2">
      <c r="AF240" s="35"/>
      <c r="AG240" s="35"/>
      <c r="AH240" s="35"/>
      <c r="AI240" s="35"/>
      <c r="AJ240" s="35"/>
      <c r="AK240" s="35"/>
    </row>
    <row r="241" spans="32:37" x14ac:dyDescent="0.2">
      <c r="AF241" s="35"/>
      <c r="AG241" s="35"/>
      <c r="AH241" s="35"/>
      <c r="AI241" s="35"/>
      <c r="AJ241" s="35"/>
      <c r="AK241" s="35"/>
    </row>
    <row r="242" spans="32:37" x14ac:dyDescent="0.2">
      <c r="AF242" s="35"/>
      <c r="AG242" s="35"/>
      <c r="AH242" s="35"/>
      <c r="AI242" s="35"/>
      <c r="AJ242" s="35"/>
      <c r="AK242" s="35"/>
    </row>
    <row r="243" spans="32:37" x14ac:dyDescent="0.2">
      <c r="AF243" s="35"/>
      <c r="AG243" s="35"/>
      <c r="AH243" s="35"/>
      <c r="AI243" s="35"/>
      <c r="AJ243" s="35"/>
      <c r="AK243" s="35"/>
    </row>
    <row r="244" spans="32:37" x14ac:dyDescent="0.2">
      <c r="AF244" s="35"/>
      <c r="AG244" s="35"/>
      <c r="AH244" s="35"/>
      <c r="AI244" s="35"/>
      <c r="AJ244" s="35"/>
      <c r="AK244" s="35"/>
    </row>
    <row r="245" spans="32:37" x14ac:dyDescent="0.2">
      <c r="AF245" s="35"/>
      <c r="AG245" s="35"/>
      <c r="AH245" s="35"/>
      <c r="AI245" s="35"/>
      <c r="AJ245" s="35"/>
      <c r="AK245" s="35"/>
    </row>
    <row r="246" spans="32:37" x14ac:dyDescent="0.2">
      <c r="AF246" s="35"/>
      <c r="AG246" s="35"/>
      <c r="AH246" s="35"/>
      <c r="AI246" s="35"/>
      <c r="AJ246" s="35"/>
      <c r="AK246" s="35"/>
    </row>
    <row r="247" spans="32:37" x14ac:dyDescent="0.2">
      <c r="AF247" s="35"/>
      <c r="AG247" s="35"/>
      <c r="AH247" s="35"/>
      <c r="AI247" s="35"/>
      <c r="AJ247" s="35"/>
      <c r="AK247" s="35"/>
    </row>
    <row r="248" spans="32:37" x14ac:dyDescent="0.2">
      <c r="AF248" s="35"/>
      <c r="AG248" s="35"/>
      <c r="AH248" s="35"/>
      <c r="AI248" s="35"/>
      <c r="AJ248" s="35"/>
      <c r="AK248" s="35"/>
    </row>
    <row r="249" spans="32:37" x14ac:dyDescent="0.2">
      <c r="AF249" s="35"/>
      <c r="AG249" s="35"/>
      <c r="AH249" s="35"/>
      <c r="AI249" s="35"/>
      <c r="AJ249" s="35"/>
      <c r="AK249" s="35"/>
    </row>
    <row r="250" spans="32:37" x14ac:dyDescent="0.2">
      <c r="AF250" s="35"/>
      <c r="AG250" s="35"/>
      <c r="AH250" s="35"/>
      <c r="AI250" s="35"/>
      <c r="AJ250" s="35"/>
      <c r="AK250" s="35"/>
    </row>
    <row r="251" spans="32:37" x14ac:dyDescent="0.2">
      <c r="AF251" s="35"/>
      <c r="AG251" s="35"/>
      <c r="AH251" s="35"/>
      <c r="AI251" s="35"/>
      <c r="AJ251" s="35"/>
      <c r="AK251" s="35"/>
    </row>
    <row r="252" spans="32:37" x14ac:dyDescent="0.2">
      <c r="AF252" s="35"/>
      <c r="AG252" s="35"/>
      <c r="AH252" s="35"/>
      <c r="AI252" s="35"/>
      <c r="AJ252" s="35"/>
      <c r="AK252" s="35"/>
    </row>
    <row r="253" spans="32:37" x14ac:dyDescent="0.2">
      <c r="AF253" s="35"/>
      <c r="AG253" s="35"/>
      <c r="AH253" s="35"/>
      <c r="AI253" s="35"/>
      <c r="AJ253" s="35"/>
      <c r="AK253" s="35"/>
    </row>
    <row r="254" spans="32:37" x14ac:dyDescent="0.2">
      <c r="AF254" s="35"/>
      <c r="AG254" s="35"/>
      <c r="AH254" s="35"/>
      <c r="AI254" s="35"/>
      <c r="AJ254" s="35"/>
      <c r="AK254" s="35"/>
    </row>
    <row r="255" spans="32:37" x14ac:dyDescent="0.2">
      <c r="AF255" s="35"/>
      <c r="AG255" s="35"/>
      <c r="AH255" s="35"/>
      <c r="AI255" s="35"/>
      <c r="AJ255" s="35"/>
      <c r="AK255" s="35"/>
    </row>
    <row r="256" spans="32:37" x14ac:dyDescent="0.2">
      <c r="AF256" s="35"/>
      <c r="AG256" s="35"/>
      <c r="AH256" s="35"/>
      <c r="AI256" s="35"/>
      <c r="AJ256" s="35"/>
      <c r="AK256" s="35"/>
    </row>
    <row r="257" spans="32:37" x14ac:dyDescent="0.2">
      <c r="AF257" s="35"/>
      <c r="AG257" s="35"/>
      <c r="AH257" s="35"/>
      <c r="AI257" s="35"/>
      <c r="AJ257" s="35"/>
      <c r="AK257" s="35"/>
    </row>
    <row r="258" spans="32:37" x14ac:dyDescent="0.2">
      <c r="AF258" s="35"/>
      <c r="AG258" s="35"/>
      <c r="AH258" s="35"/>
      <c r="AI258" s="35"/>
      <c r="AJ258" s="35"/>
      <c r="AK258" s="35"/>
    </row>
    <row r="259" spans="32:37" x14ac:dyDescent="0.2">
      <c r="AF259" s="35"/>
      <c r="AG259" s="35"/>
      <c r="AH259" s="35"/>
      <c r="AI259" s="35"/>
      <c r="AJ259" s="35"/>
      <c r="AK259" s="35"/>
    </row>
    <row r="260" spans="32:37" x14ac:dyDescent="0.2">
      <c r="AF260" s="35"/>
      <c r="AG260" s="35"/>
      <c r="AH260" s="35"/>
      <c r="AI260" s="35"/>
      <c r="AJ260" s="35"/>
      <c r="AK260" s="35"/>
    </row>
    <row r="261" spans="32:37" x14ac:dyDescent="0.2">
      <c r="AF261" s="35"/>
      <c r="AG261" s="35"/>
      <c r="AH261" s="35"/>
      <c r="AI261" s="35"/>
      <c r="AJ261" s="35"/>
      <c r="AK261" s="35"/>
    </row>
    <row r="262" spans="32:37" x14ac:dyDescent="0.2">
      <c r="AF262" s="35"/>
      <c r="AG262" s="35"/>
      <c r="AH262" s="35"/>
      <c r="AI262" s="35"/>
      <c r="AJ262" s="35"/>
      <c r="AK262" s="35"/>
    </row>
    <row r="263" spans="32:37" x14ac:dyDescent="0.2">
      <c r="AF263" s="35"/>
      <c r="AG263" s="35"/>
      <c r="AH263" s="35"/>
      <c r="AI263" s="35"/>
      <c r="AJ263" s="35"/>
      <c r="AK263" s="35"/>
    </row>
    <row r="264" spans="32:37" x14ac:dyDescent="0.2">
      <c r="AF264" s="35"/>
      <c r="AG264" s="35"/>
      <c r="AH264" s="35"/>
      <c r="AI264" s="35"/>
      <c r="AJ264" s="35"/>
      <c r="AK264" s="35"/>
    </row>
    <row r="265" spans="32:37" x14ac:dyDescent="0.2">
      <c r="AF265" s="35"/>
      <c r="AG265" s="35"/>
      <c r="AH265" s="35"/>
      <c r="AI265" s="35"/>
      <c r="AJ265" s="35"/>
      <c r="AK265" s="35"/>
    </row>
    <row r="266" spans="32:37" x14ac:dyDescent="0.2">
      <c r="AF266" s="35"/>
      <c r="AG266" s="35"/>
      <c r="AH266" s="35"/>
      <c r="AI266" s="35"/>
      <c r="AJ266" s="35"/>
      <c r="AK266" s="35"/>
    </row>
  </sheetData>
  <sheetProtection sheet="1" objects="1" scenarios="1"/>
  <autoFilter ref="A2:AQ196" xr:uid="{792ABCB8-803B-43A4-84D1-F3A0EE1205F5}">
    <filterColumn colId="8">
      <filters>
        <filter val="TWA"/>
      </filters>
    </filterColumn>
    <sortState xmlns:xlrd2="http://schemas.microsoft.com/office/spreadsheetml/2017/richdata2" ref="A4:AQ112">
      <sortCondition descending="1" ref="V2:V196"/>
    </sortState>
  </autoFilter>
  <mergeCells count="28">
    <mergeCell ref="AN1:AQ1"/>
    <mergeCell ref="AF1:AF2"/>
    <mergeCell ref="AG1:AG2"/>
    <mergeCell ref="AJ1:AJ2"/>
    <mergeCell ref="AK1:AK2"/>
    <mergeCell ref="AH1:AH2"/>
    <mergeCell ref="AI1:AI2"/>
    <mergeCell ref="F1:F2"/>
    <mergeCell ref="A1:A2"/>
    <mergeCell ref="B1:B2"/>
    <mergeCell ref="C1:C2"/>
    <mergeCell ref="D1:D2"/>
    <mergeCell ref="E1:E2"/>
    <mergeCell ref="G1:G2"/>
    <mergeCell ref="H1:H2"/>
    <mergeCell ref="I1:I2"/>
    <mergeCell ref="J1:J2"/>
    <mergeCell ref="K1:K2"/>
    <mergeCell ref="L1:L2"/>
    <mergeCell ref="M1:M2"/>
    <mergeCell ref="O1:V1"/>
    <mergeCell ref="AC1:AC2"/>
    <mergeCell ref="AE1:AE2"/>
    <mergeCell ref="W1:X1"/>
    <mergeCell ref="AA1:AB1"/>
    <mergeCell ref="AD1:AD2"/>
    <mergeCell ref="N1:N2"/>
    <mergeCell ref="Y1:Z1"/>
  </mergeCells>
  <phoneticPr fontId="13" type="noConversion"/>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05B6A-BB97-48C5-B457-00D106CEA2F9}">
  <sheetPr codeName="Sheet9"/>
  <dimension ref="A1:AB587"/>
  <sheetViews>
    <sheetView topLeftCell="A2" zoomScale="90" zoomScaleNormal="90" workbookViewId="0">
      <pane ySplit="1" topLeftCell="A3" activePane="bottomLeft" state="frozen"/>
      <selection activeCell="A2" sqref="A2"/>
      <selection pane="bottomLeft" activeCell="G22" sqref="G22"/>
    </sheetView>
  </sheetViews>
  <sheetFormatPr defaultColWidth="9.28515625" defaultRowHeight="12.75" x14ac:dyDescent="0.2"/>
  <cols>
    <col min="1" max="4" width="14.28515625" style="8" customWidth="1"/>
    <col min="5" max="5" width="28.28515625" style="8" customWidth="1"/>
    <col min="6" max="6" width="23.7109375" style="9" customWidth="1"/>
    <col min="7" max="7" width="17.28515625" style="8" customWidth="1"/>
    <col min="8" max="10" width="12.7109375" style="9" customWidth="1"/>
    <col min="11" max="12" width="12.7109375" style="7" customWidth="1"/>
    <col min="13" max="13" width="11" style="7" customWidth="1"/>
    <col min="14" max="14" width="8.28515625" style="7" customWidth="1"/>
    <col min="15" max="15" width="7.42578125" style="7" customWidth="1"/>
    <col min="16" max="16" width="8.7109375" style="7" customWidth="1"/>
    <col min="17" max="17" width="9.5703125" style="7" customWidth="1"/>
    <col min="18" max="19" width="9.28515625" style="7" customWidth="1"/>
    <col min="20" max="20" width="8.42578125" style="7" customWidth="1"/>
    <col min="21" max="21" width="10" style="7" customWidth="1"/>
    <col min="22" max="23" width="15.42578125" style="7" customWidth="1"/>
    <col min="24" max="25" width="18.7109375" style="7" customWidth="1"/>
    <col min="26" max="26" width="15.42578125" style="3" customWidth="1"/>
    <col min="27" max="27" width="12.42578125" style="8" customWidth="1"/>
    <col min="28" max="28" width="32.28515625" style="8" customWidth="1"/>
    <col min="29" max="16384" width="9.28515625" style="1"/>
  </cols>
  <sheetData>
    <row r="1" spans="1:28" ht="15" customHeight="1" x14ac:dyDescent="0.2">
      <c r="A1" s="777" t="s">
        <v>308</v>
      </c>
      <c r="B1" s="777" t="s">
        <v>312</v>
      </c>
      <c r="C1" s="772" t="s">
        <v>313</v>
      </c>
      <c r="D1" s="772" t="s">
        <v>314</v>
      </c>
      <c r="E1" s="777" t="s">
        <v>315</v>
      </c>
      <c r="F1" s="778" t="s">
        <v>466</v>
      </c>
      <c r="G1" s="777" t="s">
        <v>467</v>
      </c>
      <c r="H1" s="780" t="s">
        <v>318</v>
      </c>
      <c r="I1" s="780" t="s">
        <v>319</v>
      </c>
      <c r="J1" s="780" t="s">
        <v>320</v>
      </c>
      <c r="K1" s="772" t="s">
        <v>321</v>
      </c>
      <c r="L1" s="772" t="s">
        <v>322</v>
      </c>
      <c r="M1" s="777" t="s">
        <v>323</v>
      </c>
      <c r="N1" s="774" t="s">
        <v>306</v>
      </c>
      <c r="O1" s="775"/>
      <c r="P1" s="775"/>
      <c r="Q1" s="775"/>
      <c r="R1" s="775"/>
      <c r="S1" s="775"/>
      <c r="T1" s="775"/>
      <c r="U1" s="775"/>
      <c r="V1" s="774" t="s">
        <v>440</v>
      </c>
      <c r="W1" s="776"/>
      <c r="X1" s="774" t="s">
        <v>1283</v>
      </c>
      <c r="Y1" s="776"/>
      <c r="Z1" s="776" t="s">
        <v>335</v>
      </c>
      <c r="AA1" s="776" t="s">
        <v>336</v>
      </c>
      <c r="AB1" s="777" t="s">
        <v>311</v>
      </c>
    </row>
    <row r="2" spans="1:28" ht="59.45" customHeight="1" x14ac:dyDescent="0.2">
      <c r="A2" s="777"/>
      <c r="B2" s="777"/>
      <c r="C2" s="773"/>
      <c r="D2" s="773"/>
      <c r="E2" s="777"/>
      <c r="F2" s="779"/>
      <c r="G2" s="777"/>
      <c r="H2" s="781"/>
      <c r="I2" s="779"/>
      <c r="J2" s="779"/>
      <c r="K2" s="773"/>
      <c r="L2" s="773"/>
      <c r="M2" s="777"/>
      <c r="N2" s="685" t="s">
        <v>325</v>
      </c>
      <c r="O2" s="685" t="s">
        <v>326</v>
      </c>
      <c r="P2" s="685" t="s">
        <v>327</v>
      </c>
      <c r="Q2" s="685" t="s">
        <v>328</v>
      </c>
      <c r="R2" s="685" t="s">
        <v>329</v>
      </c>
      <c r="S2" s="685" t="s">
        <v>330</v>
      </c>
      <c r="T2" s="685" t="s">
        <v>331</v>
      </c>
      <c r="U2" s="684" t="s">
        <v>332</v>
      </c>
      <c r="V2" s="685" t="s">
        <v>442</v>
      </c>
      <c r="W2" s="685" t="s">
        <v>443</v>
      </c>
      <c r="X2" s="685" t="s">
        <v>442</v>
      </c>
      <c r="Y2" s="685" t="s">
        <v>443</v>
      </c>
      <c r="Z2" s="776"/>
      <c r="AA2" s="776"/>
      <c r="AB2" s="777"/>
    </row>
    <row r="3" spans="1:28" ht="60.95" customHeight="1" x14ac:dyDescent="0.2">
      <c r="A3" s="2">
        <v>4140715</v>
      </c>
      <c r="B3" s="2" t="s">
        <v>464</v>
      </c>
      <c r="C3" s="2">
        <v>2017</v>
      </c>
      <c r="D3" s="2" t="s">
        <v>395</v>
      </c>
      <c r="E3" s="2" t="s">
        <v>1284</v>
      </c>
      <c r="F3" s="5" t="s">
        <v>349</v>
      </c>
      <c r="G3" s="2" t="s">
        <v>1285</v>
      </c>
      <c r="H3" s="5" t="s">
        <v>351</v>
      </c>
      <c r="I3" s="42"/>
      <c r="J3" s="5"/>
      <c r="K3" s="682"/>
      <c r="L3" s="682"/>
      <c r="M3" s="682">
        <v>1097</v>
      </c>
      <c r="N3" s="682"/>
      <c r="O3" s="682"/>
      <c r="P3" s="682">
        <v>0.17</v>
      </c>
      <c r="Q3" s="682">
        <v>0.45</v>
      </c>
      <c r="R3" s="682">
        <v>0.03</v>
      </c>
      <c r="S3" s="682">
        <v>5.45</v>
      </c>
      <c r="T3" s="682">
        <v>0.02</v>
      </c>
      <c r="U3" s="682"/>
      <c r="V3" s="21" t="str">
        <f t="shared" ref="V3" si="0">IF(AND($H3="W",$I3="TWA",$J3="PBZ",$U3&lt;&gt;""), $U3, "")</f>
        <v/>
      </c>
      <c r="W3" s="21" t="str">
        <f t="shared" ref="W3" si="1">IF(AND($H3="ONU",$I3="TWA",$J3="PBZ",$U3&lt;&gt;""),$U3, "")</f>
        <v/>
      </c>
      <c r="X3" s="42" t="str">
        <f t="shared" ref="X3" si="2">IF(AND($H3="W", $I3="Short-term", $J3="PBZ",$U3&lt;&gt;""), $U3, "")</f>
        <v/>
      </c>
      <c r="Y3" s="42" t="str">
        <f t="shared" ref="Y3" si="3">IF(AND($H3="ONU", $I3="Short-term", $J3="PBZ",$U3&lt;&gt;""), $U3, "")</f>
        <v/>
      </c>
      <c r="Z3" s="2" t="s">
        <v>353</v>
      </c>
      <c r="AA3" s="2"/>
      <c r="AB3" s="2"/>
    </row>
    <row r="4" spans="1:28" ht="51" x14ac:dyDescent="0.2">
      <c r="A4" s="2">
        <v>4140715</v>
      </c>
      <c r="B4" s="2" t="s">
        <v>464</v>
      </c>
      <c r="C4" s="2">
        <v>2017</v>
      </c>
      <c r="D4" s="2" t="s">
        <v>395</v>
      </c>
      <c r="E4" s="2" t="s">
        <v>1286</v>
      </c>
      <c r="F4" s="5" t="s">
        <v>349</v>
      </c>
      <c r="G4" s="2" t="s">
        <v>1287</v>
      </c>
      <c r="H4" s="2" t="s">
        <v>351</v>
      </c>
      <c r="I4" s="2"/>
      <c r="J4" s="2"/>
      <c r="K4" s="682"/>
      <c r="L4" s="682"/>
      <c r="M4" s="682">
        <v>213</v>
      </c>
      <c r="N4" s="682"/>
      <c r="O4" s="682"/>
      <c r="P4" s="682">
        <v>0.01</v>
      </c>
      <c r="Q4" s="682">
        <v>0.01</v>
      </c>
      <c r="R4" s="682">
        <v>0.01</v>
      </c>
      <c r="S4" s="682">
        <v>2.52</v>
      </c>
      <c r="T4" s="682">
        <v>0.01</v>
      </c>
      <c r="U4" s="682"/>
      <c r="V4" s="682"/>
      <c r="W4" s="682"/>
      <c r="X4" s="42" t="str">
        <f t="shared" ref="X4:X35" si="4">IF(AND($H4="W", $I4="Short-term", $J4="PBZ",$U4&lt;&gt;""), $U4, "")</f>
        <v/>
      </c>
      <c r="Y4" s="42" t="str">
        <f t="shared" ref="Y4:Y35" si="5">IF(AND($H4="ONU", $I4="Short-term", $J4="PBZ",$U4&lt;&gt;""), $U4, "")</f>
        <v/>
      </c>
      <c r="Z4" s="2" t="s">
        <v>353</v>
      </c>
      <c r="AA4" s="2"/>
      <c r="AB4" s="2"/>
    </row>
    <row r="5" spans="1:28" x14ac:dyDescent="0.2">
      <c r="A5" s="2"/>
      <c r="B5" s="2"/>
      <c r="C5" s="2"/>
      <c r="D5" s="2"/>
      <c r="E5" s="2"/>
      <c r="F5" s="5"/>
      <c r="G5" s="2"/>
      <c r="H5" s="5"/>
      <c r="I5" s="42"/>
      <c r="J5" s="5"/>
      <c r="K5" s="682"/>
      <c r="L5" s="682"/>
      <c r="M5" s="682"/>
      <c r="N5" s="682"/>
      <c r="O5" s="682"/>
      <c r="P5" s="682"/>
      <c r="Q5" s="682"/>
      <c r="R5" s="682"/>
      <c r="S5" s="682"/>
      <c r="T5" s="682"/>
      <c r="U5" s="682"/>
      <c r="V5" s="21" t="str">
        <f t="shared" ref="V5:V47" si="6">IF(AND($H5="W",$I5="TWA",$J5="PBZ",$U5&lt;&gt;""), $U5, "")</f>
        <v/>
      </c>
      <c r="W5" s="21" t="str">
        <f t="shared" ref="W5:W47" si="7">IF(AND($H5="ONU",$I5="TWA",$J5="PBZ",$U5&lt;&gt;""),$U5, "")</f>
        <v/>
      </c>
      <c r="X5" s="42" t="str">
        <f t="shared" si="4"/>
        <v/>
      </c>
      <c r="Y5" s="42" t="str">
        <f t="shared" si="5"/>
        <v/>
      </c>
      <c r="Z5" s="2"/>
      <c r="AA5" s="2"/>
      <c r="AB5" s="2"/>
    </row>
    <row r="6" spans="1:28" x14ac:dyDescent="0.2">
      <c r="A6" s="2"/>
      <c r="B6" s="2"/>
      <c r="C6" s="2"/>
      <c r="D6" s="2"/>
      <c r="E6" s="2"/>
      <c r="F6" s="5"/>
      <c r="G6" s="2"/>
      <c r="H6" s="5"/>
      <c r="I6" s="42"/>
      <c r="J6" s="5"/>
      <c r="K6" s="682"/>
      <c r="L6" s="682"/>
      <c r="M6" s="682"/>
      <c r="N6" s="682"/>
      <c r="O6" s="682"/>
      <c r="P6" s="682"/>
      <c r="Q6" s="682"/>
      <c r="R6" s="682"/>
      <c r="S6" s="682"/>
      <c r="T6" s="682"/>
      <c r="U6" s="682"/>
      <c r="V6" s="21" t="str">
        <f t="shared" si="6"/>
        <v/>
      </c>
      <c r="W6" s="21" t="str">
        <f t="shared" si="7"/>
        <v/>
      </c>
      <c r="X6" s="42" t="str">
        <f t="shared" si="4"/>
        <v/>
      </c>
      <c r="Y6" s="42" t="str">
        <f t="shared" si="5"/>
        <v/>
      </c>
      <c r="Z6" s="2"/>
      <c r="AA6" s="2"/>
      <c r="AB6" s="2"/>
    </row>
    <row r="7" spans="1:28" x14ac:dyDescent="0.2">
      <c r="A7" s="2"/>
      <c r="B7" s="2"/>
      <c r="C7" s="2"/>
      <c r="D7" s="2"/>
      <c r="E7" s="2"/>
      <c r="F7" s="5"/>
      <c r="G7" s="2"/>
      <c r="H7" s="5"/>
      <c r="I7" s="42"/>
      <c r="J7" s="5"/>
      <c r="K7" s="682"/>
      <c r="L7" s="682"/>
      <c r="M7" s="682"/>
      <c r="N7" s="682"/>
      <c r="O7" s="682"/>
      <c r="P7" s="682"/>
      <c r="Q7" s="682"/>
      <c r="R7" s="682"/>
      <c r="S7" s="682"/>
      <c r="T7" s="682"/>
      <c r="U7" s="682"/>
      <c r="V7" s="21" t="str">
        <f t="shared" si="6"/>
        <v/>
      </c>
      <c r="W7" s="21" t="str">
        <f t="shared" si="7"/>
        <v/>
      </c>
      <c r="X7" s="42" t="str">
        <f t="shared" si="4"/>
        <v/>
      </c>
      <c r="Y7" s="42" t="str">
        <f t="shared" si="5"/>
        <v/>
      </c>
      <c r="Z7" s="2"/>
      <c r="AA7" s="2"/>
      <c r="AB7" s="2"/>
    </row>
    <row r="8" spans="1:28" x14ac:dyDescent="0.2">
      <c r="A8" s="2"/>
      <c r="B8" s="2"/>
      <c r="C8" s="2"/>
      <c r="D8" s="2"/>
      <c r="E8" s="2"/>
      <c r="F8" s="5"/>
      <c r="G8" s="2"/>
      <c r="H8" s="5"/>
      <c r="I8" s="42"/>
      <c r="J8" s="5"/>
      <c r="K8" s="682"/>
      <c r="L8" s="682"/>
      <c r="M8" s="682"/>
      <c r="N8" s="682"/>
      <c r="O8" s="682"/>
      <c r="P8" s="682"/>
      <c r="Q8" s="682"/>
      <c r="R8" s="682"/>
      <c r="S8" s="682"/>
      <c r="T8" s="682"/>
      <c r="U8" s="682"/>
      <c r="V8" s="21" t="str">
        <f t="shared" si="6"/>
        <v/>
      </c>
      <c r="W8" s="21" t="str">
        <f t="shared" si="7"/>
        <v/>
      </c>
      <c r="X8" s="42" t="str">
        <f t="shared" si="4"/>
        <v/>
      </c>
      <c r="Y8" s="42" t="str">
        <f t="shared" si="5"/>
        <v/>
      </c>
      <c r="Z8" s="2"/>
      <c r="AA8" s="2"/>
      <c r="AB8" s="2"/>
    </row>
    <row r="9" spans="1:28" ht="61.5" customHeight="1" x14ac:dyDescent="0.2">
      <c r="A9" s="2"/>
      <c r="B9" s="2"/>
      <c r="C9" s="2"/>
      <c r="D9" s="2"/>
      <c r="E9" s="2"/>
      <c r="F9" s="5"/>
      <c r="G9" s="2"/>
      <c r="H9" s="5"/>
      <c r="I9" s="42"/>
      <c r="J9" s="5"/>
      <c r="K9" s="682"/>
      <c r="L9" s="682"/>
      <c r="M9" s="682"/>
      <c r="N9" s="682"/>
      <c r="O9" s="682"/>
      <c r="P9" s="682"/>
      <c r="Q9" s="682"/>
      <c r="R9" s="682"/>
      <c r="S9" s="682"/>
      <c r="T9" s="682"/>
      <c r="U9" s="682"/>
      <c r="V9" s="21" t="str">
        <f t="shared" si="6"/>
        <v/>
      </c>
      <c r="W9" s="21" t="str">
        <f t="shared" si="7"/>
        <v/>
      </c>
      <c r="X9" s="42" t="str">
        <f t="shared" si="4"/>
        <v/>
      </c>
      <c r="Y9" s="42" t="str">
        <f t="shared" si="5"/>
        <v/>
      </c>
      <c r="Z9" s="2"/>
      <c r="AA9" s="2"/>
      <c r="AB9" s="2"/>
    </row>
    <row r="10" spans="1:28" ht="54" customHeight="1" x14ac:dyDescent="0.2">
      <c r="A10" s="2"/>
      <c r="B10" s="2"/>
      <c r="C10" s="2"/>
      <c r="D10" s="2"/>
      <c r="E10" s="2"/>
      <c r="F10" s="5"/>
      <c r="G10" s="2"/>
      <c r="H10" s="5"/>
      <c r="I10" s="42"/>
      <c r="J10" s="5"/>
      <c r="K10" s="682"/>
      <c r="L10" s="682"/>
      <c r="M10" s="682"/>
      <c r="N10" s="682"/>
      <c r="O10" s="682"/>
      <c r="P10" s="682"/>
      <c r="Q10" s="682"/>
      <c r="R10" s="682"/>
      <c r="S10" s="682"/>
      <c r="T10" s="682"/>
      <c r="U10" s="682"/>
      <c r="V10" s="21" t="str">
        <f t="shared" si="6"/>
        <v/>
      </c>
      <c r="W10" s="21" t="str">
        <f t="shared" si="7"/>
        <v/>
      </c>
      <c r="X10" s="42" t="str">
        <f t="shared" si="4"/>
        <v/>
      </c>
      <c r="Y10" s="42" t="str">
        <f t="shared" si="5"/>
        <v/>
      </c>
      <c r="Z10" s="2"/>
      <c r="AA10" s="2"/>
      <c r="AB10" s="2"/>
    </row>
    <row r="11" spans="1:28" x14ac:dyDescent="0.2">
      <c r="A11" s="2"/>
      <c r="B11" s="2"/>
      <c r="C11" s="2"/>
      <c r="D11" s="2"/>
      <c r="E11" s="2"/>
      <c r="F11" s="5"/>
      <c r="G11" s="2"/>
      <c r="H11" s="5"/>
      <c r="I11" s="42"/>
      <c r="J11" s="5"/>
      <c r="K11" s="682"/>
      <c r="L11" s="682"/>
      <c r="M11" s="682"/>
      <c r="N11" s="682"/>
      <c r="O11" s="682"/>
      <c r="P11" s="682"/>
      <c r="Q11" s="682"/>
      <c r="R11" s="682"/>
      <c r="S11" s="682"/>
      <c r="T11" s="682"/>
      <c r="U11" s="682"/>
      <c r="V11" s="21" t="str">
        <f t="shared" si="6"/>
        <v/>
      </c>
      <c r="W11" s="21" t="str">
        <f t="shared" si="7"/>
        <v/>
      </c>
      <c r="X11" s="42" t="str">
        <f t="shared" si="4"/>
        <v/>
      </c>
      <c r="Y11" s="42" t="str">
        <f t="shared" si="5"/>
        <v/>
      </c>
      <c r="Z11" s="2"/>
      <c r="AA11" s="2"/>
      <c r="AB11" s="2"/>
    </row>
    <row r="12" spans="1:28" x14ac:dyDescent="0.2">
      <c r="A12" s="2"/>
      <c r="B12" s="2"/>
      <c r="C12" s="2"/>
      <c r="D12" s="2"/>
      <c r="E12" s="2"/>
      <c r="F12" s="2"/>
      <c r="G12" s="2"/>
      <c r="H12" s="2"/>
      <c r="I12" s="4"/>
      <c r="J12" s="2"/>
      <c r="K12" s="682"/>
      <c r="L12" s="682"/>
      <c r="M12" s="682"/>
      <c r="N12" s="682"/>
      <c r="O12" s="682"/>
      <c r="P12" s="682"/>
      <c r="Q12" s="682"/>
      <c r="R12" s="682"/>
      <c r="S12" s="682"/>
      <c r="T12" s="682"/>
      <c r="U12" s="682"/>
      <c r="V12" s="21" t="str">
        <f t="shared" si="6"/>
        <v/>
      </c>
      <c r="W12" s="21" t="str">
        <f t="shared" si="7"/>
        <v/>
      </c>
      <c r="X12" s="42" t="str">
        <f t="shared" si="4"/>
        <v/>
      </c>
      <c r="Y12" s="42" t="str">
        <f t="shared" si="5"/>
        <v/>
      </c>
      <c r="Z12" s="2"/>
      <c r="AA12" s="2"/>
      <c r="AB12" s="2"/>
    </row>
    <row r="13" spans="1:28" x14ac:dyDescent="0.2">
      <c r="A13" s="2"/>
      <c r="B13" s="2"/>
      <c r="C13" s="2"/>
      <c r="D13" s="2"/>
      <c r="E13" s="2"/>
      <c r="F13" s="2"/>
      <c r="G13" s="2"/>
      <c r="H13" s="2"/>
      <c r="I13" s="4"/>
      <c r="J13" s="2"/>
      <c r="K13" s="682"/>
      <c r="L13" s="682"/>
      <c r="M13" s="682"/>
      <c r="N13" s="682"/>
      <c r="O13" s="682"/>
      <c r="P13" s="682"/>
      <c r="Q13" s="682"/>
      <c r="R13" s="682"/>
      <c r="S13" s="682"/>
      <c r="T13" s="682"/>
      <c r="U13" s="682"/>
      <c r="V13" s="21" t="str">
        <f t="shared" si="6"/>
        <v/>
      </c>
      <c r="W13" s="21" t="str">
        <f t="shared" si="7"/>
        <v/>
      </c>
      <c r="X13" s="42" t="str">
        <f t="shared" si="4"/>
        <v/>
      </c>
      <c r="Y13" s="42" t="str">
        <f t="shared" si="5"/>
        <v/>
      </c>
      <c r="Z13" s="2"/>
      <c r="AA13" s="2"/>
      <c r="AB13" s="2"/>
    </row>
    <row r="14" spans="1:28" x14ac:dyDescent="0.2">
      <c r="A14" s="2"/>
      <c r="B14" s="2"/>
      <c r="C14" s="2"/>
      <c r="D14" s="2"/>
      <c r="E14" s="2"/>
      <c r="F14" s="2"/>
      <c r="G14" s="2"/>
      <c r="H14" s="2"/>
      <c r="I14" s="4"/>
      <c r="J14" s="2"/>
      <c r="K14" s="682"/>
      <c r="L14" s="682"/>
      <c r="M14" s="682"/>
      <c r="N14" s="682"/>
      <c r="O14" s="682"/>
      <c r="P14" s="682"/>
      <c r="Q14" s="682"/>
      <c r="R14" s="682"/>
      <c r="S14" s="682"/>
      <c r="T14" s="682"/>
      <c r="U14" s="682"/>
      <c r="V14" s="21" t="str">
        <f t="shared" si="6"/>
        <v/>
      </c>
      <c r="W14" s="21" t="str">
        <f t="shared" si="7"/>
        <v/>
      </c>
      <c r="X14" s="42" t="str">
        <f t="shared" si="4"/>
        <v/>
      </c>
      <c r="Y14" s="42" t="str">
        <f t="shared" si="5"/>
        <v/>
      </c>
      <c r="Z14" s="2"/>
      <c r="AA14" s="2"/>
      <c r="AB14" s="2"/>
    </row>
    <row r="15" spans="1:28" x14ac:dyDescent="0.2">
      <c r="A15" s="2"/>
      <c r="B15" s="2"/>
      <c r="C15" s="2"/>
      <c r="D15" s="2"/>
      <c r="E15" s="2"/>
      <c r="F15" s="2"/>
      <c r="G15" s="2"/>
      <c r="H15" s="2"/>
      <c r="I15" s="4"/>
      <c r="J15" s="2"/>
      <c r="K15" s="682"/>
      <c r="L15" s="682"/>
      <c r="M15" s="682"/>
      <c r="N15" s="682"/>
      <c r="O15" s="682"/>
      <c r="P15" s="682"/>
      <c r="Q15" s="682"/>
      <c r="R15" s="682"/>
      <c r="S15" s="682"/>
      <c r="T15" s="682"/>
      <c r="U15" s="682"/>
      <c r="V15" s="21" t="str">
        <f t="shared" si="6"/>
        <v/>
      </c>
      <c r="W15" s="21" t="str">
        <f t="shared" si="7"/>
        <v/>
      </c>
      <c r="X15" s="42" t="str">
        <f t="shared" si="4"/>
        <v/>
      </c>
      <c r="Y15" s="42" t="str">
        <f t="shared" si="5"/>
        <v/>
      </c>
      <c r="Z15" s="2"/>
      <c r="AA15" s="2"/>
      <c r="AB15" s="2"/>
    </row>
    <row r="16" spans="1:28" x14ac:dyDescent="0.2">
      <c r="A16" s="2"/>
      <c r="B16" s="2"/>
      <c r="C16" s="2"/>
      <c r="D16" s="2"/>
      <c r="E16" s="2"/>
      <c r="F16" s="2"/>
      <c r="G16" s="2"/>
      <c r="H16" s="2"/>
      <c r="I16" s="4"/>
      <c r="J16" s="2"/>
      <c r="K16" s="682"/>
      <c r="L16" s="682"/>
      <c r="M16" s="682"/>
      <c r="N16" s="682"/>
      <c r="O16" s="682"/>
      <c r="P16" s="682"/>
      <c r="Q16" s="682"/>
      <c r="R16" s="682"/>
      <c r="S16" s="682"/>
      <c r="T16" s="682"/>
      <c r="U16" s="682"/>
      <c r="V16" s="21" t="str">
        <f t="shared" si="6"/>
        <v/>
      </c>
      <c r="W16" s="21" t="str">
        <f t="shared" si="7"/>
        <v/>
      </c>
      <c r="X16" s="42" t="str">
        <f t="shared" si="4"/>
        <v/>
      </c>
      <c r="Y16" s="42" t="str">
        <f t="shared" si="5"/>
        <v/>
      </c>
      <c r="Z16" s="2"/>
      <c r="AA16" s="2"/>
      <c r="AB16" s="2"/>
    </row>
    <row r="17" spans="1:28" x14ac:dyDescent="0.2">
      <c r="A17" s="2"/>
      <c r="B17" s="2"/>
      <c r="C17" s="2"/>
      <c r="D17" s="2"/>
      <c r="E17" s="2"/>
      <c r="F17" s="2"/>
      <c r="G17" s="2"/>
      <c r="H17" s="2"/>
      <c r="I17" s="682"/>
      <c r="J17" s="2"/>
      <c r="K17" s="682"/>
      <c r="L17" s="682"/>
      <c r="M17" s="682"/>
      <c r="N17" s="682"/>
      <c r="O17" s="682"/>
      <c r="P17" s="682"/>
      <c r="Q17" s="682"/>
      <c r="R17" s="682"/>
      <c r="S17" s="682"/>
      <c r="T17" s="682"/>
      <c r="U17" s="682"/>
      <c r="V17" s="21" t="str">
        <f t="shared" si="6"/>
        <v/>
      </c>
      <c r="W17" s="21" t="str">
        <f t="shared" si="7"/>
        <v/>
      </c>
      <c r="X17" s="42" t="str">
        <f t="shared" si="4"/>
        <v/>
      </c>
      <c r="Y17" s="42" t="str">
        <f t="shared" si="5"/>
        <v/>
      </c>
      <c r="Z17" s="2"/>
      <c r="AA17" s="2"/>
      <c r="AB17" s="2"/>
    </row>
    <row r="18" spans="1:28" x14ac:dyDescent="0.2">
      <c r="A18" s="2"/>
      <c r="B18" s="2"/>
      <c r="C18" s="2"/>
      <c r="D18" s="2"/>
      <c r="E18" s="2"/>
      <c r="F18" s="2"/>
      <c r="G18" s="2"/>
      <c r="H18" s="2"/>
      <c r="I18" s="682"/>
      <c r="J18" s="2"/>
      <c r="K18" s="682"/>
      <c r="L18" s="682"/>
      <c r="M18" s="682"/>
      <c r="N18" s="682"/>
      <c r="O18" s="682"/>
      <c r="P18" s="682"/>
      <c r="Q18" s="682"/>
      <c r="R18" s="682"/>
      <c r="S18" s="682"/>
      <c r="T18" s="682"/>
      <c r="U18" s="682"/>
      <c r="V18" s="21" t="str">
        <f t="shared" si="6"/>
        <v/>
      </c>
      <c r="W18" s="21" t="str">
        <f t="shared" si="7"/>
        <v/>
      </c>
      <c r="X18" s="42" t="str">
        <f t="shared" si="4"/>
        <v/>
      </c>
      <c r="Y18" s="42" t="str">
        <f t="shared" si="5"/>
        <v/>
      </c>
      <c r="Z18" s="2"/>
      <c r="AA18" s="2"/>
      <c r="AB18" s="2"/>
    </row>
    <row r="19" spans="1:28" x14ac:dyDescent="0.2">
      <c r="A19" s="2"/>
      <c r="B19" s="2"/>
      <c r="C19" s="2"/>
      <c r="D19" s="2"/>
      <c r="E19" s="2"/>
      <c r="F19" s="2"/>
      <c r="G19" s="2"/>
      <c r="H19" s="2"/>
      <c r="I19" s="682"/>
      <c r="J19" s="2"/>
      <c r="K19" s="682"/>
      <c r="L19" s="682"/>
      <c r="M19" s="682"/>
      <c r="N19" s="682"/>
      <c r="O19" s="682"/>
      <c r="P19" s="682"/>
      <c r="Q19" s="682"/>
      <c r="R19" s="682"/>
      <c r="S19" s="682"/>
      <c r="T19" s="682"/>
      <c r="U19" s="682"/>
      <c r="V19" s="21" t="str">
        <f t="shared" si="6"/>
        <v/>
      </c>
      <c r="W19" s="21" t="str">
        <f t="shared" si="7"/>
        <v/>
      </c>
      <c r="X19" s="42" t="str">
        <f t="shared" si="4"/>
        <v/>
      </c>
      <c r="Y19" s="42" t="str">
        <f t="shared" si="5"/>
        <v/>
      </c>
      <c r="Z19" s="2"/>
      <c r="AA19" s="2"/>
      <c r="AB19" s="2"/>
    </row>
    <row r="20" spans="1:28" x14ac:dyDescent="0.2">
      <c r="A20" s="2"/>
      <c r="B20" s="2"/>
      <c r="C20" s="2"/>
      <c r="D20" s="2"/>
      <c r="E20" s="2"/>
      <c r="F20" s="2"/>
      <c r="G20" s="2"/>
      <c r="H20" s="2"/>
      <c r="I20" s="682"/>
      <c r="J20" s="2"/>
      <c r="K20" s="682"/>
      <c r="L20" s="682"/>
      <c r="M20" s="682"/>
      <c r="N20" s="682"/>
      <c r="O20" s="682"/>
      <c r="P20" s="682"/>
      <c r="Q20" s="682"/>
      <c r="R20" s="682"/>
      <c r="S20" s="682"/>
      <c r="T20" s="682"/>
      <c r="U20" s="682"/>
      <c r="V20" s="21" t="str">
        <f t="shared" si="6"/>
        <v/>
      </c>
      <c r="W20" s="21" t="str">
        <f t="shared" si="7"/>
        <v/>
      </c>
      <c r="X20" s="42" t="str">
        <f t="shared" si="4"/>
        <v/>
      </c>
      <c r="Y20" s="42" t="str">
        <f t="shared" si="5"/>
        <v/>
      </c>
      <c r="Z20" s="2"/>
      <c r="AA20" s="2"/>
      <c r="AB20" s="2"/>
    </row>
    <row r="21" spans="1:28" x14ac:dyDescent="0.2">
      <c r="A21" s="2"/>
      <c r="B21" s="2"/>
      <c r="C21" s="2"/>
      <c r="D21" s="2"/>
      <c r="E21" s="2"/>
      <c r="F21" s="2"/>
      <c r="G21" s="2"/>
      <c r="H21" s="2"/>
      <c r="I21" s="682"/>
      <c r="J21" s="2"/>
      <c r="K21" s="682"/>
      <c r="L21" s="682"/>
      <c r="M21" s="682"/>
      <c r="N21" s="682"/>
      <c r="O21" s="682"/>
      <c r="P21" s="682"/>
      <c r="Q21" s="682"/>
      <c r="R21" s="682"/>
      <c r="S21" s="682"/>
      <c r="T21" s="682"/>
      <c r="U21" s="682"/>
      <c r="V21" s="21" t="str">
        <f t="shared" si="6"/>
        <v/>
      </c>
      <c r="W21" s="21" t="str">
        <f t="shared" si="7"/>
        <v/>
      </c>
      <c r="X21" s="42" t="str">
        <f t="shared" si="4"/>
        <v/>
      </c>
      <c r="Y21" s="42" t="str">
        <f t="shared" si="5"/>
        <v/>
      </c>
      <c r="Z21" s="2"/>
      <c r="AA21" s="2"/>
      <c r="AB21" s="2"/>
    </row>
    <row r="22" spans="1:28" x14ac:dyDescent="0.2">
      <c r="A22" s="2"/>
      <c r="B22" s="2"/>
      <c r="C22" s="2"/>
      <c r="D22" s="2"/>
      <c r="E22" s="2"/>
      <c r="F22" s="2"/>
      <c r="G22" s="2"/>
      <c r="H22" s="2"/>
      <c r="I22" s="682"/>
      <c r="J22" s="2"/>
      <c r="K22" s="682"/>
      <c r="L22" s="682"/>
      <c r="M22" s="682"/>
      <c r="N22" s="682"/>
      <c r="O22" s="682"/>
      <c r="P22" s="682"/>
      <c r="Q22" s="682"/>
      <c r="R22" s="682"/>
      <c r="S22" s="682"/>
      <c r="T22" s="682"/>
      <c r="U22" s="682"/>
      <c r="V22" s="21" t="str">
        <f t="shared" si="6"/>
        <v/>
      </c>
      <c r="W22" s="21" t="str">
        <f t="shared" si="7"/>
        <v/>
      </c>
      <c r="X22" s="42" t="str">
        <f t="shared" si="4"/>
        <v/>
      </c>
      <c r="Y22" s="42" t="str">
        <f t="shared" si="5"/>
        <v/>
      </c>
      <c r="Z22" s="2"/>
      <c r="AA22" s="2"/>
      <c r="AB22" s="2"/>
    </row>
    <row r="23" spans="1:28" x14ac:dyDescent="0.2">
      <c r="A23" s="2"/>
      <c r="B23" s="2"/>
      <c r="C23" s="2"/>
      <c r="D23" s="2"/>
      <c r="E23" s="2"/>
      <c r="F23" s="2"/>
      <c r="G23" s="2"/>
      <c r="H23" s="2"/>
      <c r="I23" s="42"/>
      <c r="J23" s="2"/>
      <c r="K23" s="682"/>
      <c r="L23" s="682"/>
      <c r="M23" s="682"/>
      <c r="N23" s="682"/>
      <c r="O23" s="682"/>
      <c r="P23" s="682"/>
      <c r="Q23" s="682"/>
      <c r="R23" s="682"/>
      <c r="S23" s="682"/>
      <c r="T23" s="682"/>
      <c r="U23" s="682"/>
      <c r="V23" s="21" t="str">
        <f t="shared" si="6"/>
        <v/>
      </c>
      <c r="W23" s="21" t="str">
        <f t="shared" si="7"/>
        <v/>
      </c>
      <c r="X23" s="42" t="str">
        <f t="shared" si="4"/>
        <v/>
      </c>
      <c r="Y23" s="42" t="str">
        <f t="shared" si="5"/>
        <v/>
      </c>
      <c r="Z23" s="2"/>
      <c r="AA23" s="2"/>
      <c r="AB23" s="2"/>
    </row>
    <row r="24" spans="1:28" x14ac:dyDescent="0.2">
      <c r="A24" s="2"/>
      <c r="B24" s="2"/>
      <c r="C24" s="2"/>
      <c r="D24" s="2"/>
      <c r="E24" s="2"/>
      <c r="F24" s="2"/>
      <c r="G24" s="2"/>
      <c r="H24" s="2"/>
      <c r="I24" s="42"/>
      <c r="J24" s="2"/>
      <c r="K24" s="682"/>
      <c r="L24" s="682"/>
      <c r="M24" s="682"/>
      <c r="N24" s="682"/>
      <c r="O24" s="682"/>
      <c r="P24" s="682"/>
      <c r="Q24" s="682"/>
      <c r="R24" s="682"/>
      <c r="S24" s="682"/>
      <c r="T24" s="682"/>
      <c r="U24" s="682"/>
      <c r="V24" s="21" t="str">
        <f t="shared" si="6"/>
        <v/>
      </c>
      <c r="W24" s="21" t="str">
        <f t="shared" si="7"/>
        <v/>
      </c>
      <c r="X24" s="42" t="str">
        <f t="shared" si="4"/>
        <v/>
      </c>
      <c r="Y24" s="42" t="str">
        <f t="shared" si="5"/>
        <v/>
      </c>
      <c r="Z24" s="2"/>
      <c r="AA24" s="2"/>
      <c r="AB24" s="2"/>
    </row>
    <row r="25" spans="1:28" x14ac:dyDescent="0.2">
      <c r="A25" s="2"/>
      <c r="B25" s="2"/>
      <c r="C25" s="2"/>
      <c r="D25" s="2"/>
      <c r="E25" s="2"/>
      <c r="F25" s="2"/>
      <c r="G25" s="2"/>
      <c r="H25" s="2"/>
      <c r="I25" s="42"/>
      <c r="J25" s="2"/>
      <c r="K25" s="682"/>
      <c r="L25" s="682"/>
      <c r="M25" s="682"/>
      <c r="N25" s="682"/>
      <c r="O25" s="682"/>
      <c r="P25" s="682"/>
      <c r="Q25" s="682"/>
      <c r="R25" s="682"/>
      <c r="S25" s="682"/>
      <c r="T25" s="682"/>
      <c r="U25" s="682"/>
      <c r="V25" s="21" t="str">
        <f t="shared" si="6"/>
        <v/>
      </c>
      <c r="W25" s="21" t="str">
        <f t="shared" si="7"/>
        <v/>
      </c>
      <c r="X25" s="42" t="str">
        <f t="shared" si="4"/>
        <v/>
      </c>
      <c r="Y25" s="42" t="str">
        <f t="shared" si="5"/>
        <v/>
      </c>
      <c r="Z25" s="2"/>
      <c r="AA25" s="2"/>
      <c r="AB25" s="2"/>
    </row>
    <row r="26" spans="1:28" x14ac:dyDescent="0.2">
      <c r="A26" s="2"/>
      <c r="B26" s="2"/>
      <c r="C26" s="2"/>
      <c r="D26" s="2"/>
      <c r="E26" s="2"/>
      <c r="F26" s="2"/>
      <c r="G26" s="2"/>
      <c r="H26" s="2"/>
      <c r="I26" s="42"/>
      <c r="J26" s="2"/>
      <c r="K26" s="682"/>
      <c r="L26" s="682"/>
      <c r="M26" s="682"/>
      <c r="N26" s="682"/>
      <c r="O26" s="682"/>
      <c r="P26" s="682"/>
      <c r="Q26" s="682"/>
      <c r="R26" s="682"/>
      <c r="S26" s="682"/>
      <c r="T26" s="682"/>
      <c r="U26" s="682"/>
      <c r="V26" s="21" t="str">
        <f t="shared" si="6"/>
        <v/>
      </c>
      <c r="W26" s="21" t="str">
        <f t="shared" si="7"/>
        <v/>
      </c>
      <c r="X26" s="42" t="str">
        <f t="shared" si="4"/>
        <v/>
      </c>
      <c r="Y26" s="42" t="str">
        <f t="shared" si="5"/>
        <v/>
      </c>
      <c r="Z26" s="2"/>
      <c r="AA26" s="2"/>
      <c r="AB26" s="2"/>
    </row>
    <row r="27" spans="1:28" x14ac:dyDescent="0.2">
      <c r="A27" s="2"/>
      <c r="B27" s="2"/>
      <c r="C27" s="2"/>
      <c r="D27" s="2"/>
      <c r="E27" s="2"/>
      <c r="F27" s="2"/>
      <c r="G27" s="2"/>
      <c r="H27" s="2"/>
      <c r="I27" s="42"/>
      <c r="J27" s="2"/>
      <c r="K27" s="682"/>
      <c r="L27" s="682"/>
      <c r="M27" s="682"/>
      <c r="N27" s="682"/>
      <c r="O27" s="682"/>
      <c r="P27" s="682"/>
      <c r="Q27" s="682"/>
      <c r="R27" s="682"/>
      <c r="S27" s="682"/>
      <c r="T27" s="682"/>
      <c r="U27" s="682"/>
      <c r="V27" s="21" t="str">
        <f t="shared" si="6"/>
        <v/>
      </c>
      <c r="W27" s="21" t="str">
        <f t="shared" si="7"/>
        <v/>
      </c>
      <c r="X27" s="42" t="str">
        <f t="shared" si="4"/>
        <v/>
      </c>
      <c r="Y27" s="42" t="str">
        <f t="shared" si="5"/>
        <v/>
      </c>
      <c r="Z27" s="2"/>
      <c r="AA27" s="2"/>
      <c r="AB27" s="2"/>
    </row>
    <row r="28" spans="1:28" x14ac:dyDescent="0.2">
      <c r="A28" s="2"/>
      <c r="B28" s="2"/>
      <c r="C28" s="2"/>
      <c r="D28" s="2"/>
      <c r="E28" s="2"/>
      <c r="F28" s="2"/>
      <c r="G28" s="2"/>
      <c r="H28" s="2"/>
      <c r="I28" s="42"/>
      <c r="J28" s="2"/>
      <c r="K28" s="682"/>
      <c r="L28" s="682"/>
      <c r="M28" s="682"/>
      <c r="N28" s="682"/>
      <c r="O28" s="682"/>
      <c r="P28" s="682"/>
      <c r="Q28" s="682"/>
      <c r="R28" s="682"/>
      <c r="S28" s="682"/>
      <c r="T28" s="682"/>
      <c r="U28" s="682"/>
      <c r="V28" s="21" t="str">
        <f t="shared" si="6"/>
        <v/>
      </c>
      <c r="W28" s="21" t="str">
        <f t="shared" si="7"/>
        <v/>
      </c>
      <c r="X28" s="42" t="str">
        <f t="shared" si="4"/>
        <v/>
      </c>
      <c r="Y28" s="42" t="str">
        <f t="shared" si="5"/>
        <v/>
      </c>
      <c r="Z28" s="2"/>
      <c r="AA28" s="2"/>
      <c r="AB28" s="2"/>
    </row>
    <row r="29" spans="1:28" x14ac:dyDescent="0.2">
      <c r="A29" s="2"/>
      <c r="B29" s="2"/>
      <c r="C29" s="2"/>
      <c r="D29" s="2"/>
      <c r="E29" s="2"/>
      <c r="F29" s="2"/>
      <c r="G29" s="2"/>
      <c r="H29" s="2"/>
      <c r="I29" s="42"/>
      <c r="J29" s="2"/>
      <c r="K29" s="682"/>
      <c r="L29" s="682"/>
      <c r="M29" s="682"/>
      <c r="N29" s="682"/>
      <c r="O29" s="682"/>
      <c r="P29" s="682"/>
      <c r="Q29" s="682"/>
      <c r="R29" s="682"/>
      <c r="S29" s="682"/>
      <c r="T29" s="682"/>
      <c r="U29" s="682"/>
      <c r="V29" s="21" t="str">
        <f t="shared" si="6"/>
        <v/>
      </c>
      <c r="W29" s="21" t="str">
        <f t="shared" si="7"/>
        <v/>
      </c>
      <c r="X29" s="42" t="str">
        <f t="shared" si="4"/>
        <v/>
      </c>
      <c r="Y29" s="42" t="str">
        <f t="shared" si="5"/>
        <v/>
      </c>
      <c r="Z29" s="2"/>
      <c r="AA29" s="2"/>
      <c r="AB29" s="2"/>
    </row>
    <row r="30" spans="1:28" x14ac:dyDescent="0.2">
      <c r="A30" s="2"/>
      <c r="B30" s="2"/>
      <c r="C30" s="2"/>
      <c r="D30" s="2"/>
      <c r="E30" s="2"/>
      <c r="F30" s="2"/>
      <c r="G30" s="2"/>
      <c r="H30" s="2"/>
      <c r="I30" s="42"/>
      <c r="J30" s="2"/>
      <c r="K30" s="682"/>
      <c r="L30" s="682"/>
      <c r="M30" s="682"/>
      <c r="N30" s="682"/>
      <c r="O30" s="682"/>
      <c r="P30" s="682"/>
      <c r="Q30" s="682"/>
      <c r="R30" s="682"/>
      <c r="S30" s="682"/>
      <c r="T30" s="682"/>
      <c r="U30" s="682"/>
      <c r="V30" s="21" t="str">
        <f t="shared" si="6"/>
        <v/>
      </c>
      <c r="W30" s="21" t="str">
        <f t="shared" si="7"/>
        <v/>
      </c>
      <c r="X30" s="42" t="str">
        <f t="shared" si="4"/>
        <v/>
      </c>
      <c r="Y30" s="42" t="str">
        <f t="shared" si="5"/>
        <v/>
      </c>
      <c r="Z30" s="2"/>
      <c r="AA30" s="2"/>
      <c r="AB30" s="2"/>
    </row>
    <row r="31" spans="1:28" x14ac:dyDescent="0.2">
      <c r="A31" s="2"/>
      <c r="B31" s="2"/>
      <c r="C31" s="2"/>
      <c r="D31" s="2"/>
      <c r="E31" s="2"/>
      <c r="F31" s="2"/>
      <c r="G31" s="2"/>
      <c r="H31" s="2"/>
      <c r="I31" s="42"/>
      <c r="J31" s="2"/>
      <c r="K31" s="682"/>
      <c r="L31" s="682"/>
      <c r="M31" s="682"/>
      <c r="N31" s="682"/>
      <c r="O31" s="682"/>
      <c r="P31" s="682"/>
      <c r="Q31" s="682"/>
      <c r="R31" s="682"/>
      <c r="S31" s="682"/>
      <c r="T31" s="682"/>
      <c r="U31" s="682"/>
      <c r="V31" s="21" t="str">
        <f t="shared" si="6"/>
        <v/>
      </c>
      <c r="W31" s="21" t="str">
        <f t="shared" si="7"/>
        <v/>
      </c>
      <c r="X31" s="42" t="str">
        <f t="shared" si="4"/>
        <v/>
      </c>
      <c r="Y31" s="42" t="str">
        <f t="shared" si="5"/>
        <v/>
      </c>
      <c r="Z31" s="2"/>
      <c r="AA31" s="2"/>
      <c r="AB31" s="2"/>
    </row>
    <row r="32" spans="1:28" x14ac:dyDescent="0.2">
      <c r="A32" s="2"/>
      <c r="B32" s="2"/>
      <c r="C32" s="2"/>
      <c r="D32" s="2"/>
      <c r="E32" s="2"/>
      <c r="F32" s="2"/>
      <c r="G32" s="2"/>
      <c r="H32" s="2"/>
      <c r="I32" s="42"/>
      <c r="J32" s="2"/>
      <c r="K32" s="682"/>
      <c r="L32" s="682"/>
      <c r="M32" s="682"/>
      <c r="N32" s="682"/>
      <c r="O32" s="682"/>
      <c r="P32" s="682"/>
      <c r="Q32" s="682"/>
      <c r="R32" s="682"/>
      <c r="S32" s="682"/>
      <c r="T32" s="682"/>
      <c r="U32" s="682"/>
      <c r="V32" s="21" t="str">
        <f t="shared" si="6"/>
        <v/>
      </c>
      <c r="W32" s="21" t="str">
        <f t="shared" si="7"/>
        <v/>
      </c>
      <c r="X32" s="42" t="str">
        <f t="shared" si="4"/>
        <v/>
      </c>
      <c r="Y32" s="42" t="str">
        <f t="shared" si="5"/>
        <v/>
      </c>
      <c r="Z32" s="2"/>
      <c r="AA32" s="2"/>
      <c r="AB32" s="2"/>
    </row>
    <row r="33" spans="1:28" x14ac:dyDescent="0.2">
      <c r="A33" s="2"/>
      <c r="B33" s="2"/>
      <c r="C33" s="2"/>
      <c r="D33" s="2"/>
      <c r="E33" s="2"/>
      <c r="F33" s="2"/>
      <c r="G33" s="2"/>
      <c r="H33" s="2"/>
      <c r="I33" s="42"/>
      <c r="J33" s="2"/>
      <c r="K33" s="682"/>
      <c r="L33" s="682"/>
      <c r="M33" s="682"/>
      <c r="N33" s="682"/>
      <c r="O33" s="682"/>
      <c r="P33" s="682"/>
      <c r="Q33" s="682"/>
      <c r="R33" s="682"/>
      <c r="S33" s="682"/>
      <c r="T33" s="682"/>
      <c r="U33" s="682"/>
      <c r="V33" s="21" t="str">
        <f t="shared" si="6"/>
        <v/>
      </c>
      <c r="W33" s="21" t="str">
        <f t="shared" si="7"/>
        <v/>
      </c>
      <c r="X33" s="42" t="str">
        <f t="shared" si="4"/>
        <v/>
      </c>
      <c r="Y33" s="42" t="str">
        <f t="shared" si="5"/>
        <v/>
      </c>
      <c r="Z33" s="2"/>
      <c r="AA33" s="2"/>
      <c r="AB33" s="2"/>
    </row>
    <row r="34" spans="1:28" x14ac:dyDescent="0.2">
      <c r="A34" s="2"/>
      <c r="B34" s="2"/>
      <c r="C34" s="2"/>
      <c r="D34" s="2"/>
      <c r="E34" s="2"/>
      <c r="F34" s="2"/>
      <c r="G34" s="2"/>
      <c r="H34" s="2"/>
      <c r="I34" s="42"/>
      <c r="J34" s="2"/>
      <c r="K34" s="682"/>
      <c r="M34" s="682"/>
      <c r="N34" s="682"/>
      <c r="O34" s="682"/>
      <c r="P34" s="682"/>
      <c r="Q34" s="682"/>
      <c r="R34" s="682"/>
      <c r="S34" s="682"/>
      <c r="T34" s="682"/>
      <c r="U34" s="682"/>
      <c r="V34" s="21" t="str">
        <f t="shared" si="6"/>
        <v/>
      </c>
      <c r="W34" s="21" t="str">
        <f t="shared" si="7"/>
        <v/>
      </c>
      <c r="X34" s="42" t="str">
        <f t="shared" si="4"/>
        <v/>
      </c>
      <c r="Y34" s="42" t="str">
        <f t="shared" si="5"/>
        <v/>
      </c>
      <c r="Z34" s="2"/>
      <c r="AA34" s="2"/>
      <c r="AB34" s="2"/>
    </row>
    <row r="35" spans="1:28" x14ac:dyDescent="0.2">
      <c r="A35" s="2"/>
      <c r="B35" s="2"/>
      <c r="C35" s="2"/>
      <c r="D35" s="2"/>
      <c r="E35" s="2"/>
      <c r="F35" s="2"/>
      <c r="G35" s="2"/>
      <c r="H35" s="2"/>
      <c r="I35" s="42"/>
      <c r="J35" s="2"/>
      <c r="K35" s="682"/>
      <c r="L35" s="682"/>
      <c r="M35" s="682"/>
      <c r="N35" s="682"/>
      <c r="O35" s="682"/>
      <c r="P35" s="682"/>
      <c r="Q35" s="682"/>
      <c r="R35" s="682"/>
      <c r="S35" s="682"/>
      <c r="T35" s="682"/>
      <c r="U35" s="682"/>
      <c r="V35" s="21" t="str">
        <f t="shared" si="6"/>
        <v/>
      </c>
      <c r="W35" s="21" t="str">
        <f t="shared" si="7"/>
        <v/>
      </c>
      <c r="X35" s="42" t="str">
        <f t="shared" si="4"/>
        <v/>
      </c>
      <c r="Y35" s="42" t="str">
        <f t="shared" si="5"/>
        <v/>
      </c>
      <c r="Z35" s="2"/>
      <c r="AA35" s="2"/>
      <c r="AB35" s="2"/>
    </row>
    <row r="36" spans="1:28" x14ac:dyDescent="0.2">
      <c r="A36" s="2"/>
      <c r="B36" s="2"/>
      <c r="C36" s="2"/>
      <c r="D36" s="2"/>
      <c r="E36" s="2"/>
      <c r="F36" s="2"/>
      <c r="G36" s="2"/>
      <c r="H36" s="2"/>
      <c r="I36" s="42"/>
      <c r="J36" s="2"/>
      <c r="K36" s="682"/>
      <c r="L36" s="682"/>
      <c r="M36" s="682"/>
      <c r="N36" s="682"/>
      <c r="O36" s="682"/>
      <c r="P36" s="682"/>
      <c r="Q36" s="682"/>
      <c r="R36" s="682"/>
      <c r="S36" s="682"/>
      <c r="T36" s="682"/>
      <c r="U36" s="682"/>
      <c r="V36" s="21" t="str">
        <f t="shared" si="6"/>
        <v/>
      </c>
      <c r="W36" s="21" t="str">
        <f t="shared" si="7"/>
        <v/>
      </c>
      <c r="X36" s="42" t="str">
        <f t="shared" ref="X36:X70" si="8">IF(AND($H36="W", $I36="Short-term", $J36="PBZ",$U36&lt;&gt;""), $U36, "")</f>
        <v/>
      </c>
      <c r="Y36" s="42" t="str">
        <f t="shared" ref="Y36:Y70" si="9">IF(AND($H36="ONU", $I36="Short-term", $J36="PBZ",$U36&lt;&gt;""), $U36, "")</f>
        <v/>
      </c>
      <c r="Z36" s="2"/>
      <c r="AA36" s="2"/>
      <c r="AB36" s="2"/>
    </row>
    <row r="37" spans="1:28" x14ac:dyDescent="0.2">
      <c r="A37" s="2"/>
      <c r="B37" s="2"/>
      <c r="C37" s="2"/>
      <c r="D37" s="2"/>
      <c r="E37" s="2"/>
      <c r="F37" s="2"/>
      <c r="G37" s="2"/>
      <c r="H37" s="2"/>
      <c r="I37" s="682"/>
      <c r="J37" s="2"/>
      <c r="K37" s="682"/>
      <c r="L37" s="682"/>
      <c r="M37" s="682"/>
      <c r="N37" s="682"/>
      <c r="O37" s="682"/>
      <c r="P37" s="682"/>
      <c r="Q37" s="682"/>
      <c r="R37" s="682"/>
      <c r="S37" s="682"/>
      <c r="T37" s="682"/>
      <c r="U37" s="682"/>
      <c r="V37" s="21" t="str">
        <f t="shared" si="6"/>
        <v/>
      </c>
      <c r="W37" s="21" t="str">
        <f t="shared" si="7"/>
        <v/>
      </c>
      <c r="X37" s="42" t="str">
        <f t="shared" si="8"/>
        <v/>
      </c>
      <c r="Y37" s="42" t="str">
        <f t="shared" si="9"/>
        <v/>
      </c>
      <c r="Z37" s="2"/>
      <c r="AA37" s="2"/>
      <c r="AB37" s="2"/>
    </row>
    <row r="38" spans="1:28" x14ac:dyDescent="0.2">
      <c r="A38" s="2"/>
      <c r="B38" s="2"/>
      <c r="C38" s="2"/>
      <c r="D38" s="2"/>
      <c r="E38" s="2"/>
      <c r="F38" s="2"/>
      <c r="G38" s="2"/>
      <c r="H38" s="2"/>
      <c r="I38" s="682"/>
      <c r="J38" s="2"/>
      <c r="K38" s="682"/>
      <c r="L38" s="682"/>
      <c r="M38" s="682"/>
      <c r="N38" s="682"/>
      <c r="O38" s="682"/>
      <c r="P38" s="682"/>
      <c r="Q38" s="682"/>
      <c r="R38" s="682"/>
      <c r="S38" s="682"/>
      <c r="T38" s="682"/>
      <c r="U38" s="682"/>
      <c r="V38" s="21" t="str">
        <f t="shared" si="6"/>
        <v/>
      </c>
      <c r="W38" s="21" t="str">
        <f t="shared" si="7"/>
        <v/>
      </c>
      <c r="X38" s="42" t="str">
        <f t="shared" si="8"/>
        <v/>
      </c>
      <c r="Y38" s="42" t="str">
        <f t="shared" si="9"/>
        <v/>
      </c>
      <c r="Z38" s="2"/>
      <c r="AA38" s="2"/>
      <c r="AB38" s="2"/>
    </row>
    <row r="39" spans="1:28" x14ac:dyDescent="0.2">
      <c r="A39" s="2"/>
      <c r="B39" s="2"/>
      <c r="C39" s="2"/>
      <c r="D39" s="2"/>
      <c r="E39" s="2"/>
      <c r="F39" s="2"/>
      <c r="G39" s="2"/>
      <c r="H39" s="2"/>
      <c r="I39" s="682"/>
      <c r="J39" s="2"/>
      <c r="K39" s="682"/>
      <c r="L39" s="682"/>
      <c r="M39" s="682"/>
      <c r="N39" s="682"/>
      <c r="O39" s="682"/>
      <c r="P39" s="682"/>
      <c r="Q39" s="682"/>
      <c r="R39" s="682"/>
      <c r="S39" s="682"/>
      <c r="T39" s="682"/>
      <c r="U39" s="682"/>
      <c r="V39" s="21" t="str">
        <f t="shared" si="6"/>
        <v/>
      </c>
      <c r="W39" s="21" t="str">
        <f t="shared" si="7"/>
        <v/>
      </c>
      <c r="X39" s="42" t="str">
        <f t="shared" si="8"/>
        <v/>
      </c>
      <c r="Y39" s="42" t="str">
        <f t="shared" si="9"/>
        <v/>
      </c>
      <c r="Z39" s="2"/>
      <c r="AA39" s="2"/>
      <c r="AB39" s="2"/>
    </row>
    <row r="40" spans="1:28" x14ac:dyDescent="0.2">
      <c r="A40" s="2"/>
      <c r="B40" s="2"/>
      <c r="C40" s="2"/>
      <c r="D40" s="2"/>
      <c r="E40" s="2"/>
      <c r="F40" s="2"/>
      <c r="G40" s="2"/>
      <c r="H40" s="2"/>
      <c r="I40" s="682"/>
      <c r="J40" s="2"/>
      <c r="K40" s="682"/>
      <c r="L40" s="682"/>
      <c r="M40" s="682"/>
      <c r="N40" s="682"/>
      <c r="O40" s="682"/>
      <c r="P40" s="682"/>
      <c r="Q40" s="682"/>
      <c r="R40" s="682"/>
      <c r="S40" s="682"/>
      <c r="T40" s="682"/>
      <c r="U40" s="682"/>
      <c r="V40" s="21" t="str">
        <f t="shared" si="6"/>
        <v/>
      </c>
      <c r="W40" s="21" t="str">
        <f t="shared" si="7"/>
        <v/>
      </c>
      <c r="X40" s="42" t="str">
        <f t="shared" si="8"/>
        <v/>
      </c>
      <c r="Y40" s="42" t="str">
        <f t="shared" si="9"/>
        <v/>
      </c>
      <c r="Z40" s="2"/>
      <c r="AA40" s="2"/>
      <c r="AB40" s="2"/>
    </row>
    <row r="41" spans="1:28" x14ac:dyDescent="0.2">
      <c r="A41" s="2"/>
      <c r="B41" s="2"/>
      <c r="C41" s="2"/>
      <c r="D41" s="2"/>
      <c r="E41" s="2"/>
      <c r="F41" s="2"/>
      <c r="G41" s="2"/>
      <c r="H41" s="2"/>
      <c r="I41" s="682"/>
      <c r="J41" s="2"/>
      <c r="K41" s="682"/>
      <c r="L41" s="682"/>
      <c r="M41" s="682"/>
      <c r="N41" s="682"/>
      <c r="O41" s="682"/>
      <c r="P41" s="682"/>
      <c r="Q41" s="682"/>
      <c r="R41" s="682"/>
      <c r="S41" s="682"/>
      <c r="T41" s="682"/>
      <c r="U41" s="682"/>
      <c r="V41" s="21" t="str">
        <f t="shared" si="6"/>
        <v/>
      </c>
      <c r="W41" s="21" t="str">
        <f t="shared" si="7"/>
        <v/>
      </c>
      <c r="X41" s="42" t="str">
        <f t="shared" si="8"/>
        <v/>
      </c>
      <c r="Y41" s="42" t="str">
        <f t="shared" si="9"/>
        <v/>
      </c>
      <c r="Z41" s="2"/>
      <c r="AA41" s="2"/>
      <c r="AB41" s="2"/>
    </row>
    <row r="42" spans="1:28" x14ac:dyDescent="0.2">
      <c r="A42" s="2"/>
      <c r="B42" s="2"/>
      <c r="C42" s="2"/>
      <c r="D42" s="2"/>
      <c r="E42" s="2"/>
      <c r="F42" s="2"/>
      <c r="G42" s="2"/>
      <c r="H42" s="2"/>
      <c r="I42" s="682"/>
      <c r="J42" s="2"/>
      <c r="K42" s="682"/>
      <c r="L42" s="682"/>
      <c r="M42" s="682"/>
      <c r="N42" s="682"/>
      <c r="O42" s="682"/>
      <c r="P42" s="682"/>
      <c r="Q42" s="682"/>
      <c r="R42" s="682"/>
      <c r="S42" s="682"/>
      <c r="T42" s="682"/>
      <c r="U42" s="682"/>
      <c r="V42" s="21" t="str">
        <f t="shared" si="6"/>
        <v/>
      </c>
      <c r="W42" s="21" t="str">
        <f t="shared" si="7"/>
        <v/>
      </c>
      <c r="X42" s="42" t="str">
        <f t="shared" si="8"/>
        <v/>
      </c>
      <c r="Y42" s="42" t="str">
        <f t="shared" si="9"/>
        <v/>
      </c>
      <c r="Z42" s="2"/>
      <c r="AA42" s="2"/>
      <c r="AB42" s="2"/>
    </row>
    <row r="43" spans="1:28" x14ac:dyDescent="0.2">
      <c r="A43" s="2"/>
      <c r="B43" s="2"/>
      <c r="C43" s="2"/>
      <c r="D43" s="2"/>
      <c r="E43" s="2"/>
      <c r="F43" s="2"/>
      <c r="G43" s="2"/>
      <c r="H43" s="2"/>
      <c r="I43" s="682"/>
      <c r="J43" s="2"/>
      <c r="K43" s="682"/>
      <c r="L43" s="118"/>
      <c r="M43" s="682"/>
      <c r="N43" s="682"/>
      <c r="O43" s="682"/>
      <c r="P43" s="682"/>
      <c r="Q43" s="682"/>
      <c r="R43" s="682"/>
      <c r="S43" s="682"/>
      <c r="T43" s="682"/>
      <c r="U43" s="682"/>
      <c r="V43" s="21" t="str">
        <f t="shared" si="6"/>
        <v/>
      </c>
      <c r="W43" s="52" t="str">
        <f t="shared" si="7"/>
        <v/>
      </c>
      <c r="X43" s="47" t="str">
        <f t="shared" si="8"/>
        <v/>
      </c>
      <c r="Y43" s="47" t="str">
        <f t="shared" si="9"/>
        <v/>
      </c>
      <c r="Z43" s="48"/>
      <c r="AA43" s="2"/>
      <c r="AB43" s="2"/>
    </row>
    <row r="44" spans="1:28" x14ac:dyDescent="0.2">
      <c r="A44" s="2"/>
      <c r="B44" s="2"/>
      <c r="C44" s="2"/>
      <c r="D44" s="2"/>
      <c r="E44" s="2"/>
      <c r="F44" s="2"/>
      <c r="G44" s="2"/>
      <c r="H44" s="2"/>
      <c r="I44" s="682"/>
      <c r="J44" s="2"/>
      <c r="K44" s="682"/>
      <c r="L44" s="682"/>
      <c r="M44" s="682"/>
      <c r="N44" s="682"/>
      <c r="O44" s="682"/>
      <c r="P44" s="682"/>
      <c r="Q44" s="682"/>
      <c r="R44" s="682"/>
      <c r="S44" s="682"/>
      <c r="T44" s="682"/>
      <c r="U44" s="682"/>
      <c r="V44" s="50" t="str">
        <f t="shared" si="6"/>
        <v/>
      </c>
      <c r="W44" s="21" t="str">
        <f t="shared" si="7"/>
        <v/>
      </c>
      <c r="X44" s="42" t="str">
        <f t="shared" si="8"/>
        <v/>
      </c>
      <c r="Y44" s="42" t="str">
        <f t="shared" si="9"/>
        <v/>
      </c>
      <c r="Z44" s="2"/>
      <c r="AA44" s="51"/>
      <c r="AB44" s="2"/>
    </row>
    <row r="45" spans="1:28" x14ac:dyDescent="0.2">
      <c r="A45" s="2"/>
      <c r="B45" s="2"/>
      <c r="C45" s="2"/>
      <c r="D45" s="2"/>
      <c r="E45" s="2"/>
      <c r="F45" s="2"/>
      <c r="G45" s="2"/>
      <c r="H45" s="2"/>
      <c r="I45" s="682"/>
      <c r="J45" s="2"/>
      <c r="K45" s="682"/>
      <c r="L45" s="682"/>
      <c r="M45" s="682"/>
      <c r="N45" s="682"/>
      <c r="O45" s="682"/>
      <c r="P45" s="682"/>
      <c r="Q45" s="682"/>
      <c r="R45" s="682"/>
      <c r="S45" s="682"/>
      <c r="T45" s="682"/>
      <c r="U45" s="682"/>
      <c r="V45" s="50" t="str">
        <f t="shared" si="6"/>
        <v/>
      </c>
      <c r="W45" s="21" t="str">
        <f t="shared" si="7"/>
        <v/>
      </c>
      <c r="X45" s="42" t="str">
        <f t="shared" si="8"/>
        <v/>
      </c>
      <c r="Y45" s="42" t="str">
        <f t="shared" si="9"/>
        <v/>
      </c>
      <c r="Z45" s="2"/>
      <c r="AA45" s="51"/>
      <c r="AB45" s="2"/>
    </row>
    <row r="46" spans="1:28" x14ac:dyDescent="0.2">
      <c r="A46" s="48"/>
      <c r="B46" s="48"/>
      <c r="C46" s="48"/>
      <c r="D46" s="48"/>
      <c r="E46" s="48"/>
      <c r="F46" s="48"/>
      <c r="G46" s="48"/>
      <c r="H46" s="48"/>
      <c r="I46" s="63"/>
      <c r="J46" s="48"/>
      <c r="K46" s="63"/>
      <c r="L46" s="63"/>
      <c r="M46" s="63"/>
      <c r="N46" s="63"/>
      <c r="O46" s="63"/>
      <c r="P46" s="63"/>
      <c r="Q46" s="63"/>
      <c r="R46" s="63"/>
      <c r="S46" s="63"/>
      <c r="T46" s="63"/>
      <c r="U46" s="63"/>
      <c r="V46" s="120" t="str">
        <f t="shared" si="6"/>
        <v/>
      </c>
      <c r="W46" s="52" t="str">
        <f t="shared" si="7"/>
        <v/>
      </c>
      <c r="X46" s="47" t="str">
        <f t="shared" si="8"/>
        <v/>
      </c>
      <c r="Y46" s="47" t="str">
        <f t="shared" si="9"/>
        <v/>
      </c>
      <c r="Z46" s="48"/>
      <c r="AA46" s="121"/>
      <c r="AB46" s="48"/>
    </row>
    <row r="47" spans="1:28" x14ac:dyDescent="0.2">
      <c r="A47" s="2"/>
      <c r="B47" s="2"/>
      <c r="C47" s="2"/>
      <c r="D47" s="2"/>
      <c r="E47" s="2"/>
      <c r="F47" s="2"/>
      <c r="G47" s="2"/>
      <c r="H47" s="2"/>
      <c r="I47" s="682"/>
      <c r="J47" s="2"/>
      <c r="K47" s="682"/>
      <c r="L47" s="682"/>
      <c r="M47" s="682"/>
      <c r="N47" s="682"/>
      <c r="O47" s="682"/>
      <c r="P47" s="682"/>
      <c r="Q47" s="682"/>
      <c r="R47" s="682"/>
      <c r="S47" s="682"/>
      <c r="T47" s="682"/>
      <c r="U47" s="682"/>
      <c r="V47" s="21" t="str">
        <f t="shared" si="6"/>
        <v/>
      </c>
      <c r="W47" s="21" t="str">
        <f t="shared" si="7"/>
        <v/>
      </c>
      <c r="X47" s="42" t="str">
        <f t="shared" si="8"/>
        <v/>
      </c>
      <c r="Y47" s="42" t="str">
        <f t="shared" si="9"/>
        <v/>
      </c>
      <c r="Z47" s="2"/>
      <c r="AA47" s="2"/>
      <c r="AB47" s="2"/>
    </row>
    <row r="48" spans="1:28" ht="39.75" customHeight="1" x14ac:dyDescent="0.2">
      <c r="A48" s="2"/>
      <c r="B48" s="2"/>
      <c r="C48" s="2"/>
      <c r="D48" s="2"/>
      <c r="E48" s="2"/>
      <c r="F48" s="5"/>
      <c r="G48" s="2"/>
      <c r="H48" s="5"/>
      <c r="I48" s="5"/>
      <c r="J48" s="5"/>
      <c r="K48" s="682"/>
      <c r="L48" s="682"/>
      <c r="M48" s="682"/>
      <c r="N48" s="682"/>
      <c r="O48" s="682"/>
      <c r="P48" s="682"/>
      <c r="Q48" s="682"/>
      <c r="R48" s="682"/>
      <c r="S48" s="682"/>
      <c r="T48" s="682"/>
      <c r="U48" s="682"/>
      <c r="V48" s="682"/>
      <c r="W48" s="682"/>
      <c r="X48" s="42" t="str">
        <f t="shared" si="8"/>
        <v/>
      </c>
      <c r="Y48" s="42" t="str">
        <f t="shared" si="9"/>
        <v/>
      </c>
      <c r="Z48" s="122"/>
      <c r="AA48" s="2"/>
      <c r="AB48" s="2"/>
    </row>
    <row r="49" spans="1:28" ht="33" customHeight="1" x14ac:dyDescent="0.2">
      <c r="A49" s="2"/>
      <c r="B49" s="2"/>
      <c r="C49" s="2"/>
      <c r="D49" s="2"/>
      <c r="E49" s="2"/>
      <c r="F49" s="5"/>
      <c r="G49" s="2"/>
      <c r="H49" s="5"/>
      <c r="I49" s="5"/>
      <c r="J49" s="5"/>
      <c r="K49" s="682"/>
      <c r="L49" s="682"/>
      <c r="M49" s="682"/>
      <c r="N49" s="682"/>
      <c r="O49" s="682"/>
      <c r="P49" s="682"/>
      <c r="Q49" s="682"/>
      <c r="R49" s="682"/>
      <c r="S49" s="682"/>
      <c r="T49" s="682"/>
      <c r="U49" s="682"/>
      <c r="V49" s="682"/>
      <c r="W49" s="682"/>
      <c r="X49" s="42" t="str">
        <f t="shared" si="8"/>
        <v/>
      </c>
      <c r="Y49" s="42" t="str">
        <f t="shared" si="9"/>
        <v/>
      </c>
      <c r="Z49" s="122"/>
      <c r="AA49" s="2"/>
      <c r="AB49" s="2"/>
    </row>
    <row r="50" spans="1:28" ht="15" x14ac:dyDescent="0.25">
      <c r="A50" s="143"/>
      <c r="B50" s="143"/>
      <c r="C50" s="143"/>
      <c r="D50" s="143"/>
      <c r="E50" s="12"/>
      <c r="F50" s="144"/>
      <c r="G50" s="144"/>
      <c r="H50" s="145"/>
      <c r="I50" s="145"/>
      <c r="J50" s="145"/>
      <c r="K50" s="146"/>
      <c r="L50" s="147"/>
      <c r="M50" s="147"/>
      <c r="N50" s="147"/>
      <c r="O50" s="147"/>
      <c r="P50" s="147"/>
      <c r="Q50" s="146"/>
      <c r="R50" s="146"/>
      <c r="S50" s="146"/>
      <c r="T50" s="146"/>
      <c r="U50" s="146"/>
      <c r="V50" s="146"/>
      <c r="W50" s="146"/>
      <c r="X50" s="148" t="str">
        <f t="shared" si="8"/>
        <v/>
      </c>
      <c r="Y50" s="148" t="str">
        <f t="shared" si="9"/>
        <v/>
      </c>
      <c r="Z50" s="144"/>
      <c r="AA50" s="143"/>
      <c r="AB50" s="149"/>
    </row>
    <row r="51" spans="1:28" x14ac:dyDescent="0.2">
      <c r="X51" s="49" t="str">
        <f t="shared" si="8"/>
        <v/>
      </c>
      <c r="Y51" s="49" t="str">
        <f t="shared" si="9"/>
        <v/>
      </c>
      <c r="Z51" s="7"/>
    </row>
    <row r="52" spans="1:28" x14ac:dyDescent="0.2">
      <c r="X52" s="49" t="str">
        <f t="shared" si="8"/>
        <v/>
      </c>
      <c r="Y52" s="49" t="str">
        <f t="shared" si="9"/>
        <v/>
      </c>
      <c r="Z52" s="7"/>
    </row>
    <row r="53" spans="1:28" x14ac:dyDescent="0.2">
      <c r="X53" s="49" t="str">
        <f t="shared" si="8"/>
        <v/>
      </c>
      <c r="Y53" s="49" t="str">
        <f t="shared" si="9"/>
        <v/>
      </c>
      <c r="Z53" s="7"/>
    </row>
    <row r="54" spans="1:28" x14ac:dyDescent="0.2">
      <c r="X54" s="49" t="str">
        <f t="shared" si="8"/>
        <v/>
      </c>
      <c r="Y54" s="49" t="str">
        <f t="shared" si="9"/>
        <v/>
      </c>
      <c r="Z54" s="7"/>
    </row>
    <row r="55" spans="1:28" x14ac:dyDescent="0.2">
      <c r="X55" s="49" t="str">
        <f t="shared" si="8"/>
        <v/>
      </c>
      <c r="Y55" s="49" t="str">
        <f t="shared" si="9"/>
        <v/>
      </c>
      <c r="Z55" s="7"/>
    </row>
    <row r="56" spans="1:28" x14ac:dyDescent="0.2">
      <c r="X56" s="49" t="str">
        <f t="shared" si="8"/>
        <v/>
      </c>
      <c r="Y56" s="49" t="str">
        <f t="shared" si="9"/>
        <v/>
      </c>
      <c r="Z56" s="7"/>
    </row>
    <row r="57" spans="1:28" x14ac:dyDescent="0.2">
      <c r="X57" s="49" t="str">
        <f t="shared" si="8"/>
        <v/>
      </c>
      <c r="Y57" s="49" t="str">
        <f t="shared" si="9"/>
        <v/>
      </c>
      <c r="Z57" s="7"/>
    </row>
    <row r="58" spans="1:28" x14ac:dyDescent="0.2">
      <c r="X58" s="49" t="str">
        <f t="shared" si="8"/>
        <v/>
      </c>
      <c r="Y58" s="49" t="str">
        <f t="shared" si="9"/>
        <v/>
      </c>
      <c r="Z58" s="7"/>
    </row>
    <row r="59" spans="1:28" x14ac:dyDescent="0.2">
      <c r="X59" s="49" t="str">
        <f t="shared" si="8"/>
        <v/>
      </c>
      <c r="Y59" s="49" t="str">
        <f t="shared" si="9"/>
        <v/>
      </c>
      <c r="Z59" s="7"/>
    </row>
    <row r="60" spans="1:28" x14ac:dyDescent="0.2">
      <c r="X60" s="49" t="str">
        <f t="shared" si="8"/>
        <v/>
      </c>
      <c r="Y60" s="49" t="str">
        <f t="shared" si="9"/>
        <v/>
      </c>
      <c r="Z60" s="7"/>
    </row>
    <row r="61" spans="1:28" x14ac:dyDescent="0.2">
      <c r="X61" s="49" t="str">
        <f t="shared" si="8"/>
        <v/>
      </c>
      <c r="Y61" s="49" t="str">
        <f t="shared" si="9"/>
        <v/>
      </c>
      <c r="Z61" s="7"/>
    </row>
    <row r="62" spans="1:28" x14ac:dyDescent="0.2">
      <c r="X62" s="49" t="str">
        <f t="shared" si="8"/>
        <v/>
      </c>
      <c r="Y62" s="49" t="str">
        <f t="shared" si="9"/>
        <v/>
      </c>
      <c r="Z62" s="7"/>
    </row>
    <row r="63" spans="1:28" x14ac:dyDescent="0.2">
      <c r="X63" s="49" t="str">
        <f t="shared" si="8"/>
        <v/>
      </c>
      <c r="Y63" s="49" t="str">
        <f t="shared" si="9"/>
        <v/>
      </c>
      <c r="Z63" s="7"/>
    </row>
    <row r="64" spans="1:28" x14ac:dyDescent="0.2">
      <c r="X64" s="49" t="str">
        <f t="shared" si="8"/>
        <v/>
      </c>
      <c r="Y64" s="49" t="str">
        <f t="shared" si="9"/>
        <v/>
      </c>
      <c r="Z64" s="7"/>
    </row>
    <row r="65" spans="24:26" x14ac:dyDescent="0.2">
      <c r="X65" s="49" t="str">
        <f t="shared" si="8"/>
        <v/>
      </c>
      <c r="Y65" s="49" t="str">
        <f t="shared" si="9"/>
        <v/>
      </c>
      <c r="Z65" s="7"/>
    </row>
    <row r="66" spans="24:26" x14ac:dyDescent="0.2">
      <c r="X66" s="49" t="str">
        <f t="shared" si="8"/>
        <v/>
      </c>
      <c r="Y66" s="49" t="str">
        <f t="shared" si="9"/>
        <v/>
      </c>
      <c r="Z66" s="7"/>
    </row>
    <row r="67" spans="24:26" x14ac:dyDescent="0.2">
      <c r="X67" s="49" t="str">
        <f t="shared" si="8"/>
        <v/>
      </c>
      <c r="Y67" s="49" t="str">
        <f t="shared" si="9"/>
        <v/>
      </c>
      <c r="Z67" s="7"/>
    </row>
    <row r="68" spans="24:26" x14ac:dyDescent="0.2">
      <c r="X68" s="49" t="str">
        <f t="shared" si="8"/>
        <v/>
      </c>
      <c r="Y68" s="49" t="str">
        <f t="shared" si="9"/>
        <v/>
      </c>
      <c r="Z68" s="7"/>
    </row>
    <row r="69" spans="24:26" x14ac:dyDescent="0.2">
      <c r="X69" s="49" t="str">
        <f t="shared" si="8"/>
        <v/>
      </c>
      <c r="Y69" s="49" t="str">
        <f t="shared" si="9"/>
        <v/>
      </c>
      <c r="Z69" s="7"/>
    </row>
    <row r="70" spans="24:26" x14ac:dyDescent="0.2">
      <c r="X70" s="49" t="str">
        <f t="shared" si="8"/>
        <v/>
      </c>
      <c r="Y70" s="49" t="str">
        <f t="shared" si="9"/>
        <v/>
      </c>
      <c r="Z70" s="7"/>
    </row>
    <row r="71" spans="24:26" x14ac:dyDescent="0.2">
      <c r="Z71" s="7"/>
    </row>
    <row r="72" spans="24:26" x14ac:dyDescent="0.2">
      <c r="Z72" s="7"/>
    </row>
    <row r="73" spans="24:26" x14ac:dyDescent="0.2">
      <c r="Z73" s="7"/>
    </row>
    <row r="74" spans="24:26" x14ac:dyDescent="0.2">
      <c r="Z74" s="7"/>
    </row>
    <row r="75" spans="24:26" x14ac:dyDescent="0.2">
      <c r="Z75" s="7"/>
    </row>
    <row r="76" spans="24:26" x14ac:dyDescent="0.2">
      <c r="Z76" s="7"/>
    </row>
    <row r="77" spans="24:26" x14ac:dyDescent="0.2">
      <c r="Z77" s="7"/>
    </row>
    <row r="78" spans="24:26" x14ac:dyDescent="0.2">
      <c r="Z78" s="7"/>
    </row>
    <row r="79" spans="24:26" x14ac:dyDescent="0.2">
      <c r="Z79" s="7"/>
    </row>
    <row r="80" spans="24:26" x14ac:dyDescent="0.2">
      <c r="Z80" s="7"/>
    </row>
    <row r="81" spans="26:26" x14ac:dyDescent="0.2">
      <c r="Z81" s="7"/>
    </row>
    <row r="82" spans="26:26" x14ac:dyDescent="0.2">
      <c r="Z82" s="7"/>
    </row>
    <row r="83" spans="26:26" x14ac:dyDescent="0.2">
      <c r="Z83" s="7"/>
    </row>
    <row r="84" spans="26:26" x14ac:dyDescent="0.2">
      <c r="Z84" s="7"/>
    </row>
    <row r="85" spans="26:26" x14ac:dyDescent="0.2">
      <c r="Z85" s="7"/>
    </row>
    <row r="86" spans="26:26" x14ac:dyDescent="0.2">
      <c r="Z86" s="7"/>
    </row>
    <row r="87" spans="26:26" x14ac:dyDescent="0.2">
      <c r="Z87" s="7"/>
    </row>
    <row r="88" spans="26:26" x14ac:dyDescent="0.2">
      <c r="Z88" s="7"/>
    </row>
    <row r="89" spans="26:26" x14ac:dyDescent="0.2">
      <c r="Z89" s="7"/>
    </row>
    <row r="90" spans="26:26" x14ac:dyDescent="0.2">
      <c r="Z90" s="7"/>
    </row>
    <row r="91" spans="26:26" x14ac:dyDescent="0.2">
      <c r="Z91" s="7"/>
    </row>
    <row r="92" spans="26:26" x14ac:dyDescent="0.2">
      <c r="Z92" s="7"/>
    </row>
    <row r="93" spans="26:26" x14ac:dyDescent="0.2">
      <c r="Z93" s="7"/>
    </row>
    <row r="94" spans="26:26" x14ac:dyDescent="0.2">
      <c r="Z94" s="7"/>
    </row>
    <row r="95" spans="26:26" x14ac:dyDescent="0.2">
      <c r="Z95" s="7"/>
    </row>
    <row r="96" spans="26:26" x14ac:dyDescent="0.2">
      <c r="Z96" s="7"/>
    </row>
    <row r="97" spans="26:26" x14ac:dyDescent="0.2">
      <c r="Z97" s="7"/>
    </row>
    <row r="98" spans="26:26" x14ac:dyDescent="0.2">
      <c r="Z98" s="7"/>
    </row>
    <row r="99" spans="26:26" x14ac:dyDescent="0.2">
      <c r="Z99" s="7"/>
    </row>
    <row r="100" spans="26:26" x14ac:dyDescent="0.2">
      <c r="Z100" s="7"/>
    </row>
    <row r="101" spans="26:26" x14ac:dyDescent="0.2">
      <c r="Z101" s="7"/>
    </row>
    <row r="102" spans="26:26" x14ac:dyDescent="0.2">
      <c r="Z102" s="7"/>
    </row>
    <row r="103" spans="26:26" x14ac:dyDescent="0.2">
      <c r="Z103" s="7"/>
    </row>
    <row r="104" spans="26:26" x14ac:dyDescent="0.2">
      <c r="Z104" s="7"/>
    </row>
    <row r="105" spans="26:26" x14ac:dyDescent="0.2">
      <c r="Z105" s="7"/>
    </row>
    <row r="106" spans="26:26" x14ac:dyDescent="0.2">
      <c r="Z106" s="7"/>
    </row>
    <row r="107" spans="26:26" x14ac:dyDescent="0.2">
      <c r="Z107" s="7"/>
    </row>
    <row r="108" spans="26:26" x14ac:dyDescent="0.2">
      <c r="Z108" s="7"/>
    </row>
    <row r="109" spans="26:26" x14ac:dyDescent="0.2">
      <c r="Z109" s="7"/>
    </row>
    <row r="110" spans="26:26" x14ac:dyDescent="0.2">
      <c r="Z110" s="7"/>
    </row>
    <row r="111" spans="26:26" x14ac:dyDescent="0.2">
      <c r="Z111" s="7"/>
    </row>
    <row r="112" spans="26:26" x14ac:dyDescent="0.2">
      <c r="Z112" s="7"/>
    </row>
    <row r="113" spans="26:26" x14ac:dyDescent="0.2">
      <c r="Z113" s="7"/>
    </row>
    <row r="114" spans="26:26" x14ac:dyDescent="0.2">
      <c r="Z114" s="7"/>
    </row>
    <row r="115" spans="26:26" x14ac:dyDescent="0.2">
      <c r="Z115" s="7"/>
    </row>
    <row r="116" spans="26:26" x14ac:dyDescent="0.2">
      <c r="Z116" s="7"/>
    </row>
    <row r="117" spans="26:26" x14ac:dyDescent="0.2">
      <c r="Z117" s="7"/>
    </row>
    <row r="118" spans="26:26" x14ac:dyDescent="0.2">
      <c r="Z118" s="7"/>
    </row>
    <row r="119" spans="26:26" x14ac:dyDescent="0.2">
      <c r="Z119" s="7"/>
    </row>
    <row r="120" spans="26:26" x14ac:dyDescent="0.2">
      <c r="Z120" s="7"/>
    </row>
    <row r="121" spans="26:26" x14ac:dyDescent="0.2">
      <c r="Z121" s="7"/>
    </row>
    <row r="122" spans="26:26" x14ac:dyDescent="0.2">
      <c r="Z122" s="7"/>
    </row>
    <row r="123" spans="26:26" x14ac:dyDescent="0.2">
      <c r="Z123" s="7"/>
    </row>
    <row r="124" spans="26:26" x14ac:dyDescent="0.2">
      <c r="Z124" s="7"/>
    </row>
    <row r="125" spans="26:26" x14ac:dyDescent="0.2">
      <c r="Z125" s="7"/>
    </row>
    <row r="126" spans="26:26" x14ac:dyDescent="0.2">
      <c r="Z126" s="7"/>
    </row>
    <row r="127" spans="26:26" x14ac:dyDescent="0.2">
      <c r="Z127" s="7"/>
    </row>
    <row r="128" spans="26:26" x14ac:dyDescent="0.2">
      <c r="Z128" s="7"/>
    </row>
    <row r="129" spans="26:26" x14ac:dyDescent="0.2">
      <c r="Z129" s="7"/>
    </row>
    <row r="130" spans="26:26" x14ac:dyDescent="0.2">
      <c r="Z130" s="7"/>
    </row>
    <row r="131" spans="26:26" x14ac:dyDescent="0.2">
      <c r="Z131" s="7"/>
    </row>
    <row r="132" spans="26:26" x14ac:dyDescent="0.2">
      <c r="Z132" s="7"/>
    </row>
    <row r="133" spans="26:26" x14ac:dyDescent="0.2">
      <c r="Z133" s="7"/>
    </row>
    <row r="134" spans="26:26" x14ac:dyDescent="0.2">
      <c r="Z134" s="7"/>
    </row>
    <row r="135" spans="26:26" x14ac:dyDescent="0.2">
      <c r="Z135" s="7"/>
    </row>
    <row r="136" spans="26:26" x14ac:dyDescent="0.2">
      <c r="Z136" s="7"/>
    </row>
    <row r="137" spans="26:26" x14ac:dyDescent="0.2">
      <c r="Z137" s="7"/>
    </row>
    <row r="138" spans="26:26" x14ac:dyDescent="0.2">
      <c r="Z138" s="7"/>
    </row>
    <row r="139" spans="26:26" x14ac:dyDescent="0.2">
      <c r="Z139" s="7"/>
    </row>
    <row r="140" spans="26:26" x14ac:dyDescent="0.2">
      <c r="Z140" s="7"/>
    </row>
    <row r="141" spans="26:26" x14ac:dyDescent="0.2">
      <c r="Z141" s="7"/>
    </row>
    <row r="142" spans="26:26" x14ac:dyDescent="0.2">
      <c r="Z142" s="7"/>
    </row>
    <row r="143" spans="26:26" x14ac:dyDescent="0.2">
      <c r="Z143" s="7"/>
    </row>
    <row r="144" spans="26:26" x14ac:dyDescent="0.2">
      <c r="Z144" s="7"/>
    </row>
    <row r="145" spans="26:26" x14ac:dyDescent="0.2">
      <c r="Z145" s="7"/>
    </row>
    <row r="146" spans="26:26" x14ac:dyDescent="0.2">
      <c r="Z146" s="7"/>
    </row>
    <row r="147" spans="26:26" x14ac:dyDescent="0.2">
      <c r="Z147" s="7"/>
    </row>
    <row r="148" spans="26:26" x14ac:dyDescent="0.2">
      <c r="Z148" s="7"/>
    </row>
    <row r="149" spans="26:26" x14ac:dyDescent="0.2">
      <c r="Z149" s="7"/>
    </row>
    <row r="150" spans="26:26" x14ac:dyDescent="0.2">
      <c r="Z150" s="7"/>
    </row>
    <row r="151" spans="26:26" x14ac:dyDescent="0.2">
      <c r="Z151" s="7"/>
    </row>
    <row r="152" spans="26:26" x14ac:dyDescent="0.2">
      <c r="Z152" s="7"/>
    </row>
    <row r="153" spans="26:26" x14ac:dyDescent="0.2">
      <c r="Z153" s="7"/>
    </row>
    <row r="154" spans="26:26" x14ac:dyDescent="0.2">
      <c r="Z154" s="7"/>
    </row>
    <row r="155" spans="26:26" x14ac:dyDescent="0.2">
      <c r="Z155" s="7"/>
    </row>
    <row r="156" spans="26:26" x14ac:dyDescent="0.2">
      <c r="Z156" s="7"/>
    </row>
    <row r="157" spans="26:26" x14ac:dyDescent="0.2">
      <c r="Z157" s="7"/>
    </row>
    <row r="158" spans="26:26" x14ac:dyDescent="0.2">
      <c r="Z158" s="7"/>
    </row>
    <row r="159" spans="26:26" x14ac:dyDescent="0.2">
      <c r="Z159" s="7"/>
    </row>
    <row r="160" spans="26:26" x14ac:dyDescent="0.2">
      <c r="Z160" s="7"/>
    </row>
    <row r="161" spans="26:26" x14ac:dyDescent="0.2">
      <c r="Z161" s="7"/>
    </row>
    <row r="162" spans="26:26" x14ac:dyDescent="0.2">
      <c r="Z162" s="7"/>
    </row>
    <row r="163" spans="26:26" x14ac:dyDescent="0.2">
      <c r="Z163" s="7"/>
    </row>
    <row r="164" spans="26:26" x14ac:dyDescent="0.2">
      <c r="Z164" s="7"/>
    </row>
    <row r="165" spans="26:26" x14ac:dyDescent="0.2">
      <c r="Z165" s="7"/>
    </row>
    <row r="166" spans="26:26" x14ac:dyDescent="0.2">
      <c r="Z166" s="7"/>
    </row>
    <row r="167" spans="26:26" x14ac:dyDescent="0.2">
      <c r="Z167" s="7"/>
    </row>
    <row r="168" spans="26:26" x14ac:dyDescent="0.2">
      <c r="Z168" s="7"/>
    </row>
    <row r="169" spans="26:26" x14ac:dyDescent="0.2">
      <c r="Z169" s="7"/>
    </row>
    <row r="170" spans="26:26" x14ac:dyDescent="0.2">
      <c r="Z170" s="7"/>
    </row>
    <row r="171" spans="26:26" x14ac:dyDescent="0.2">
      <c r="Z171" s="7"/>
    </row>
    <row r="172" spans="26:26" x14ac:dyDescent="0.2">
      <c r="Z172" s="7"/>
    </row>
    <row r="173" spans="26:26" x14ac:dyDescent="0.2">
      <c r="Z173" s="7"/>
    </row>
    <row r="174" spans="26:26" x14ac:dyDescent="0.2">
      <c r="Z174" s="7"/>
    </row>
    <row r="175" spans="26:26" x14ac:dyDescent="0.2">
      <c r="Z175" s="7"/>
    </row>
    <row r="176" spans="26:26" x14ac:dyDescent="0.2">
      <c r="Z176" s="7"/>
    </row>
    <row r="177" spans="26:26" x14ac:dyDescent="0.2">
      <c r="Z177" s="7"/>
    </row>
    <row r="178" spans="26:26" x14ac:dyDescent="0.2">
      <c r="Z178" s="7"/>
    </row>
    <row r="179" spans="26:26" x14ac:dyDescent="0.2">
      <c r="Z179" s="7"/>
    </row>
    <row r="180" spans="26:26" x14ac:dyDescent="0.2">
      <c r="Z180" s="7"/>
    </row>
    <row r="181" spans="26:26" x14ac:dyDescent="0.2">
      <c r="Z181" s="7"/>
    </row>
    <row r="182" spans="26:26" x14ac:dyDescent="0.2">
      <c r="Z182" s="7"/>
    </row>
    <row r="183" spans="26:26" x14ac:dyDescent="0.2">
      <c r="Z183" s="7"/>
    </row>
    <row r="184" spans="26:26" x14ac:dyDescent="0.2">
      <c r="Z184" s="7"/>
    </row>
    <row r="185" spans="26:26" x14ac:dyDescent="0.2">
      <c r="Z185" s="7"/>
    </row>
    <row r="186" spans="26:26" x14ac:dyDescent="0.2">
      <c r="Z186" s="7"/>
    </row>
    <row r="187" spans="26:26" x14ac:dyDescent="0.2">
      <c r="Z187" s="7"/>
    </row>
    <row r="188" spans="26:26" x14ac:dyDescent="0.2">
      <c r="Z188" s="7"/>
    </row>
    <row r="189" spans="26:26" x14ac:dyDescent="0.2">
      <c r="Z189" s="7"/>
    </row>
    <row r="190" spans="26:26" x14ac:dyDescent="0.2">
      <c r="Z190" s="7"/>
    </row>
    <row r="191" spans="26:26" x14ac:dyDescent="0.2">
      <c r="Z191" s="7"/>
    </row>
    <row r="192" spans="26:26" x14ac:dyDescent="0.2">
      <c r="Z192" s="7"/>
    </row>
    <row r="193" spans="26:26" x14ac:dyDescent="0.2">
      <c r="Z193" s="7"/>
    </row>
    <row r="194" spans="26:26" x14ac:dyDescent="0.2">
      <c r="Z194" s="7"/>
    </row>
    <row r="195" spans="26:26" x14ac:dyDescent="0.2">
      <c r="Z195" s="7"/>
    </row>
    <row r="196" spans="26:26" x14ac:dyDescent="0.2">
      <c r="Z196" s="7"/>
    </row>
    <row r="197" spans="26:26" x14ac:dyDescent="0.2">
      <c r="Z197" s="7"/>
    </row>
    <row r="198" spans="26:26" x14ac:dyDescent="0.2">
      <c r="Z198" s="7"/>
    </row>
    <row r="199" spans="26:26" x14ac:dyDescent="0.2">
      <c r="Z199" s="7"/>
    </row>
    <row r="200" spans="26:26" x14ac:dyDescent="0.2">
      <c r="Z200" s="7"/>
    </row>
    <row r="201" spans="26:26" x14ac:dyDescent="0.2">
      <c r="Z201" s="7"/>
    </row>
    <row r="202" spans="26:26" x14ac:dyDescent="0.2">
      <c r="Z202" s="7"/>
    </row>
    <row r="203" spans="26:26" x14ac:dyDescent="0.2">
      <c r="Z203" s="7"/>
    </row>
    <row r="204" spans="26:26" x14ac:dyDescent="0.2">
      <c r="Z204" s="7"/>
    </row>
    <row r="205" spans="26:26" x14ac:dyDescent="0.2">
      <c r="Z205" s="7"/>
    </row>
    <row r="206" spans="26:26" x14ac:dyDescent="0.2">
      <c r="Z206" s="7"/>
    </row>
    <row r="207" spans="26:26" x14ac:dyDescent="0.2">
      <c r="Z207" s="7"/>
    </row>
    <row r="208" spans="26:26" x14ac:dyDescent="0.2">
      <c r="Z208" s="7"/>
    </row>
    <row r="209" spans="26:26" x14ac:dyDescent="0.2">
      <c r="Z209" s="7"/>
    </row>
    <row r="210" spans="26:26" x14ac:dyDescent="0.2">
      <c r="Z210" s="7"/>
    </row>
    <row r="211" spans="26:26" x14ac:dyDescent="0.2">
      <c r="Z211" s="7"/>
    </row>
    <row r="212" spans="26:26" x14ac:dyDescent="0.2">
      <c r="Z212" s="7"/>
    </row>
    <row r="213" spans="26:26" x14ac:dyDescent="0.2">
      <c r="Z213" s="7"/>
    </row>
    <row r="214" spans="26:26" x14ac:dyDescent="0.2">
      <c r="Z214" s="7"/>
    </row>
    <row r="215" spans="26:26" x14ac:dyDescent="0.2">
      <c r="Z215" s="7"/>
    </row>
    <row r="216" spans="26:26" x14ac:dyDescent="0.2">
      <c r="Z216" s="7"/>
    </row>
    <row r="217" spans="26:26" x14ac:dyDescent="0.2">
      <c r="Z217" s="7"/>
    </row>
    <row r="218" spans="26:26" x14ac:dyDescent="0.2">
      <c r="Z218" s="7"/>
    </row>
    <row r="219" spans="26:26" x14ac:dyDescent="0.2">
      <c r="Z219" s="7"/>
    </row>
    <row r="220" spans="26:26" x14ac:dyDescent="0.2">
      <c r="Z220" s="7"/>
    </row>
    <row r="221" spans="26:26" x14ac:dyDescent="0.2">
      <c r="Z221" s="7"/>
    </row>
    <row r="222" spans="26:26" x14ac:dyDescent="0.2">
      <c r="Z222" s="7"/>
    </row>
    <row r="223" spans="26:26" x14ac:dyDescent="0.2">
      <c r="Z223" s="7"/>
    </row>
    <row r="224" spans="26:26" x14ac:dyDescent="0.2">
      <c r="Z224" s="7"/>
    </row>
    <row r="225" spans="26:26" x14ac:dyDescent="0.2">
      <c r="Z225" s="7"/>
    </row>
    <row r="226" spans="26:26" x14ac:dyDescent="0.2">
      <c r="Z226" s="7"/>
    </row>
    <row r="227" spans="26:26" x14ac:dyDescent="0.2">
      <c r="Z227" s="7"/>
    </row>
    <row r="228" spans="26:26" x14ac:dyDescent="0.2">
      <c r="Z228" s="7"/>
    </row>
    <row r="229" spans="26:26" x14ac:dyDescent="0.2">
      <c r="Z229" s="7"/>
    </row>
    <row r="230" spans="26:26" x14ac:dyDescent="0.2">
      <c r="Z230" s="7"/>
    </row>
    <row r="231" spans="26:26" x14ac:dyDescent="0.2">
      <c r="Z231" s="7"/>
    </row>
    <row r="232" spans="26:26" x14ac:dyDescent="0.2">
      <c r="Z232" s="7"/>
    </row>
    <row r="233" spans="26:26" x14ac:dyDescent="0.2">
      <c r="Z233" s="7"/>
    </row>
    <row r="234" spans="26:26" x14ac:dyDescent="0.2">
      <c r="Z234" s="7"/>
    </row>
    <row r="235" spans="26:26" x14ac:dyDescent="0.2">
      <c r="Z235" s="7"/>
    </row>
    <row r="236" spans="26:26" x14ac:dyDescent="0.2">
      <c r="Z236" s="7"/>
    </row>
    <row r="237" spans="26:26" x14ac:dyDescent="0.2">
      <c r="Z237" s="7"/>
    </row>
    <row r="238" spans="26:26" x14ac:dyDescent="0.2">
      <c r="Z238" s="7"/>
    </row>
    <row r="239" spans="26:26" x14ac:dyDescent="0.2">
      <c r="Z239" s="7"/>
    </row>
    <row r="240" spans="26:26" x14ac:dyDescent="0.2">
      <c r="Z240" s="7"/>
    </row>
    <row r="241" spans="26:26" x14ac:dyDescent="0.2">
      <c r="Z241" s="7"/>
    </row>
    <row r="242" spans="26:26" x14ac:dyDescent="0.2">
      <c r="Z242" s="7"/>
    </row>
    <row r="243" spans="26:26" x14ac:dyDescent="0.2">
      <c r="Z243" s="7"/>
    </row>
    <row r="244" spans="26:26" x14ac:dyDescent="0.2">
      <c r="Z244" s="7"/>
    </row>
    <row r="245" spans="26:26" x14ac:dyDescent="0.2">
      <c r="Z245" s="7"/>
    </row>
    <row r="246" spans="26:26" x14ac:dyDescent="0.2">
      <c r="Z246" s="7"/>
    </row>
    <row r="247" spans="26:26" x14ac:dyDescent="0.2">
      <c r="Z247" s="7"/>
    </row>
    <row r="248" spans="26:26" x14ac:dyDescent="0.2">
      <c r="Z248" s="7"/>
    </row>
    <row r="249" spans="26:26" x14ac:dyDescent="0.2">
      <c r="Z249" s="7"/>
    </row>
    <row r="250" spans="26:26" x14ac:dyDescent="0.2">
      <c r="Z250" s="7"/>
    </row>
    <row r="251" spans="26:26" x14ac:dyDescent="0.2">
      <c r="Z251" s="7"/>
    </row>
    <row r="252" spans="26:26" x14ac:dyDescent="0.2">
      <c r="Z252" s="7"/>
    </row>
    <row r="253" spans="26:26" x14ac:dyDescent="0.2">
      <c r="Z253" s="7"/>
    </row>
    <row r="254" spans="26:26" x14ac:dyDescent="0.2">
      <c r="Z254" s="7"/>
    </row>
    <row r="255" spans="26:26" x14ac:dyDescent="0.2">
      <c r="Z255" s="7"/>
    </row>
    <row r="256" spans="26:26" x14ac:dyDescent="0.2">
      <c r="Z256" s="7"/>
    </row>
    <row r="257" spans="26:26" x14ac:dyDescent="0.2">
      <c r="Z257" s="7"/>
    </row>
    <row r="258" spans="26:26" x14ac:dyDescent="0.2">
      <c r="Z258" s="7"/>
    </row>
    <row r="259" spans="26:26" x14ac:dyDescent="0.2">
      <c r="Z259" s="7"/>
    </row>
    <row r="260" spans="26:26" x14ac:dyDescent="0.2">
      <c r="Z260" s="7"/>
    </row>
    <row r="261" spans="26:26" x14ac:dyDescent="0.2">
      <c r="Z261" s="7"/>
    </row>
    <row r="262" spans="26:26" x14ac:dyDescent="0.2">
      <c r="Z262" s="7"/>
    </row>
    <row r="263" spans="26:26" x14ac:dyDescent="0.2">
      <c r="Z263" s="7"/>
    </row>
    <row r="264" spans="26:26" x14ac:dyDescent="0.2">
      <c r="Z264" s="7"/>
    </row>
    <row r="265" spans="26:26" x14ac:dyDescent="0.2">
      <c r="Z265" s="7"/>
    </row>
    <row r="266" spans="26:26" x14ac:dyDescent="0.2">
      <c r="Z266" s="7"/>
    </row>
    <row r="267" spans="26:26" x14ac:dyDescent="0.2">
      <c r="Z267" s="7"/>
    </row>
    <row r="268" spans="26:26" x14ac:dyDescent="0.2">
      <c r="Z268" s="7"/>
    </row>
    <row r="269" spans="26:26" x14ac:dyDescent="0.2">
      <c r="Z269" s="7"/>
    </row>
    <row r="270" spans="26:26" x14ac:dyDescent="0.2">
      <c r="Z270" s="7"/>
    </row>
    <row r="271" spans="26:26" x14ac:dyDescent="0.2">
      <c r="Z271" s="7"/>
    </row>
    <row r="272" spans="26:26" x14ac:dyDescent="0.2">
      <c r="Z272" s="7"/>
    </row>
    <row r="273" spans="26:26" x14ac:dyDescent="0.2">
      <c r="Z273" s="7"/>
    </row>
    <row r="274" spans="26:26" x14ac:dyDescent="0.2">
      <c r="Z274" s="7"/>
    </row>
    <row r="275" spans="26:26" x14ac:dyDescent="0.2">
      <c r="Z275" s="7"/>
    </row>
    <row r="276" spans="26:26" x14ac:dyDescent="0.2">
      <c r="Z276" s="7"/>
    </row>
    <row r="277" spans="26:26" x14ac:dyDescent="0.2">
      <c r="Z277" s="7"/>
    </row>
    <row r="278" spans="26:26" x14ac:dyDescent="0.2">
      <c r="Z278" s="7"/>
    </row>
    <row r="279" spans="26:26" x14ac:dyDescent="0.2">
      <c r="Z279" s="7"/>
    </row>
    <row r="280" spans="26:26" x14ac:dyDescent="0.2">
      <c r="Z280" s="7"/>
    </row>
    <row r="281" spans="26:26" x14ac:dyDescent="0.2">
      <c r="Z281" s="7"/>
    </row>
    <row r="282" spans="26:26" x14ac:dyDescent="0.2">
      <c r="Z282" s="7"/>
    </row>
    <row r="283" spans="26:26" x14ac:dyDescent="0.2">
      <c r="Z283" s="7"/>
    </row>
    <row r="284" spans="26:26" x14ac:dyDescent="0.2">
      <c r="Z284" s="7"/>
    </row>
    <row r="285" spans="26:26" x14ac:dyDescent="0.2">
      <c r="Z285" s="7"/>
    </row>
    <row r="286" spans="26:26" x14ac:dyDescent="0.2">
      <c r="Z286" s="7"/>
    </row>
    <row r="287" spans="26:26" x14ac:dyDescent="0.2">
      <c r="Z287" s="7"/>
    </row>
    <row r="288" spans="26:26" x14ac:dyDescent="0.2">
      <c r="Z288" s="7"/>
    </row>
    <row r="289" spans="26:26" x14ac:dyDescent="0.2">
      <c r="Z289" s="7"/>
    </row>
    <row r="290" spans="26:26" x14ac:dyDescent="0.2">
      <c r="Z290" s="7"/>
    </row>
    <row r="291" spans="26:26" x14ac:dyDescent="0.2">
      <c r="Z291" s="7"/>
    </row>
    <row r="292" spans="26:26" x14ac:dyDescent="0.2">
      <c r="Z292" s="7"/>
    </row>
    <row r="293" spans="26:26" x14ac:dyDescent="0.2">
      <c r="Z293" s="7"/>
    </row>
    <row r="294" spans="26:26" x14ac:dyDescent="0.2">
      <c r="Z294" s="7"/>
    </row>
    <row r="295" spans="26:26" x14ac:dyDescent="0.2">
      <c r="Z295" s="7"/>
    </row>
    <row r="296" spans="26:26" x14ac:dyDescent="0.2">
      <c r="Z296" s="7"/>
    </row>
    <row r="297" spans="26:26" x14ac:dyDescent="0.2">
      <c r="Z297" s="7"/>
    </row>
    <row r="298" spans="26:26" x14ac:dyDescent="0.2">
      <c r="Z298" s="7"/>
    </row>
    <row r="299" spans="26:26" x14ac:dyDescent="0.2">
      <c r="Z299" s="7"/>
    </row>
    <row r="300" spans="26:26" x14ac:dyDescent="0.2">
      <c r="Z300" s="7"/>
    </row>
    <row r="301" spans="26:26" x14ac:dyDescent="0.2">
      <c r="Z301" s="7"/>
    </row>
    <row r="302" spans="26:26" x14ac:dyDescent="0.2">
      <c r="Z302" s="7"/>
    </row>
    <row r="303" spans="26:26" x14ac:dyDescent="0.2">
      <c r="Z303" s="7"/>
    </row>
    <row r="304" spans="26:26" x14ac:dyDescent="0.2">
      <c r="Z304" s="7"/>
    </row>
    <row r="305" spans="26:26" x14ac:dyDescent="0.2">
      <c r="Z305" s="7"/>
    </row>
    <row r="306" spans="26:26" x14ac:dyDescent="0.2">
      <c r="Z306" s="7"/>
    </row>
    <row r="307" spans="26:26" x14ac:dyDescent="0.2">
      <c r="Z307" s="7"/>
    </row>
    <row r="308" spans="26:26" x14ac:dyDescent="0.2">
      <c r="Z308" s="7"/>
    </row>
    <row r="309" spans="26:26" x14ac:dyDescent="0.2">
      <c r="Z309" s="7"/>
    </row>
    <row r="310" spans="26:26" x14ac:dyDescent="0.2">
      <c r="Z310" s="7"/>
    </row>
    <row r="311" spans="26:26" x14ac:dyDescent="0.2">
      <c r="Z311" s="7"/>
    </row>
    <row r="312" spans="26:26" x14ac:dyDescent="0.2">
      <c r="Z312" s="7"/>
    </row>
    <row r="313" spans="26:26" x14ac:dyDescent="0.2">
      <c r="Z313" s="7"/>
    </row>
    <row r="314" spans="26:26" x14ac:dyDescent="0.2">
      <c r="Z314" s="7"/>
    </row>
    <row r="315" spans="26:26" x14ac:dyDescent="0.2">
      <c r="Z315" s="7"/>
    </row>
    <row r="316" spans="26:26" x14ac:dyDescent="0.2">
      <c r="Z316" s="7"/>
    </row>
    <row r="317" spans="26:26" x14ac:dyDescent="0.2">
      <c r="Z317" s="7"/>
    </row>
    <row r="318" spans="26:26" x14ac:dyDescent="0.2">
      <c r="Z318" s="7"/>
    </row>
    <row r="319" spans="26:26" x14ac:dyDescent="0.2">
      <c r="Z319" s="7"/>
    </row>
    <row r="320" spans="26:26" x14ac:dyDescent="0.2">
      <c r="Z320" s="7"/>
    </row>
    <row r="321" spans="26:26" x14ac:dyDescent="0.2">
      <c r="Z321" s="7"/>
    </row>
    <row r="322" spans="26:26" x14ac:dyDescent="0.2">
      <c r="Z322" s="7"/>
    </row>
    <row r="323" spans="26:26" x14ac:dyDescent="0.2">
      <c r="Z323" s="7"/>
    </row>
    <row r="324" spans="26:26" x14ac:dyDescent="0.2">
      <c r="Z324" s="7"/>
    </row>
    <row r="325" spans="26:26" x14ac:dyDescent="0.2">
      <c r="Z325" s="7"/>
    </row>
    <row r="326" spans="26:26" x14ac:dyDescent="0.2">
      <c r="Z326" s="7"/>
    </row>
    <row r="327" spans="26:26" x14ac:dyDescent="0.2">
      <c r="Z327" s="7"/>
    </row>
    <row r="328" spans="26:26" x14ac:dyDescent="0.2">
      <c r="Z328" s="7"/>
    </row>
    <row r="329" spans="26:26" x14ac:dyDescent="0.2">
      <c r="Z329" s="7"/>
    </row>
    <row r="330" spans="26:26" x14ac:dyDescent="0.2">
      <c r="Z330" s="7"/>
    </row>
    <row r="331" spans="26:26" x14ac:dyDescent="0.2">
      <c r="Z331" s="7"/>
    </row>
    <row r="332" spans="26:26" x14ac:dyDescent="0.2">
      <c r="Z332" s="7"/>
    </row>
    <row r="333" spans="26:26" x14ac:dyDescent="0.2">
      <c r="Z333" s="7"/>
    </row>
    <row r="334" spans="26:26" x14ac:dyDescent="0.2">
      <c r="Z334" s="7"/>
    </row>
    <row r="335" spans="26:26" x14ac:dyDescent="0.2">
      <c r="Z335" s="7"/>
    </row>
    <row r="336" spans="26:26" x14ac:dyDescent="0.2">
      <c r="Z336" s="7"/>
    </row>
    <row r="337" spans="26:26" x14ac:dyDescent="0.2">
      <c r="Z337" s="7"/>
    </row>
    <row r="338" spans="26:26" x14ac:dyDescent="0.2">
      <c r="Z338" s="7"/>
    </row>
    <row r="339" spans="26:26" x14ac:dyDescent="0.2">
      <c r="Z339" s="7"/>
    </row>
    <row r="340" spans="26:26" x14ac:dyDescent="0.2">
      <c r="Z340" s="7"/>
    </row>
    <row r="341" spans="26:26" x14ac:dyDescent="0.2">
      <c r="Z341" s="7"/>
    </row>
    <row r="342" spans="26:26" x14ac:dyDescent="0.2">
      <c r="Z342" s="7"/>
    </row>
    <row r="343" spans="26:26" x14ac:dyDescent="0.2">
      <c r="Z343" s="7"/>
    </row>
    <row r="344" spans="26:26" x14ac:dyDescent="0.2">
      <c r="Z344" s="7"/>
    </row>
    <row r="345" spans="26:26" x14ac:dyDescent="0.2">
      <c r="Z345" s="7"/>
    </row>
    <row r="346" spans="26:26" x14ac:dyDescent="0.2">
      <c r="Z346" s="7"/>
    </row>
    <row r="347" spans="26:26" x14ac:dyDescent="0.2">
      <c r="Z347" s="7"/>
    </row>
    <row r="348" spans="26:26" x14ac:dyDescent="0.2">
      <c r="Z348" s="7"/>
    </row>
    <row r="349" spans="26:26" x14ac:dyDescent="0.2">
      <c r="Z349" s="7"/>
    </row>
    <row r="350" spans="26:26" x14ac:dyDescent="0.2">
      <c r="Z350" s="7"/>
    </row>
    <row r="351" spans="26:26" x14ac:dyDescent="0.2">
      <c r="Z351" s="7"/>
    </row>
    <row r="352" spans="26:26" x14ac:dyDescent="0.2">
      <c r="Z352" s="7"/>
    </row>
    <row r="353" spans="26:26" x14ac:dyDescent="0.2">
      <c r="Z353" s="7"/>
    </row>
    <row r="354" spans="26:26" x14ac:dyDescent="0.2">
      <c r="Z354" s="7"/>
    </row>
    <row r="355" spans="26:26" x14ac:dyDescent="0.2">
      <c r="Z355" s="7"/>
    </row>
    <row r="356" spans="26:26" x14ac:dyDescent="0.2">
      <c r="Z356" s="7"/>
    </row>
    <row r="357" spans="26:26" x14ac:dyDescent="0.2">
      <c r="Z357" s="7"/>
    </row>
    <row r="358" spans="26:26" x14ac:dyDescent="0.2">
      <c r="Z358" s="7"/>
    </row>
    <row r="359" spans="26:26" x14ac:dyDescent="0.2">
      <c r="Z359" s="7"/>
    </row>
    <row r="360" spans="26:26" x14ac:dyDescent="0.2">
      <c r="Z360" s="7"/>
    </row>
    <row r="361" spans="26:26" x14ac:dyDescent="0.2">
      <c r="Z361" s="7"/>
    </row>
    <row r="362" spans="26:26" x14ac:dyDescent="0.2">
      <c r="Z362" s="7"/>
    </row>
    <row r="363" spans="26:26" x14ac:dyDescent="0.2">
      <c r="Z363" s="7"/>
    </row>
    <row r="364" spans="26:26" x14ac:dyDescent="0.2">
      <c r="Z364" s="7"/>
    </row>
    <row r="365" spans="26:26" x14ac:dyDescent="0.2">
      <c r="Z365" s="7"/>
    </row>
    <row r="366" spans="26:26" x14ac:dyDescent="0.2">
      <c r="Z366" s="7"/>
    </row>
    <row r="367" spans="26:26" x14ac:dyDescent="0.2">
      <c r="Z367" s="7"/>
    </row>
    <row r="368" spans="26:26" x14ac:dyDescent="0.2">
      <c r="Z368" s="7"/>
    </row>
    <row r="369" spans="26:26" x14ac:dyDescent="0.2">
      <c r="Z369" s="7"/>
    </row>
    <row r="370" spans="26:26" x14ac:dyDescent="0.2">
      <c r="Z370" s="7"/>
    </row>
    <row r="371" spans="26:26" x14ac:dyDescent="0.2">
      <c r="Z371" s="7"/>
    </row>
    <row r="372" spans="26:26" x14ac:dyDescent="0.2">
      <c r="Z372" s="7"/>
    </row>
    <row r="373" spans="26:26" x14ac:dyDescent="0.2">
      <c r="Z373" s="7"/>
    </row>
    <row r="374" spans="26:26" x14ac:dyDescent="0.2">
      <c r="Z374" s="7"/>
    </row>
    <row r="375" spans="26:26" x14ac:dyDescent="0.2">
      <c r="Z375" s="7"/>
    </row>
    <row r="376" spans="26:26" x14ac:dyDescent="0.2">
      <c r="Z376" s="7"/>
    </row>
    <row r="377" spans="26:26" x14ac:dyDescent="0.2">
      <c r="Z377" s="7"/>
    </row>
    <row r="378" spans="26:26" x14ac:dyDescent="0.2">
      <c r="Z378" s="7"/>
    </row>
    <row r="379" spans="26:26" x14ac:dyDescent="0.2">
      <c r="Z379" s="7"/>
    </row>
    <row r="380" spans="26:26" x14ac:dyDescent="0.2">
      <c r="Z380" s="7"/>
    </row>
    <row r="381" spans="26:26" x14ac:dyDescent="0.2">
      <c r="Z381" s="7"/>
    </row>
    <row r="382" spans="26:26" x14ac:dyDescent="0.2">
      <c r="Z382" s="7"/>
    </row>
    <row r="383" spans="26:26" x14ac:dyDescent="0.2">
      <c r="Z383" s="7"/>
    </row>
    <row r="384" spans="26:26" x14ac:dyDescent="0.2">
      <c r="Z384" s="7"/>
    </row>
    <row r="385" spans="26:26" x14ac:dyDescent="0.2">
      <c r="Z385" s="7"/>
    </row>
    <row r="386" spans="26:26" x14ac:dyDescent="0.2">
      <c r="Z386" s="7"/>
    </row>
    <row r="387" spans="26:26" x14ac:dyDescent="0.2">
      <c r="Z387" s="7"/>
    </row>
    <row r="388" spans="26:26" x14ac:dyDescent="0.2">
      <c r="Z388" s="7"/>
    </row>
    <row r="389" spans="26:26" x14ac:dyDescent="0.2">
      <c r="Z389" s="7"/>
    </row>
    <row r="390" spans="26:26" x14ac:dyDescent="0.2">
      <c r="Z390" s="7"/>
    </row>
    <row r="391" spans="26:26" x14ac:dyDescent="0.2">
      <c r="Z391" s="7"/>
    </row>
    <row r="392" spans="26:26" x14ac:dyDescent="0.2">
      <c r="Z392" s="7"/>
    </row>
    <row r="393" spans="26:26" x14ac:dyDescent="0.2">
      <c r="Z393" s="7"/>
    </row>
    <row r="394" spans="26:26" x14ac:dyDescent="0.2">
      <c r="Z394" s="7"/>
    </row>
    <row r="395" spans="26:26" x14ac:dyDescent="0.2">
      <c r="Z395" s="7"/>
    </row>
    <row r="396" spans="26:26" x14ac:dyDescent="0.2">
      <c r="Z396" s="7"/>
    </row>
    <row r="397" spans="26:26" x14ac:dyDescent="0.2">
      <c r="Z397" s="7"/>
    </row>
    <row r="398" spans="26:26" x14ac:dyDescent="0.2">
      <c r="Z398" s="7"/>
    </row>
    <row r="399" spans="26:26" x14ac:dyDescent="0.2">
      <c r="Z399" s="7"/>
    </row>
    <row r="400" spans="26:26" x14ac:dyDescent="0.2">
      <c r="Z400" s="7"/>
    </row>
    <row r="401" spans="26:26" x14ac:dyDescent="0.2">
      <c r="Z401" s="7"/>
    </row>
    <row r="402" spans="26:26" x14ac:dyDescent="0.2">
      <c r="Z402" s="7"/>
    </row>
    <row r="403" spans="26:26" x14ac:dyDescent="0.2">
      <c r="Z403" s="7"/>
    </row>
    <row r="404" spans="26:26" x14ac:dyDescent="0.2">
      <c r="Z404" s="7"/>
    </row>
    <row r="405" spans="26:26" x14ac:dyDescent="0.2">
      <c r="Z405" s="7"/>
    </row>
    <row r="406" spans="26:26" x14ac:dyDescent="0.2">
      <c r="Z406" s="7"/>
    </row>
    <row r="407" spans="26:26" x14ac:dyDescent="0.2">
      <c r="Z407" s="7"/>
    </row>
    <row r="408" spans="26:26" x14ac:dyDescent="0.2">
      <c r="Z408" s="7"/>
    </row>
    <row r="409" spans="26:26" x14ac:dyDescent="0.2">
      <c r="Z409" s="7"/>
    </row>
    <row r="410" spans="26:26" x14ac:dyDescent="0.2">
      <c r="Z410" s="7"/>
    </row>
    <row r="411" spans="26:26" x14ac:dyDescent="0.2">
      <c r="Z411" s="7"/>
    </row>
    <row r="412" spans="26:26" x14ac:dyDescent="0.2">
      <c r="Z412" s="7"/>
    </row>
    <row r="413" spans="26:26" x14ac:dyDescent="0.2">
      <c r="Z413" s="7"/>
    </row>
    <row r="414" spans="26:26" x14ac:dyDescent="0.2">
      <c r="Z414" s="7"/>
    </row>
    <row r="415" spans="26:26" x14ac:dyDescent="0.2">
      <c r="Z415" s="7"/>
    </row>
    <row r="416" spans="26:26" x14ac:dyDescent="0.2">
      <c r="Z416" s="7"/>
    </row>
    <row r="417" spans="26:26" x14ac:dyDescent="0.2">
      <c r="Z417" s="7"/>
    </row>
    <row r="418" spans="26:26" x14ac:dyDescent="0.2">
      <c r="Z418" s="7"/>
    </row>
    <row r="419" spans="26:26" x14ac:dyDescent="0.2">
      <c r="Z419" s="7"/>
    </row>
    <row r="420" spans="26:26" x14ac:dyDescent="0.2">
      <c r="Z420" s="7"/>
    </row>
    <row r="421" spans="26:26" x14ac:dyDescent="0.2">
      <c r="Z421" s="7"/>
    </row>
    <row r="422" spans="26:26" x14ac:dyDescent="0.2">
      <c r="Z422" s="7"/>
    </row>
    <row r="423" spans="26:26" x14ac:dyDescent="0.2">
      <c r="Z423" s="7"/>
    </row>
    <row r="424" spans="26:26" x14ac:dyDescent="0.2">
      <c r="Z424" s="7"/>
    </row>
    <row r="425" spans="26:26" x14ac:dyDescent="0.2">
      <c r="Z425" s="7"/>
    </row>
    <row r="426" spans="26:26" x14ac:dyDescent="0.2">
      <c r="Z426" s="7"/>
    </row>
    <row r="427" spans="26:26" x14ac:dyDescent="0.2">
      <c r="Z427" s="7"/>
    </row>
    <row r="428" spans="26:26" x14ac:dyDescent="0.2">
      <c r="Z428" s="7"/>
    </row>
    <row r="429" spans="26:26" x14ac:dyDescent="0.2">
      <c r="Z429" s="7"/>
    </row>
    <row r="430" spans="26:26" x14ac:dyDescent="0.2">
      <c r="Z430" s="7"/>
    </row>
    <row r="431" spans="26:26" x14ac:dyDescent="0.2">
      <c r="Z431" s="7"/>
    </row>
    <row r="432" spans="26:26" x14ac:dyDescent="0.2">
      <c r="Z432" s="7"/>
    </row>
    <row r="433" spans="26:26" x14ac:dyDescent="0.2">
      <c r="Z433" s="7"/>
    </row>
    <row r="434" spans="26:26" x14ac:dyDescent="0.2">
      <c r="Z434" s="7"/>
    </row>
    <row r="435" spans="26:26" x14ac:dyDescent="0.2">
      <c r="Z435" s="7"/>
    </row>
    <row r="436" spans="26:26" x14ac:dyDescent="0.2">
      <c r="Z436" s="7"/>
    </row>
    <row r="437" spans="26:26" x14ac:dyDescent="0.2">
      <c r="Z437" s="7"/>
    </row>
    <row r="438" spans="26:26" x14ac:dyDescent="0.2">
      <c r="Z438" s="7"/>
    </row>
    <row r="439" spans="26:26" x14ac:dyDescent="0.2">
      <c r="Z439" s="7"/>
    </row>
    <row r="440" spans="26:26" x14ac:dyDescent="0.2">
      <c r="Z440" s="7"/>
    </row>
    <row r="441" spans="26:26" x14ac:dyDescent="0.2">
      <c r="Z441" s="7"/>
    </row>
    <row r="442" spans="26:26" x14ac:dyDescent="0.2">
      <c r="Z442" s="7"/>
    </row>
    <row r="443" spans="26:26" x14ac:dyDescent="0.2">
      <c r="Z443" s="7"/>
    </row>
    <row r="444" spans="26:26" x14ac:dyDescent="0.2">
      <c r="Z444" s="7"/>
    </row>
    <row r="445" spans="26:26" x14ac:dyDescent="0.2">
      <c r="Z445" s="7"/>
    </row>
    <row r="446" spans="26:26" x14ac:dyDescent="0.2">
      <c r="Z446" s="7"/>
    </row>
    <row r="447" spans="26:26" x14ac:dyDescent="0.2">
      <c r="Z447" s="7"/>
    </row>
    <row r="448" spans="26:26" x14ac:dyDescent="0.2">
      <c r="Z448" s="7"/>
    </row>
    <row r="449" spans="26:26" x14ac:dyDescent="0.2">
      <c r="Z449" s="7"/>
    </row>
    <row r="450" spans="26:26" x14ac:dyDescent="0.2">
      <c r="Z450" s="7"/>
    </row>
    <row r="451" spans="26:26" x14ac:dyDescent="0.2">
      <c r="Z451" s="7"/>
    </row>
    <row r="452" spans="26:26" x14ac:dyDescent="0.2">
      <c r="Z452" s="7"/>
    </row>
    <row r="453" spans="26:26" x14ac:dyDescent="0.2">
      <c r="Z453" s="7"/>
    </row>
    <row r="454" spans="26:26" x14ac:dyDescent="0.2">
      <c r="Z454" s="7"/>
    </row>
    <row r="455" spans="26:26" x14ac:dyDescent="0.2">
      <c r="Z455" s="7"/>
    </row>
    <row r="456" spans="26:26" x14ac:dyDescent="0.2">
      <c r="Z456" s="7"/>
    </row>
    <row r="457" spans="26:26" x14ac:dyDescent="0.2">
      <c r="Z457" s="7"/>
    </row>
    <row r="458" spans="26:26" x14ac:dyDescent="0.2">
      <c r="Z458" s="7"/>
    </row>
    <row r="459" spans="26:26" x14ac:dyDescent="0.2">
      <c r="Z459" s="7"/>
    </row>
    <row r="460" spans="26:26" x14ac:dyDescent="0.2">
      <c r="Z460" s="7"/>
    </row>
    <row r="461" spans="26:26" x14ac:dyDescent="0.2">
      <c r="Z461" s="7"/>
    </row>
    <row r="462" spans="26:26" x14ac:dyDescent="0.2">
      <c r="Z462" s="7"/>
    </row>
    <row r="463" spans="26:26" x14ac:dyDescent="0.2">
      <c r="Z463" s="7"/>
    </row>
    <row r="464" spans="26:26" x14ac:dyDescent="0.2">
      <c r="Z464" s="7"/>
    </row>
    <row r="465" spans="26:26" x14ac:dyDescent="0.2">
      <c r="Z465" s="7"/>
    </row>
    <row r="466" spans="26:26" x14ac:dyDescent="0.2">
      <c r="Z466" s="7"/>
    </row>
    <row r="467" spans="26:26" x14ac:dyDescent="0.2">
      <c r="Z467" s="7"/>
    </row>
    <row r="468" spans="26:26" x14ac:dyDescent="0.2">
      <c r="Z468" s="7"/>
    </row>
    <row r="469" spans="26:26" x14ac:dyDescent="0.2">
      <c r="Z469" s="7"/>
    </row>
    <row r="470" spans="26:26" x14ac:dyDescent="0.2">
      <c r="Z470" s="7"/>
    </row>
    <row r="471" spans="26:26" x14ac:dyDescent="0.2">
      <c r="Z471" s="7"/>
    </row>
    <row r="472" spans="26:26" x14ac:dyDescent="0.2">
      <c r="Z472" s="7"/>
    </row>
    <row r="473" spans="26:26" x14ac:dyDescent="0.2">
      <c r="Z473" s="7"/>
    </row>
    <row r="474" spans="26:26" x14ac:dyDescent="0.2">
      <c r="Z474" s="7"/>
    </row>
    <row r="475" spans="26:26" x14ac:dyDescent="0.2">
      <c r="Z475" s="7"/>
    </row>
    <row r="476" spans="26:26" x14ac:dyDescent="0.2">
      <c r="Z476" s="7"/>
    </row>
    <row r="477" spans="26:26" x14ac:dyDescent="0.2">
      <c r="Z477" s="7"/>
    </row>
    <row r="478" spans="26:26" x14ac:dyDescent="0.2">
      <c r="Z478" s="7"/>
    </row>
    <row r="479" spans="26:26" x14ac:dyDescent="0.2">
      <c r="Z479" s="7"/>
    </row>
    <row r="480" spans="26:26" x14ac:dyDescent="0.2">
      <c r="Z480" s="7"/>
    </row>
    <row r="481" spans="26:26" x14ac:dyDescent="0.2">
      <c r="Z481" s="7"/>
    </row>
    <row r="482" spans="26:26" x14ac:dyDescent="0.2">
      <c r="Z482" s="7"/>
    </row>
    <row r="483" spans="26:26" x14ac:dyDescent="0.2">
      <c r="Z483" s="7"/>
    </row>
    <row r="484" spans="26:26" x14ac:dyDescent="0.2">
      <c r="Z484" s="7"/>
    </row>
    <row r="485" spans="26:26" x14ac:dyDescent="0.2">
      <c r="Z485" s="7"/>
    </row>
    <row r="486" spans="26:26" x14ac:dyDescent="0.2">
      <c r="Z486" s="7"/>
    </row>
    <row r="487" spans="26:26" x14ac:dyDescent="0.2">
      <c r="Z487" s="7"/>
    </row>
    <row r="488" spans="26:26" x14ac:dyDescent="0.2">
      <c r="Z488" s="7"/>
    </row>
    <row r="489" spans="26:26" x14ac:dyDescent="0.2">
      <c r="Z489" s="7"/>
    </row>
    <row r="490" spans="26:26" x14ac:dyDescent="0.2">
      <c r="Z490" s="7"/>
    </row>
    <row r="491" spans="26:26" x14ac:dyDescent="0.2">
      <c r="Z491" s="7"/>
    </row>
    <row r="492" spans="26:26" x14ac:dyDescent="0.2">
      <c r="Z492" s="7"/>
    </row>
    <row r="493" spans="26:26" x14ac:dyDescent="0.2">
      <c r="Z493" s="7"/>
    </row>
    <row r="494" spans="26:26" x14ac:dyDescent="0.2">
      <c r="Z494" s="7"/>
    </row>
    <row r="495" spans="26:26" x14ac:dyDescent="0.2">
      <c r="Z495" s="7"/>
    </row>
    <row r="496" spans="26:26" x14ac:dyDescent="0.2">
      <c r="Z496" s="7"/>
    </row>
    <row r="497" spans="26:26" x14ac:dyDescent="0.2">
      <c r="Z497" s="7"/>
    </row>
    <row r="498" spans="26:26" x14ac:dyDescent="0.2">
      <c r="Z498" s="7"/>
    </row>
    <row r="499" spans="26:26" x14ac:dyDescent="0.2">
      <c r="Z499" s="7"/>
    </row>
    <row r="500" spans="26:26" x14ac:dyDescent="0.2">
      <c r="Z500" s="7"/>
    </row>
    <row r="501" spans="26:26" x14ac:dyDescent="0.2">
      <c r="Z501" s="7"/>
    </row>
    <row r="502" spans="26:26" x14ac:dyDescent="0.2">
      <c r="Z502" s="7"/>
    </row>
    <row r="503" spans="26:26" x14ac:dyDescent="0.2">
      <c r="Z503" s="7"/>
    </row>
    <row r="504" spans="26:26" x14ac:dyDescent="0.2">
      <c r="Z504" s="7"/>
    </row>
    <row r="505" spans="26:26" x14ac:dyDescent="0.2">
      <c r="Z505" s="7"/>
    </row>
    <row r="506" spans="26:26" x14ac:dyDescent="0.2">
      <c r="Z506" s="7"/>
    </row>
    <row r="507" spans="26:26" x14ac:dyDescent="0.2">
      <c r="Z507" s="7"/>
    </row>
    <row r="508" spans="26:26" x14ac:dyDescent="0.2">
      <c r="Z508" s="7"/>
    </row>
    <row r="509" spans="26:26" x14ac:dyDescent="0.2">
      <c r="Z509" s="7"/>
    </row>
    <row r="510" spans="26:26" x14ac:dyDescent="0.2">
      <c r="Z510" s="7"/>
    </row>
    <row r="511" spans="26:26" x14ac:dyDescent="0.2">
      <c r="Z511" s="7"/>
    </row>
    <row r="512" spans="26:26" x14ac:dyDescent="0.2">
      <c r="Z512" s="7"/>
    </row>
    <row r="513" spans="26:26" x14ac:dyDescent="0.2">
      <c r="Z513" s="7"/>
    </row>
    <row r="514" spans="26:26" x14ac:dyDescent="0.2">
      <c r="Z514" s="7"/>
    </row>
    <row r="515" spans="26:26" x14ac:dyDescent="0.2">
      <c r="Z515" s="7"/>
    </row>
    <row r="516" spans="26:26" x14ac:dyDescent="0.2">
      <c r="Z516" s="7"/>
    </row>
    <row r="517" spans="26:26" x14ac:dyDescent="0.2">
      <c r="Z517" s="7"/>
    </row>
    <row r="518" spans="26:26" x14ac:dyDescent="0.2">
      <c r="Z518" s="7"/>
    </row>
    <row r="519" spans="26:26" x14ac:dyDescent="0.2">
      <c r="Z519" s="7"/>
    </row>
    <row r="520" spans="26:26" x14ac:dyDescent="0.2">
      <c r="Z520" s="7"/>
    </row>
    <row r="521" spans="26:26" x14ac:dyDescent="0.2">
      <c r="Z521" s="7"/>
    </row>
    <row r="522" spans="26:26" x14ac:dyDescent="0.2">
      <c r="Z522" s="7"/>
    </row>
    <row r="523" spans="26:26" x14ac:dyDescent="0.2">
      <c r="Z523" s="7"/>
    </row>
    <row r="524" spans="26:26" x14ac:dyDescent="0.2">
      <c r="Z524" s="7"/>
    </row>
    <row r="525" spans="26:26" x14ac:dyDescent="0.2">
      <c r="Z525" s="7"/>
    </row>
    <row r="526" spans="26:26" x14ac:dyDescent="0.2">
      <c r="Z526" s="7"/>
    </row>
    <row r="527" spans="26:26" x14ac:dyDescent="0.2">
      <c r="Z527" s="7"/>
    </row>
    <row r="528" spans="26:26" x14ac:dyDescent="0.2">
      <c r="Z528" s="7"/>
    </row>
    <row r="529" spans="26:26" x14ac:dyDescent="0.2">
      <c r="Z529" s="7"/>
    </row>
    <row r="530" spans="26:26" x14ac:dyDescent="0.2">
      <c r="Z530" s="7"/>
    </row>
    <row r="531" spans="26:26" x14ac:dyDescent="0.2">
      <c r="Z531" s="7"/>
    </row>
    <row r="532" spans="26:26" x14ac:dyDescent="0.2">
      <c r="Z532" s="7"/>
    </row>
    <row r="533" spans="26:26" x14ac:dyDescent="0.2">
      <c r="Z533" s="7"/>
    </row>
    <row r="534" spans="26:26" x14ac:dyDescent="0.2">
      <c r="Z534" s="7"/>
    </row>
    <row r="535" spans="26:26" x14ac:dyDescent="0.2">
      <c r="Z535" s="7"/>
    </row>
    <row r="536" spans="26:26" x14ac:dyDescent="0.2">
      <c r="Z536" s="7"/>
    </row>
    <row r="537" spans="26:26" x14ac:dyDescent="0.2">
      <c r="Z537" s="7"/>
    </row>
    <row r="538" spans="26:26" x14ac:dyDescent="0.2">
      <c r="Z538" s="7"/>
    </row>
    <row r="539" spans="26:26" x14ac:dyDescent="0.2">
      <c r="Z539" s="7"/>
    </row>
    <row r="540" spans="26:26" x14ac:dyDescent="0.2">
      <c r="Z540" s="7"/>
    </row>
    <row r="541" spans="26:26" x14ac:dyDescent="0.2">
      <c r="Z541" s="7"/>
    </row>
    <row r="542" spans="26:26" x14ac:dyDescent="0.2">
      <c r="Z542" s="7"/>
    </row>
    <row r="543" spans="26:26" x14ac:dyDescent="0.2">
      <c r="Z543" s="7"/>
    </row>
    <row r="544" spans="26:26" x14ac:dyDescent="0.2">
      <c r="Z544" s="7"/>
    </row>
    <row r="545" spans="26:26" x14ac:dyDescent="0.2">
      <c r="Z545" s="7"/>
    </row>
    <row r="546" spans="26:26" x14ac:dyDescent="0.2">
      <c r="Z546" s="7"/>
    </row>
    <row r="547" spans="26:26" x14ac:dyDescent="0.2">
      <c r="Z547" s="7"/>
    </row>
    <row r="548" spans="26:26" x14ac:dyDescent="0.2">
      <c r="Z548" s="7"/>
    </row>
    <row r="549" spans="26:26" x14ac:dyDescent="0.2">
      <c r="Z549" s="7"/>
    </row>
    <row r="550" spans="26:26" x14ac:dyDescent="0.2">
      <c r="Z550" s="7"/>
    </row>
    <row r="551" spans="26:26" x14ac:dyDescent="0.2">
      <c r="Z551" s="7"/>
    </row>
    <row r="552" spans="26:26" x14ac:dyDescent="0.2">
      <c r="Z552" s="7"/>
    </row>
    <row r="553" spans="26:26" x14ac:dyDescent="0.2">
      <c r="Z553" s="7"/>
    </row>
    <row r="554" spans="26:26" x14ac:dyDescent="0.2">
      <c r="Z554" s="7"/>
    </row>
    <row r="555" spans="26:26" x14ac:dyDescent="0.2">
      <c r="Z555" s="7"/>
    </row>
    <row r="556" spans="26:26" x14ac:dyDescent="0.2">
      <c r="Z556" s="7"/>
    </row>
    <row r="557" spans="26:26" x14ac:dyDescent="0.2">
      <c r="Z557" s="7"/>
    </row>
    <row r="558" spans="26:26" x14ac:dyDescent="0.2">
      <c r="Z558" s="7"/>
    </row>
    <row r="559" spans="26:26" x14ac:dyDescent="0.2">
      <c r="Z559" s="7"/>
    </row>
    <row r="560" spans="26:26" x14ac:dyDescent="0.2">
      <c r="Z560" s="7"/>
    </row>
    <row r="561" spans="26:26" x14ac:dyDescent="0.2">
      <c r="Z561" s="7"/>
    </row>
    <row r="562" spans="26:26" x14ac:dyDescent="0.2">
      <c r="Z562" s="7"/>
    </row>
    <row r="563" spans="26:26" x14ac:dyDescent="0.2">
      <c r="Z563" s="7"/>
    </row>
    <row r="564" spans="26:26" x14ac:dyDescent="0.2">
      <c r="Z564" s="7"/>
    </row>
    <row r="565" spans="26:26" x14ac:dyDescent="0.2">
      <c r="Z565" s="7"/>
    </row>
    <row r="566" spans="26:26" x14ac:dyDescent="0.2">
      <c r="Z566" s="7"/>
    </row>
    <row r="567" spans="26:26" x14ac:dyDescent="0.2">
      <c r="Z567" s="7"/>
    </row>
    <row r="568" spans="26:26" x14ac:dyDescent="0.2">
      <c r="Z568" s="7"/>
    </row>
    <row r="569" spans="26:26" x14ac:dyDescent="0.2">
      <c r="Z569" s="7"/>
    </row>
    <row r="570" spans="26:26" x14ac:dyDescent="0.2">
      <c r="Z570" s="7"/>
    </row>
    <row r="571" spans="26:26" x14ac:dyDescent="0.2">
      <c r="Z571" s="7"/>
    </row>
    <row r="572" spans="26:26" x14ac:dyDescent="0.2">
      <c r="Z572" s="7"/>
    </row>
    <row r="573" spans="26:26" x14ac:dyDescent="0.2">
      <c r="Z573" s="7"/>
    </row>
    <row r="574" spans="26:26" x14ac:dyDescent="0.2">
      <c r="Z574" s="7"/>
    </row>
    <row r="575" spans="26:26" x14ac:dyDescent="0.2">
      <c r="Z575" s="7"/>
    </row>
    <row r="576" spans="26:26" x14ac:dyDescent="0.2">
      <c r="Z576" s="7"/>
    </row>
    <row r="577" spans="26:26" x14ac:dyDescent="0.2">
      <c r="Z577" s="7"/>
    </row>
    <row r="578" spans="26:26" x14ac:dyDescent="0.2">
      <c r="Z578" s="7"/>
    </row>
    <row r="579" spans="26:26" x14ac:dyDescent="0.2">
      <c r="Z579" s="7"/>
    </row>
    <row r="580" spans="26:26" x14ac:dyDescent="0.2">
      <c r="Z580" s="7"/>
    </row>
    <row r="581" spans="26:26" x14ac:dyDescent="0.2">
      <c r="Z581" s="7"/>
    </row>
    <row r="582" spans="26:26" x14ac:dyDescent="0.2">
      <c r="Z582" s="7"/>
    </row>
    <row r="583" spans="26:26" x14ac:dyDescent="0.2">
      <c r="Z583" s="7"/>
    </row>
    <row r="584" spans="26:26" x14ac:dyDescent="0.2">
      <c r="Z584" s="7"/>
    </row>
    <row r="585" spans="26:26" x14ac:dyDescent="0.2">
      <c r="Z585" s="7"/>
    </row>
    <row r="586" spans="26:26" x14ac:dyDescent="0.2">
      <c r="Z586" s="7"/>
    </row>
    <row r="587" spans="26:26" x14ac:dyDescent="0.2">
      <c r="Z587" s="7"/>
    </row>
  </sheetData>
  <sheetProtection sheet="1" objects="1" scenarios="1"/>
  <autoFilter ref="A2:AB70" xr:uid="{C5C05B6A-BB97-48C5-B457-00D106CEA2F9}">
    <sortState xmlns:xlrd2="http://schemas.microsoft.com/office/spreadsheetml/2017/richdata2" ref="A4:AB70">
      <sortCondition ref="A2:A70"/>
    </sortState>
  </autoFilter>
  <mergeCells count="19">
    <mergeCell ref="AB1:AB2"/>
    <mergeCell ref="L1:L2"/>
    <mergeCell ref="M1:M2"/>
    <mergeCell ref="N1:U1"/>
    <mergeCell ref="AA1:AA2"/>
    <mergeCell ref="Z1:Z2"/>
    <mergeCell ref="V1:W1"/>
    <mergeCell ref="X1:Y1"/>
    <mergeCell ref="K1:K2"/>
    <mergeCell ref="A1:A2"/>
    <mergeCell ref="B1:B2"/>
    <mergeCell ref="C1:C2"/>
    <mergeCell ref="D1:D2"/>
    <mergeCell ref="E1:E2"/>
    <mergeCell ref="F1:F2"/>
    <mergeCell ref="G1:G2"/>
    <mergeCell ref="H1:H2"/>
    <mergeCell ref="I1:I2"/>
    <mergeCell ref="J1:J2"/>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FFD2E-C9AE-47B2-A1AA-8AD140748C25}">
  <sheetPr>
    <tabColor rgb="FF00B0F0"/>
  </sheetPr>
  <dimension ref="A1:L5676"/>
  <sheetViews>
    <sheetView workbookViewId="0">
      <selection activeCell="K1" sqref="K1"/>
    </sheetView>
  </sheetViews>
  <sheetFormatPr defaultRowHeight="15" x14ac:dyDescent="0.25"/>
  <cols>
    <col min="1" max="1" width="21.42578125" customWidth="1"/>
    <col min="2" max="2" width="43.5703125" customWidth="1"/>
    <col min="3" max="3" width="20.140625" customWidth="1"/>
    <col min="4" max="4" width="16.140625" customWidth="1"/>
    <col min="7" max="7" width="16.140625" customWidth="1"/>
    <col min="8" max="8" width="14.28515625" customWidth="1"/>
    <col min="9" max="9" width="16.85546875" customWidth="1"/>
  </cols>
  <sheetData>
    <row r="1" spans="1:12" ht="47.25" x14ac:dyDescent="0.25">
      <c r="A1" s="652" t="s">
        <v>1288</v>
      </c>
      <c r="B1" s="653" t="s">
        <v>1289</v>
      </c>
      <c r="C1" s="653" t="s">
        <v>1290</v>
      </c>
      <c r="D1" s="652" t="s">
        <v>1291</v>
      </c>
      <c r="E1" s="652" t="s">
        <v>322</v>
      </c>
      <c r="F1" s="652" t="s">
        <v>1292</v>
      </c>
      <c r="G1" s="652" t="s">
        <v>1293</v>
      </c>
      <c r="H1" s="652" t="s">
        <v>1294</v>
      </c>
      <c r="I1" s="653" t="s">
        <v>1295</v>
      </c>
      <c r="J1" s="650"/>
      <c r="K1" s="650"/>
      <c r="L1" s="654"/>
    </row>
    <row r="2" spans="1:12" ht="15.75" x14ac:dyDescent="0.25">
      <c r="A2" s="651">
        <v>1</v>
      </c>
      <c r="B2" s="651" t="s">
        <v>1296</v>
      </c>
      <c r="C2" s="651" t="s">
        <v>1297</v>
      </c>
      <c r="D2" s="651" t="s">
        <v>1298</v>
      </c>
      <c r="E2" s="651">
        <v>360</v>
      </c>
      <c r="F2" s="651" t="s">
        <v>1299</v>
      </c>
      <c r="G2" s="651">
        <v>0.62</v>
      </c>
      <c r="H2" s="651">
        <v>0.83</v>
      </c>
      <c r="I2" s="651" t="s">
        <v>1300</v>
      </c>
      <c r="J2" s="650"/>
      <c r="K2" s="650"/>
      <c r="L2" s="650"/>
    </row>
    <row r="3" spans="1:12" ht="15.75" x14ac:dyDescent="0.25">
      <c r="A3" s="651">
        <v>2</v>
      </c>
      <c r="B3" s="651" t="s">
        <v>1296</v>
      </c>
      <c r="C3" s="651" t="s">
        <v>1297</v>
      </c>
      <c r="D3" s="651" t="s">
        <v>1298</v>
      </c>
      <c r="E3" s="651">
        <v>480</v>
      </c>
      <c r="F3" s="651" t="s">
        <v>1301</v>
      </c>
      <c r="G3" s="651">
        <v>0.11</v>
      </c>
      <c r="H3" s="651">
        <v>0.11</v>
      </c>
      <c r="I3" s="651" t="s">
        <v>1302</v>
      </c>
      <c r="J3" s="650"/>
      <c r="K3" s="650"/>
      <c r="L3" s="650"/>
    </row>
    <row r="4" spans="1:12" ht="15.75" x14ac:dyDescent="0.25">
      <c r="A4" s="651">
        <v>3</v>
      </c>
      <c r="B4" s="651" t="s">
        <v>1296</v>
      </c>
      <c r="C4" s="651" t="s">
        <v>1297</v>
      </c>
      <c r="D4" s="651" t="s">
        <v>1298</v>
      </c>
      <c r="E4" s="651">
        <v>480</v>
      </c>
      <c r="F4" s="651" t="s">
        <v>1301</v>
      </c>
      <c r="G4" s="651">
        <v>0.37</v>
      </c>
      <c r="H4" s="651">
        <v>0.37</v>
      </c>
      <c r="I4" s="651" t="s">
        <v>1300</v>
      </c>
      <c r="J4" s="650"/>
      <c r="K4" s="650"/>
      <c r="L4" s="650"/>
    </row>
    <row r="5" spans="1:12" ht="15.75" x14ac:dyDescent="0.25">
      <c r="A5" s="651">
        <v>4</v>
      </c>
      <c r="B5" s="651" t="s">
        <v>1296</v>
      </c>
      <c r="C5" s="651" t="s">
        <v>296</v>
      </c>
      <c r="D5" s="651" t="s">
        <v>1298</v>
      </c>
      <c r="E5" s="651">
        <v>250</v>
      </c>
      <c r="F5" s="651" t="s">
        <v>1299</v>
      </c>
      <c r="G5" s="651">
        <v>2.1000000000000001E-2</v>
      </c>
      <c r="H5" s="651">
        <v>0.04</v>
      </c>
      <c r="I5" s="651" t="s">
        <v>1302</v>
      </c>
      <c r="J5" s="650"/>
      <c r="K5" s="650"/>
      <c r="L5" s="650"/>
    </row>
    <row r="6" spans="1:12" ht="15.75" x14ac:dyDescent="0.25">
      <c r="A6" s="651">
        <v>5</v>
      </c>
      <c r="B6" s="651" t="s">
        <v>1296</v>
      </c>
      <c r="C6" s="651" t="s">
        <v>296</v>
      </c>
      <c r="D6" s="651" t="s">
        <v>1298</v>
      </c>
      <c r="E6" s="651">
        <v>317</v>
      </c>
      <c r="F6" s="651" t="s">
        <v>1299</v>
      </c>
      <c r="G6" s="651" t="s">
        <v>1303</v>
      </c>
      <c r="H6" s="651">
        <v>3.2000000000000001E-2</v>
      </c>
      <c r="I6" s="651" t="s">
        <v>1300</v>
      </c>
      <c r="J6" s="650"/>
      <c r="K6" s="650"/>
      <c r="L6" s="650"/>
    </row>
    <row r="7" spans="1:12" ht="15.75" x14ac:dyDescent="0.25">
      <c r="A7" s="651">
        <v>6</v>
      </c>
      <c r="B7" s="651" t="s">
        <v>1296</v>
      </c>
      <c r="C7" s="651" t="s">
        <v>296</v>
      </c>
      <c r="D7" s="651" t="s">
        <v>1298</v>
      </c>
      <c r="E7" s="651">
        <v>320</v>
      </c>
      <c r="F7" s="651" t="s">
        <v>1299</v>
      </c>
      <c r="G7" s="651">
        <v>0.02</v>
      </c>
      <c r="H7" s="651">
        <v>0.03</v>
      </c>
      <c r="I7" s="651" t="s">
        <v>1302</v>
      </c>
      <c r="J7" s="650"/>
      <c r="K7" s="650"/>
      <c r="L7" s="650"/>
    </row>
    <row r="8" spans="1:12" ht="15.75" x14ac:dyDescent="0.25">
      <c r="A8" s="651">
        <v>7</v>
      </c>
      <c r="B8" s="651" t="s">
        <v>1296</v>
      </c>
      <c r="C8" s="651" t="s">
        <v>296</v>
      </c>
      <c r="D8" s="651" t="s">
        <v>1298</v>
      </c>
      <c r="E8" s="651">
        <v>347</v>
      </c>
      <c r="F8" s="651" t="s">
        <v>1299</v>
      </c>
      <c r="G8" s="651" t="s">
        <v>1303</v>
      </c>
      <c r="H8" s="651">
        <v>0.1</v>
      </c>
      <c r="I8" s="651" t="s">
        <v>1300</v>
      </c>
      <c r="J8" s="650"/>
      <c r="K8" s="650"/>
      <c r="L8" s="650"/>
    </row>
    <row r="9" spans="1:12" ht="15.75" x14ac:dyDescent="0.25">
      <c r="A9" s="651">
        <v>8</v>
      </c>
      <c r="B9" s="651" t="s">
        <v>1296</v>
      </c>
      <c r="C9" s="651" t="s">
        <v>296</v>
      </c>
      <c r="D9" s="651" t="s">
        <v>1298</v>
      </c>
      <c r="E9" s="651">
        <v>360</v>
      </c>
      <c r="F9" s="651" t="s">
        <v>1299</v>
      </c>
      <c r="G9" s="651">
        <v>2.1999999999999999E-2</v>
      </c>
      <c r="H9" s="651">
        <v>2.9000000000000001E-2</v>
      </c>
      <c r="I9" s="651" t="s">
        <v>1302</v>
      </c>
      <c r="J9" s="650"/>
      <c r="K9" s="650"/>
      <c r="L9" s="650"/>
    </row>
    <row r="10" spans="1:12" ht="15.75" x14ac:dyDescent="0.25">
      <c r="A10" s="651">
        <v>9</v>
      </c>
      <c r="B10" s="651" t="s">
        <v>1296</v>
      </c>
      <c r="C10" s="651" t="s">
        <v>296</v>
      </c>
      <c r="D10" s="651" t="s">
        <v>1298</v>
      </c>
      <c r="E10" s="651">
        <v>360</v>
      </c>
      <c r="F10" s="651" t="s">
        <v>1299</v>
      </c>
      <c r="G10" s="651">
        <v>2.3E-2</v>
      </c>
      <c r="H10" s="651">
        <v>0.03</v>
      </c>
      <c r="I10" s="651" t="s">
        <v>1302</v>
      </c>
      <c r="J10" s="650"/>
      <c r="K10" s="650"/>
      <c r="L10" s="650"/>
    </row>
    <row r="11" spans="1:12" ht="15.75" x14ac:dyDescent="0.25">
      <c r="A11" s="651">
        <v>10</v>
      </c>
      <c r="B11" s="651" t="s">
        <v>1296</v>
      </c>
      <c r="C11" s="651" t="s">
        <v>296</v>
      </c>
      <c r="D11" s="651" t="s">
        <v>1298</v>
      </c>
      <c r="E11" s="651">
        <v>390</v>
      </c>
      <c r="F11" s="651" t="s">
        <v>1299</v>
      </c>
      <c r="G11" s="651">
        <v>2.1999999999999999E-2</v>
      </c>
      <c r="H11" s="651">
        <v>2.7E-2</v>
      </c>
      <c r="I11" s="651" t="s">
        <v>1302</v>
      </c>
      <c r="J11" s="650"/>
      <c r="K11" s="650"/>
      <c r="L11" s="650"/>
    </row>
    <row r="12" spans="1:12" ht="15.75" x14ac:dyDescent="0.25">
      <c r="A12" s="651">
        <v>11</v>
      </c>
      <c r="B12" s="651" t="s">
        <v>1296</v>
      </c>
      <c r="C12" s="651" t="s">
        <v>296</v>
      </c>
      <c r="D12" s="651" t="s">
        <v>1298</v>
      </c>
      <c r="E12" s="651">
        <v>390</v>
      </c>
      <c r="F12" s="651" t="s">
        <v>1299</v>
      </c>
      <c r="G12" s="651">
        <v>2.1999999999999999E-2</v>
      </c>
      <c r="H12" s="651">
        <v>2.7E-2</v>
      </c>
      <c r="I12" s="651" t="s">
        <v>1302</v>
      </c>
      <c r="J12" s="650"/>
      <c r="K12" s="650"/>
      <c r="L12" s="650"/>
    </row>
    <row r="13" spans="1:12" ht="15.75" x14ac:dyDescent="0.25">
      <c r="A13" s="651">
        <v>12</v>
      </c>
      <c r="B13" s="651" t="s">
        <v>1296</v>
      </c>
      <c r="C13" s="651" t="s">
        <v>296</v>
      </c>
      <c r="D13" s="651" t="s">
        <v>1298</v>
      </c>
      <c r="E13" s="651">
        <v>399</v>
      </c>
      <c r="F13" s="651" t="s">
        <v>1299</v>
      </c>
      <c r="G13" s="651" t="s">
        <v>1303</v>
      </c>
      <c r="H13" s="651">
        <v>0.2</v>
      </c>
      <c r="I13" s="651" t="s">
        <v>1300</v>
      </c>
      <c r="J13" s="650"/>
      <c r="K13" s="650"/>
      <c r="L13" s="650"/>
    </row>
    <row r="14" spans="1:12" ht="15.75" x14ac:dyDescent="0.25">
      <c r="A14" s="651">
        <v>13</v>
      </c>
      <c r="B14" s="651" t="s">
        <v>1296</v>
      </c>
      <c r="C14" s="651" t="s">
        <v>296</v>
      </c>
      <c r="D14" s="651" t="s">
        <v>1298</v>
      </c>
      <c r="E14" s="651">
        <v>410</v>
      </c>
      <c r="F14" s="651" t="s">
        <v>1299</v>
      </c>
      <c r="G14" s="651">
        <v>0.13</v>
      </c>
      <c r="H14" s="651">
        <v>0.13</v>
      </c>
      <c r="I14" s="651" t="s">
        <v>1302</v>
      </c>
      <c r="J14" s="650"/>
      <c r="K14" s="650"/>
      <c r="L14" s="650"/>
    </row>
    <row r="15" spans="1:12" ht="15.75" x14ac:dyDescent="0.25">
      <c r="A15" s="651">
        <v>14</v>
      </c>
      <c r="B15" s="651" t="s">
        <v>1296</v>
      </c>
      <c r="C15" s="651" t="s">
        <v>296</v>
      </c>
      <c r="D15" s="651" t="s">
        <v>1298</v>
      </c>
      <c r="E15" s="651">
        <v>415</v>
      </c>
      <c r="F15" s="651" t="s">
        <v>1299</v>
      </c>
      <c r="G15" s="651">
        <v>2.5999999999999999E-2</v>
      </c>
      <c r="H15" s="651">
        <v>0.03</v>
      </c>
      <c r="I15" s="651" t="s">
        <v>1302</v>
      </c>
      <c r="J15" s="650"/>
      <c r="K15" s="650"/>
      <c r="L15" s="650"/>
    </row>
    <row r="16" spans="1:12" ht="15.75" x14ac:dyDescent="0.25">
      <c r="A16" s="651">
        <v>15</v>
      </c>
      <c r="B16" s="651" t="s">
        <v>1296</v>
      </c>
      <c r="C16" s="651" t="s">
        <v>296</v>
      </c>
      <c r="D16" s="651" t="s">
        <v>1298</v>
      </c>
      <c r="E16" s="651">
        <v>430</v>
      </c>
      <c r="F16" s="651" t="s">
        <v>1299</v>
      </c>
      <c r="G16" s="651" t="s">
        <v>1303</v>
      </c>
      <c r="H16" s="651">
        <v>0.22</v>
      </c>
      <c r="I16" s="651" t="s">
        <v>1300</v>
      </c>
      <c r="J16" s="650"/>
      <c r="K16" s="650"/>
      <c r="L16" s="650"/>
    </row>
    <row r="17" spans="1:9" ht="15.75" x14ac:dyDescent="0.25">
      <c r="A17" s="651">
        <v>16</v>
      </c>
      <c r="B17" s="651" t="s">
        <v>1296</v>
      </c>
      <c r="C17" s="651" t="s">
        <v>296</v>
      </c>
      <c r="D17" s="651" t="s">
        <v>1298</v>
      </c>
      <c r="E17" s="651">
        <v>430</v>
      </c>
      <c r="F17" s="651" t="s">
        <v>1299</v>
      </c>
      <c r="G17" s="651">
        <v>0.2389</v>
      </c>
      <c r="H17" s="651">
        <v>0.26666699999999999</v>
      </c>
      <c r="I17" s="651" t="s">
        <v>1302</v>
      </c>
    </row>
    <row r="18" spans="1:9" ht="15.75" x14ac:dyDescent="0.25">
      <c r="A18" s="651">
        <v>17</v>
      </c>
      <c r="B18" s="651" t="s">
        <v>1296</v>
      </c>
      <c r="C18" s="651" t="s">
        <v>296</v>
      </c>
      <c r="D18" s="651" t="s">
        <v>1298</v>
      </c>
      <c r="E18" s="651">
        <v>440</v>
      </c>
      <c r="F18" s="651" t="s">
        <v>1299</v>
      </c>
      <c r="G18" s="651">
        <v>1.7999999999999999E-2</v>
      </c>
      <c r="H18" s="651">
        <v>0.02</v>
      </c>
      <c r="I18" s="651" t="s">
        <v>1302</v>
      </c>
    </row>
    <row r="19" spans="1:9" ht="15.75" x14ac:dyDescent="0.25">
      <c r="A19" s="651">
        <v>18</v>
      </c>
      <c r="B19" s="651" t="s">
        <v>1296</v>
      </c>
      <c r="C19" s="651" t="s">
        <v>296</v>
      </c>
      <c r="D19" s="651" t="s">
        <v>1298</v>
      </c>
      <c r="E19" s="651">
        <v>441</v>
      </c>
      <c r="F19" s="651" t="s">
        <v>1299</v>
      </c>
      <c r="G19" s="651">
        <v>0.13</v>
      </c>
      <c r="H19" s="651">
        <v>0.14000000000000001</v>
      </c>
      <c r="I19" s="651" t="s">
        <v>1302</v>
      </c>
    </row>
    <row r="20" spans="1:9" ht="15.75" x14ac:dyDescent="0.25">
      <c r="A20" s="651">
        <v>19</v>
      </c>
      <c r="B20" s="651" t="s">
        <v>1296</v>
      </c>
      <c r="C20" s="651" t="s">
        <v>296</v>
      </c>
      <c r="D20" s="651" t="s">
        <v>1298</v>
      </c>
      <c r="E20" s="651">
        <v>442</v>
      </c>
      <c r="F20" s="651" t="s">
        <v>1299</v>
      </c>
      <c r="G20" s="651">
        <v>0.13</v>
      </c>
      <c r="H20" s="651">
        <v>0.14000000000000001</v>
      </c>
      <c r="I20" s="651" t="s">
        <v>1302</v>
      </c>
    </row>
    <row r="21" spans="1:9" ht="15.75" x14ac:dyDescent="0.25">
      <c r="A21" s="651">
        <v>20</v>
      </c>
      <c r="B21" s="651" t="s">
        <v>1296</v>
      </c>
      <c r="C21" s="651" t="s">
        <v>296</v>
      </c>
      <c r="D21" s="651" t="s">
        <v>1298</v>
      </c>
      <c r="E21" s="651">
        <v>443</v>
      </c>
      <c r="F21" s="651" t="s">
        <v>1299</v>
      </c>
      <c r="G21" s="651">
        <v>2.4E-2</v>
      </c>
      <c r="H21" s="651">
        <v>2.4E-2</v>
      </c>
      <c r="I21" s="651" t="s">
        <v>1302</v>
      </c>
    </row>
    <row r="22" spans="1:9" ht="15.75" x14ac:dyDescent="0.25">
      <c r="A22" s="651">
        <v>21</v>
      </c>
      <c r="B22" s="651" t="s">
        <v>1296</v>
      </c>
      <c r="C22" s="651" t="s">
        <v>296</v>
      </c>
      <c r="D22" s="651" t="s">
        <v>1298</v>
      </c>
      <c r="E22" s="651">
        <v>443</v>
      </c>
      <c r="F22" s="651" t="s">
        <v>1299</v>
      </c>
      <c r="G22" s="651" t="s">
        <v>1303</v>
      </c>
      <c r="H22" s="651">
        <v>0.95</v>
      </c>
      <c r="I22" s="651" t="s">
        <v>1300</v>
      </c>
    </row>
    <row r="23" spans="1:9" ht="15.75" x14ac:dyDescent="0.25">
      <c r="A23" s="651">
        <v>22</v>
      </c>
      <c r="B23" s="651" t="s">
        <v>1296</v>
      </c>
      <c r="C23" s="651" t="s">
        <v>296</v>
      </c>
      <c r="D23" s="651" t="s">
        <v>1298</v>
      </c>
      <c r="E23" s="651">
        <v>444</v>
      </c>
      <c r="F23" s="651" t="s">
        <v>1299</v>
      </c>
      <c r="G23" s="651">
        <v>0.21</v>
      </c>
      <c r="H23" s="651">
        <v>0.21</v>
      </c>
      <c r="I23" s="651" t="s">
        <v>1302</v>
      </c>
    </row>
    <row r="24" spans="1:9" ht="15.75" x14ac:dyDescent="0.25">
      <c r="A24" s="651">
        <v>23</v>
      </c>
      <c r="B24" s="651" t="s">
        <v>1296</v>
      </c>
      <c r="C24" s="651" t="s">
        <v>296</v>
      </c>
      <c r="D24" s="651" t="s">
        <v>1298</v>
      </c>
      <c r="E24" s="651">
        <v>446</v>
      </c>
      <c r="F24" s="651" t="s">
        <v>1299</v>
      </c>
      <c r="G24" s="651" t="s">
        <v>1303</v>
      </c>
      <c r="H24" s="651">
        <v>1.2E-2</v>
      </c>
      <c r="I24" s="651" t="s">
        <v>1302</v>
      </c>
    </row>
    <row r="25" spans="1:9" ht="15.75" x14ac:dyDescent="0.25">
      <c r="A25" s="651">
        <v>24</v>
      </c>
      <c r="B25" s="651" t="s">
        <v>1296</v>
      </c>
      <c r="C25" s="651" t="s">
        <v>296</v>
      </c>
      <c r="D25" s="651" t="s">
        <v>1298</v>
      </c>
      <c r="E25" s="651">
        <v>446</v>
      </c>
      <c r="F25" s="651" t="s">
        <v>1299</v>
      </c>
      <c r="G25" s="651" t="s">
        <v>1303</v>
      </c>
      <c r="H25" s="651">
        <v>8.1000000000000003E-2</v>
      </c>
      <c r="I25" s="651" t="s">
        <v>1300</v>
      </c>
    </row>
    <row r="26" spans="1:9" ht="15.75" x14ac:dyDescent="0.25">
      <c r="A26" s="651">
        <v>25</v>
      </c>
      <c r="B26" s="651" t="s">
        <v>1296</v>
      </c>
      <c r="C26" s="651" t="s">
        <v>296</v>
      </c>
      <c r="D26" s="651" t="s">
        <v>1298</v>
      </c>
      <c r="E26" s="651">
        <v>448</v>
      </c>
      <c r="F26" s="651" t="s">
        <v>1299</v>
      </c>
      <c r="G26" s="651">
        <v>0.13</v>
      </c>
      <c r="H26" s="651">
        <v>0.14000000000000001</v>
      </c>
      <c r="I26" s="651" t="s">
        <v>1302</v>
      </c>
    </row>
    <row r="27" spans="1:9" ht="15.75" x14ac:dyDescent="0.25">
      <c r="A27" s="651">
        <v>26</v>
      </c>
      <c r="B27" s="651" t="s">
        <v>1296</v>
      </c>
      <c r="C27" s="651" t="s">
        <v>296</v>
      </c>
      <c r="D27" s="651" t="s">
        <v>1298</v>
      </c>
      <c r="E27" s="651">
        <v>450</v>
      </c>
      <c r="F27" s="651" t="s">
        <v>1299</v>
      </c>
      <c r="G27" s="651" t="s">
        <v>1303</v>
      </c>
      <c r="H27" s="651">
        <v>1.9E-2</v>
      </c>
      <c r="I27" s="651" t="s">
        <v>1300</v>
      </c>
    </row>
    <row r="28" spans="1:9" ht="15.75" x14ac:dyDescent="0.25">
      <c r="A28" s="651">
        <v>27</v>
      </c>
      <c r="B28" s="651" t="s">
        <v>1296</v>
      </c>
      <c r="C28" s="651" t="s">
        <v>296</v>
      </c>
      <c r="D28" s="651" t="s">
        <v>1298</v>
      </c>
      <c r="E28" s="651">
        <v>450</v>
      </c>
      <c r="F28" s="651" t="s">
        <v>1299</v>
      </c>
      <c r="G28" s="651">
        <v>2.3E-2</v>
      </c>
      <c r="H28" s="651">
        <v>2.3E-2</v>
      </c>
      <c r="I28" s="651" t="s">
        <v>1302</v>
      </c>
    </row>
    <row r="29" spans="1:9" ht="15.75" x14ac:dyDescent="0.25">
      <c r="A29" s="651">
        <v>28</v>
      </c>
      <c r="B29" s="651" t="s">
        <v>1296</v>
      </c>
      <c r="C29" s="651" t="s">
        <v>296</v>
      </c>
      <c r="D29" s="651" t="s">
        <v>1298</v>
      </c>
      <c r="E29" s="651">
        <v>450</v>
      </c>
      <c r="F29" s="651" t="s">
        <v>1299</v>
      </c>
      <c r="G29" s="651">
        <v>2.1999999999999999E-2</v>
      </c>
      <c r="H29" s="651">
        <v>2.3E-2</v>
      </c>
      <c r="I29" s="651" t="s">
        <v>1302</v>
      </c>
    </row>
    <row r="30" spans="1:9" ht="15.75" x14ac:dyDescent="0.25">
      <c r="A30" s="651">
        <v>29</v>
      </c>
      <c r="B30" s="651" t="s">
        <v>1296</v>
      </c>
      <c r="C30" s="651" t="s">
        <v>296</v>
      </c>
      <c r="D30" s="651" t="s">
        <v>1298</v>
      </c>
      <c r="E30" s="651">
        <v>450</v>
      </c>
      <c r="F30" s="651" t="s">
        <v>1299</v>
      </c>
      <c r="G30" s="651">
        <v>5.6000000000000001E-2</v>
      </c>
      <c r="H30" s="651">
        <v>0.06</v>
      </c>
      <c r="I30" s="651" t="s">
        <v>1302</v>
      </c>
    </row>
    <row r="31" spans="1:9" ht="15.75" x14ac:dyDescent="0.25">
      <c r="A31" s="651">
        <v>30</v>
      </c>
      <c r="B31" s="651" t="s">
        <v>1296</v>
      </c>
      <c r="C31" s="651" t="s">
        <v>296</v>
      </c>
      <c r="D31" s="651" t="s">
        <v>1298</v>
      </c>
      <c r="E31" s="651">
        <v>450</v>
      </c>
      <c r="F31" s="651" t="s">
        <v>1299</v>
      </c>
      <c r="G31" s="651">
        <v>0.56000000000000005</v>
      </c>
      <c r="H31" s="651">
        <v>0.6</v>
      </c>
      <c r="I31" s="651" t="s">
        <v>1302</v>
      </c>
    </row>
    <row r="32" spans="1:9" ht="15.75" x14ac:dyDescent="0.25">
      <c r="A32" s="651">
        <v>31</v>
      </c>
      <c r="B32" s="651" t="s">
        <v>1296</v>
      </c>
      <c r="C32" s="651" t="s">
        <v>296</v>
      </c>
      <c r="D32" s="651" t="s">
        <v>1298</v>
      </c>
      <c r="E32" s="651">
        <v>454</v>
      </c>
      <c r="F32" s="651" t="s">
        <v>1299</v>
      </c>
      <c r="G32" s="651">
        <v>2.1999999999999999E-2</v>
      </c>
      <c r="H32" s="651">
        <v>2.3E-2</v>
      </c>
      <c r="I32" s="651" t="s">
        <v>1300</v>
      </c>
    </row>
    <row r="33" spans="1:9" ht="15.75" x14ac:dyDescent="0.25">
      <c r="A33" s="651">
        <v>32</v>
      </c>
      <c r="B33" s="651" t="s">
        <v>1296</v>
      </c>
      <c r="C33" s="651" t="s">
        <v>296</v>
      </c>
      <c r="D33" s="651" t="s">
        <v>1298</v>
      </c>
      <c r="E33" s="651">
        <v>459</v>
      </c>
      <c r="F33" s="651" t="s">
        <v>1299</v>
      </c>
      <c r="G33" s="651">
        <v>0.1275</v>
      </c>
      <c r="H33" s="651">
        <v>0.13333300000000001</v>
      </c>
      <c r="I33" s="651" t="s">
        <v>1302</v>
      </c>
    </row>
    <row r="34" spans="1:9" ht="15.75" x14ac:dyDescent="0.25">
      <c r="A34" s="651">
        <v>33</v>
      </c>
      <c r="B34" s="651" t="s">
        <v>1296</v>
      </c>
      <c r="C34" s="651" t="s">
        <v>296</v>
      </c>
      <c r="D34" s="651" t="s">
        <v>1298</v>
      </c>
      <c r="E34" s="651">
        <v>460</v>
      </c>
      <c r="F34" s="651" t="s">
        <v>1299</v>
      </c>
      <c r="G34" s="651" t="s">
        <v>1303</v>
      </c>
      <c r="H34" s="651">
        <v>0.45</v>
      </c>
      <c r="I34" s="651" t="s">
        <v>1300</v>
      </c>
    </row>
    <row r="35" spans="1:9" ht="15.75" x14ac:dyDescent="0.25">
      <c r="A35" s="651">
        <v>34</v>
      </c>
      <c r="B35" s="651" t="s">
        <v>1296</v>
      </c>
      <c r="C35" s="651" t="s">
        <v>296</v>
      </c>
      <c r="D35" s="651" t="s">
        <v>1298</v>
      </c>
      <c r="E35" s="651">
        <v>463</v>
      </c>
      <c r="F35" s="651" t="s">
        <v>1299</v>
      </c>
      <c r="G35" s="651">
        <v>9.5999999999999992E-3</v>
      </c>
      <c r="H35" s="651">
        <v>0.01</v>
      </c>
      <c r="I35" s="651" t="s">
        <v>1302</v>
      </c>
    </row>
    <row r="36" spans="1:9" ht="15.75" x14ac:dyDescent="0.25">
      <c r="A36" s="651">
        <v>35</v>
      </c>
      <c r="B36" s="651" t="s">
        <v>1296</v>
      </c>
      <c r="C36" s="651" t="s">
        <v>296</v>
      </c>
      <c r="D36" s="651" t="s">
        <v>1298</v>
      </c>
      <c r="E36" s="651">
        <v>463</v>
      </c>
      <c r="F36" s="651" t="s">
        <v>1299</v>
      </c>
      <c r="G36" s="651">
        <v>0.2</v>
      </c>
      <c r="H36" s="651">
        <v>0.2</v>
      </c>
      <c r="I36" s="651" t="s">
        <v>1302</v>
      </c>
    </row>
    <row r="37" spans="1:9" ht="15.75" x14ac:dyDescent="0.25">
      <c r="A37" s="651">
        <v>36</v>
      </c>
      <c r="B37" s="651" t="s">
        <v>1296</v>
      </c>
      <c r="C37" s="651" t="s">
        <v>296</v>
      </c>
      <c r="D37" s="651" t="s">
        <v>1298</v>
      </c>
      <c r="E37" s="651">
        <v>465</v>
      </c>
      <c r="F37" s="651" t="s">
        <v>1299</v>
      </c>
      <c r="G37" s="651">
        <v>3.5999999999999997E-2</v>
      </c>
      <c r="H37" s="651">
        <v>3.5999999999999997E-2</v>
      </c>
      <c r="I37" s="651" t="s">
        <v>1302</v>
      </c>
    </row>
    <row r="38" spans="1:9" ht="15.75" x14ac:dyDescent="0.25">
      <c r="A38" s="651">
        <v>37</v>
      </c>
      <c r="B38" s="651" t="s">
        <v>1296</v>
      </c>
      <c r="C38" s="651" t="s">
        <v>296</v>
      </c>
      <c r="D38" s="651" t="s">
        <v>1298</v>
      </c>
      <c r="E38" s="651">
        <v>466</v>
      </c>
      <c r="F38" s="651" t="s">
        <v>1299</v>
      </c>
      <c r="G38" s="651" t="s">
        <v>1303</v>
      </c>
      <c r="H38" s="651">
        <v>0.79</v>
      </c>
      <c r="I38" s="651" t="s">
        <v>1300</v>
      </c>
    </row>
    <row r="39" spans="1:9" ht="15.75" x14ac:dyDescent="0.25">
      <c r="A39" s="651">
        <v>38</v>
      </c>
      <c r="B39" s="651" t="s">
        <v>1296</v>
      </c>
      <c r="C39" s="651" t="s">
        <v>296</v>
      </c>
      <c r="D39" s="651" t="s">
        <v>1298</v>
      </c>
      <c r="E39" s="651">
        <v>470</v>
      </c>
      <c r="F39" s="651" t="s">
        <v>1299</v>
      </c>
      <c r="G39" s="651">
        <v>0.22</v>
      </c>
      <c r="H39" s="651">
        <v>0.22</v>
      </c>
      <c r="I39" s="651" t="s">
        <v>1302</v>
      </c>
    </row>
    <row r="40" spans="1:9" ht="15.75" x14ac:dyDescent="0.25">
      <c r="A40" s="651">
        <v>39</v>
      </c>
      <c r="B40" s="651" t="s">
        <v>1296</v>
      </c>
      <c r="C40" s="651" t="s">
        <v>296</v>
      </c>
      <c r="D40" s="651" t="s">
        <v>1298</v>
      </c>
      <c r="E40" s="651">
        <v>470</v>
      </c>
      <c r="F40" s="651" t="s">
        <v>1299</v>
      </c>
      <c r="G40" s="651" t="s">
        <v>1303</v>
      </c>
      <c r="H40" s="651">
        <v>0.28000000000000003</v>
      </c>
      <c r="I40" s="651" t="s">
        <v>1300</v>
      </c>
    </row>
    <row r="41" spans="1:9" ht="15.75" x14ac:dyDescent="0.25">
      <c r="A41" s="651">
        <v>40</v>
      </c>
      <c r="B41" s="651" t="s">
        <v>1296</v>
      </c>
      <c r="C41" s="651" t="s">
        <v>296</v>
      </c>
      <c r="D41" s="651" t="s">
        <v>1298</v>
      </c>
      <c r="E41" s="651">
        <v>474</v>
      </c>
      <c r="F41" s="651" t="s">
        <v>1299</v>
      </c>
      <c r="G41" s="651">
        <v>1.0999999999999999E-2</v>
      </c>
      <c r="H41" s="651">
        <v>1.0999999999999999E-2</v>
      </c>
      <c r="I41" s="651" t="s">
        <v>1302</v>
      </c>
    </row>
    <row r="42" spans="1:9" ht="15.75" x14ac:dyDescent="0.25">
      <c r="A42" s="651">
        <v>41</v>
      </c>
      <c r="B42" s="651" t="s">
        <v>1296</v>
      </c>
      <c r="C42" s="651" t="s">
        <v>296</v>
      </c>
      <c r="D42" s="651" t="s">
        <v>1298</v>
      </c>
      <c r="E42" s="651">
        <v>476</v>
      </c>
      <c r="F42" s="651" t="s">
        <v>1299</v>
      </c>
      <c r="G42" s="651" t="s">
        <v>1303</v>
      </c>
      <c r="H42" s="651">
        <v>1</v>
      </c>
      <c r="I42" s="651" t="s">
        <v>1300</v>
      </c>
    </row>
    <row r="43" spans="1:9" ht="15.75" x14ac:dyDescent="0.25">
      <c r="A43" s="651">
        <v>42</v>
      </c>
      <c r="B43" s="651" t="s">
        <v>1296</v>
      </c>
      <c r="C43" s="651" t="s">
        <v>296</v>
      </c>
      <c r="D43" s="651" t="s">
        <v>1298</v>
      </c>
      <c r="E43" s="651">
        <v>480</v>
      </c>
      <c r="F43" s="651" t="s">
        <v>1301</v>
      </c>
      <c r="G43" s="651">
        <v>1.7999999999999999E-2</v>
      </c>
      <c r="H43" s="651">
        <v>1.7999999999999999E-2</v>
      </c>
      <c r="I43" s="651" t="s">
        <v>1300</v>
      </c>
    </row>
    <row r="44" spans="1:9" ht="15.75" x14ac:dyDescent="0.25">
      <c r="A44" s="651">
        <v>43</v>
      </c>
      <c r="B44" s="651" t="s">
        <v>1296</v>
      </c>
      <c r="C44" s="651" t="s">
        <v>296</v>
      </c>
      <c r="D44" s="651" t="s">
        <v>1298</v>
      </c>
      <c r="E44" s="651">
        <v>480</v>
      </c>
      <c r="F44" s="651" t="s">
        <v>1301</v>
      </c>
      <c r="G44" s="651">
        <v>2.5999999999999999E-2</v>
      </c>
      <c r="H44" s="651">
        <v>2.5999999999999999E-2</v>
      </c>
      <c r="I44" s="651" t="s">
        <v>1302</v>
      </c>
    </row>
    <row r="45" spans="1:9" ht="15.75" x14ac:dyDescent="0.25">
      <c r="A45" s="651">
        <v>44</v>
      </c>
      <c r="B45" s="651" t="s">
        <v>1296</v>
      </c>
      <c r="C45" s="651" t="s">
        <v>296</v>
      </c>
      <c r="D45" s="651" t="s">
        <v>1298</v>
      </c>
      <c r="E45" s="651">
        <v>480</v>
      </c>
      <c r="F45" s="651" t="s">
        <v>1301</v>
      </c>
      <c r="G45" s="651">
        <v>2.9000000000000001E-2</v>
      </c>
      <c r="H45" s="651">
        <v>2.9000000000000001E-2</v>
      </c>
      <c r="I45" s="651" t="s">
        <v>1302</v>
      </c>
    </row>
    <row r="46" spans="1:9" ht="15.75" x14ac:dyDescent="0.25">
      <c r="A46" s="651">
        <v>45</v>
      </c>
      <c r="B46" s="651" t="s">
        <v>1296</v>
      </c>
      <c r="C46" s="651" t="s">
        <v>296</v>
      </c>
      <c r="D46" s="651" t="s">
        <v>1298</v>
      </c>
      <c r="E46" s="651">
        <v>480</v>
      </c>
      <c r="F46" s="651" t="s">
        <v>1301</v>
      </c>
      <c r="G46" s="651">
        <v>0.03</v>
      </c>
      <c r="H46" s="651">
        <v>0.03</v>
      </c>
      <c r="I46" s="651" t="s">
        <v>1302</v>
      </c>
    </row>
    <row r="47" spans="1:9" ht="15.75" x14ac:dyDescent="0.25">
      <c r="A47" s="651">
        <v>46</v>
      </c>
      <c r="B47" s="651" t="s">
        <v>1296</v>
      </c>
      <c r="C47" s="651" t="s">
        <v>296</v>
      </c>
      <c r="D47" s="651" t="s">
        <v>1298</v>
      </c>
      <c r="E47" s="651">
        <v>480</v>
      </c>
      <c r="F47" s="651" t="s">
        <v>1301</v>
      </c>
      <c r="G47" s="651">
        <v>3.5000000000000003E-2</v>
      </c>
      <c r="H47" s="651">
        <v>3.5000000000000003E-2</v>
      </c>
      <c r="I47" s="651" t="s">
        <v>1300</v>
      </c>
    </row>
    <row r="48" spans="1:9" ht="15.75" x14ac:dyDescent="0.25">
      <c r="A48" s="651">
        <v>47</v>
      </c>
      <c r="B48" s="651" t="s">
        <v>1296</v>
      </c>
      <c r="C48" s="651" t="s">
        <v>296</v>
      </c>
      <c r="D48" s="651" t="s">
        <v>1298</v>
      </c>
      <c r="E48" s="651">
        <v>480</v>
      </c>
      <c r="F48" s="651" t="s">
        <v>1301</v>
      </c>
      <c r="G48" s="651">
        <v>3.5000000000000003E-2</v>
      </c>
      <c r="H48" s="651">
        <v>3.5000000000000003E-2</v>
      </c>
      <c r="I48" s="651" t="s">
        <v>1300</v>
      </c>
    </row>
    <row r="49" spans="1:9" ht="15.75" x14ac:dyDescent="0.25">
      <c r="A49" s="651">
        <v>48</v>
      </c>
      <c r="B49" s="651" t="s">
        <v>1296</v>
      </c>
      <c r="C49" s="651" t="s">
        <v>296</v>
      </c>
      <c r="D49" s="651" t="s">
        <v>1298</v>
      </c>
      <c r="E49" s="651">
        <v>480</v>
      </c>
      <c r="F49" s="651" t="s">
        <v>1301</v>
      </c>
      <c r="G49" s="651">
        <v>0.04</v>
      </c>
      <c r="H49" s="651">
        <v>0.04</v>
      </c>
      <c r="I49" s="651" t="s">
        <v>1302</v>
      </c>
    </row>
    <row r="50" spans="1:9" ht="15.75" x14ac:dyDescent="0.25">
      <c r="A50" s="651">
        <v>49</v>
      </c>
      <c r="B50" s="651" t="s">
        <v>1296</v>
      </c>
      <c r="C50" s="651" t="s">
        <v>296</v>
      </c>
      <c r="D50" s="651" t="s">
        <v>1298</v>
      </c>
      <c r="E50" s="651">
        <v>480</v>
      </c>
      <c r="F50" s="651" t="s">
        <v>1301</v>
      </c>
      <c r="G50" s="651">
        <v>5.8999999999999997E-2</v>
      </c>
      <c r="H50" s="651">
        <v>5.8999999999999997E-2</v>
      </c>
      <c r="I50" s="651" t="s">
        <v>1302</v>
      </c>
    </row>
    <row r="51" spans="1:9" ht="15.75" x14ac:dyDescent="0.25">
      <c r="A51" s="651">
        <v>50</v>
      </c>
      <c r="B51" s="651" t="s">
        <v>1296</v>
      </c>
      <c r="C51" s="651" t="s">
        <v>296</v>
      </c>
      <c r="D51" s="651" t="s">
        <v>1298</v>
      </c>
      <c r="E51" s="651">
        <v>480</v>
      </c>
      <c r="F51" s="651" t="s">
        <v>1301</v>
      </c>
      <c r="G51" s="651">
        <v>7.0000000000000007E-2</v>
      </c>
      <c r="H51" s="651">
        <v>7.0000000000000007E-2</v>
      </c>
      <c r="I51" s="651" t="s">
        <v>1300</v>
      </c>
    </row>
    <row r="52" spans="1:9" ht="15.75" x14ac:dyDescent="0.25">
      <c r="A52" s="651">
        <v>51</v>
      </c>
      <c r="B52" s="651" t="s">
        <v>1296</v>
      </c>
      <c r="C52" s="651" t="s">
        <v>296</v>
      </c>
      <c r="D52" s="651" t="s">
        <v>1298</v>
      </c>
      <c r="E52" s="651">
        <v>480</v>
      </c>
      <c r="F52" s="651" t="s">
        <v>1301</v>
      </c>
      <c r="G52" s="651">
        <v>7.0000000000000007E-2</v>
      </c>
      <c r="H52" s="651">
        <v>7.0000000000000007E-2</v>
      </c>
      <c r="I52" s="651" t="s">
        <v>1300</v>
      </c>
    </row>
    <row r="53" spans="1:9" ht="15.75" x14ac:dyDescent="0.25">
      <c r="A53" s="651">
        <v>52</v>
      </c>
      <c r="B53" s="651" t="s">
        <v>1296</v>
      </c>
      <c r="C53" s="651" t="s">
        <v>296</v>
      </c>
      <c r="D53" s="651" t="s">
        <v>1298</v>
      </c>
      <c r="E53" s="651">
        <v>480</v>
      </c>
      <c r="F53" s="651" t="s">
        <v>1301</v>
      </c>
      <c r="G53" s="651">
        <v>7.0000000000000007E-2</v>
      </c>
      <c r="H53" s="651">
        <v>7.0000000000000007E-2</v>
      </c>
      <c r="I53" s="651" t="s">
        <v>1300</v>
      </c>
    </row>
    <row r="54" spans="1:9" ht="15.75" x14ac:dyDescent="0.25">
      <c r="A54" s="651">
        <v>53</v>
      </c>
      <c r="B54" s="651" t="s">
        <v>1296</v>
      </c>
      <c r="C54" s="651" t="s">
        <v>296</v>
      </c>
      <c r="D54" s="651" t="s">
        <v>1298</v>
      </c>
      <c r="E54" s="651">
        <v>480</v>
      </c>
      <c r="F54" s="651" t="s">
        <v>1301</v>
      </c>
      <c r="G54" s="651">
        <v>7.0000000000000007E-2</v>
      </c>
      <c r="H54" s="651">
        <v>7.0000000000000007E-2</v>
      </c>
      <c r="I54" s="651" t="s">
        <v>1300</v>
      </c>
    </row>
    <row r="55" spans="1:9" ht="15.75" x14ac:dyDescent="0.25">
      <c r="A55" s="651">
        <v>54</v>
      </c>
      <c r="B55" s="651" t="s">
        <v>1296</v>
      </c>
      <c r="C55" s="651" t="s">
        <v>296</v>
      </c>
      <c r="D55" s="651" t="s">
        <v>1298</v>
      </c>
      <c r="E55" s="651">
        <v>480</v>
      </c>
      <c r="F55" s="651" t="s">
        <v>1301</v>
      </c>
      <c r="G55" s="651">
        <v>7.0000000000000007E-2</v>
      </c>
      <c r="H55" s="651">
        <v>7.0000000000000007E-2</v>
      </c>
      <c r="I55" s="651" t="s">
        <v>1300</v>
      </c>
    </row>
    <row r="56" spans="1:9" ht="15.75" x14ac:dyDescent="0.25">
      <c r="A56" s="651">
        <v>55</v>
      </c>
      <c r="B56" s="651" t="s">
        <v>1296</v>
      </c>
      <c r="C56" s="651" t="s">
        <v>296</v>
      </c>
      <c r="D56" s="651" t="s">
        <v>1298</v>
      </c>
      <c r="E56" s="651">
        <v>480</v>
      </c>
      <c r="F56" s="651" t="s">
        <v>1301</v>
      </c>
      <c r="G56" s="651">
        <v>7.0000000000000007E-2</v>
      </c>
      <c r="H56" s="651">
        <v>7.0000000000000007E-2</v>
      </c>
      <c r="I56" s="651" t="s">
        <v>1300</v>
      </c>
    </row>
    <row r="57" spans="1:9" ht="15.75" x14ac:dyDescent="0.25">
      <c r="A57" s="651">
        <v>56</v>
      </c>
      <c r="B57" s="651" t="s">
        <v>1296</v>
      </c>
      <c r="C57" s="651" t="s">
        <v>296</v>
      </c>
      <c r="D57" s="651" t="s">
        <v>1298</v>
      </c>
      <c r="E57" s="651">
        <v>480</v>
      </c>
      <c r="F57" s="651" t="s">
        <v>1301</v>
      </c>
      <c r="G57" s="651">
        <v>7.0000000000000007E-2</v>
      </c>
      <c r="H57" s="651">
        <v>7.0000000000000007E-2</v>
      </c>
      <c r="I57" s="651" t="s">
        <v>1300</v>
      </c>
    </row>
    <row r="58" spans="1:9" ht="15.75" x14ac:dyDescent="0.25">
      <c r="A58" s="651">
        <v>57</v>
      </c>
      <c r="B58" s="651" t="s">
        <v>1296</v>
      </c>
      <c r="C58" s="651" t="s">
        <v>296</v>
      </c>
      <c r="D58" s="651" t="s">
        <v>1298</v>
      </c>
      <c r="E58" s="651">
        <v>480</v>
      </c>
      <c r="F58" s="651" t="s">
        <v>1301</v>
      </c>
      <c r="G58" s="651">
        <v>7.0000000000000007E-2</v>
      </c>
      <c r="H58" s="651">
        <v>7.0000000000000007E-2</v>
      </c>
      <c r="I58" s="651" t="s">
        <v>1300</v>
      </c>
    </row>
    <row r="59" spans="1:9" ht="15.75" x14ac:dyDescent="0.25">
      <c r="A59" s="651">
        <v>58</v>
      </c>
      <c r="B59" s="651" t="s">
        <v>1296</v>
      </c>
      <c r="C59" s="651" t="s">
        <v>296</v>
      </c>
      <c r="D59" s="651" t="s">
        <v>1298</v>
      </c>
      <c r="E59" s="651">
        <v>480</v>
      </c>
      <c r="F59" s="651" t="s">
        <v>1301</v>
      </c>
      <c r="G59" s="651">
        <v>7.0000000000000007E-2</v>
      </c>
      <c r="H59" s="651">
        <v>7.0000000000000007E-2</v>
      </c>
      <c r="I59" s="651" t="s">
        <v>1300</v>
      </c>
    </row>
    <row r="60" spans="1:9" ht="15.75" x14ac:dyDescent="0.25">
      <c r="A60" s="651">
        <v>59</v>
      </c>
      <c r="B60" s="651" t="s">
        <v>1296</v>
      </c>
      <c r="C60" s="651" t="s">
        <v>296</v>
      </c>
      <c r="D60" s="651" t="s">
        <v>1298</v>
      </c>
      <c r="E60" s="651">
        <v>480</v>
      </c>
      <c r="F60" s="651" t="s">
        <v>1301</v>
      </c>
      <c r="G60" s="651">
        <v>0.16</v>
      </c>
      <c r="H60" s="651">
        <v>0.16</v>
      </c>
      <c r="I60" s="651" t="s">
        <v>1302</v>
      </c>
    </row>
    <row r="61" spans="1:9" ht="15.75" x14ac:dyDescent="0.25">
      <c r="A61" s="651">
        <v>60</v>
      </c>
      <c r="B61" s="651" t="s">
        <v>1296</v>
      </c>
      <c r="C61" s="651" t="s">
        <v>296</v>
      </c>
      <c r="D61" s="651" t="s">
        <v>1298</v>
      </c>
      <c r="E61" s="651">
        <v>480</v>
      </c>
      <c r="F61" s="651" t="s">
        <v>1301</v>
      </c>
      <c r="G61" s="651">
        <v>0.16</v>
      </c>
      <c r="H61" s="651">
        <v>0.16</v>
      </c>
      <c r="I61" s="651" t="s">
        <v>1302</v>
      </c>
    </row>
    <row r="62" spans="1:9" ht="15.75" x14ac:dyDescent="0.25">
      <c r="A62" s="651">
        <v>61</v>
      </c>
      <c r="B62" s="651" t="s">
        <v>1296</v>
      </c>
      <c r="C62" s="651" t="s">
        <v>296</v>
      </c>
      <c r="D62" s="651" t="s">
        <v>1298</v>
      </c>
      <c r="E62" s="651">
        <v>480</v>
      </c>
      <c r="F62" s="651" t="s">
        <v>1301</v>
      </c>
      <c r="G62" s="651">
        <v>0.24</v>
      </c>
      <c r="H62" s="651">
        <v>0.24</v>
      </c>
      <c r="I62" s="651" t="s">
        <v>1300</v>
      </c>
    </row>
    <row r="63" spans="1:9" ht="15.75" x14ac:dyDescent="0.25">
      <c r="A63" s="651">
        <v>62</v>
      </c>
      <c r="B63" s="651" t="s">
        <v>1296</v>
      </c>
      <c r="C63" s="651" t="s">
        <v>296</v>
      </c>
      <c r="D63" s="651" t="s">
        <v>1298</v>
      </c>
      <c r="E63" s="651">
        <v>480</v>
      </c>
      <c r="F63" s="651" t="s">
        <v>1301</v>
      </c>
      <c r="G63" s="651">
        <v>0.3</v>
      </c>
      <c r="H63" s="651">
        <v>0.3</v>
      </c>
      <c r="I63" s="651" t="s">
        <v>1302</v>
      </c>
    </row>
    <row r="64" spans="1:9" ht="15.75" x14ac:dyDescent="0.25">
      <c r="A64" s="651">
        <v>63</v>
      </c>
      <c r="B64" s="651" t="s">
        <v>1296</v>
      </c>
      <c r="C64" s="651" t="s">
        <v>296</v>
      </c>
      <c r="D64" s="651" t="s">
        <v>1298</v>
      </c>
      <c r="E64" s="651">
        <v>480</v>
      </c>
      <c r="F64" s="651" t="s">
        <v>1301</v>
      </c>
      <c r="G64" s="651" t="s">
        <v>1303</v>
      </c>
      <c r="H64" s="651">
        <v>0.44</v>
      </c>
      <c r="I64" s="651" t="s">
        <v>1300</v>
      </c>
    </row>
    <row r="65" spans="1:9" ht="15.75" x14ac:dyDescent="0.25">
      <c r="A65" s="651">
        <v>64</v>
      </c>
      <c r="B65" s="651" t="s">
        <v>1296</v>
      </c>
      <c r="C65" s="651" t="s">
        <v>296</v>
      </c>
      <c r="D65" s="651" t="s">
        <v>1298</v>
      </c>
      <c r="E65" s="651">
        <v>482</v>
      </c>
      <c r="F65" s="651" t="s">
        <v>1301</v>
      </c>
      <c r="G65" s="651">
        <v>2.7447222222222224E-2</v>
      </c>
      <c r="H65" s="651">
        <v>4.1000000000000002E-2</v>
      </c>
      <c r="I65" s="651" t="s">
        <v>1302</v>
      </c>
    </row>
    <row r="66" spans="1:9" ht="15.75" x14ac:dyDescent="0.25">
      <c r="A66" s="651">
        <v>65</v>
      </c>
      <c r="B66" s="651" t="s">
        <v>1296</v>
      </c>
      <c r="C66" s="651" t="s">
        <v>296</v>
      </c>
      <c r="D66" s="651" t="s">
        <v>1298</v>
      </c>
      <c r="E66" s="651">
        <v>486</v>
      </c>
      <c r="F66" s="651" t="s">
        <v>1301</v>
      </c>
      <c r="G66" s="651">
        <v>8.3599999999999994E-2</v>
      </c>
      <c r="H66" s="651">
        <v>8.3599999999999994E-2</v>
      </c>
      <c r="I66" s="651" t="s">
        <v>1300</v>
      </c>
    </row>
    <row r="67" spans="1:9" ht="15.75" x14ac:dyDescent="0.25">
      <c r="A67" s="651">
        <v>66</v>
      </c>
      <c r="B67" s="651" t="s">
        <v>1296</v>
      </c>
      <c r="C67" s="651" t="s">
        <v>296</v>
      </c>
      <c r="D67" s="651" t="s">
        <v>1298</v>
      </c>
      <c r="E67" s="651">
        <v>486</v>
      </c>
      <c r="F67" s="651" t="s">
        <v>1301</v>
      </c>
      <c r="G67" s="651" t="s">
        <v>1303</v>
      </c>
      <c r="H67" s="651">
        <v>0.4</v>
      </c>
      <c r="I67" s="651" t="s">
        <v>1300</v>
      </c>
    </row>
    <row r="68" spans="1:9" ht="15.75" x14ac:dyDescent="0.25">
      <c r="A68" s="651">
        <v>67</v>
      </c>
      <c r="B68" s="651" t="s">
        <v>1296</v>
      </c>
      <c r="C68" s="651" t="s">
        <v>296</v>
      </c>
      <c r="D68" s="651" t="s">
        <v>1298</v>
      </c>
      <c r="E68" s="651">
        <v>495</v>
      </c>
      <c r="F68" s="651" t="s">
        <v>1301</v>
      </c>
      <c r="G68" s="651">
        <v>1.1343749999999998E-2</v>
      </c>
      <c r="H68" s="651">
        <v>1.0999999999999999E-2</v>
      </c>
      <c r="I68" s="651" t="s">
        <v>1302</v>
      </c>
    </row>
    <row r="69" spans="1:9" ht="15.75" x14ac:dyDescent="0.25">
      <c r="A69" s="651">
        <v>68</v>
      </c>
      <c r="B69" s="651" t="s">
        <v>1296</v>
      </c>
      <c r="C69" s="651" t="s">
        <v>296</v>
      </c>
      <c r="D69" s="651" t="s">
        <v>1298</v>
      </c>
      <c r="E69" s="651">
        <v>495</v>
      </c>
      <c r="F69" s="651" t="s">
        <v>1301</v>
      </c>
      <c r="G69" s="651">
        <v>1.0999999999999999E-2</v>
      </c>
      <c r="H69" s="651">
        <v>1.0999999999999999E-2</v>
      </c>
      <c r="I69" s="651" t="s">
        <v>1302</v>
      </c>
    </row>
    <row r="70" spans="1:9" ht="15.75" x14ac:dyDescent="0.25">
      <c r="A70" s="651">
        <v>69</v>
      </c>
      <c r="B70" s="651" t="s">
        <v>1296</v>
      </c>
      <c r="C70" s="651" t="s">
        <v>296</v>
      </c>
      <c r="D70" s="651" t="s">
        <v>1298</v>
      </c>
      <c r="E70" s="651">
        <v>497</v>
      </c>
      <c r="F70" s="651" t="s">
        <v>1301</v>
      </c>
      <c r="G70" s="651">
        <v>0.01</v>
      </c>
      <c r="H70" s="651">
        <v>0.01</v>
      </c>
      <c r="I70" s="651" t="s">
        <v>1302</v>
      </c>
    </row>
    <row r="71" spans="1:9" ht="15.75" x14ac:dyDescent="0.25">
      <c r="A71" s="651">
        <v>70</v>
      </c>
      <c r="B71" s="651" t="s">
        <v>1296</v>
      </c>
      <c r="C71" s="651" t="s">
        <v>296</v>
      </c>
      <c r="D71" s="651" t="s">
        <v>1298</v>
      </c>
      <c r="E71" s="651">
        <v>498</v>
      </c>
      <c r="F71" s="651" t="s">
        <v>1301</v>
      </c>
      <c r="G71" s="651" t="s">
        <v>1303</v>
      </c>
      <c r="H71" s="651">
        <v>0.85</v>
      </c>
      <c r="I71" s="651" t="s">
        <v>1300</v>
      </c>
    </row>
    <row r="72" spans="1:9" ht="15.75" x14ac:dyDescent="0.25">
      <c r="A72" s="651">
        <v>71</v>
      </c>
      <c r="B72" s="651" t="s">
        <v>1296</v>
      </c>
      <c r="C72" s="651" t="s">
        <v>296</v>
      </c>
      <c r="D72" s="651" t="s">
        <v>1298</v>
      </c>
      <c r="E72" s="651">
        <v>501</v>
      </c>
      <c r="F72" s="651" t="s">
        <v>1301</v>
      </c>
      <c r="G72" s="651" t="s">
        <v>1303</v>
      </c>
      <c r="H72" s="651">
        <v>0.13</v>
      </c>
      <c r="I72" s="651" t="s">
        <v>1300</v>
      </c>
    </row>
    <row r="73" spans="1:9" ht="15.75" x14ac:dyDescent="0.25">
      <c r="A73" s="651">
        <v>72</v>
      </c>
      <c r="B73" s="651" t="s">
        <v>1296</v>
      </c>
      <c r="C73" s="651" t="s">
        <v>296</v>
      </c>
      <c r="D73" s="651" t="s">
        <v>1298</v>
      </c>
      <c r="E73" s="651">
        <v>503</v>
      </c>
      <c r="F73" s="651" t="s">
        <v>1301</v>
      </c>
      <c r="G73" s="651" t="s">
        <v>1303</v>
      </c>
      <c r="H73" s="651">
        <v>7.0000000000000007E-2</v>
      </c>
      <c r="I73" s="651" t="s">
        <v>1300</v>
      </c>
    </row>
    <row r="74" spans="1:9" ht="15.75" x14ac:dyDescent="0.25">
      <c r="A74" s="651">
        <v>73</v>
      </c>
      <c r="B74" s="651" t="s">
        <v>1296</v>
      </c>
      <c r="C74" s="651" t="s">
        <v>296</v>
      </c>
      <c r="D74" s="651" t="s">
        <v>1298</v>
      </c>
      <c r="E74" s="651">
        <v>507</v>
      </c>
      <c r="F74" s="651" t="s">
        <v>1301</v>
      </c>
      <c r="G74" s="651" t="s">
        <v>1303</v>
      </c>
      <c r="H74" s="651">
        <v>0.16</v>
      </c>
      <c r="I74" s="651" t="s">
        <v>1300</v>
      </c>
    </row>
    <row r="75" spans="1:9" ht="15.75" x14ac:dyDescent="0.25">
      <c r="A75" s="651">
        <v>74</v>
      </c>
      <c r="B75" s="651" t="s">
        <v>1296</v>
      </c>
      <c r="C75" s="651" t="s">
        <v>296</v>
      </c>
      <c r="D75" s="651" t="s">
        <v>1298</v>
      </c>
      <c r="E75" s="651">
        <v>512</v>
      </c>
      <c r="F75" s="651" t="s">
        <v>1301</v>
      </c>
      <c r="G75" s="651">
        <v>4.3299999999999998E-2</v>
      </c>
      <c r="H75" s="651">
        <v>4.3299999999999998E-2</v>
      </c>
      <c r="I75" s="651" t="s">
        <v>1300</v>
      </c>
    </row>
    <row r="76" spans="1:9" ht="15.75" x14ac:dyDescent="0.25">
      <c r="A76" s="651">
        <v>75</v>
      </c>
      <c r="B76" s="651" t="s">
        <v>1296</v>
      </c>
      <c r="C76" s="651" t="s">
        <v>296</v>
      </c>
      <c r="D76" s="651" t="s">
        <v>1298</v>
      </c>
      <c r="E76" s="651">
        <v>515</v>
      </c>
      <c r="F76" s="651" t="s">
        <v>1301</v>
      </c>
      <c r="G76" s="651" t="s">
        <v>1303</v>
      </c>
      <c r="H76" s="651">
        <v>0.66</v>
      </c>
      <c r="I76" s="651" t="s">
        <v>1300</v>
      </c>
    </row>
    <row r="77" spans="1:9" ht="15.75" x14ac:dyDescent="0.25">
      <c r="A77" s="651">
        <v>76</v>
      </c>
      <c r="B77" s="651" t="s">
        <v>1296</v>
      </c>
      <c r="C77" s="651" t="s">
        <v>296</v>
      </c>
      <c r="D77" s="651" t="s">
        <v>1298</v>
      </c>
      <c r="E77" s="651">
        <v>520</v>
      </c>
      <c r="F77" s="651" t="s">
        <v>1301</v>
      </c>
      <c r="G77" s="651">
        <v>1.0833333333333334E-2</v>
      </c>
      <c r="H77" s="651">
        <v>0.01</v>
      </c>
      <c r="I77" s="651" t="s">
        <v>1302</v>
      </c>
    </row>
    <row r="78" spans="1:9" ht="15.75" x14ac:dyDescent="0.25">
      <c r="A78" s="651">
        <v>77</v>
      </c>
      <c r="B78" s="651" t="s">
        <v>1296</v>
      </c>
      <c r="C78" s="651" t="s">
        <v>296</v>
      </c>
      <c r="D78" s="651" t="s">
        <v>1298</v>
      </c>
      <c r="E78" s="651">
        <v>523</v>
      </c>
      <c r="F78" s="651" t="s">
        <v>1301</v>
      </c>
      <c r="G78" s="651" t="s">
        <v>1303</v>
      </c>
      <c r="H78" s="651">
        <v>0.22</v>
      </c>
      <c r="I78" s="651" t="s">
        <v>1300</v>
      </c>
    </row>
    <row r="79" spans="1:9" ht="15.75" x14ac:dyDescent="0.25">
      <c r="A79" s="651">
        <v>78</v>
      </c>
      <c r="B79" s="651" t="s">
        <v>1296</v>
      </c>
      <c r="C79" s="651" t="s">
        <v>296</v>
      </c>
      <c r="D79" s="651" t="s">
        <v>1298</v>
      </c>
      <c r="E79" s="651">
        <v>524</v>
      </c>
      <c r="F79" s="651" t="s">
        <v>1301</v>
      </c>
      <c r="G79" s="651">
        <v>0.14560000000000001</v>
      </c>
      <c r="H79" s="651">
        <v>0.13333300000000001</v>
      </c>
      <c r="I79" s="651" t="s">
        <v>1302</v>
      </c>
    </row>
    <row r="80" spans="1:9" ht="15.75" x14ac:dyDescent="0.25">
      <c r="A80" s="651">
        <v>79</v>
      </c>
      <c r="B80" s="651" t="s">
        <v>1296</v>
      </c>
      <c r="C80" s="651" t="s">
        <v>296</v>
      </c>
      <c r="D80" s="651" t="s">
        <v>1298</v>
      </c>
      <c r="E80" s="651">
        <v>525</v>
      </c>
      <c r="F80" s="651" t="s">
        <v>1301</v>
      </c>
      <c r="G80" s="651">
        <v>8.9999999999999993E-3</v>
      </c>
      <c r="H80" s="651">
        <v>8.9999999999999993E-3</v>
      </c>
      <c r="I80" s="651" t="s">
        <v>1302</v>
      </c>
    </row>
    <row r="81" spans="1:9" ht="15.75" x14ac:dyDescent="0.25">
      <c r="A81" s="651">
        <v>80</v>
      </c>
      <c r="B81" s="651" t="s">
        <v>1296</v>
      </c>
      <c r="C81" s="651" t="s">
        <v>296</v>
      </c>
      <c r="D81" s="651" t="s">
        <v>1298</v>
      </c>
      <c r="E81" s="651">
        <v>525</v>
      </c>
      <c r="F81" s="651" t="s">
        <v>1301</v>
      </c>
      <c r="G81" s="651">
        <v>0.01</v>
      </c>
      <c r="H81" s="651">
        <v>0.01</v>
      </c>
      <c r="I81" s="651" t="s">
        <v>1302</v>
      </c>
    </row>
    <row r="82" spans="1:9" ht="15.75" x14ac:dyDescent="0.25">
      <c r="A82" s="651">
        <v>81</v>
      </c>
      <c r="B82" s="651" t="s">
        <v>1296</v>
      </c>
      <c r="C82" s="651" t="s">
        <v>296</v>
      </c>
      <c r="D82" s="651" t="s">
        <v>1298</v>
      </c>
      <c r="E82" s="651">
        <v>525</v>
      </c>
      <c r="F82" s="651" t="s">
        <v>1301</v>
      </c>
      <c r="G82" s="651">
        <v>0.01</v>
      </c>
      <c r="H82" s="651">
        <v>0.01</v>
      </c>
      <c r="I82" s="651" t="s">
        <v>1302</v>
      </c>
    </row>
    <row r="83" spans="1:9" ht="15.75" x14ac:dyDescent="0.25">
      <c r="A83" s="651">
        <v>82</v>
      </c>
      <c r="B83" s="651" t="s">
        <v>1296</v>
      </c>
      <c r="C83" s="651" t="s">
        <v>296</v>
      </c>
      <c r="D83" s="651" t="s">
        <v>1298</v>
      </c>
      <c r="E83" s="651">
        <v>526</v>
      </c>
      <c r="F83" s="651" t="s">
        <v>1301</v>
      </c>
      <c r="G83" s="651">
        <v>6.7000000000000004E-2</v>
      </c>
      <c r="H83" s="651">
        <v>6.7000000000000004E-2</v>
      </c>
      <c r="I83" s="651" t="s">
        <v>1302</v>
      </c>
    </row>
    <row r="84" spans="1:9" ht="15.75" x14ac:dyDescent="0.25">
      <c r="A84" s="651">
        <v>83</v>
      </c>
      <c r="B84" s="651" t="s">
        <v>1296</v>
      </c>
      <c r="C84" s="651" t="s">
        <v>296</v>
      </c>
      <c r="D84" s="651" t="s">
        <v>1298</v>
      </c>
      <c r="E84" s="651">
        <v>529</v>
      </c>
      <c r="F84" s="651" t="s">
        <v>1301</v>
      </c>
      <c r="G84" s="651" t="s">
        <v>1303</v>
      </c>
      <c r="H84" s="651">
        <v>0.55000000000000004</v>
      </c>
      <c r="I84" s="651" t="s">
        <v>1300</v>
      </c>
    </row>
    <row r="85" spans="1:9" ht="15.75" x14ac:dyDescent="0.25">
      <c r="A85" s="651">
        <v>84</v>
      </c>
      <c r="B85" s="651" t="s">
        <v>1296</v>
      </c>
      <c r="C85" s="651" t="s">
        <v>296</v>
      </c>
      <c r="D85" s="651" t="s">
        <v>1298</v>
      </c>
      <c r="E85" s="651">
        <v>530</v>
      </c>
      <c r="F85" s="651" t="s">
        <v>1301</v>
      </c>
      <c r="G85" s="651">
        <v>1.1041666666666667E-2</v>
      </c>
      <c r="H85" s="651">
        <v>0.01</v>
      </c>
      <c r="I85" s="651" t="s">
        <v>1302</v>
      </c>
    </row>
    <row r="86" spans="1:9" ht="15.75" x14ac:dyDescent="0.25">
      <c r="A86" s="651">
        <v>85</v>
      </c>
      <c r="B86" s="651" t="s">
        <v>1296</v>
      </c>
      <c r="C86" s="651" t="s">
        <v>296</v>
      </c>
      <c r="D86" s="651" t="s">
        <v>1298</v>
      </c>
      <c r="E86" s="651">
        <v>530</v>
      </c>
      <c r="F86" s="651" t="s">
        <v>1301</v>
      </c>
      <c r="G86" s="651">
        <v>1.1041666666666667E-2</v>
      </c>
      <c r="H86" s="651">
        <v>0.01</v>
      </c>
      <c r="I86" s="651" t="s">
        <v>1302</v>
      </c>
    </row>
    <row r="87" spans="1:9" ht="15.75" x14ac:dyDescent="0.25">
      <c r="A87" s="651">
        <v>86</v>
      </c>
      <c r="B87" s="651" t="s">
        <v>1296</v>
      </c>
      <c r="C87" s="651" t="s">
        <v>296</v>
      </c>
      <c r="D87" s="651" t="s">
        <v>1298</v>
      </c>
      <c r="E87" s="651">
        <v>530</v>
      </c>
      <c r="F87" s="651" t="s">
        <v>1301</v>
      </c>
      <c r="G87" s="651">
        <v>0.1472</v>
      </c>
      <c r="H87" s="651">
        <v>0.13333300000000001</v>
      </c>
      <c r="I87" s="651" t="s">
        <v>1302</v>
      </c>
    </row>
    <row r="88" spans="1:9" ht="15.75" x14ac:dyDescent="0.25">
      <c r="A88" s="651">
        <v>87</v>
      </c>
      <c r="B88" s="651" t="s">
        <v>1296</v>
      </c>
      <c r="C88" s="651" t="s">
        <v>296</v>
      </c>
      <c r="D88" s="651" t="s">
        <v>1298</v>
      </c>
      <c r="E88" s="651">
        <v>540</v>
      </c>
      <c r="F88" s="651" t="s">
        <v>1301</v>
      </c>
      <c r="G88" s="651">
        <v>1.0124999999999999E-2</v>
      </c>
      <c r="H88" s="651">
        <v>8.9999999999999993E-3</v>
      </c>
      <c r="I88" s="651" t="s">
        <v>1302</v>
      </c>
    </row>
    <row r="89" spans="1:9" ht="15.75" x14ac:dyDescent="0.25">
      <c r="A89" s="651">
        <v>88</v>
      </c>
      <c r="B89" s="651" t="s">
        <v>1296</v>
      </c>
      <c r="C89" s="651" t="s">
        <v>296</v>
      </c>
      <c r="D89" s="651" t="s">
        <v>1298</v>
      </c>
      <c r="E89" s="651">
        <v>540</v>
      </c>
      <c r="F89" s="651" t="s">
        <v>1301</v>
      </c>
      <c r="G89" s="651">
        <v>1.0124999999999999E-2</v>
      </c>
      <c r="H89" s="651">
        <v>8.9999999999999993E-3</v>
      </c>
      <c r="I89" s="651" t="s">
        <v>1302</v>
      </c>
    </row>
    <row r="90" spans="1:9" ht="15.75" x14ac:dyDescent="0.25">
      <c r="A90" s="651">
        <v>89</v>
      </c>
      <c r="B90" s="651" t="s">
        <v>1296</v>
      </c>
      <c r="C90" s="651" t="s">
        <v>296</v>
      </c>
      <c r="D90" s="651" t="s">
        <v>1298</v>
      </c>
      <c r="E90" s="651">
        <v>540</v>
      </c>
      <c r="F90" s="651" t="s">
        <v>1301</v>
      </c>
      <c r="G90" s="651">
        <v>9.7999999999999997E-3</v>
      </c>
      <c r="H90" s="651">
        <v>9.7999999999999997E-3</v>
      </c>
      <c r="I90" s="651" t="s">
        <v>1302</v>
      </c>
    </row>
    <row r="91" spans="1:9" ht="15.75" x14ac:dyDescent="0.25">
      <c r="A91" s="651">
        <v>90</v>
      </c>
      <c r="B91" s="651" t="s">
        <v>1296</v>
      </c>
      <c r="C91" s="651" t="s">
        <v>296</v>
      </c>
      <c r="D91" s="651" t="s">
        <v>1298</v>
      </c>
      <c r="E91" s="651">
        <v>540</v>
      </c>
      <c r="F91" s="651" t="s">
        <v>1301</v>
      </c>
      <c r="G91" s="651">
        <v>0.01</v>
      </c>
      <c r="H91" s="651">
        <v>0.01</v>
      </c>
      <c r="I91" s="651" t="s">
        <v>1302</v>
      </c>
    </row>
    <row r="92" spans="1:9" ht="15.75" x14ac:dyDescent="0.25">
      <c r="A92" s="651">
        <v>91</v>
      </c>
      <c r="B92" s="651" t="s">
        <v>1296</v>
      </c>
      <c r="C92" s="651" t="s">
        <v>296</v>
      </c>
      <c r="D92" s="651" t="s">
        <v>1298</v>
      </c>
      <c r="E92" s="651">
        <v>540</v>
      </c>
      <c r="F92" s="651" t="s">
        <v>1301</v>
      </c>
      <c r="G92" s="651">
        <v>3.9E-2</v>
      </c>
      <c r="H92" s="651">
        <v>3.9E-2</v>
      </c>
      <c r="I92" s="651" t="s">
        <v>1302</v>
      </c>
    </row>
    <row r="93" spans="1:9" ht="15.75" x14ac:dyDescent="0.25">
      <c r="A93" s="651">
        <v>92</v>
      </c>
      <c r="B93" s="651" t="s">
        <v>1296</v>
      </c>
      <c r="C93" s="651" t="s">
        <v>296</v>
      </c>
      <c r="D93" s="651" t="s">
        <v>1298</v>
      </c>
      <c r="E93" s="651">
        <v>540</v>
      </c>
      <c r="F93" s="651" t="s">
        <v>1301</v>
      </c>
      <c r="G93" s="651">
        <v>4.4999999999999998E-2</v>
      </c>
      <c r="H93" s="651">
        <v>0.04</v>
      </c>
      <c r="I93" s="651" t="s">
        <v>1302</v>
      </c>
    </row>
    <row r="94" spans="1:9" ht="15.75" x14ac:dyDescent="0.25">
      <c r="A94" s="651">
        <v>93</v>
      </c>
      <c r="B94" s="651" t="s">
        <v>1296</v>
      </c>
      <c r="C94" s="651" t="s">
        <v>296</v>
      </c>
      <c r="D94" s="651" t="s">
        <v>1298</v>
      </c>
      <c r="E94" s="651">
        <v>540</v>
      </c>
      <c r="F94" s="651" t="s">
        <v>1301</v>
      </c>
      <c r="G94" s="651">
        <v>0.1275</v>
      </c>
      <c r="H94" s="651">
        <v>0.113333</v>
      </c>
      <c r="I94" s="651" t="s">
        <v>1302</v>
      </c>
    </row>
    <row r="95" spans="1:9" ht="15.75" x14ac:dyDescent="0.25">
      <c r="A95" s="651">
        <v>94</v>
      </c>
      <c r="B95" s="651" t="s">
        <v>1296</v>
      </c>
      <c r="C95" s="651" t="s">
        <v>296</v>
      </c>
      <c r="D95" s="651" t="s">
        <v>1298</v>
      </c>
      <c r="E95" s="651">
        <v>540</v>
      </c>
      <c r="F95" s="651" t="s">
        <v>1301</v>
      </c>
      <c r="G95" s="651">
        <v>0.1275</v>
      </c>
      <c r="H95" s="651">
        <v>0.113333</v>
      </c>
      <c r="I95" s="651" t="s">
        <v>1302</v>
      </c>
    </row>
    <row r="96" spans="1:9" ht="15.75" x14ac:dyDescent="0.25">
      <c r="A96" s="651">
        <v>95</v>
      </c>
      <c r="B96" s="651" t="s">
        <v>1296</v>
      </c>
      <c r="C96" s="651" t="s">
        <v>296</v>
      </c>
      <c r="D96" s="651" t="s">
        <v>1298</v>
      </c>
      <c r="E96" s="651">
        <v>540</v>
      </c>
      <c r="F96" s="651" t="s">
        <v>1301</v>
      </c>
      <c r="G96" s="651">
        <v>0.1275</v>
      </c>
      <c r="H96" s="651">
        <v>0.113333</v>
      </c>
      <c r="I96" s="651" t="s">
        <v>1302</v>
      </c>
    </row>
    <row r="97" spans="1:9" ht="15.75" x14ac:dyDescent="0.25">
      <c r="A97" s="651">
        <v>96</v>
      </c>
      <c r="B97" s="651" t="s">
        <v>1296</v>
      </c>
      <c r="C97" s="651" t="s">
        <v>296</v>
      </c>
      <c r="D97" s="651" t="s">
        <v>1298</v>
      </c>
      <c r="E97" s="651">
        <v>540</v>
      </c>
      <c r="F97" s="651" t="s">
        <v>1301</v>
      </c>
      <c r="G97" s="651">
        <v>0.1275</v>
      </c>
      <c r="H97" s="651">
        <v>0.113333</v>
      </c>
      <c r="I97" s="651" t="s">
        <v>1302</v>
      </c>
    </row>
    <row r="98" spans="1:9" ht="15.75" x14ac:dyDescent="0.25">
      <c r="A98" s="651">
        <v>97</v>
      </c>
      <c r="B98" s="651" t="s">
        <v>1296</v>
      </c>
      <c r="C98" s="651" t="s">
        <v>296</v>
      </c>
      <c r="D98" s="651" t="s">
        <v>1298</v>
      </c>
      <c r="E98" s="651">
        <v>540</v>
      </c>
      <c r="F98" s="651" t="s">
        <v>1301</v>
      </c>
      <c r="G98" s="651">
        <v>0.15</v>
      </c>
      <c r="H98" s="651">
        <v>0.13333300000000001</v>
      </c>
      <c r="I98" s="651" t="s">
        <v>1302</v>
      </c>
    </row>
    <row r="99" spans="1:9" ht="15.75" x14ac:dyDescent="0.25">
      <c r="A99" s="651">
        <v>98</v>
      </c>
      <c r="B99" s="651" t="s">
        <v>1296</v>
      </c>
      <c r="C99" s="651" t="s">
        <v>296</v>
      </c>
      <c r="D99" s="651" t="s">
        <v>1298</v>
      </c>
      <c r="E99" s="651">
        <v>540</v>
      </c>
      <c r="F99" s="651" t="s">
        <v>1301</v>
      </c>
      <c r="G99" s="651">
        <v>0.15</v>
      </c>
      <c r="H99" s="651">
        <v>0.13333300000000001</v>
      </c>
      <c r="I99" s="651" t="s">
        <v>1302</v>
      </c>
    </row>
    <row r="100" spans="1:9" ht="15.75" x14ac:dyDescent="0.25">
      <c r="A100" s="651">
        <v>99</v>
      </c>
      <c r="B100" s="651" t="s">
        <v>1296</v>
      </c>
      <c r="C100" s="651" t="s">
        <v>296</v>
      </c>
      <c r="D100" s="651" t="s">
        <v>1298</v>
      </c>
      <c r="E100" s="651">
        <v>540</v>
      </c>
      <c r="F100" s="651" t="s">
        <v>1301</v>
      </c>
      <c r="G100" s="651">
        <v>0.15</v>
      </c>
      <c r="H100" s="651">
        <v>0.13333300000000001</v>
      </c>
      <c r="I100" s="651" t="s">
        <v>1302</v>
      </c>
    </row>
    <row r="101" spans="1:9" ht="15.75" x14ac:dyDescent="0.25">
      <c r="A101" s="651">
        <v>100</v>
      </c>
      <c r="B101" s="651" t="s">
        <v>1296</v>
      </c>
      <c r="C101" s="651" t="s">
        <v>296</v>
      </c>
      <c r="D101" s="651" t="s">
        <v>1298</v>
      </c>
      <c r="E101" s="651">
        <v>540</v>
      </c>
      <c r="F101" s="651" t="s">
        <v>1301</v>
      </c>
      <c r="G101" s="651">
        <v>0.15</v>
      </c>
      <c r="H101" s="651">
        <v>0.13333300000000001</v>
      </c>
      <c r="I101" s="651" t="s">
        <v>1302</v>
      </c>
    </row>
    <row r="102" spans="1:9" ht="15.75" x14ac:dyDescent="0.25">
      <c r="A102" s="651">
        <v>101</v>
      </c>
      <c r="B102" s="651" t="s">
        <v>1296</v>
      </c>
      <c r="C102" s="651" t="s">
        <v>296</v>
      </c>
      <c r="D102" s="651" t="s">
        <v>1298</v>
      </c>
      <c r="E102" s="651">
        <v>540</v>
      </c>
      <c r="F102" s="651" t="s">
        <v>1301</v>
      </c>
      <c r="G102" s="651">
        <v>0.15</v>
      </c>
      <c r="H102" s="651">
        <v>0.13333300000000001</v>
      </c>
      <c r="I102" s="651" t="s">
        <v>1302</v>
      </c>
    </row>
    <row r="103" spans="1:9" ht="15.75" x14ac:dyDescent="0.25">
      <c r="A103" s="651">
        <v>102</v>
      </c>
      <c r="B103" s="651" t="s">
        <v>1296</v>
      </c>
      <c r="C103" s="651" t="s">
        <v>296</v>
      </c>
      <c r="D103" s="651" t="s">
        <v>1298</v>
      </c>
      <c r="E103" s="651">
        <v>540</v>
      </c>
      <c r="F103" s="651" t="s">
        <v>1301</v>
      </c>
      <c r="G103" s="651">
        <v>0.15</v>
      </c>
      <c r="H103" s="651">
        <v>0.13333300000000001</v>
      </c>
      <c r="I103" s="651" t="s">
        <v>1302</v>
      </c>
    </row>
    <row r="104" spans="1:9" ht="15.75" x14ac:dyDescent="0.25">
      <c r="A104" s="651">
        <v>103</v>
      </c>
      <c r="B104" s="651" t="s">
        <v>1296</v>
      </c>
      <c r="C104" s="651" t="s">
        <v>296</v>
      </c>
      <c r="D104" s="651" t="s">
        <v>1298</v>
      </c>
      <c r="E104" s="651">
        <v>540</v>
      </c>
      <c r="F104" s="651" t="s">
        <v>1301</v>
      </c>
      <c r="G104" s="651">
        <v>0.24</v>
      </c>
      <c r="H104" s="651">
        <v>0.21</v>
      </c>
      <c r="I104" s="651" t="s">
        <v>1300</v>
      </c>
    </row>
    <row r="105" spans="1:9" ht="15.75" x14ac:dyDescent="0.25">
      <c r="A105" s="651">
        <v>104</v>
      </c>
      <c r="B105" s="651" t="s">
        <v>1296</v>
      </c>
      <c r="C105" s="651" t="s">
        <v>296</v>
      </c>
      <c r="D105" s="651" t="s">
        <v>1298</v>
      </c>
      <c r="E105" s="651">
        <v>540</v>
      </c>
      <c r="F105" s="651" t="s">
        <v>1301</v>
      </c>
      <c r="G105" s="651">
        <v>0.24</v>
      </c>
      <c r="H105" s="651">
        <v>0.21</v>
      </c>
      <c r="I105" s="651" t="s">
        <v>1300</v>
      </c>
    </row>
    <row r="106" spans="1:9" ht="15.75" x14ac:dyDescent="0.25">
      <c r="A106" s="651">
        <v>105</v>
      </c>
      <c r="B106" s="651" t="s">
        <v>1296</v>
      </c>
      <c r="C106" s="651" t="s">
        <v>296</v>
      </c>
      <c r="D106" s="651" t="s">
        <v>1298</v>
      </c>
      <c r="E106" s="651">
        <v>540</v>
      </c>
      <c r="F106" s="651" t="s">
        <v>1301</v>
      </c>
      <c r="G106" s="651">
        <v>0.24</v>
      </c>
      <c r="H106" s="651">
        <v>0.21</v>
      </c>
      <c r="I106" s="651" t="s">
        <v>1300</v>
      </c>
    </row>
    <row r="107" spans="1:9" ht="15.75" x14ac:dyDescent="0.25">
      <c r="A107" s="651">
        <v>106</v>
      </c>
      <c r="B107" s="651" t="s">
        <v>1296</v>
      </c>
      <c r="C107" s="651" t="s">
        <v>296</v>
      </c>
      <c r="D107" s="651" t="s">
        <v>1298</v>
      </c>
      <c r="E107" s="651">
        <v>540</v>
      </c>
      <c r="F107" s="651" t="s">
        <v>1301</v>
      </c>
      <c r="G107" s="651">
        <v>0.255</v>
      </c>
      <c r="H107" s="651">
        <v>0.22666700000000001</v>
      </c>
      <c r="I107" s="651" t="s">
        <v>1302</v>
      </c>
    </row>
    <row r="108" spans="1:9" ht="15.75" x14ac:dyDescent="0.25">
      <c r="A108" s="651">
        <v>107</v>
      </c>
      <c r="B108" s="651" t="s">
        <v>1296</v>
      </c>
      <c r="C108" s="651" t="s">
        <v>296</v>
      </c>
      <c r="D108" s="651" t="s">
        <v>1298</v>
      </c>
      <c r="E108" s="651">
        <v>540</v>
      </c>
      <c r="F108" s="651" t="s">
        <v>1301</v>
      </c>
      <c r="G108" s="651">
        <v>0.3</v>
      </c>
      <c r="H108" s="651">
        <v>0.26666699999999999</v>
      </c>
      <c r="I108" s="651" t="s">
        <v>1302</v>
      </c>
    </row>
    <row r="109" spans="1:9" ht="15.75" x14ac:dyDescent="0.25">
      <c r="A109" s="651">
        <v>108</v>
      </c>
      <c r="B109" s="651" t="s">
        <v>1296</v>
      </c>
      <c r="C109" s="651" t="s">
        <v>296</v>
      </c>
      <c r="D109" s="651" t="s">
        <v>1298</v>
      </c>
      <c r="E109" s="651">
        <v>540</v>
      </c>
      <c r="F109" s="651" t="s">
        <v>1301</v>
      </c>
      <c r="G109" s="651">
        <v>0.3</v>
      </c>
      <c r="H109" s="651">
        <v>0.26666699999999999</v>
      </c>
      <c r="I109" s="651" t="s">
        <v>1302</v>
      </c>
    </row>
    <row r="110" spans="1:9" ht="15.75" x14ac:dyDescent="0.25">
      <c r="A110" s="651">
        <v>109</v>
      </c>
      <c r="B110" s="651" t="s">
        <v>1296</v>
      </c>
      <c r="C110" s="651" t="s">
        <v>296</v>
      </c>
      <c r="D110" s="651" t="s">
        <v>1298</v>
      </c>
      <c r="E110" s="651">
        <v>540</v>
      </c>
      <c r="F110" s="651" t="s">
        <v>1301</v>
      </c>
      <c r="G110" s="651">
        <v>0.3</v>
      </c>
      <c r="H110" s="651">
        <v>0.26666699999999999</v>
      </c>
      <c r="I110" s="651" t="s">
        <v>1302</v>
      </c>
    </row>
    <row r="111" spans="1:9" ht="15.75" x14ac:dyDescent="0.25">
      <c r="A111" s="651">
        <v>110</v>
      </c>
      <c r="B111" s="651" t="s">
        <v>1296</v>
      </c>
      <c r="C111" s="651" t="s">
        <v>296</v>
      </c>
      <c r="D111" s="651" t="s">
        <v>1298</v>
      </c>
      <c r="E111" s="651">
        <v>540</v>
      </c>
      <c r="F111" s="651" t="s">
        <v>1301</v>
      </c>
      <c r="G111" s="651">
        <v>0.3</v>
      </c>
      <c r="H111" s="651">
        <v>0.26666699999999999</v>
      </c>
      <c r="I111" s="651" t="s">
        <v>1302</v>
      </c>
    </row>
    <row r="112" spans="1:9" ht="15.75" x14ac:dyDescent="0.25">
      <c r="A112" s="651">
        <v>111</v>
      </c>
      <c r="B112" s="651" t="s">
        <v>1296</v>
      </c>
      <c r="C112" s="651" t="s">
        <v>296</v>
      </c>
      <c r="D112" s="651" t="s">
        <v>1298</v>
      </c>
      <c r="E112" s="651">
        <v>540</v>
      </c>
      <c r="F112" s="651" t="s">
        <v>1301</v>
      </c>
      <c r="G112" s="651">
        <v>0.3</v>
      </c>
      <c r="H112" s="651">
        <v>0.26666699999999999</v>
      </c>
      <c r="I112" s="651" t="s">
        <v>1302</v>
      </c>
    </row>
    <row r="113" spans="1:9" ht="15.75" x14ac:dyDescent="0.25">
      <c r="A113" s="651">
        <v>112</v>
      </c>
      <c r="B113" s="651" t="s">
        <v>1296</v>
      </c>
      <c r="C113" s="651" t="s">
        <v>296</v>
      </c>
      <c r="D113" s="651" t="s">
        <v>1298</v>
      </c>
      <c r="E113" s="651">
        <v>540</v>
      </c>
      <c r="F113" s="651" t="s">
        <v>1301</v>
      </c>
      <c r="G113" s="651">
        <v>0.31</v>
      </c>
      <c r="H113" s="651">
        <v>0.28000000000000003</v>
      </c>
      <c r="I113" s="651" t="s">
        <v>1302</v>
      </c>
    </row>
    <row r="114" spans="1:9" ht="15.75" x14ac:dyDescent="0.25">
      <c r="A114" s="651">
        <v>113</v>
      </c>
      <c r="B114" s="651" t="s">
        <v>1296</v>
      </c>
      <c r="C114" s="651" t="s">
        <v>296</v>
      </c>
      <c r="D114" s="651" t="s">
        <v>1298</v>
      </c>
      <c r="E114" s="651">
        <v>540</v>
      </c>
      <c r="F114" s="651" t="s">
        <v>1301</v>
      </c>
      <c r="G114" s="651">
        <v>0.31</v>
      </c>
      <c r="H114" s="651">
        <v>0.28000000000000003</v>
      </c>
      <c r="I114" s="651" t="s">
        <v>1302</v>
      </c>
    </row>
    <row r="115" spans="1:9" ht="15.75" x14ac:dyDescent="0.25">
      <c r="A115" s="651">
        <v>114</v>
      </c>
      <c r="B115" s="651" t="s">
        <v>1296</v>
      </c>
      <c r="C115" s="651" t="s">
        <v>296</v>
      </c>
      <c r="D115" s="651" t="s">
        <v>1298</v>
      </c>
      <c r="E115" s="651">
        <v>540</v>
      </c>
      <c r="F115" s="651" t="s">
        <v>1301</v>
      </c>
      <c r="G115" s="651">
        <v>0.85</v>
      </c>
      <c r="H115" s="651">
        <v>0.85</v>
      </c>
      <c r="I115" s="651" t="s">
        <v>1300</v>
      </c>
    </row>
    <row r="116" spans="1:9" ht="15.75" x14ac:dyDescent="0.25">
      <c r="A116" s="651">
        <v>115</v>
      </c>
      <c r="B116" s="651" t="s">
        <v>1296</v>
      </c>
      <c r="C116" s="651" t="s">
        <v>296</v>
      </c>
      <c r="D116" s="651" t="s">
        <v>1298</v>
      </c>
      <c r="E116" s="651">
        <v>541</v>
      </c>
      <c r="F116" s="651" t="s">
        <v>1301</v>
      </c>
      <c r="G116" s="651">
        <v>0.30059999999999998</v>
      </c>
      <c r="H116" s="651">
        <v>0.26666699999999999</v>
      </c>
      <c r="I116" s="651" t="s">
        <v>1302</v>
      </c>
    </row>
    <row r="117" spans="1:9" ht="15.75" x14ac:dyDescent="0.25">
      <c r="A117" s="651">
        <v>116</v>
      </c>
      <c r="B117" s="651" t="s">
        <v>1296</v>
      </c>
      <c r="C117" s="651" t="s">
        <v>296</v>
      </c>
      <c r="D117" s="651" t="s">
        <v>1298</v>
      </c>
      <c r="E117" s="651">
        <v>543</v>
      </c>
      <c r="F117" s="651" t="s">
        <v>1301</v>
      </c>
      <c r="G117" s="651">
        <v>3.6999999999999998E-2</v>
      </c>
      <c r="H117" s="651">
        <v>3.6999999999999998E-2</v>
      </c>
      <c r="I117" s="651" t="s">
        <v>1302</v>
      </c>
    </row>
    <row r="118" spans="1:9" ht="15.75" x14ac:dyDescent="0.25">
      <c r="A118" s="651">
        <v>117</v>
      </c>
      <c r="B118" s="651" t="s">
        <v>1296</v>
      </c>
      <c r="C118" s="651" t="s">
        <v>296</v>
      </c>
      <c r="D118" s="651" t="s">
        <v>1298</v>
      </c>
      <c r="E118" s="651">
        <v>543</v>
      </c>
      <c r="F118" s="651" t="s">
        <v>1301</v>
      </c>
      <c r="G118" s="651">
        <v>0.24</v>
      </c>
      <c r="H118" s="651">
        <v>0.21</v>
      </c>
      <c r="I118" s="651" t="s">
        <v>1300</v>
      </c>
    </row>
    <row r="119" spans="1:9" ht="15.75" x14ac:dyDescent="0.25">
      <c r="A119" s="651">
        <v>118</v>
      </c>
      <c r="B119" s="651" t="s">
        <v>1296</v>
      </c>
      <c r="C119" s="651" t="s">
        <v>296</v>
      </c>
      <c r="D119" s="651" t="s">
        <v>1298</v>
      </c>
      <c r="E119" s="651">
        <v>544</v>
      </c>
      <c r="F119" s="651" t="s">
        <v>1301</v>
      </c>
      <c r="G119" s="651">
        <v>0.15110000000000001</v>
      </c>
      <c r="H119" s="651">
        <v>0.13333300000000001</v>
      </c>
      <c r="I119" s="651" t="s">
        <v>1302</v>
      </c>
    </row>
    <row r="120" spans="1:9" ht="15.75" x14ac:dyDescent="0.25">
      <c r="A120" s="651">
        <v>119</v>
      </c>
      <c r="B120" s="651" t="s">
        <v>1296</v>
      </c>
      <c r="C120" s="651" t="s">
        <v>296</v>
      </c>
      <c r="D120" s="651" t="s">
        <v>1298</v>
      </c>
      <c r="E120" s="651">
        <v>544</v>
      </c>
      <c r="F120" s="651" t="s">
        <v>1301</v>
      </c>
      <c r="G120" s="651">
        <v>0.30220000000000002</v>
      </c>
      <c r="H120" s="651">
        <v>0.26666699999999999</v>
      </c>
      <c r="I120" s="651" t="s">
        <v>1302</v>
      </c>
    </row>
    <row r="121" spans="1:9" ht="15.75" x14ac:dyDescent="0.25">
      <c r="A121" s="651">
        <v>120</v>
      </c>
      <c r="B121" s="651" t="s">
        <v>1296</v>
      </c>
      <c r="C121" s="651" t="s">
        <v>296</v>
      </c>
      <c r="D121" s="651" t="s">
        <v>1298</v>
      </c>
      <c r="E121" s="651">
        <v>545</v>
      </c>
      <c r="F121" s="651" t="s">
        <v>1301</v>
      </c>
      <c r="G121" s="651">
        <v>7.3000000000000001E-3</v>
      </c>
      <c r="H121" s="651">
        <v>6.4669999999999997E-3</v>
      </c>
      <c r="I121" s="651" t="s">
        <v>1302</v>
      </c>
    </row>
    <row r="122" spans="1:9" ht="15.75" x14ac:dyDescent="0.25">
      <c r="A122" s="651">
        <v>121</v>
      </c>
      <c r="B122" s="651" t="s">
        <v>1296</v>
      </c>
      <c r="C122" s="651" t="s">
        <v>296</v>
      </c>
      <c r="D122" s="651" t="s">
        <v>1298</v>
      </c>
      <c r="E122" s="651">
        <v>545</v>
      </c>
      <c r="F122" s="651" t="s">
        <v>1301</v>
      </c>
      <c r="G122" s="651">
        <v>1.0218749999999999E-2</v>
      </c>
      <c r="H122" s="651">
        <v>8.9999999999999993E-3</v>
      </c>
      <c r="I122" s="651" t="s">
        <v>1302</v>
      </c>
    </row>
    <row r="123" spans="1:9" ht="15.75" x14ac:dyDescent="0.25">
      <c r="A123" s="651">
        <v>122</v>
      </c>
      <c r="B123" s="651" t="s">
        <v>1296</v>
      </c>
      <c r="C123" s="651" t="s">
        <v>296</v>
      </c>
      <c r="D123" s="651" t="s">
        <v>1298</v>
      </c>
      <c r="E123" s="651">
        <v>545</v>
      </c>
      <c r="F123" s="651" t="s">
        <v>1301</v>
      </c>
      <c r="G123" s="651">
        <v>0.12870000000000001</v>
      </c>
      <c r="H123" s="651">
        <v>0.113333</v>
      </c>
      <c r="I123" s="651" t="s">
        <v>1302</v>
      </c>
    </row>
    <row r="124" spans="1:9" ht="15.75" x14ac:dyDescent="0.25">
      <c r="A124" s="651">
        <v>123</v>
      </c>
      <c r="B124" s="651" t="s">
        <v>1296</v>
      </c>
      <c r="C124" s="651" t="s">
        <v>296</v>
      </c>
      <c r="D124" s="651" t="s">
        <v>1298</v>
      </c>
      <c r="E124" s="651">
        <v>545</v>
      </c>
      <c r="F124" s="651" t="s">
        <v>1301</v>
      </c>
      <c r="G124" s="651">
        <v>0.12870000000000001</v>
      </c>
      <c r="H124" s="651">
        <v>0.113333</v>
      </c>
      <c r="I124" s="651" t="s">
        <v>1302</v>
      </c>
    </row>
    <row r="125" spans="1:9" ht="15.75" x14ac:dyDescent="0.25">
      <c r="A125" s="651">
        <v>124</v>
      </c>
      <c r="B125" s="651" t="s">
        <v>1296</v>
      </c>
      <c r="C125" s="651" t="s">
        <v>296</v>
      </c>
      <c r="D125" s="651" t="s">
        <v>1298</v>
      </c>
      <c r="E125" s="651">
        <v>545</v>
      </c>
      <c r="F125" s="651" t="s">
        <v>1301</v>
      </c>
      <c r="G125" s="651">
        <v>0.12870000000000001</v>
      </c>
      <c r="H125" s="651">
        <v>0.113333</v>
      </c>
      <c r="I125" s="651" t="s">
        <v>1302</v>
      </c>
    </row>
    <row r="126" spans="1:9" ht="15.75" x14ac:dyDescent="0.25">
      <c r="A126" s="651">
        <v>125</v>
      </c>
      <c r="B126" s="651" t="s">
        <v>1296</v>
      </c>
      <c r="C126" s="651" t="s">
        <v>296</v>
      </c>
      <c r="D126" s="651" t="s">
        <v>1298</v>
      </c>
      <c r="E126" s="651">
        <v>545</v>
      </c>
      <c r="F126" s="651" t="s">
        <v>1301</v>
      </c>
      <c r="G126" s="651">
        <v>0.15140000000000001</v>
      </c>
      <c r="H126" s="651">
        <v>0.13333300000000001</v>
      </c>
      <c r="I126" s="651" t="s">
        <v>1302</v>
      </c>
    </row>
    <row r="127" spans="1:9" ht="15.75" x14ac:dyDescent="0.25">
      <c r="A127" s="651">
        <v>126</v>
      </c>
      <c r="B127" s="651" t="s">
        <v>1296</v>
      </c>
      <c r="C127" s="651" t="s">
        <v>296</v>
      </c>
      <c r="D127" s="651" t="s">
        <v>1298</v>
      </c>
      <c r="E127" s="651">
        <v>545</v>
      </c>
      <c r="F127" s="651" t="s">
        <v>1301</v>
      </c>
      <c r="G127" s="651">
        <v>0.15140000000000001</v>
      </c>
      <c r="H127" s="651">
        <v>0.13333300000000001</v>
      </c>
      <c r="I127" s="651" t="s">
        <v>1302</v>
      </c>
    </row>
    <row r="128" spans="1:9" ht="15.75" x14ac:dyDescent="0.25">
      <c r="A128" s="651">
        <v>127</v>
      </c>
      <c r="B128" s="651" t="s">
        <v>1296</v>
      </c>
      <c r="C128" s="651" t="s">
        <v>296</v>
      </c>
      <c r="D128" s="651" t="s">
        <v>1298</v>
      </c>
      <c r="E128" s="651">
        <v>545</v>
      </c>
      <c r="F128" s="651" t="s">
        <v>1301</v>
      </c>
      <c r="G128" s="651">
        <v>0.15140000000000001</v>
      </c>
      <c r="H128" s="651">
        <v>0.13333300000000001</v>
      </c>
      <c r="I128" s="651" t="s">
        <v>1302</v>
      </c>
    </row>
    <row r="129" spans="1:9" ht="15.75" x14ac:dyDescent="0.25">
      <c r="A129" s="651">
        <v>128</v>
      </c>
      <c r="B129" s="651" t="s">
        <v>1296</v>
      </c>
      <c r="C129" s="651" t="s">
        <v>296</v>
      </c>
      <c r="D129" s="651" t="s">
        <v>1298</v>
      </c>
      <c r="E129" s="651">
        <v>545</v>
      </c>
      <c r="F129" s="651" t="s">
        <v>1301</v>
      </c>
      <c r="G129" s="651">
        <v>0.25580000000000003</v>
      </c>
      <c r="H129" s="651">
        <v>0.17050000000000001</v>
      </c>
      <c r="I129" s="651" t="s">
        <v>1302</v>
      </c>
    </row>
    <row r="130" spans="1:9" ht="15.75" x14ac:dyDescent="0.25">
      <c r="A130" s="651">
        <v>129</v>
      </c>
      <c r="B130" s="651" t="s">
        <v>1296</v>
      </c>
      <c r="C130" s="651" t="s">
        <v>296</v>
      </c>
      <c r="D130" s="651" t="s">
        <v>1298</v>
      </c>
      <c r="E130" s="651">
        <v>545</v>
      </c>
      <c r="F130" s="651" t="s">
        <v>1301</v>
      </c>
      <c r="G130" s="651">
        <v>0.24</v>
      </c>
      <c r="H130" s="651">
        <v>0.21</v>
      </c>
      <c r="I130" s="651" t="s">
        <v>1300</v>
      </c>
    </row>
    <row r="131" spans="1:9" ht="15.75" x14ac:dyDescent="0.25">
      <c r="A131" s="651">
        <v>130</v>
      </c>
      <c r="B131" s="651" t="s">
        <v>1296</v>
      </c>
      <c r="C131" s="651" t="s">
        <v>296</v>
      </c>
      <c r="D131" s="651" t="s">
        <v>1298</v>
      </c>
      <c r="E131" s="651">
        <v>545</v>
      </c>
      <c r="F131" s="651" t="s">
        <v>1301</v>
      </c>
      <c r="G131" s="651">
        <v>0.24</v>
      </c>
      <c r="H131" s="651">
        <v>0.21</v>
      </c>
      <c r="I131" s="651" t="s">
        <v>1300</v>
      </c>
    </row>
    <row r="132" spans="1:9" ht="15.75" x14ac:dyDescent="0.25">
      <c r="A132" s="651">
        <v>131</v>
      </c>
      <c r="B132" s="651" t="s">
        <v>1296</v>
      </c>
      <c r="C132" s="651" t="s">
        <v>296</v>
      </c>
      <c r="D132" s="651" t="s">
        <v>1298</v>
      </c>
      <c r="E132" s="651">
        <v>545</v>
      </c>
      <c r="F132" s="651" t="s">
        <v>1301</v>
      </c>
      <c r="G132" s="651">
        <v>0.25740000000000002</v>
      </c>
      <c r="H132" s="651">
        <v>0.22666700000000001</v>
      </c>
      <c r="I132" s="651" t="s">
        <v>1302</v>
      </c>
    </row>
    <row r="133" spans="1:9" ht="15.75" x14ac:dyDescent="0.25">
      <c r="A133" s="651">
        <v>132</v>
      </c>
      <c r="B133" s="651" t="s">
        <v>1296</v>
      </c>
      <c r="C133" s="651" t="s">
        <v>296</v>
      </c>
      <c r="D133" s="651" t="s">
        <v>1298</v>
      </c>
      <c r="E133" s="651">
        <v>545</v>
      </c>
      <c r="F133" s="651" t="s">
        <v>1301</v>
      </c>
      <c r="G133" s="651">
        <v>0.30280000000000001</v>
      </c>
      <c r="H133" s="651">
        <v>0.26666699999999999</v>
      </c>
      <c r="I133" s="651" t="s">
        <v>1302</v>
      </c>
    </row>
    <row r="134" spans="1:9" ht="15.75" x14ac:dyDescent="0.25">
      <c r="A134" s="651">
        <v>133</v>
      </c>
      <c r="B134" s="651" t="s">
        <v>1296</v>
      </c>
      <c r="C134" s="651" t="s">
        <v>296</v>
      </c>
      <c r="D134" s="651" t="s">
        <v>1298</v>
      </c>
      <c r="E134" s="651">
        <v>545</v>
      </c>
      <c r="F134" s="651" t="s">
        <v>1301</v>
      </c>
      <c r="G134" s="651">
        <v>0.30280000000000001</v>
      </c>
      <c r="H134" s="651">
        <v>0.26666699999999999</v>
      </c>
      <c r="I134" s="651" t="s">
        <v>1302</v>
      </c>
    </row>
    <row r="135" spans="1:9" ht="15.75" x14ac:dyDescent="0.25">
      <c r="A135" s="651">
        <v>134</v>
      </c>
      <c r="B135" s="651" t="s">
        <v>1296</v>
      </c>
      <c r="C135" s="651" t="s">
        <v>296</v>
      </c>
      <c r="D135" s="651" t="s">
        <v>1298</v>
      </c>
      <c r="E135" s="651">
        <v>545</v>
      </c>
      <c r="F135" s="651" t="s">
        <v>1301</v>
      </c>
      <c r="G135" s="651">
        <v>0.30280000000000001</v>
      </c>
      <c r="H135" s="651">
        <v>0.26666699999999999</v>
      </c>
      <c r="I135" s="651" t="s">
        <v>1302</v>
      </c>
    </row>
    <row r="136" spans="1:9" ht="15.75" x14ac:dyDescent="0.25">
      <c r="A136" s="651">
        <v>135</v>
      </c>
      <c r="B136" s="651" t="s">
        <v>1296</v>
      </c>
      <c r="C136" s="651" t="s">
        <v>296</v>
      </c>
      <c r="D136" s="651" t="s">
        <v>1298</v>
      </c>
      <c r="E136" s="651">
        <v>545</v>
      </c>
      <c r="F136" s="651" t="s">
        <v>1301</v>
      </c>
      <c r="G136" s="651">
        <v>0.30280000000000001</v>
      </c>
      <c r="H136" s="651">
        <v>0.26666699999999999</v>
      </c>
      <c r="I136" s="651" t="s">
        <v>1302</v>
      </c>
    </row>
    <row r="137" spans="1:9" ht="15.75" x14ac:dyDescent="0.25">
      <c r="A137" s="651">
        <v>136</v>
      </c>
      <c r="B137" s="651" t="s">
        <v>1296</v>
      </c>
      <c r="C137" s="651" t="s">
        <v>296</v>
      </c>
      <c r="D137" s="651" t="s">
        <v>1298</v>
      </c>
      <c r="E137" s="651">
        <v>546</v>
      </c>
      <c r="F137" s="651" t="s">
        <v>1301</v>
      </c>
      <c r="G137" s="651">
        <v>0.1517</v>
      </c>
      <c r="H137" s="651">
        <v>0.13333300000000001</v>
      </c>
      <c r="I137" s="651" t="s">
        <v>1302</v>
      </c>
    </row>
    <row r="138" spans="1:9" ht="15.75" x14ac:dyDescent="0.25">
      <c r="A138" s="651">
        <v>137</v>
      </c>
      <c r="B138" s="651" t="s">
        <v>1296</v>
      </c>
      <c r="C138" s="651" t="s">
        <v>296</v>
      </c>
      <c r="D138" s="651" t="s">
        <v>1298</v>
      </c>
      <c r="E138" s="651">
        <v>548</v>
      </c>
      <c r="F138" s="651" t="s">
        <v>1301</v>
      </c>
      <c r="G138" s="651">
        <v>7.6E-3</v>
      </c>
      <c r="H138" s="651">
        <v>6.6670000000000002E-3</v>
      </c>
      <c r="I138" s="651" t="s">
        <v>1302</v>
      </c>
    </row>
    <row r="139" spans="1:9" ht="15.75" x14ac:dyDescent="0.25">
      <c r="A139" s="651">
        <v>138</v>
      </c>
      <c r="B139" s="651" t="s">
        <v>1296</v>
      </c>
      <c r="C139" s="651" t="s">
        <v>296</v>
      </c>
      <c r="D139" s="651" t="s">
        <v>1298</v>
      </c>
      <c r="E139" s="651">
        <v>548</v>
      </c>
      <c r="F139" s="651" t="s">
        <v>1301</v>
      </c>
      <c r="G139" s="651">
        <v>0.24</v>
      </c>
      <c r="H139" s="651">
        <v>0.21</v>
      </c>
      <c r="I139" s="651" t="s">
        <v>1300</v>
      </c>
    </row>
    <row r="140" spans="1:9" ht="15.75" x14ac:dyDescent="0.25">
      <c r="A140" s="651">
        <v>139</v>
      </c>
      <c r="B140" s="651" t="s">
        <v>1296</v>
      </c>
      <c r="C140" s="651" t="s">
        <v>296</v>
      </c>
      <c r="D140" s="651" t="s">
        <v>1298</v>
      </c>
      <c r="E140" s="651">
        <v>548</v>
      </c>
      <c r="F140" s="651" t="s">
        <v>1301</v>
      </c>
      <c r="G140" s="651">
        <v>0.32</v>
      </c>
      <c r="H140" s="651">
        <v>0.28000000000000003</v>
      </c>
      <c r="I140" s="651" t="s">
        <v>1302</v>
      </c>
    </row>
    <row r="141" spans="1:9" ht="15.75" x14ac:dyDescent="0.25">
      <c r="A141" s="651">
        <v>140</v>
      </c>
      <c r="B141" s="651" t="s">
        <v>1296</v>
      </c>
      <c r="C141" s="651" t="s">
        <v>296</v>
      </c>
      <c r="D141" s="651" t="s">
        <v>1298</v>
      </c>
      <c r="E141" s="651">
        <v>549</v>
      </c>
      <c r="F141" s="651" t="s">
        <v>1301</v>
      </c>
      <c r="G141" s="651">
        <v>0.1525</v>
      </c>
      <c r="H141" s="651">
        <v>0.13333300000000001</v>
      </c>
      <c r="I141" s="651" t="s">
        <v>1302</v>
      </c>
    </row>
    <row r="142" spans="1:9" ht="15.75" x14ac:dyDescent="0.25">
      <c r="A142" s="651">
        <v>141</v>
      </c>
      <c r="B142" s="651" t="s">
        <v>1296</v>
      </c>
      <c r="C142" s="651" t="s">
        <v>296</v>
      </c>
      <c r="D142" s="651" t="s">
        <v>1298</v>
      </c>
      <c r="E142" s="651">
        <v>550</v>
      </c>
      <c r="F142" s="651" t="s">
        <v>1301</v>
      </c>
      <c r="G142" s="651">
        <v>1.4E-2</v>
      </c>
      <c r="H142" s="651">
        <v>9.5999999999999992E-3</v>
      </c>
      <c r="I142" s="651" t="s">
        <v>1302</v>
      </c>
    </row>
    <row r="143" spans="1:9" ht="15.75" x14ac:dyDescent="0.25">
      <c r="A143" s="651">
        <v>142</v>
      </c>
      <c r="B143" s="651" t="s">
        <v>1296</v>
      </c>
      <c r="C143" s="651" t="s">
        <v>296</v>
      </c>
      <c r="D143" s="651" t="s">
        <v>1298</v>
      </c>
      <c r="E143" s="651">
        <v>550</v>
      </c>
      <c r="F143" s="651" t="s">
        <v>1301</v>
      </c>
      <c r="G143" s="651">
        <v>0.12989999999999999</v>
      </c>
      <c r="H143" s="651">
        <v>0.113333</v>
      </c>
      <c r="I143" s="651" t="s">
        <v>1302</v>
      </c>
    </row>
    <row r="144" spans="1:9" ht="15.75" x14ac:dyDescent="0.25">
      <c r="A144" s="651">
        <v>143</v>
      </c>
      <c r="B144" s="651" t="s">
        <v>1296</v>
      </c>
      <c r="C144" s="651" t="s">
        <v>296</v>
      </c>
      <c r="D144" s="651" t="s">
        <v>1298</v>
      </c>
      <c r="E144" s="651">
        <v>550</v>
      </c>
      <c r="F144" s="651" t="s">
        <v>1301</v>
      </c>
      <c r="G144" s="651">
        <v>0.15279999999999999</v>
      </c>
      <c r="H144" s="651">
        <v>0.13333300000000001</v>
      </c>
      <c r="I144" s="651" t="s">
        <v>1302</v>
      </c>
    </row>
    <row r="145" spans="1:9" ht="15.75" x14ac:dyDescent="0.25">
      <c r="A145" s="651">
        <v>144</v>
      </c>
      <c r="B145" s="651" t="s">
        <v>1296</v>
      </c>
      <c r="C145" s="651" t="s">
        <v>296</v>
      </c>
      <c r="D145" s="651" t="s">
        <v>1298</v>
      </c>
      <c r="E145" s="651">
        <v>550</v>
      </c>
      <c r="F145" s="651" t="s">
        <v>1301</v>
      </c>
      <c r="G145" s="651">
        <v>0.15279999999999999</v>
      </c>
      <c r="H145" s="651">
        <v>0.13333300000000001</v>
      </c>
      <c r="I145" s="651" t="s">
        <v>1302</v>
      </c>
    </row>
    <row r="146" spans="1:9" ht="15.75" x14ac:dyDescent="0.25">
      <c r="A146" s="651">
        <v>145</v>
      </c>
      <c r="B146" s="651" t="s">
        <v>1296</v>
      </c>
      <c r="C146" s="651" t="s">
        <v>296</v>
      </c>
      <c r="D146" s="651" t="s">
        <v>1298</v>
      </c>
      <c r="E146" s="651">
        <v>550</v>
      </c>
      <c r="F146" s="651" t="s">
        <v>1301</v>
      </c>
      <c r="G146" s="651">
        <v>0.15279999999999999</v>
      </c>
      <c r="H146" s="651">
        <v>0.13333300000000001</v>
      </c>
      <c r="I146" s="651" t="s">
        <v>1302</v>
      </c>
    </row>
    <row r="147" spans="1:9" ht="15.75" x14ac:dyDescent="0.25">
      <c r="A147" s="651">
        <v>146</v>
      </c>
      <c r="B147" s="651" t="s">
        <v>1296</v>
      </c>
      <c r="C147" s="651" t="s">
        <v>296</v>
      </c>
      <c r="D147" s="651" t="s">
        <v>1298</v>
      </c>
      <c r="E147" s="651">
        <v>550</v>
      </c>
      <c r="F147" s="651" t="s">
        <v>1301</v>
      </c>
      <c r="G147" s="651">
        <v>0.15279999999999999</v>
      </c>
      <c r="H147" s="651">
        <v>0.13333300000000001</v>
      </c>
      <c r="I147" s="651" t="s">
        <v>1302</v>
      </c>
    </row>
    <row r="148" spans="1:9" ht="15.75" x14ac:dyDescent="0.25">
      <c r="A148" s="651">
        <v>147</v>
      </c>
      <c r="B148" s="651" t="s">
        <v>1296</v>
      </c>
      <c r="C148" s="651" t="s">
        <v>296</v>
      </c>
      <c r="D148" s="651" t="s">
        <v>1298</v>
      </c>
      <c r="E148" s="651">
        <v>550</v>
      </c>
      <c r="F148" s="651" t="s">
        <v>1301</v>
      </c>
      <c r="G148" s="651">
        <v>0.15279999999999999</v>
      </c>
      <c r="H148" s="651">
        <v>0.13333300000000001</v>
      </c>
      <c r="I148" s="651" t="s">
        <v>1302</v>
      </c>
    </row>
    <row r="149" spans="1:9" ht="15.75" x14ac:dyDescent="0.25">
      <c r="A149" s="651">
        <v>148</v>
      </c>
      <c r="B149" s="651" t="s">
        <v>1296</v>
      </c>
      <c r="C149" s="651" t="s">
        <v>296</v>
      </c>
      <c r="D149" s="651" t="s">
        <v>1298</v>
      </c>
      <c r="E149" s="651">
        <v>550</v>
      </c>
      <c r="F149" s="651" t="s">
        <v>1301</v>
      </c>
      <c r="G149" s="651">
        <v>0.30559999999999998</v>
      </c>
      <c r="H149" s="651">
        <v>0.26666699999999999</v>
      </c>
      <c r="I149" s="651" t="s">
        <v>1302</v>
      </c>
    </row>
    <row r="150" spans="1:9" ht="15.75" x14ac:dyDescent="0.25">
      <c r="A150" s="651">
        <v>149</v>
      </c>
      <c r="B150" s="651" t="s">
        <v>1296</v>
      </c>
      <c r="C150" s="651" t="s">
        <v>296</v>
      </c>
      <c r="D150" s="651" t="s">
        <v>1298</v>
      </c>
      <c r="E150" s="651">
        <v>550</v>
      </c>
      <c r="F150" s="651" t="s">
        <v>1301</v>
      </c>
      <c r="G150" s="651">
        <v>0.30559999999999998</v>
      </c>
      <c r="H150" s="651">
        <v>0.26666699999999999</v>
      </c>
      <c r="I150" s="651" t="s">
        <v>1302</v>
      </c>
    </row>
    <row r="151" spans="1:9" ht="15.75" x14ac:dyDescent="0.25">
      <c r="A151" s="651">
        <v>150</v>
      </c>
      <c r="B151" s="651" t="s">
        <v>1296</v>
      </c>
      <c r="C151" s="651" t="s">
        <v>296</v>
      </c>
      <c r="D151" s="651" t="s">
        <v>1298</v>
      </c>
      <c r="E151" s="651">
        <v>550</v>
      </c>
      <c r="F151" s="651" t="s">
        <v>1301</v>
      </c>
      <c r="G151" s="651">
        <v>0.32</v>
      </c>
      <c r="H151" s="651">
        <v>0.28000000000000003</v>
      </c>
      <c r="I151" s="651" t="s">
        <v>1302</v>
      </c>
    </row>
    <row r="152" spans="1:9" ht="15.75" x14ac:dyDescent="0.25">
      <c r="A152" s="651">
        <v>151</v>
      </c>
      <c r="B152" s="651" t="s">
        <v>1296</v>
      </c>
      <c r="C152" s="651" t="s">
        <v>296</v>
      </c>
      <c r="D152" s="651" t="s">
        <v>1298</v>
      </c>
      <c r="E152" s="651">
        <v>551</v>
      </c>
      <c r="F152" s="651" t="s">
        <v>1301</v>
      </c>
      <c r="G152" s="651">
        <v>0.15310000000000001</v>
      </c>
      <c r="H152" s="651">
        <v>0.13333300000000001</v>
      </c>
      <c r="I152" s="651" t="s">
        <v>1302</v>
      </c>
    </row>
    <row r="153" spans="1:9" ht="15.75" x14ac:dyDescent="0.25">
      <c r="A153" s="651">
        <v>152</v>
      </c>
      <c r="B153" s="651" t="s">
        <v>1296</v>
      </c>
      <c r="C153" s="651" t="s">
        <v>296</v>
      </c>
      <c r="D153" s="651" t="s">
        <v>1298</v>
      </c>
      <c r="E153" s="651">
        <v>551</v>
      </c>
      <c r="F153" s="651" t="s">
        <v>1301</v>
      </c>
      <c r="G153" s="651">
        <v>0.26019999999999999</v>
      </c>
      <c r="H153" s="651">
        <v>0.22666700000000001</v>
      </c>
      <c r="I153" s="651" t="s">
        <v>1302</v>
      </c>
    </row>
    <row r="154" spans="1:9" ht="15.75" x14ac:dyDescent="0.25">
      <c r="A154" s="651">
        <v>153</v>
      </c>
      <c r="B154" s="651" t="s">
        <v>1296</v>
      </c>
      <c r="C154" s="651" t="s">
        <v>296</v>
      </c>
      <c r="D154" s="651" t="s">
        <v>1298</v>
      </c>
      <c r="E154" s="651">
        <v>551</v>
      </c>
      <c r="F154" s="651" t="s">
        <v>1301</v>
      </c>
      <c r="G154" s="651">
        <v>0.30609999999999998</v>
      </c>
      <c r="H154" s="651">
        <v>0.26666699999999999</v>
      </c>
      <c r="I154" s="651" t="s">
        <v>1302</v>
      </c>
    </row>
    <row r="155" spans="1:9" ht="15.75" x14ac:dyDescent="0.25">
      <c r="A155" s="651">
        <v>154</v>
      </c>
      <c r="B155" s="651" t="s">
        <v>1296</v>
      </c>
      <c r="C155" s="651" t="s">
        <v>296</v>
      </c>
      <c r="D155" s="651" t="s">
        <v>1298</v>
      </c>
      <c r="E155" s="651">
        <v>552</v>
      </c>
      <c r="F155" s="651" t="s">
        <v>1301</v>
      </c>
      <c r="G155" s="651" t="s">
        <v>1303</v>
      </c>
      <c r="H155" s="651">
        <v>0.37</v>
      </c>
      <c r="I155" s="651" t="s">
        <v>1300</v>
      </c>
    </row>
    <row r="156" spans="1:9" ht="15.75" x14ac:dyDescent="0.25">
      <c r="A156" s="651">
        <v>155</v>
      </c>
      <c r="B156" s="651" t="s">
        <v>1296</v>
      </c>
      <c r="C156" s="651" t="s">
        <v>296</v>
      </c>
      <c r="D156" s="651" t="s">
        <v>1298</v>
      </c>
      <c r="E156" s="651">
        <v>554</v>
      </c>
      <c r="F156" s="651" t="s">
        <v>1301</v>
      </c>
      <c r="G156" s="651">
        <v>0.30780000000000002</v>
      </c>
      <c r="H156" s="651">
        <v>0.26666699999999999</v>
      </c>
      <c r="I156" s="651" t="s">
        <v>1302</v>
      </c>
    </row>
    <row r="157" spans="1:9" ht="15.75" x14ac:dyDescent="0.25">
      <c r="A157" s="651">
        <v>156</v>
      </c>
      <c r="B157" s="651" t="s">
        <v>1296</v>
      </c>
      <c r="C157" s="651" t="s">
        <v>296</v>
      </c>
      <c r="D157" s="651" t="s">
        <v>1298</v>
      </c>
      <c r="E157" s="651">
        <v>555</v>
      </c>
      <c r="F157" s="651" t="s">
        <v>1301</v>
      </c>
      <c r="G157" s="651">
        <v>7.7000000000000002E-3</v>
      </c>
      <c r="H157" s="651">
        <v>6.6670000000000002E-3</v>
      </c>
      <c r="I157" s="651" t="s">
        <v>1302</v>
      </c>
    </row>
    <row r="158" spans="1:9" ht="15.75" x14ac:dyDescent="0.25">
      <c r="A158" s="651">
        <v>157</v>
      </c>
      <c r="B158" s="651" t="s">
        <v>1296</v>
      </c>
      <c r="C158" s="651" t="s">
        <v>296</v>
      </c>
      <c r="D158" s="651" t="s">
        <v>1298</v>
      </c>
      <c r="E158" s="651">
        <v>555</v>
      </c>
      <c r="F158" s="651" t="s">
        <v>1301</v>
      </c>
      <c r="G158" s="651">
        <v>0.13100000000000001</v>
      </c>
      <c r="H158" s="651">
        <v>0.113333</v>
      </c>
      <c r="I158" s="651" t="s">
        <v>1302</v>
      </c>
    </row>
    <row r="159" spans="1:9" ht="15.75" x14ac:dyDescent="0.25">
      <c r="A159" s="651">
        <v>158</v>
      </c>
      <c r="B159" s="651" t="s">
        <v>1296</v>
      </c>
      <c r="C159" s="651" t="s">
        <v>296</v>
      </c>
      <c r="D159" s="651" t="s">
        <v>1298</v>
      </c>
      <c r="E159" s="651">
        <v>555</v>
      </c>
      <c r="F159" s="651" t="s">
        <v>1301</v>
      </c>
      <c r="G159" s="651">
        <v>0.13100000000000001</v>
      </c>
      <c r="H159" s="651">
        <v>0.113333</v>
      </c>
      <c r="I159" s="651" t="s">
        <v>1302</v>
      </c>
    </row>
    <row r="160" spans="1:9" ht="15.75" x14ac:dyDescent="0.25">
      <c r="A160" s="651">
        <v>159</v>
      </c>
      <c r="B160" s="651" t="s">
        <v>1296</v>
      </c>
      <c r="C160" s="651" t="s">
        <v>296</v>
      </c>
      <c r="D160" s="651" t="s">
        <v>1298</v>
      </c>
      <c r="E160" s="651">
        <v>555</v>
      </c>
      <c r="F160" s="651" t="s">
        <v>1301</v>
      </c>
      <c r="G160" s="651">
        <v>0.13100000000000001</v>
      </c>
      <c r="H160" s="651">
        <v>0.113333</v>
      </c>
      <c r="I160" s="651" t="s">
        <v>1302</v>
      </c>
    </row>
    <row r="161" spans="1:9" ht="15.75" x14ac:dyDescent="0.25">
      <c r="A161" s="651">
        <v>160</v>
      </c>
      <c r="B161" s="651" t="s">
        <v>1296</v>
      </c>
      <c r="C161" s="651" t="s">
        <v>296</v>
      </c>
      <c r="D161" s="651" t="s">
        <v>1298</v>
      </c>
      <c r="E161" s="651">
        <v>556</v>
      </c>
      <c r="F161" s="651" t="s">
        <v>1301</v>
      </c>
      <c r="G161" s="651">
        <v>1.2E-2</v>
      </c>
      <c r="H161" s="651">
        <v>0.01</v>
      </c>
      <c r="I161" s="651" t="s">
        <v>1302</v>
      </c>
    </row>
    <row r="162" spans="1:9" ht="15.75" x14ac:dyDescent="0.25">
      <c r="A162" s="651">
        <v>161</v>
      </c>
      <c r="B162" s="651" t="s">
        <v>1296</v>
      </c>
      <c r="C162" s="651" t="s">
        <v>296</v>
      </c>
      <c r="D162" s="651" t="s">
        <v>1298</v>
      </c>
      <c r="E162" s="651">
        <v>556</v>
      </c>
      <c r="F162" s="651" t="s">
        <v>1301</v>
      </c>
      <c r="G162" s="651" t="s">
        <v>1303</v>
      </c>
      <c r="H162" s="651">
        <v>0.45</v>
      </c>
      <c r="I162" s="651" t="s">
        <v>1300</v>
      </c>
    </row>
    <row r="163" spans="1:9" ht="15.75" x14ac:dyDescent="0.25">
      <c r="A163" s="651">
        <v>162</v>
      </c>
      <c r="B163" s="651" t="s">
        <v>1296</v>
      </c>
      <c r="C163" s="651" t="s">
        <v>296</v>
      </c>
      <c r="D163" s="651" t="s">
        <v>1298</v>
      </c>
      <c r="E163" s="651">
        <v>557</v>
      </c>
      <c r="F163" s="651" t="s">
        <v>1301</v>
      </c>
      <c r="G163" s="651">
        <v>0.26300000000000001</v>
      </c>
      <c r="H163" s="651">
        <v>0.22666700000000001</v>
      </c>
      <c r="I163" s="651" t="s">
        <v>1302</v>
      </c>
    </row>
    <row r="164" spans="1:9" ht="15.75" x14ac:dyDescent="0.25">
      <c r="A164" s="651">
        <v>163</v>
      </c>
      <c r="B164" s="651" t="s">
        <v>1296</v>
      </c>
      <c r="C164" s="651" t="s">
        <v>296</v>
      </c>
      <c r="D164" s="651" t="s">
        <v>1298</v>
      </c>
      <c r="E164" s="651">
        <v>557</v>
      </c>
      <c r="F164" s="651" t="s">
        <v>1301</v>
      </c>
      <c r="G164" s="651">
        <v>0.30940000000000001</v>
      </c>
      <c r="H164" s="651">
        <v>0.26666699999999999</v>
      </c>
      <c r="I164" s="651" t="s">
        <v>1302</v>
      </c>
    </row>
    <row r="165" spans="1:9" ht="15.75" x14ac:dyDescent="0.25">
      <c r="A165" s="651">
        <v>164</v>
      </c>
      <c r="B165" s="651" t="s">
        <v>1296</v>
      </c>
      <c r="C165" s="651" t="s">
        <v>296</v>
      </c>
      <c r="D165" s="651" t="s">
        <v>1298</v>
      </c>
      <c r="E165" s="651">
        <v>560</v>
      </c>
      <c r="F165" s="651" t="s">
        <v>1301</v>
      </c>
      <c r="G165" s="651">
        <v>0.15559999999999999</v>
      </c>
      <c r="H165" s="651">
        <v>0.13333300000000001</v>
      </c>
      <c r="I165" s="651" t="s">
        <v>1302</v>
      </c>
    </row>
    <row r="166" spans="1:9" ht="15.75" x14ac:dyDescent="0.25">
      <c r="A166" s="651">
        <v>165</v>
      </c>
      <c r="B166" s="651" t="s">
        <v>1296</v>
      </c>
      <c r="C166" s="651" t="s">
        <v>296</v>
      </c>
      <c r="D166" s="651" t="s">
        <v>1298</v>
      </c>
      <c r="E166" s="651">
        <v>560</v>
      </c>
      <c r="F166" s="651" t="s">
        <v>1301</v>
      </c>
      <c r="G166" s="651">
        <v>0.15559999999999999</v>
      </c>
      <c r="H166" s="651">
        <v>0.13333300000000001</v>
      </c>
      <c r="I166" s="651" t="s">
        <v>1302</v>
      </c>
    </row>
    <row r="167" spans="1:9" ht="15.75" x14ac:dyDescent="0.25">
      <c r="A167" s="651">
        <v>166</v>
      </c>
      <c r="B167" s="651" t="s">
        <v>1296</v>
      </c>
      <c r="C167" s="651" t="s">
        <v>296</v>
      </c>
      <c r="D167" s="651" t="s">
        <v>1298</v>
      </c>
      <c r="E167" s="651">
        <v>560</v>
      </c>
      <c r="F167" s="651" t="s">
        <v>1301</v>
      </c>
      <c r="G167" s="651">
        <v>0.15559999999999999</v>
      </c>
      <c r="H167" s="651">
        <v>0.13333300000000001</v>
      </c>
      <c r="I167" s="651" t="s">
        <v>1302</v>
      </c>
    </row>
    <row r="168" spans="1:9" ht="15.75" x14ac:dyDescent="0.25">
      <c r="A168" s="651">
        <v>167</v>
      </c>
      <c r="B168" s="651" t="s">
        <v>1296</v>
      </c>
      <c r="C168" s="651" t="s">
        <v>296</v>
      </c>
      <c r="D168" s="651" t="s">
        <v>1298</v>
      </c>
      <c r="E168" s="651">
        <v>560</v>
      </c>
      <c r="F168" s="651" t="s">
        <v>1301</v>
      </c>
      <c r="G168" s="651">
        <v>0.15559999999999999</v>
      </c>
      <c r="H168" s="651">
        <v>0.13333300000000001</v>
      </c>
      <c r="I168" s="651" t="s">
        <v>1302</v>
      </c>
    </row>
    <row r="169" spans="1:9" ht="15.75" x14ac:dyDescent="0.25">
      <c r="A169" s="651">
        <v>168</v>
      </c>
      <c r="B169" s="651" t="s">
        <v>1296</v>
      </c>
      <c r="C169" s="651" t="s">
        <v>296</v>
      </c>
      <c r="D169" s="651" t="s">
        <v>1298</v>
      </c>
      <c r="E169" s="651">
        <v>561</v>
      </c>
      <c r="F169" s="651" t="s">
        <v>1301</v>
      </c>
      <c r="G169" s="651">
        <v>0.26490000000000002</v>
      </c>
      <c r="H169" s="651">
        <v>0.22666700000000001</v>
      </c>
      <c r="I169" s="651" t="s">
        <v>1302</v>
      </c>
    </row>
    <row r="170" spans="1:9" ht="15.75" x14ac:dyDescent="0.25">
      <c r="A170" s="651">
        <v>169</v>
      </c>
      <c r="B170" s="651" t="s">
        <v>1296</v>
      </c>
      <c r="C170" s="651" t="s">
        <v>296</v>
      </c>
      <c r="D170" s="651" t="s">
        <v>1298</v>
      </c>
      <c r="E170" s="651">
        <v>563</v>
      </c>
      <c r="F170" s="651" t="s">
        <v>1301</v>
      </c>
      <c r="G170" s="651">
        <v>4.2000000000000003E-2</v>
      </c>
      <c r="H170" s="651">
        <v>4.2000000000000003E-2</v>
      </c>
      <c r="I170" s="651" t="s">
        <v>1302</v>
      </c>
    </row>
    <row r="171" spans="1:9" ht="15.75" x14ac:dyDescent="0.25">
      <c r="A171" s="651">
        <v>170</v>
      </c>
      <c r="B171" s="651" t="s">
        <v>1296</v>
      </c>
      <c r="C171" s="651" t="s">
        <v>296</v>
      </c>
      <c r="D171" s="651" t="s">
        <v>1298</v>
      </c>
      <c r="E171" s="651">
        <v>563</v>
      </c>
      <c r="F171" s="651" t="s">
        <v>1301</v>
      </c>
      <c r="G171" s="651">
        <v>0.31280000000000002</v>
      </c>
      <c r="H171" s="651">
        <v>0.26666699999999999</v>
      </c>
      <c r="I171" s="651" t="s">
        <v>1302</v>
      </c>
    </row>
    <row r="172" spans="1:9" ht="15.75" x14ac:dyDescent="0.25">
      <c r="A172" s="651">
        <v>171</v>
      </c>
      <c r="B172" s="651" t="s">
        <v>1296</v>
      </c>
      <c r="C172" s="651" t="s">
        <v>296</v>
      </c>
      <c r="D172" s="651" t="s">
        <v>1298</v>
      </c>
      <c r="E172" s="651">
        <v>564</v>
      </c>
      <c r="F172" s="651" t="s">
        <v>1301</v>
      </c>
      <c r="G172" s="651">
        <v>1.5699999999999999E-2</v>
      </c>
      <c r="H172" s="651">
        <v>1.3332999999999999E-2</v>
      </c>
      <c r="I172" s="651" t="s">
        <v>1302</v>
      </c>
    </row>
    <row r="173" spans="1:9" ht="15.75" x14ac:dyDescent="0.25">
      <c r="A173" s="651">
        <v>172</v>
      </c>
      <c r="B173" s="651" t="s">
        <v>1296</v>
      </c>
      <c r="C173" s="651" t="s">
        <v>296</v>
      </c>
      <c r="D173" s="651" t="s">
        <v>1298</v>
      </c>
      <c r="E173" s="651">
        <v>565</v>
      </c>
      <c r="F173" s="651" t="s">
        <v>1301</v>
      </c>
      <c r="G173" s="651">
        <v>1.5699999999999999E-2</v>
      </c>
      <c r="H173" s="651">
        <v>1.3332999999999999E-2</v>
      </c>
      <c r="I173" s="651" t="s">
        <v>1302</v>
      </c>
    </row>
    <row r="174" spans="1:9" ht="15.75" x14ac:dyDescent="0.25">
      <c r="A174" s="651">
        <v>173</v>
      </c>
      <c r="B174" s="651" t="s">
        <v>1296</v>
      </c>
      <c r="C174" s="651" t="s">
        <v>296</v>
      </c>
      <c r="D174" s="651" t="s">
        <v>1298</v>
      </c>
      <c r="E174" s="651">
        <v>565</v>
      </c>
      <c r="F174" s="651" t="s">
        <v>1301</v>
      </c>
      <c r="G174" s="651">
        <v>1.5699999999999999E-2</v>
      </c>
      <c r="H174" s="651">
        <v>1.3332999999999999E-2</v>
      </c>
      <c r="I174" s="651" t="s">
        <v>1302</v>
      </c>
    </row>
    <row r="175" spans="1:9" ht="15.75" x14ac:dyDescent="0.25">
      <c r="A175" s="651">
        <v>174</v>
      </c>
      <c r="B175" s="651" t="s">
        <v>1296</v>
      </c>
      <c r="C175" s="651" t="s">
        <v>296</v>
      </c>
      <c r="D175" s="651" t="s">
        <v>1298</v>
      </c>
      <c r="E175" s="651">
        <v>565</v>
      </c>
      <c r="F175" s="651" t="s">
        <v>1301</v>
      </c>
      <c r="G175" s="651">
        <v>0.15690000000000001</v>
      </c>
      <c r="H175" s="651">
        <v>0.13333300000000001</v>
      </c>
      <c r="I175" s="651" t="s">
        <v>1302</v>
      </c>
    </row>
    <row r="176" spans="1:9" ht="15.75" x14ac:dyDescent="0.25">
      <c r="A176" s="651">
        <v>175</v>
      </c>
      <c r="B176" s="651" t="s">
        <v>1296</v>
      </c>
      <c r="C176" s="651" t="s">
        <v>296</v>
      </c>
      <c r="D176" s="651" t="s">
        <v>1298</v>
      </c>
      <c r="E176" s="651">
        <v>566</v>
      </c>
      <c r="F176" s="651" t="s">
        <v>1301</v>
      </c>
      <c r="G176" s="651">
        <v>0.15720000000000001</v>
      </c>
      <c r="H176" s="651">
        <v>0.13333300000000001</v>
      </c>
      <c r="I176" s="651" t="s">
        <v>1302</v>
      </c>
    </row>
    <row r="177" spans="1:9" ht="15.75" x14ac:dyDescent="0.25">
      <c r="A177" s="651">
        <v>176</v>
      </c>
      <c r="B177" s="651" t="s">
        <v>1296</v>
      </c>
      <c r="C177" s="651" t="s">
        <v>296</v>
      </c>
      <c r="D177" s="651" t="s">
        <v>1298</v>
      </c>
      <c r="E177" s="651">
        <v>568</v>
      </c>
      <c r="F177" s="651" t="s">
        <v>1301</v>
      </c>
      <c r="G177" s="651">
        <v>0.12620000000000001</v>
      </c>
      <c r="H177" s="651">
        <v>0.106667</v>
      </c>
      <c r="I177" s="651" t="s">
        <v>1302</v>
      </c>
    </row>
    <row r="178" spans="1:9" ht="15.75" x14ac:dyDescent="0.25">
      <c r="A178" s="651">
        <v>177</v>
      </c>
      <c r="B178" s="651" t="s">
        <v>1296</v>
      </c>
      <c r="C178" s="651" t="s">
        <v>296</v>
      </c>
      <c r="D178" s="651" t="s">
        <v>1298</v>
      </c>
      <c r="E178" s="651">
        <v>568</v>
      </c>
      <c r="F178" s="651" t="s">
        <v>1301</v>
      </c>
      <c r="G178" s="651" t="s">
        <v>1303</v>
      </c>
      <c r="H178" s="651">
        <v>1.3</v>
      </c>
      <c r="I178" s="651" t="s">
        <v>1300</v>
      </c>
    </row>
    <row r="179" spans="1:9" ht="15.75" x14ac:dyDescent="0.25">
      <c r="A179" s="651">
        <v>178</v>
      </c>
      <c r="B179" s="651" t="s">
        <v>1296</v>
      </c>
      <c r="C179" s="651" t="s">
        <v>296</v>
      </c>
      <c r="D179" s="651" t="s">
        <v>1298</v>
      </c>
      <c r="E179" s="651">
        <v>569</v>
      </c>
      <c r="F179" s="651" t="s">
        <v>1301</v>
      </c>
      <c r="G179" s="651">
        <v>1.5800000000000002E-2</v>
      </c>
      <c r="H179" s="651">
        <v>1.3332999999999999E-2</v>
      </c>
      <c r="I179" s="651" t="s">
        <v>1302</v>
      </c>
    </row>
    <row r="180" spans="1:9" ht="15.75" x14ac:dyDescent="0.25">
      <c r="A180" s="651">
        <v>179</v>
      </c>
      <c r="B180" s="651" t="s">
        <v>1296</v>
      </c>
      <c r="C180" s="651" t="s">
        <v>296</v>
      </c>
      <c r="D180" s="651" t="s">
        <v>1298</v>
      </c>
      <c r="E180" s="651">
        <v>570</v>
      </c>
      <c r="F180" s="651" t="s">
        <v>1301</v>
      </c>
      <c r="G180" s="651">
        <v>1.0687499999999999E-2</v>
      </c>
      <c r="H180" s="651">
        <v>8.9999999999999993E-3</v>
      </c>
      <c r="I180" s="651" t="s">
        <v>1302</v>
      </c>
    </row>
    <row r="181" spans="1:9" ht="15.75" x14ac:dyDescent="0.25">
      <c r="A181" s="651">
        <v>180</v>
      </c>
      <c r="B181" s="651" t="s">
        <v>1296</v>
      </c>
      <c r="C181" s="651" t="s">
        <v>296</v>
      </c>
      <c r="D181" s="651" t="s">
        <v>1298</v>
      </c>
      <c r="E181" s="651">
        <v>570</v>
      </c>
      <c r="F181" s="651" t="s">
        <v>1301</v>
      </c>
      <c r="G181" s="651">
        <v>1.0687499999999999E-2</v>
      </c>
      <c r="H181" s="651">
        <v>8.9999999999999993E-3</v>
      </c>
      <c r="I181" s="651" t="s">
        <v>1302</v>
      </c>
    </row>
    <row r="182" spans="1:9" ht="15.75" x14ac:dyDescent="0.25">
      <c r="A182" s="651">
        <v>181</v>
      </c>
      <c r="B182" s="651" t="s">
        <v>1296</v>
      </c>
      <c r="C182" s="651" t="s">
        <v>296</v>
      </c>
      <c r="D182" s="651" t="s">
        <v>1298</v>
      </c>
      <c r="E182" s="651">
        <v>570</v>
      </c>
      <c r="F182" s="651" t="s">
        <v>1301</v>
      </c>
      <c r="G182" s="651">
        <v>1.5437499999999998E-2</v>
      </c>
      <c r="H182" s="651">
        <v>1.2999999999999999E-2</v>
      </c>
      <c r="I182" s="651" t="s">
        <v>1300</v>
      </c>
    </row>
    <row r="183" spans="1:9" ht="15.75" x14ac:dyDescent="0.25">
      <c r="A183" s="651">
        <v>182</v>
      </c>
      <c r="B183" s="651" t="s">
        <v>1296</v>
      </c>
      <c r="C183" s="651" t="s">
        <v>296</v>
      </c>
      <c r="D183" s="651" t="s">
        <v>1298</v>
      </c>
      <c r="E183" s="651">
        <v>570</v>
      </c>
      <c r="F183" s="651" t="s">
        <v>1301</v>
      </c>
      <c r="G183" s="651">
        <v>0.12670000000000001</v>
      </c>
      <c r="H183" s="651">
        <v>0.106667</v>
      </c>
      <c r="I183" s="651" t="s">
        <v>1302</v>
      </c>
    </row>
    <row r="184" spans="1:9" ht="15.75" x14ac:dyDescent="0.25">
      <c r="A184" s="651">
        <v>183</v>
      </c>
      <c r="B184" s="651" t="s">
        <v>1296</v>
      </c>
      <c r="C184" s="651" t="s">
        <v>296</v>
      </c>
      <c r="D184" s="651" t="s">
        <v>1298</v>
      </c>
      <c r="E184" s="651">
        <v>575</v>
      </c>
      <c r="F184" s="651" t="s">
        <v>1301</v>
      </c>
      <c r="G184" s="651">
        <v>1.4E-2</v>
      </c>
      <c r="H184" s="651">
        <v>9.1999999999999998E-3</v>
      </c>
      <c r="I184" s="651" t="s">
        <v>1302</v>
      </c>
    </row>
    <row r="185" spans="1:9" ht="15.75" x14ac:dyDescent="0.25">
      <c r="A185" s="651">
        <v>184</v>
      </c>
      <c r="B185" s="651" t="s">
        <v>1296</v>
      </c>
      <c r="C185" s="651" t="s">
        <v>296</v>
      </c>
      <c r="D185" s="651" t="s">
        <v>1298</v>
      </c>
      <c r="E185" s="651">
        <v>575</v>
      </c>
      <c r="F185" s="651" t="s">
        <v>1301</v>
      </c>
      <c r="G185" s="651">
        <v>1.47E-2</v>
      </c>
      <c r="H185" s="651">
        <v>1.2267E-2</v>
      </c>
      <c r="I185" s="651" t="s">
        <v>1302</v>
      </c>
    </row>
    <row r="186" spans="1:9" ht="15.75" x14ac:dyDescent="0.25">
      <c r="A186" s="651">
        <v>185</v>
      </c>
      <c r="B186" s="651" t="s">
        <v>1296</v>
      </c>
      <c r="C186" s="651" t="s">
        <v>296</v>
      </c>
      <c r="D186" s="651" t="s">
        <v>1298</v>
      </c>
      <c r="E186" s="651">
        <v>575</v>
      </c>
      <c r="F186" s="651" t="s">
        <v>1301</v>
      </c>
      <c r="G186" s="651">
        <v>0.1278</v>
      </c>
      <c r="H186" s="651">
        <v>0.106667</v>
      </c>
      <c r="I186" s="651" t="s">
        <v>1302</v>
      </c>
    </row>
    <row r="187" spans="1:9" ht="15.75" x14ac:dyDescent="0.25">
      <c r="A187" s="651">
        <v>186</v>
      </c>
      <c r="B187" s="651" t="s">
        <v>1296</v>
      </c>
      <c r="C187" s="651" t="s">
        <v>296</v>
      </c>
      <c r="D187" s="651" t="s">
        <v>1298</v>
      </c>
      <c r="E187" s="651">
        <v>578</v>
      </c>
      <c r="F187" s="651" t="s">
        <v>1301</v>
      </c>
      <c r="G187" s="651">
        <v>0.33</v>
      </c>
      <c r="H187" s="651">
        <v>0.27</v>
      </c>
      <c r="I187" s="651" t="s">
        <v>1300</v>
      </c>
    </row>
    <row r="188" spans="1:9" ht="15.75" x14ac:dyDescent="0.25">
      <c r="A188" s="651">
        <v>187</v>
      </c>
      <c r="B188" s="651" t="s">
        <v>1296</v>
      </c>
      <c r="C188" s="651" t="s">
        <v>296</v>
      </c>
      <c r="D188" s="651" t="s">
        <v>1298</v>
      </c>
      <c r="E188" s="651">
        <v>583</v>
      </c>
      <c r="F188" s="651" t="s">
        <v>1301</v>
      </c>
      <c r="G188" s="651">
        <v>8.9999999999999993E-3</v>
      </c>
      <c r="H188" s="651">
        <v>8.9999999999999993E-3</v>
      </c>
      <c r="I188" s="651" t="s">
        <v>1302</v>
      </c>
    </row>
    <row r="189" spans="1:9" ht="15.75" x14ac:dyDescent="0.25">
      <c r="A189" s="651">
        <v>188</v>
      </c>
      <c r="B189" s="651" t="s">
        <v>1296</v>
      </c>
      <c r="C189" s="651" t="s">
        <v>296</v>
      </c>
      <c r="D189" s="651" t="s">
        <v>1298</v>
      </c>
      <c r="E189" s="651">
        <v>583</v>
      </c>
      <c r="F189" s="651" t="s">
        <v>1301</v>
      </c>
      <c r="G189" s="651">
        <v>0.32390000000000002</v>
      </c>
      <c r="H189" s="651">
        <v>0.26666699999999999</v>
      </c>
      <c r="I189" s="651" t="s">
        <v>1302</v>
      </c>
    </row>
    <row r="190" spans="1:9" ht="15.75" x14ac:dyDescent="0.25">
      <c r="A190" s="651">
        <v>189</v>
      </c>
      <c r="B190" s="651" t="s">
        <v>1296</v>
      </c>
      <c r="C190" s="651" t="s">
        <v>296</v>
      </c>
      <c r="D190" s="651" t="s">
        <v>1298</v>
      </c>
      <c r="E190" s="651">
        <v>585</v>
      </c>
      <c r="F190" s="651" t="s">
        <v>1301</v>
      </c>
      <c r="G190" s="651">
        <v>0.13</v>
      </c>
      <c r="H190" s="651">
        <v>0.106667</v>
      </c>
      <c r="I190" s="651" t="s">
        <v>1302</v>
      </c>
    </row>
    <row r="191" spans="1:9" ht="15.75" x14ac:dyDescent="0.25">
      <c r="A191" s="651">
        <v>190</v>
      </c>
      <c r="B191" s="651" t="s">
        <v>1296</v>
      </c>
      <c r="C191" s="651" t="s">
        <v>296</v>
      </c>
      <c r="D191" s="651" t="s">
        <v>1298</v>
      </c>
      <c r="E191" s="651">
        <v>590</v>
      </c>
      <c r="F191" s="651" t="s">
        <v>1301</v>
      </c>
      <c r="G191" s="651" t="s">
        <v>1303</v>
      </c>
      <c r="H191" s="651">
        <v>9.4900000000000002E-3</v>
      </c>
      <c r="I191" s="651" t="s">
        <v>1300</v>
      </c>
    </row>
    <row r="192" spans="1:9" ht="15.75" x14ac:dyDescent="0.25">
      <c r="A192" s="651">
        <v>191</v>
      </c>
      <c r="B192" s="651" t="s">
        <v>1296</v>
      </c>
      <c r="C192" s="651" t="s">
        <v>296</v>
      </c>
      <c r="D192" s="651" t="s">
        <v>1298</v>
      </c>
      <c r="E192" s="651">
        <v>590</v>
      </c>
      <c r="F192" s="651" t="s">
        <v>1301</v>
      </c>
      <c r="G192" s="651">
        <v>3.5000000000000003E-2</v>
      </c>
      <c r="H192" s="651">
        <v>3.5000000000000003E-2</v>
      </c>
      <c r="I192" s="651" t="s">
        <v>1302</v>
      </c>
    </row>
    <row r="193" spans="1:9" ht="15.75" x14ac:dyDescent="0.25">
      <c r="A193" s="651">
        <v>192</v>
      </c>
      <c r="B193" s="651" t="s">
        <v>1296</v>
      </c>
      <c r="C193" s="651" t="s">
        <v>296</v>
      </c>
      <c r="D193" s="651" t="s">
        <v>1298</v>
      </c>
      <c r="E193" s="651">
        <v>590</v>
      </c>
      <c r="F193" s="651" t="s">
        <v>1301</v>
      </c>
      <c r="G193" s="651" t="s">
        <v>1303</v>
      </c>
      <c r="H193" s="651">
        <v>0.23300000000000001</v>
      </c>
      <c r="I193" s="651" t="s">
        <v>1300</v>
      </c>
    </row>
    <row r="194" spans="1:9" ht="15.75" x14ac:dyDescent="0.25">
      <c r="A194" s="651">
        <v>193</v>
      </c>
      <c r="B194" s="651" t="s">
        <v>1296</v>
      </c>
      <c r="C194" s="651" t="s">
        <v>296</v>
      </c>
      <c r="D194" s="651" t="s">
        <v>1298</v>
      </c>
      <c r="E194" s="651">
        <v>596</v>
      </c>
      <c r="F194" s="651" t="s">
        <v>1301</v>
      </c>
      <c r="G194" s="651" t="s">
        <v>1303</v>
      </c>
      <c r="H194" s="651">
        <v>0.67</v>
      </c>
      <c r="I194" s="651" t="s">
        <v>1300</v>
      </c>
    </row>
    <row r="195" spans="1:9" ht="15.75" x14ac:dyDescent="0.25">
      <c r="A195" s="651">
        <v>194</v>
      </c>
      <c r="B195" s="651" t="s">
        <v>1296</v>
      </c>
      <c r="C195" s="651" t="s">
        <v>296</v>
      </c>
      <c r="D195" s="651" t="s">
        <v>1298</v>
      </c>
      <c r="E195" s="651">
        <v>600</v>
      </c>
      <c r="F195" s="651" t="s">
        <v>1301</v>
      </c>
      <c r="G195" s="651">
        <v>3.5000000000000003E-2</v>
      </c>
      <c r="H195" s="651">
        <v>3.5000000000000003E-2</v>
      </c>
      <c r="I195" s="651" t="s">
        <v>1302</v>
      </c>
    </row>
    <row r="196" spans="1:9" ht="15.75" x14ac:dyDescent="0.25">
      <c r="A196" s="651">
        <v>195</v>
      </c>
      <c r="B196" s="651" t="s">
        <v>1296</v>
      </c>
      <c r="C196" s="651" t="s">
        <v>296</v>
      </c>
      <c r="D196" s="651" t="s">
        <v>1298</v>
      </c>
      <c r="E196" s="651">
        <v>600</v>
      </c>
      <c r="F196" s="651" t="s">
        <v>1301</v>
      </c>
      <c r="G196" s="651" t="s">
        <v>1303</v>
      </c>
      <c r="H196" s="651">
        <v>2</v>
      </c>
      <c r="I196" s="651" t="s">
        <v>1300</v>
      </c>
    </row>
    <row r="197" spans="1:9" ht="15.75" x14ac:dyDescent="0.25">
      <c r="A197" s="651">
        <v>196</v>
      </c>
      <c r="B197" s="651" t="s">
        <v>1296</v>
      </c>
      <c r="C197" s="651" t="s">
        <v>296</v>
      </c>
      <c r="D197" s="651" t="s">
        <v>1298</v>
      </c>
      <c r="E197" s="651">
        <v>605</v>
      </c>
      <c r="F197" s="651" t="s">
        <v>1301</v>
      </c>
      <c r="G197" s="651">
        <v>3.6999999999999998E-2</v>
      </c>
      <c r="H197" s="651">
        <v>3.6999999999999998E-2</v>
      </c>
      <c r="I197" s="651" t="s">
        <v>1302</v>
      </c>
    </row>
    <row r="198" spans="1:9" ht="15.75" x14ac:dyDescent="0.25">
      <c r="A198" s="651">
        <v>197</v>
      </c>
      <c r="B198" s="651" t="s">
        <v>1296</v>
      </c>
      <c r="C198" s="651" t="s">
        <v>296</v>
      </c>
      <c r="D198" s="651" t="s">
        <v>1298</v>
      </c>
      <c r="E198" s="651">
        <v>605</v>
      </c>
      <c r="F198" s="651" t="s">
        <v>1301</v>
      </c>
      <c r="G198" s="651">
        <v>0.33610000000000001</v>
      </c>
      <c r="H198" s="651">
        <v>0.26666699999999999</v>
      </c>
      <c r="I198" s="651" t="s">
        <v>1302</v>
      </c>
    </row>
    <row r="199" spans="1:9" ht="15.75" x14ac:dyDescent="0.25">
      <c r="A199" s="651">
        <v>198</v>
      </c>
      <c r="B199" s="651" t="s">
        <v>1296</v>
      </c>
      <c r="C199" s="651" t="s">
        <v>296</v>
      </c>
      <c r="D199" s="651" t="s">
        <v>1298</v>
      </c>
      <c r="E199" s="651">
        <v>611</v>
      </c>
      <c r="F199" s="651" t="s">
        <v>1301</v>
      </c>
      <c r="G199" s="651" t="s">
        <v>1303</v>
      </c>
      <c r="H199" s="651">
        <v>6.0999999999999999E-2</v>
      </c>
      <c r="I199" s="651" t="s">
        <v>1300</v>
      </c>
    </row>
    <row r="200" spans="1:9" ht="15.75" x14ac:dyDescent="0.25">
      <c r="A200" s="651">
        <v>199</v>
      </c>
      <c r="B200" s="651" t="s">
        <v>1296</v>
      </c>
      <c r="C200" s="651" t="s">
        <v>296</v>
      </c>
      <c r="D200" s="651" t="s">
        <v>1298</v>
      </c>
      <c r="E200" s="651">
        <v>615</v>
      </c>
      <c r="F200" s="651" t="s">
        <v>1301</v>
      </c>
      <c r="G200" s="651">
        <v>3.1E-2</v>
      </c>
      <c r="H200" s="651">
        <v>2.4E-2</v>
      </c>
      <c r="I200" s="651" t="s">
        <v>1300</v>
      </c>
    </row>
    <row r="201" spans="1:9" ht="15.75" x14ac:dyDescent="0.25">
      <c r="A201" s="651">
        <v>200</v>
      </c>
      <c r="B201" s="651" t="s">
        <v>1296</v>
      </c>
      <c r="C201" s="651" t="s">
        <v>296</v>
      </c>
      <c r="D201" s="651" t="s">
        <v>1298</v>
      </c>
      <c r="E201" s="651">
        <v>615</v>
      </c>
      <c r="F201" s="651" t="s">
        <v>1301</v>
      </c>
      <c r="G201" s="651">
        <v>0.17080000000000001</v>
      </c>
      <c r="H201" s="651">
        <v>0.13333300000000001</v>
      </c>
      <c r="I201" s="651" t="s">
        <v>1302</v>
      </c>
    </row>
    <row r="202" spans="1:9" ht="15.75" x14ac:dyDescent="0.25">
      <c r="A202" s="651">
        <v>201</v>
      </c>
      <c r="B202" s="651" t="s">
        <v>1296</v>
      </c>
      <c r="C202" s="651" t="s">
        <v>296</v>
      </c>
      <c r="D202" s="651" t="s">
        <v>1298</v>
      </c>
      <c r="E202" s="651">
        <v>620</v>
      </c>
      <c r="F202" s="651" t="s">
        <v>1301</v>
      </c>
      <c r="G202" s="651">
        <v>8.9999999999999993E-3</v>
      </c>
      <c r="H202" s="651">
        <v>8.9999999999999993E-3</v>
      </c>
      <c r="I202" s="651" t="s">
        <v>1302</v>
      </c>
    </row>
    <row r="203" spans="1:9" ht="15.75" x14ac:dyDescent="0.25">
      <c r="A203" s="651">
        <v>202</v>
      </c>
      <c r="B203" s="651" t="s">
        <v>1296</v>
      </c>
      <c r="C203" s="651" t="s">
        <v>296</v>
      </c>
      <c r="D203" s="651" t="s">
        <v>1298</v>
      </c>
      <c r="E203" s="651">
        <v>620</v>
      </c>
      <c r="F203" s="651" t="s">
        <v>1301</v>
      </c>
      <c r="G203" s="651">
        <v>1.9E-2</v>
      </c>
      <c r="H203" s="651">
        <v>1.9E-2</v>
      </c>
      <c r="I203" s="651" t="s">
        <v>1302</v>
      </c>
    </row>
    <row r="204" spans="1:9" ht="15.75" x14ac:dyDescent="0.25">
      <c r="A204" s="651">
        <v>203</v>
      </c>
      <c r="B204" s="651" t="s">
        <v>1296</v>
      </c>
      <c r="C204" s="651" t="s">
        <v>296</v>
      </c>
      <c r="D204" s="651" t="s">
        <v>1298</v>
      </c>
      <c r="E204" s="651">
        <v>620</v>
      </c>
      <c r="F204" s="651" t="s">
        <v>1301</v>
      </c>
      <c r="G204" s="651">
        <v>0.17219999999999999</v>
      </c>
      <c r="H204" s="651">
        <v>0.13333300000000001</v>
      </c>
      <c r="I204" s="651" t="s">
        <v>1302</v>
      </c>
    </row>
    <row r="205" spans="1:9" ht="15.75" x14ac:dyDescent="0.25">
      <c r="A205" s="651">
        <v>204</v>
      </c>
      <c r="B205" s="651" t="s">
        <v>1296</v>
      </c>
      <c r="C205" s="651" t="s">
        <v>296</v>
      </c>
      <c r="D205" s="651" t="s">
        <v>1298</v>
      </c>
      <c r="E205" s="651">
        <v>624</v>
      </c>
      <c r="F205" s="651" t="s">
        <v>1301</v>
      </c>
      <c r="G205" s="651">
        <v>1.7299999999999999E-2</v>
      </c>
      <c r="H205" s="651">
        <v>1.3332999999999999E-2</v>
      </c>
      <c r="I205" s="651" t="s">
        <v>1302</v>
      </c>
    </row>
    <row r="206" spans="1:9" ht="15.75" x14ac:dyDescent="0.25">
      <c r="A206" s="651">
        <v>205</v>
      </c>
      <c r="B206" s="651" t="s">
        <v>1296</v>
      </c>
      <c r="C206" s="651" t="s">
        <v>296</v>
      </c>
      <c r="D206" s="651" t="s">
        <v>1298</v>
      </c>
      <c r="E206" s="651">
        <v>625</v>
      </c>
      <c r="F206" s="651" t="s">
        <v>1301</v>
      </c>
      <c r="G206" s="651">
        <v>8.0000000000000002E-3</v>
      </c>
      <c r="H206" s="651">
        <v>8.0000000000000002E-3</v>
      </c>
      <c r="I206" s="651" t="s">
        <v>1302</v>
      </c>
    </row>
    <row r="207" spans="1:9" ht="15.75" x14ac:dyDescent="0.25">
      <c r="A207" s="651">
        <v>206</v>
      </c>
      <c r="B207" s="651" t="s">
        <v>1296</v>
      </c>
      <c r="C207" s="651" t="s">
        <v>296</v>
      </c>
      <c r="D207" s="651" t="s">
        <v>1298</v>
      </c>
      <c r="E207" s="651">
        <v>630</v>
      </c>
      <c r="F207" s="651" t="s">
        <v>1301</v>
      </c>
      <c r="G207" s="651">
        <v>0.32</v>
      </c>
      <c r="H207" s="651">
        <v>0.24</v>
      </c>
      <c r="I207" s="651" t="s">
        <v>1302</v>
      </c>
    </row>
    <row r="208" spans="1:9" ht="15.75" x14ac:dyDescent="0.25">
      <c r="A208" s="651">
        <v>207</v>
      </c>
      <c r="B208" s="651" t="s">
        <v>1296</v>
      </c>
      <c r="C208" s="651" t="s">
        <v>296</v>
      </c>
      <c r="D208" s="651" t="s">
        <v>1298</v>
      </c>
      <c r="E208" s="651">
        <v>630</v>
      </c>
      <c r="F208" s="651" t="s">
        <v>1301</v>
      </c>
      <c r="G208" s="651">
        <v>0.32</v>
      </c>
      <c r="H208" s="651">
        <v>0.24</v>
      </c>
      <c r="I208" s="651" t="s">
        <v>1302</v>
      </c>
    </row>
    <row r="209" spans="1:9" ht="15.75" x14ac:dyDescent="0.25">
      <c r="A209" s="651">
        <v>208</v>
      </c>
      <c r="B209" s="651" t="s">
        <v>1296</v>
      </c>
      <c r="C209" s="651" t="s">
        <v>296</v>
      </c>
      <c r="D209" s="651" t="s">
        <v>1298</v>
      </c>
      <c r="E209" s="651">
        <v>632</v>
      </c>
      <c r="F209" s="651" t="s">
        <v>1301</v>
      </c>
      <c r="G209" s="651">
        <v>7.3733333333333333E-3</v>
      </c>
      <c r="H209" s="651">
        <v>8.3999999999999995E-3</v>
      </c>
      <c r="I209" s="651" t="s">
        <v>1302</v>
      </c>
    </row>
    <row r="210" spans="1:9" ht="15.75" x14ac:dyDescent="0.25">
      <c r="A210" s="651">
        <v>209</v>
      </c>
      <c r="B210" s="651" t="s">
        <v>1296</v>
      </c>
      <c r="C210" s="651" t="s">
        <v>296</v>
      </c>
      <c r="D210" s="651" t="s">
        <v>1298</v>
      </c>
      <c r="E210" s="651">
        <v>632</v>
      </c>
      <c r="F210" s="651" t="s">
        <v>1301</v>
      </c>
      <c r="G210" s="651">
        <v>7.3733333333333333E-3</v>
      </c>
      <c r="H210" s="651">
        <v>8.3999999999999995E-3</v>
      </c>
      <c r="I210" s="651" t="s">
        <v>1302</v>
      </c>
    </row>
    <row r="211" spans="1:9" ht="15.75" x14ac:dyDescent="0.25">
      <c r="A211" s="651">
        <v>210</v>
      </c>
      <c r="B211" s="651" t="s">
        <v>1296</v>
      </c>
      <c r="C211" s="651" t="s">
        <v>296</v>
      </c>
      <c r="D211" s="651" t="s">
        <v>1298</v>
      </c>
      <c r="E211" s="651">
        <v>640</v>
      </c>
      <c r="F211" s="651" t="s">
        <v>1301</v>
      </c>
      <c r="G211" s="651">
        <v>8.8900000000000007E-2</v>
      </c>
      <c r="H211" s="651">
        <v>6.6667000000000004E-2</v>
      </c>
      <c r="I211" s="651" t="s">
        <v>1302</v>
      </c>
    </row>
    <row r="212" spans="1:9" ht="15.75" x14ac:dyDescent="0.25">
      <c r="A212" s="651">
        <v>211</v>
      </c>
      <c r="B212" s="651" t="s">
        <v>1296</v>
      </c>
      <c r="C212" s="651" t="s">
        <v>296</v>
      </c>
      <c r="D212" s="651" t="s">
        <v>1298</v>
      </c>
      <c r="E212" s="651">
        <v>640</v>
      </c>
      <c r="F212" s="651" t="s">
        <v>1301</v>
      </c>
      <c r="G212" s="651">
        <v>0.13</v>
      </c>
      <c r="H212" s="651">
        <v>0.1</v>
      </c>
      <c r="I212" s="651" t="s">
        <v>1302</v>
      </c>
    </row>
    <row r="213" spans="1:9" ht="15.75" x14ac:dyDescent="0.25">
      <c r="A213" s="651">
        <v>212</v>
      </c>
      <c r="B213" s="651" t="s">
        <v>1296</v>
      </c>
      <c r="C213" s="651" t="s">
        <v>296</v>
      </c>
      <c r="D213" s="651" t="s">
        <v>1298</v>
      </c>
      <c r="E213" s="651">
        <v>641</v>
      </c>
      <c r="F213" s="651" t="s">
        <v>1301</v>
      </c>
      <c r="G213" s="651">
        <v>1.78E-2</v>
      </c>
      <c r="H213" s="651">
        <v>1.3332999999999999E-2</v>
      </c>
      <c r="I213" s="651" t="s">
        <v>1302</v>
      </c>
    </row>
    <row r="214" spans="1:9" ht="15.75" x14ac:dyDescent="0.25">
      <c r="A214" s="651">
        <v>213</v>
      </c>
      <c r="B214" s="651" t="s">
        <v>1296</v>
      </c>
      <c r="C214" s="651" t="s">
        <v>296</v>
      </c>
      <c r="D214" s="651" t="s">
        <v>1298</v>
      </c>
      <c r="E214" s="651">
        <v>644</v>
      </c>
      <c r="F214" s="651" t="s">
        <v>1301</v>
      </c>
      <c r="G214" s="651">
        <v>8.0000000000000002E-3</v>
      </c>
      <c r="H214" s="651">
        <v>8.0000000000000002E-3</v>
      </c>
      <c r="I214" s="651" t="s">
        <v>1302</v>
      </c>
    </row>
    <row r="215" spans="1:9" ht="15.75" x14ac:dyDescent="0.25">
      <c r="A215" s="651">
        <v>214</v>
      </c>
      <c r="B215" s="651" t="s">
        <v>1296</v>
      </c>
      <c r="C215" s="651" t="s">
        <v>296</v>
      </c>
      <c r="D215" s="651" t="s">
        <v>1298</v>
      </c>
      <c r="E215" s="651">
        <v>646</v>
      </c>
      <c r="F215" s="651" t="s">
        <v>1301</v>
      </c>
      <c r="G215" s="651">
        <v>1.4999999999999999E-2</v>
      </c>
      <c r="H215" s="651">
        <v>1.4999999999999999E-2</v>
      </c>
      <c r="I215" s="651" t="s">
        <v>1302</v>
      </c>
    </row>
    <row r="216" spans="1:9" ht="15.75" x14ac:dyDescent="0.25">
      <c r="A216" s="651">
        <v>215</v>
      </c>
      <c r="B216" s="651" t="s">
        <v>1296</v>
      </c>
      <c r="C216" s="651" t="s">
        <v>296</v>
      </c>
      <c r="D216" s="651" t="s">
        <v>1298</v>
      </c>
      <c r="E216" s="651">
        <v>649</v>
      </c>
      <c r="F216" s="651" t="s">
        <v>1301</v>
      </c>
      <c r="G216" s="651">
        <v>9.01E-2</v>
      </c>
      <c r="H216" s="651">
        <v>6.6667000000000004E-2</v>
      </c>
      <c r="I216" s="651" t="s">
        <v>1302</v>
      </c>
    </row>
    <row r="217" spans="1:9" ht="15.75" x14ac:dyDescent="0.25">
      <c r="A217" s="651">
        <v>216</v>
      </c>
      <c r="B217" s="651" t="s">
        <v>1296</v>
      </c>
      <c r="C217" s="651" t="s">
        <v>296</v>
      </c>
      <c r="D217" s="651" t="s">
        <v>1298</v>
      </c>
      <c r="E217" s="651">
        <v>650</v>
      </c>
      <c r="F217" s="651" t="s">
        <v>1301</v>
      </c>
      <c r="G217" s="651">
        <v>0.14599999999999999</v>
      </c>
      <c r="H217" s="651">
        <v>0.108</v>
      </c>
      <c r="I217" s="651" t="s">
        <v>1302</v>
      </c>
    </row>
    <row r="218" spans="1:9" ht="15.75" x14ac:dyDescent="0.25">
      <c r="A218" s="651">
        <v>217</v>
      </c>
      <c r="B218" s="651" t="s">
        <v>1296</v>
      </c>
      <c r="C218" s="651" t="s">
        <v>296</v>
      </c>
      <c r="D218" s="651" t="s">
        <v>1298</v>
      </c>
      <c r="E218" s="651">
        <v>652</v>
      </c>
      <c r="F218" s="651" t="s">
        <v>1301</v>
      </c>
      <c r="G218" s="651" t="s">
        <v>1303</v>
      </c>
      <c r="H218" s="651">
        <v>0.18</v>
      </c>
      <c r="I218" s="651" t="s">
        <v>1300</v>
      </c>
    </row>
    <row r="219" spans="1:9" ht="15.75" x14ac:dyDescent="0.25">
      <c r="A219" s="651">
        <v>218</v>
      </c>
      <c r="B219" s="651" t="s">
        <v>1296</v>
      </c>
      <c r="C219" s="651" t="s">
        <v>296</v>
      </c>
      <c r="D219" s="651" t="s">
        <v>1298</v>
      </c>
      <c r="E219" s="651">
        <v>658</v>
      </c>
      <c r="F219" s="651" t="s">
        <v>1301</v>
      </c>
      <c r="G219" s="651" t="s">
        <v>1303</v>
      </c>
      <c r="H219" s="651">
        <v>3.4000000000000002E-2</v>
      </c>
      <c r="I219" s="651" t="s">
        <v>1300</v>
      </c>
    </row>
    <row r="220" spans="1:9" ht="15.75" x14ac:dyDescent="0.25">
      <c r="A220" s="651">
        <v>219</v>
      </c>
      <c r="B220" s="651" t="s">
        <v>1296</v>
      </c>
      <c r="C220" s="651" t="s">
        <v>296</v>
      </c>
      <c r="D220" s="651" t="s">
        <v>1298</v>
      </c>
      <c r="E220" s="651">
        <v>660</v>
      </c>
      <c r="F220" s="651" t="s">
        <v>1301</v>
      </c>
      <c r="G220" s="651">
        <v>2.93E-2</v>
      </c>
      <c r="H220" s="651">
        <v>2.1333000000000001E-2</v>
      </c>
      <c r="I220" s="651" t="s">
        <v>1302</v>
      </c>
    </row>
    <row r="221" spans="1:9" ht="15.75" x14ac:dyDescent="0.25">
      <c r="A221" s="651">
        <v>220</v>
      </c>
      <c r="B221" s="651" t="s">
        <v>1296</v>
      </c>
      <c r="C221" s="651" t="s">
        <v>296</v>
      </c>
      <c r="D221" s="651" t="s">
        <v>1298</v>
      </c>
      <c r="E221" s="651">
        <v>660</v>
      </c>
      <c r="F221" s="651" t="s">
        <v>1301</v>
      </c>
      <c r="G221" s="651">
        <v>5.8700000000000002E-2</v>
      </c>
      <c r="H221" s="651">
        <v>4.2666999999999997E-2</v>
      </c>
      <c r="I221" s="651" t="s">
        <v>1302</v>
      </c>
    </row>
    <row r="222" spans="1:9" ht="15.75" x14ac:dyDescent="0.25">
      <c r="A222" s="651">
        <v>221</v>
      </c>
      <c r="B222" s="651" t="s">
        <v>1296</v>
      </c>
      <c r="C222" s="651" t="s">
        <v>296</v>
      </c>
      <c r="D222" s="651" t="s">
        <v>1298</v>
      </c>
      <c r="E222" s="651">
        <v>660</v>
      </c>
      <c r="F222" s="651" t="s">
        <v>1301</v>
      </c>
      <c r="G222" s="651">
        <v>9.7199999999999995E-2</v>
      </c>
      <c r="H222" s="651">
        <v>7.0666999999999994E-2</v>
      </c>
      <c r="I222" s="651" t="s">
        <v>1302</v>
      </c>
    </row>
    <row r="223" spans="1:9" ht="15.75" x14ac:dyDescent="0.25">
      <c r="A223" s="651">
        <v>222</v>
      </c>
      <c r="B223" s="651" t="s">
        <v>1296</v>
      </c>
      <c r="C223" s="651" t="s">
        <v>296</v>
      </c>
      <c r="D223" s="651" t="s">
        <v>1298</v>
      </c>
      <c r="E223" s="651">
        <v>660</v>
      </c>
      <c r="F223" s="651" t="s">
        <v>1301</v>
      </c>
      <c r="G223" s="651">
        <v>9.7199999999999995E-2</v>
      </c>
      <c r="H223" s="651">
        <v>7.0666999999999994E-2</v>
      </c>
      <c r="I223" s="651" t="s">
        <v>1302</v>
      </c>
    </row>
    <row r="224" spans="1:9" ht="15.75" x14ac:dyDescent="0.25">
      <c r="A224" s="651">
        <v>223</v>
      </c>
      <c r="B224" s="651" t="s">
        <v>1296</v>
      </c>
      <c r="C224" s="651" t="s">
        <v>296</v>
      </c>
      <c r="D224" s="651" t="s">
        <v>1298</v>
      </c>
      <c r="E224" s="651">
        <v>660</v>
      </c>
      <c r="F224" s="651" t="s">
        <v>1301</v>
      </c>
      <c r="G224" s="651">
        <v>0.1467</v>
      </c>
      <c r="H224" s="651">
        <v>0.106667</v>
      </c>
      <c r="I224" s="651" t="s">
        <v>1302</v>
      </c>
    </row>
    <row r="225" spans="1:9" ht="15.75" x14ac:dyDescent="0.25">
      <c r="A225" s="651">
        <v>224</v>
      </c>
      <c r="B225" s="651" t="s">
        <v>1296</v>
      </c>
      <c r="C225" s="651" t="s">
        <v>296</v>
      </c>
      <c r="D225" s="651" t="s">
        <v>1298</v>
      </c>
      <c r="E225" s="651">
        <v>660</v>
      </c>
      <c r="F225" s="651" t="s">
        <v>1301</v>
      </c>
      <c r="G225" s="651">
        <v>0.31169999999999998</v>
      </c>
      <c r="H225" s="651">
        <v>0.22666700000000001</v>
      </c>
      <c r="I225" s="651" t="s">
        <v>1302</v>
      </c>
    </row>
    <row r="226" spans="1:9" ht="15.75" x14ac:dyDescent="0.25">
      <c r="A226" s="651">
        <v>225</v>
      </c>
      <c r="B226" s="651" t="s">
        <v>1296</v>
      </c>
      <c r="C226" s="651" t="s">
        <v>296</v>
      </c>
      <c r="D226" s="651" t="s">
        <v>1298</v>
      </c>
      <c r="E226" s="651">
        <v>663</v>
      </c>
      <c r="F226" s="651" t="s">
        <v>1301</v>
      </c>
      <c r="G226" s="651">
        <v>9.2100000000000001E-2</v>
      </c>
      <c r="H226" s="651">
        <v>6.6667000000000004E-2</v>
      </c>
      <c r="I226" s="651" t="s">
        <v>1302</v>
      </c>
    </row>
    <row r="227" spans="1:9" ht="15.75" x14ac:dyDescent="0.25">
      <c r="A227" s="651">
        <v>226</v>
      </c>
      <c r="B227" s="651" t="s">
        <v>1296</v>
      </c>
      <c r="C227" s="651" t="s">
        <v>296</v>
      </c>
      <c r="D227" s="651" t="s">
        <v>1298</v>
      </c>
      <c r="E227" s="651">
        <v>665</v>
      </c>
      <c r="F227" s="651" t="s">
        <v>1301</v>
      </c>
      <c r="G227" s="651">
        <v>8.0000000000000002E-3</v>
      </c>
      <c r="H227" s="651">
        <v>8.0000000000000002E-3</v>
      </c>
      <c r="I227" s="651" t="s">
        <v>1302</v>
      </c>
    </row>
    <row r="228" spans="1:9" ht="15.75" x14ac:dyDescent="0.25">
      <c r="A228" s="651">
        <v>227</v>
      </c>
      <c r="B228" s="651" t="s">
        <v>1296</v>
      </c>
      <c r="C228" s="651" t="s">
        <v>296</v>
      </c>
      <c r="D228" s="651" t="s">
        <v>1298</v>
      </c>
      <c r="E228" s="651">
        <v>670</v>
      </c>
      <c r="F228" s="651" t="s">
        <v>1301</v>
      </c>
      <c r="G228" s="651" t="s">
        <v>1303</v>
      </c>
      <c r="H228" s="651">
        <v>7.9000000000000008E-3</v>
      </c>
      <c r="I228" s="651" t="s">
        <v>1302</v>
      </c>
    </row>
    <row r="229" spans="1:9" ht="15.75" x14ac:dyDescent="0.25">
      <c r="A229" s="651">
        <v>228</v>
      </c>
      <c r="B229" s="651" t="s">
        <v>1296</v>
      </c>
      <c r="C229" s="651" t="s">
        <v>296</v>
      </c>
      <c r="D229" s="651" t="s">
        <v>1298</v>
      </c>
      <c r="E229" s="651">
        <v>670</v>
      </c>
      <c r="F229" s="651" t="s">
        <v>1301</v>
      </c>
      <c r="G229" s="651">
        <v>8.0000000000000002E-3</v>
      </c>
      <c r="H229" s="651">
        <v>8.0000000000000002E-3</v>
      </c>
      <c r="I229" s="651" t="s">
        <v>1302</v>
      </c>
    </row>
    <row r="230" spans="1:9" ht="15.75" x14ac:dyDescent="0.25">
      <c r="A230" s="651">
        <v>229</v>
      </c>
      <c r="B230" s="651" t="s">
        <v>1296</v>
      </c>
      <c r="C230" s="651" t="s">
        <v>296</v>
      </c>
      <c r="D230" s="651" t="s">
        <v>1298</v>
      </c>
      <c r="E230" s="651">
        <v>670</v>
      </c>
      <c r="F230" s="651" t="s">
        <v>1301</v>
      </c>
      <c r="G230" s="651">
        <v>8.0000000000000002E-3</v>
      </c>
      <c r="H230" s="651">
        <v>8.0000000000000002E-3</v>
      </c>
      <c r="I230" s="651" t="s">
        <v>1302</v>
      </c>
    </row>
    <row r="231" spans="1:9" ht="15.75" x14ac:dyDescent="0.25">
      <c r="A231" s="651">
        <v>230</v>
      </c>
      <c r="B231" s="651" t="s">
        <v>1296</v>
      </c>
      <c r="C231" s="651" t="s">
        <v>296</v>
      </c>
      <c r="D231" s="651" t="s">
        <v>1298</v>
      </c>
      <c r="E231" s="651">
        <v>670</v>
      </c>
      <c r="F231" s="651" t="s">
        <v>1301</v>
      </c>
      <c r="G231" s="651">
        <v>2.98E-2</v>
      </c>
      <c r="H231" s="651">
        <v>2.1333000000000001E-2</v>
      </c>
      <c r="I231" s="651" t="s">
        <v>1302</v>
      </c>
    </row>
    <row r="232" spans="1:9" ht="15.75" x14ac:dyDescent="0.25">
      <c r="A232" s="651">
        <v>231</v>
      </c>
      <c r="B232" s="651" t="s">
        <v>1296</v>
      </c>
      <c r="C232" s="651" t="s">
        <v>296</v>
      </c>
      <c r="D232" s="651" t="s">
        <v>1298</v>
      </c>
      <c r="E232" s="651">
        <v>675</v>
      </c>
      <c r="F232" s="651" t="s">
        <v>1301</v>
      </c>
      <c r="G232" s="651">
        <v>0.03</v>
      </c>
      <c r="H232" s="651">
        <v>2.1333000000000001E-2</v>
      </c>
      <c r="I232" s="651" t="s">
        <v>1302</v>
      </c>
    </row>
    <row r="233" spans="1:9" ht="15.75" x14ac:dyDescent="0.25">
      <c r="A233" s="651">
        <v>232</v>
      </c>
      <c r="B233" s="651" t="s">
        <v>1296</v>
      </c>
      <c r="C233" s="651" t="s">
        <v>296</v>
      </c>
      <c r="D233" s="651" t="s">
        <v>1298</v>
      </c>
      <c r="E233" s="651">
        <v>675</v>
      </c>
      <c r="F233" s="651" t="s">
        <v>1301</v>
      </c>
      <c r="G233" s="651">
        <v>0.03</v>
      </c>
      <c r="H233" s="651">
        <v>2.1333000000000001E-2</v>
      </c>
      <c r="I233" s="651" t="s">
        <v>1302</v>
      </c>
    </row>
    <row r="234" spans="1:9" ht="15.75" x14ac:dyDescent="0.25">
      <c r="A234" s="651">
        <v>233</v>
      </c>
      <c r="B234" s="651" t="s">
        <v>1296</v>
      </c>
      <c r="C234" s="651" t="s">
        <v>296</v>
      </c>
      <c r="D234" s="651" t="s">
        <v>1298</v>
      </c>
      <c r="E234" s="651">
        <v>675</v>
      </c>
      <c r="F234" s="651" t="s">
        <v>1301</v>
      </c>
      <c r="G234" s="651">
        <v>5.8099999999999999E-2</v>
      </c>
      <c r="H234" s="651">
        <v>4.1333000000000002E-2</v>
      </c>
      <c r="I234" s="651" t="s">
        <v>1302</v>
      </c>
    </row>
    <row r="235" spans="1:9" ht="15.75" x14ac:dyDescent="0.25">
      <c r="A235" s="651">
        <v>234</v>
      </c>
      <c r="B235" s="651" t="s">
        <v>1296</v>
      </c>
      <c r="C235" s="651" t="s">
        <v>296</v>
      </c>
      <c r="D235" s="651" t="s">
        <v>1298</v>
      </c>
      <c r="E235" s="651">
        <v>680</v>
      </c>
      <c r="F235" s="651" t="s">
        <v>1301</v>
      </c>
      <c r="G235" s="651">
        <v>5.1999999999999998E-2</v>
      </c>
      <c r="H235" s="651">
        <v>3.6999999999999998E-2</v>
      </c>
      <c r="I235" s="651" t="s">
        <v>1300</v>
      </c>
    </row>
    <row r="236" spans="1:9" ht="15.75" x14ac:dyDescent="0.25">
      <c r="A236" s="651">
        <v>235</v>
      </c>
      <c r="B236" s="651" t="s">
        <v>1296</v>
      </c>
      <c r="C236" s="651" t="s">
        <v>296</v>
      </c>
      <c r="D236" s="651" t="s">
        <v>1298</v>
      </c>
      <c r="E236" s="651">
        <v>680</v>
      </c>
      <c r="F236" s="651" t="s">
        <v>1301</v>
      </c>
      <c r="G236" s="651">
        <v>9.6000000000000002E-2</v>
      </c>
      <c r="H236" s="651">
        <v>6.8000000000000005E-2</v>
      </c>
      <c r="I236" s="651" t="s">
        <v>1302</v>
      </c>
    </row>
    <row r="237" spans="1:9" ht="15.75" x14ac:dyDescent="0.25">
      <c r="A237" s="651">
        <v>236</v>
      </c>
      <c r="B237" s="651" t="s">
        <v>1296</v>
      </c>
      <c r="C237" s="651" t="s">
        <v>296</v>
      </c>
      <c r="D237" s="651" t="s">
        <v>1298</v>
      </c>
      <c r="E237" s="651">
        <v>690</v>
      </c>
      <c r="F237" s="651" t="s">
        <v>1301</v>
      </c>
      <c r="G237" s="651">
        <v>9.8000000000000004E-2</v>
      </c>
      <c r="H237" s="651">
        <v>6.8000000000000005E-2</v>
      </c>
      <c r="I237" s="651" t="s">
        <v>1302</v>
      </c>
    </row>
    <row r="238" spans="1:9" ht="15.75" x14ac:dyDescent="0.25">
      <c r="A238" s="651">
        <v>237</v>
      </c>
      <c r="B238" s="651" t="s">
        <v>1296</v>
      </c>
      <c r="C238" s="651" t="s">
        <v>296</v>
      </c>
      <c r="D238" s="651" t="s">
        <v>1298</v>
      </c>
      <c r="E238" s="651">
        <v>690</v>
      </c>
      <c r="F238" s="651" t="s">
        <v>1301</v>
      </c>
      <c r="G238" s="651">
        <v>0.1246</v>
      </c>
      <c r="H238" s="651">
        <v>8.6666999999999994E-2</v>
      </c>
      <c r="I238" s="651" t="s">
        <v>1302</v>
      </c>
    </row>
    <row r="239" spans="1:9" ht="15.75" x14ac:dyDescent="0.25">
      <c r="A239" s="651">
        <v>238</v>
      </c>
      <c r="B239" s="651" t="s">
        <v>1296</v>
      </c>
      <c r="C239" s="651" t="s">
        <v>296</v>
      </c>
      <c r="D239" s="651" t="s">
        <v>1298</v>
      </c>
      <c r="E239" s="651">
        <v>690</v>
      </c>
      <c r="F239" s="651" t="s">
        <v>1301</v>
      </c>
      <c r="G239" s="651">
        <v>0.32579999999999998</v>
      </c>
      <c r="H239" s="651">
        <v>0.22666700000000001</v>
      </c>
      <c r="I239" s="651" t="s">
        <v>1302</v>
      </c>
    </row>
    <row r="240" spans="1:9" ht="15.75" x14ac:dyDescent="0.25">
      <c r="A240" s="651">
        <v>239</v>
      </c>
      <c r="B240" s="651" t="s">
        <v>1296</v>
      </c>
      <c r="C240" s="651" t="s">
        <v>296</v>
      </c>
      <c r="D240" s="651" t="s">
        <v>1298</v>
      </c>
      <c r="E240" s="651">
        <v>690</v>
      </c>
      <c r="F240" s="651" t="s">
        <v>1301</v>
      </c>
      <c r="G240" s="651">
        <v>0.32579999999999998</v>
      </c>
      <c r="H240" s="651">
        <v>0.22666700000000001</v>
      </c>
      <c r="I240" s="651" t="s">
        <v>1302</v>
      </c>
    </row>
    <row r="241" spans="1:9" ht="15.75" x14ac:dyDescent="0.25">
      <c r="A241" s="651">
        <v>240</v>
      </c>
      <c r="B241" s="651" t="s">
        <v>1296</v>
      </c>
      <c r="C241" s="651" t="s">
        <v>296</v>
      </c>
      <c r="D241" s="651" t="s">
        <v>1298</v>
      </c>
      <c r="E241" s="651">
        <v>695</v>
      </c>
      <c r="F241" s="651" t="s">
        <v>1301</v>
      </c>
      <c r="G241" s="651">
        <v>9.6500000000000002E-2</v>
      </c>
      <c r="H241" s="651">
        <v>6.6667000000000004E-2</v>
      </c>
      <c r="I241" s="651" t="s">
        <v>1302</v>
      </c>
    </row>
    <row r="242" spans="1:9" ht="15.75" x14ac:dyDescent="0.25">
      <c r="A242" s="651">
        <v>241</v>
      </c>
      <c r="B242" s="651" t="s">
        <v>1296</v>
      </c>
      <c r="C242" s="651" t="s">
        <v>296</v>
      </c>
      <c r="D242" s="651" t="s">
        <v>1298</v>
      </c>
      <c r="E242" s="651">
        <v>695</v>
      </c>
      <c r="F242" s="651" t="s">
        <v>1301</v>
      </c>
      <c r="G242" s="651">
        <v>0.1255</v>
      </c>
      <c r="H242" s="651">
        <v>8.6666999999999994E-2</v>
      </c>
      <c r="I242" s="651" t="s">
        <v>1302</v>
      </c>
    </row>
    <row r="243" spans="1:9" ht="15.75" x14ac:dyDescent="0.25">
      <c r="A243" s="651">
        <v>242</v>
      </c>
      <c r="B243" s="651" t="s">
        <v>1296</v>
      </c>
      <c r="C243" s="651" t="s">
        <v>296</v>
      </c>
      <c r="D243" s="651" t="s">
        <v>1298</v>
      </c>
      <c r="E243" s="651">
        <v>705</v>
      </c>
      <c r="F243" s="651" t="s">
        <v>1301</v>
      </c>
      <c r="G243" s="651">
        <v>5.8999999999999997E-2</v>
      </c>
      <c r="H243" s="651">
        <v>0.04</v>
      </c>
      <c r="I243" s="651" t="s">
        <v>1302</v>
      </c>
    </row>
    <row r="244" spans="1:9" ht="15.75" x14ac:dyDescent="0.25">
      <c r="A244" s="651">
        <v>243</v>
      </c>
      <c r="B244" s="651" t="s">
        <v>1296</v>
      </c>
      <c r="C244" s="651" t="s">
        <v>296</v>
      </c>
      <c r="D244" s="651" t="s">
        <v>1298</v>
      </c>
      <c r="E244" s="651">
        <v>720</v>
      </c>
      <c r="F244" s="651" t="s">
        <v>1304</v>
      </c>
      <c r="G244" s="651">
        <v>5.8000000000000003E-2</v>
      </c>
      <c r="H244" s="651">
        <v>3.8667E-2</v>
      </c>
      <c r="I244" s="651" t="s">
        <v>1302</v>
      </c>
    </row>
    <row r="245" spans="1:9" ht="15.75" x14ac:dyDescent="0.25">
      <c r="A245" s="651">
        <v>244</v>
      </c>
      <c r="B245" s="651" t="s">
        <v>1296</v>
      </c>
      <c r="C245" s="651" t="s">
        <v>296</v>
      </c>
      <c r="D245" s="651" t="s">
        <v>1298</v>
      </c>
      <c r="E245" s="651">
        <v>720</v>
      </c>
      <c r="F245" s="651" t="s">
        <v>1304</v>
      </c>
      <c r="G245" s="651">
        <v>5.8000000000000003E-2</v>
      </c>
      <c r="H245" s="651">
        <v>3.8667E-2</v>
      </c>
      <c r="I245" s="651" t="s">
        <v>1302</v>
      </c>
    </row>
    <row r="246" spans="1:9" ht="15.75" x14ac:dyDescent="0.25">
      <c r="A246" s="651">
        <v>245</v>
      </c>
      <c r="B246" s="651" t="s">
        <v>1296</v>
      </c>
      <c r="C246" s="651" t="s">
        <v>296</v>
      </c>
      <c r="D246" s="651" t="s">
        <v>1298</v>
      </c>
      <c r="E246" s="651">
        <v>720</v>
      </c>
      <c r="F246" s="651" t="s">
        <v>1304</v>
      </c>
      <c r="G246" s="651">
        <v>0.13</v>
      </c>
      <c r="H246" s="651">
        <v>8.6666999999999994E-2</v>
      </c>
      <c r="I246" s="651" t="s">
        <v>1302</v>
      </c>
    </row>
    <row r="247" spans="1:9" ht="15.75" x14ac:dyDescent="0.25">
      <c r="A247" s="651">
        <v>246</v>
      </c>
      <c r="B247" s="651" t="s">
        <v>1296</v>
      </c>
      <c r="C247" s="651" t="s">
        <v>296</v>
      </c>
      <c r="D247" s="651" t="s">
        <v>1298</v>
      </c>
      <c r="E247" s="651">
        <v>720</v>
      </c>
      <c r="F247" s="651" t="s">
        <v>1304</v>
      </c>
      <c r="G247" s="651">
        <v>0.13900000000000001</v>
      </c>
      <c r="H247" s="651">
        <v>9.2700000000000005E-2</v>
      </c>
      <c r="I247" s="651" t="s">
        <v>1300</v>
      </c>
    </row>
    <row r="248" spans="1:9" ht="15.75" x14ac:dyDescent="0.25">
      <c r="A248" s="651">
        <v>247</v>
      </c>
      <c r="B248" s="651" t="s">
        <v>1296</v>
      </c>
      <c r="C248" s="651" t="s">
        <v>296</v>
      </c>
      <c r="D248" s="651" t="s">
        <v>1298</v>
      </c>
      <c r="E248" s="651">
        <v>750</v>
      </c>
      <c r="F248" s="651" t="s">
        <v>1304</v>
      </c>
      <c r="G248" s="651">
        <v>0.13</v>
      </c>
      <c r="H248" s="651">
        <v>0.08</v>
      </c>
      <c r="I248" s="651" t="s">
        <v>1302</v>
      </c>
    </row>
    <row r="249" spans="1:9" ht="15.75" x14ac:dyDescent="0.25">
      <c r="A249" s="651">
        <v>248</v>
      </c>
      <c r="B249" s="651" t="s">
        <v>1296</v>
      </c>
      <c r="C249" s="651" t="s">
        <v>296</v>
      </c>
      <c r="D249" s="651" t="s">
        <v>1298</v>
      </c>
      <c r="E249" s="651">
        <v>790</v>
      </c>
      <c r="F249" s="651" t="s">
        <v>1304</v>
      </c>
      <c r="G249" s="651">
        <v>0.10970000000000001</v>
      </c>
      <c r="H249" s="651">
        <v>6.6667000000000004E-2</v>
      </c>
      <c r="I249" s="651" t="s">
        <v>1302</v>
      </c>
    </row>
    <row r="250" spans="1:9" ht="15.75" x14ac:dyDescent="0.25">
      <c r="A250" s="651">
        <v>249</v>
      </c>
      <c r="B250" s="651" t="s">
        <v>1296</v>
      </c>
      <c r="C250" s="651" t="s">
        <v>296</v>
      </c>
      <c r="D250" s="651" t="s">
        <v>1298</v>
      </c>
      <c r="E250" s="651">
        <v>795</v>
      </c>
      <c r="F250" s="651" t="s">
        <v>1304</v>
      </c>
      <c r="G250" s="651">
        <v>2.87E-2</v>
      </c>
      <c r="H250" s="651">
        <v>1.7333000000000001E-2</v>
      </c>
      <c r="I250" s="651" t="s">
        <v>1302</v>
      </c>
    </row>
    <row r="251" spans="1:9" ht="15.75" x14ac:dyDescent="0.25">
      <c r="A251" s="651">
        <v>250</v>
      </c>
      <c r="B251" s="651" t="s">
        <v>1296</v>
      </c>
      <c r="C251" s="651" t="s">
        <v>296</v>
      </c>
      <c r="D251" s="651" t="s">
        <v>1298</v>
      </c>
      <c r="E251" s="651">
        <v>840</v>
      </c>
      <c r="F251" s="651" t="s">
        <v>1304</v>
      </c>
      <c r="G251" s="651">
        <v>0.32669999999999999</v>
      </c>
      <c r="H251" s="651">
        <v>0.186667</v>
      </c>
      <c r="I251" s="651" t="s">
        <v>1302</v>
      </c>
    </row>
    <row r="252" spans="1:9" ht="15.75" x14ac:dyDescent="0.25">
      <c r="A252" s="651">
        <v>251</v>
      </c>
      <c r="B252" s="651" t="s">
        <v>1296</v>
      </c>
      <c r="C252" s="651" t="s">
        <v>296</v>
      </c>
      <c r="D252" s="651" t="s">
        <v>1298</v>
      </c>
      <c r="E252" s="651" t="s">
        <v>1303</v>
      </c>
      <c r="F252" s="651" t="s">
        <v>1304</v>
      </c>
      <c r="G252" s="651" t="s">
        <v>1303</v>
      </c>
      <c r="H252" s="651">
        <v>7.1999999999999998E-3</v>
      </c>
      <c r="I252" s="651" t="s">
        <v>1302</v>
      </c>
    </row>
    <row r="253" spans="1:9" ht="15.75" x14ac:dyDescent="0.25">
      <c r="A253" s="651">
        <v>252</v>
      </c>
      <c r="B253" s="651" t="s">
        <v>1296</v>
      </c>
      <c r="C253" s="651" t="s">
        <v>296</v>
      </c>
      <c r="D253" s="651" t="s">
        <v>1298</v>
      </c>
      <c r="E253" s="651" t="s">
        <v>1303</v>
      </c>
      <c r="F253" s="651" t="s">
        <v>1301</v>
      </c>
      <c r="G253" s="651" t="s">
        <v>1303</v>
      </c>
      <c r="H253" s="651">
        <v>7.4000000000000003E-3</v>
      </c>
      <c r="I253" s="651" t="s">
        <v>1302</v>
      </c>
    </row>
    <row r="254" spans="1:9" ht="15.75" x14ac:dyDescent="0.25">
      <c r="A254" s="651">
        <v>253</v>
      </c>
      <c r="B254" s="651" t="s">
        <v>1296</v>
      </c>
      <c r="C254" s="651" t="s">
        <v>296</v>
      </c>
      <c r="D254" s="651" t="s">
        <v>1298</v>
      </c>
      <c r="E254" s="651" t="s">
        <v>1303</v>
      </c>
      <c r="F254" s="651" t="s">
        <v>1301</v>
      </c>
      <c r="G254" s="651" t="s">
        <v>1303</v>
      </c>
      <c r="H254" s="651">
        <v>7.4000000000000003E-3</v>
      </c>
      <c r="I254" s="651" t="s">
        <v>1302</v>
      </c>
    </row>
    <row r="255" spans="1:9" ht="15.75" x14ac:dyDescent="0.25">
      <c r="A255" s="651">
        <v>254</v>
      </c>
      <c r="B255" s="651" t="s">
        <v>1296</v>
      </c>
      <c r="C255" s="651" t="s">
        <v>296</v>
      </c>
      <c r="D255" s="651" t="s">
        <v>1298</v>
      </c>
      <c r="E255" s="651" t="s">
        <v>1303</v>
      </c>
      <c r="F255" s="651" t="s">
        <v>1301</v>
      </c>
      <c r="G255" s="651" t="s">
        <v>1303</v>
      </c>
      <c r="H255" s="651">
        <v>7.4000000000000003E-3</v>
      </c>
      <c r="I255" s="651" t="s">
        <v>1302</v>
      </c>
    </row>
    <row r="256" spans="1:9" ht="15.75" x14ac:dyDescent="0.25">
      <c r="A256" s="651">
        <v>255</v>
      </c>
      <c r="B256" s="651" t="s">
        <v>1296</v>
      </c>
      <c r="C256" s="651" t="s">
        <v>296</v>
      </c>
      <c r="D256" s="651" t="s">
        <v>1298</v>
      </c>
      <c r="E256" s="651" t="s">
        <v>1303</v>
      </c>
      <c r="F256" s="651" t="s">
        <v>1301</v>
      </c>
      <c r="G256" s="651" t="s">
        <v>1303</v>
      </c>
      <c r="H256" s="651">
        <v>0.02</v>
      </c>
      <c r="I256" s="651" t="s">
        <v>1302</v>
      </c>
    </row>
    <row r="257" spans="1:9" ht="15.75" x14ac:dyDescent="0.25">
      <c r="A257" s="651">
        <v>256</v>
      </c>
      <c r="B257" s="651" t="s">
        <v>1296</v>
      </c>
      <c r="C257" s="651" t="s">
        <v>296</v>
      </c>
      <c r="D257" s="651" t="s">
        <v>1298</v>
      </c>
      <c r="E257" s="651" t="s">
        <v>1303</v>
      </c>
      <c r="F257" s="651" t="s">
        <v>1301</v>
      </c>
      <c r="G257" s="651" t="s">
        <v>1303</v>
      </c>
      <c r="H257" s="651">
        <v>0.02</v>
      </c>
      <c r="I257" s="651" t="s">
        <v>1302</v>
      </c>
    </row>
    <row r="258" spans="1:9" ht="15.75" x14ac:dyDescent="0.25">
      <c r="A258" s="651">
        <v>257</v>
      </c>
      <c r="B258" s="651" t="s">
        <v>1296</v>
      </c>
      <c r="C258" s="651" t="s">
        <v>296</v>
      </c>
      <c r="D258" s="651" t="s">
        <v>1298</v>
      </c>
      <c r="E258" s="651" t="s">
        <v>1303</v>
      </c>
      <c r="F258" s="651" t="s">
        <v>1301</v>
      </c>
      <c r="G258" s="651" t="s">
        <v>1303</v>
      </c>
      <c r="H258" s="651">
        <v>0.03</v>
      </c>
      <c r="I258" s="651" t="s">
        <v>1302</v>
      </c>
    </row>
    <row r="259" spans="1:9" ht="15.75" x14ac:dyDescent="0.25">
      <c r="A259" s="651">
        <v>258</v>
      </c>
      <c r="B259" s="651" t="s">
        <v>1296</v>
      </c>
      <c r="C259" s="651" t="s">
        <v>296</v>
      </c>
      <c r="D259" s="651" t="s">
        <v>1298</v>
      </c>
      <c r="E259" s="651" t="s">
        <v>1303</v>
      </c>
      <c r="F259" s="651" t="s">
        <v>1301</v>
      </c>
      <c r="G259" s="651" t="s">
        <v>1303</v>
      </c>
      <c r="H259" s="651">
        <v>0.03</v>
      </c>
      <c r="I259" s="651" t="s">
        <v>1302</v>
      </c>
    </row>
    <row r="260" spans="1:9" ht="15.75" x14ac:dyDescent="0.25">
      <c r="A260" s="651">
        <v>259</v>
      </c>
      <c r="B260" s="651" t="s">
        <v>1296</v>
      </c>
      <c r="C260" s="651" t="s">
        <v>296</v>
      </c>
      <c r="D260" s="651" t="s">
        <v>1298</v>
      </c>
      <c r="E260" s="651" t="s">
        <v>1303</v>
      </c>
      <c r="F260" s="651" t="s">
        <v>1301</v>
      </c>
      <c r="G260" s="651" t="s">
        <v>1303</v>
      </c>
      <c r="H260" s="651">
        <v>0.03</v>
      </c>
      <c r="I260" s="651" t="s">
        <v>1302</v>
      </c>
    </row>
    <row r="261" spans="1:9" ht="15.75" x14ac:dyDescent="0.25">
      <c r="A261" s="651">
        <v>260</v>
      </c>
      <c r="B261" s="651" t="s">
        <v>1296</v>
      </c>
      <c r="C261" s="651" t="s">
        <v>296</v>
      </c>
      <c r="D261" s="651" t="s">
        <v>1298</v>
      </c>
      <c r="E261" s="651" t="s">
        <v>1303</v>
      </c>
      <c r="F261" s="651" t="s">
        <v>1301</v>
      </c>
      <c r="G261" s="651" t="s">
        <v>1303</v>
      </c>
      <c r="H261" s="651">
        <v>0.03</v>
      </c>
      <c r="I261" s="651" t="s">
        <v>1302</v>
      </c>
    </row>
    <row r="262" spans="1:9" ht="15.75" x14ac:dyDescent="0.25">
      <c r="A262" s="651">
        <v>261</v>
      </c>
      <c r="B262" s="651" t="s">
        <v>1296</v>
      </c>
      <c r="C262" s="651" t="s">
        <v>296</v>
      </c>
      <c r="D262" s="651" t="s">
        <v>1298</v>
      </c>
      <c r="E262" s="651" t="s">
        <v>1303</v>
      </c>
      <c r="F262" s="651" t="s">
        <v>1301</v>
      </c>
      <c r="G262" s="651" t="s">
        <v>1303</v>
      </c>
      <c r="H262" s="651">
        <v>0.03</v>
      </c>
      <c r="I262" s="651" t="s">
        <v>1302</v>
      </c>
    </row>
    <row r="263" spans="1:9" ht="15.75" x14ac:dyDescent="0.25">
      <c r="A263" s="651">
        <v>262</v>
      </c>
      <c r="B263" s="651" t="s">
        <v>1296</v>
      </c>
      <c r="C263" s="651" t="s">
        <v>296</v>
      </c>
      <c r="D263" s="651" t="s">
        <v>1298</v>
      </c>
      <c r="E263" s="651" t="s">
        <v>1303</v>
      </c>
      <c r="F263" s="651" t="s">
        <v>1304</v>
      </c>
      <c r="G263" s="651" t="s">
        <v>1303</v>
      </c>
      <c r="H263" s="651">
        <v>0.03</v>
      </c>
      <c r="I263" s="651" t="s">
        <v>1302</v>
      </c>
    </row>
    <row r="264" spans="1:9" ht="15.75" x14ac:dyDescent="0.25">
      <c r="A264" s="651">
        <v>263</v>
      </c>
      <c r="B264" s="651" t="s">
        <v>1296</v>
      </c>
      <c r="C264" s="651" t="s">
        <v>296</v>
      </c>
      <c r="D264" s="651" t="s">
        <v>1298</v>
      </c>
      <c r="E264" s="651" t="s">
        <v>1303</v>
      </c>
      <c r="F264" s="651" t="s">
        <v>1304</v>
      </c>
      <c r="G264" s="651" t="s">
        <v>1303</v>
      </c>
      <c r="H264" s="651">
        <v>0.03</v>
      </c>
      <c r="I264" s="651" t="s">
        <v>1302</v>
      </c>
    </row>
    <row r="265" spans="1:9" ht="15.75" x14ac:dyDescent="0.25">
      <c r="A265" s="651">
        <v>264</v>
      </c>
      <c r="B265" s="651" t="s">
        <v>1296</v>
      </c>
      <c r="C265" s="651" t="s">
        <v>296</v>
      </c>
      <c r="D265" s="651" t="s">
        <v>1298</v>
      </c>
      <c r="E265" s="651" t="s">
        <v>1303</v>
      </c>
      <c r="F265" s="651" t="s">
        <v>1304</v>
      </c>
      <c r="G265" s="651" t="s">
        <v>1303</v>
      </c>
      <c r="H265" s="651">
        <v>0.03</v>
      </c>
      <c r="I265" s="651" t="s">
        <v>1302</v>
      </c>
    </row>
    <row r="266" spans="1:9" ht="15.75" x14ac:dyDescent="0.25">
      <c r="A266" s="651">
        <v>265</v>
      </c>
      <c r="B266" s="651" t="s">
        <v>1296</v>
      </c>
      <c r="C266" s="651" t="s">
        <v>296</v>
      </c>
      <c r="D266" s="651" t="s">
        <v>1298</v>
      </c>
      <c r="E266" s="651" t="s">
        <v>1303</v>
      </c>
      <c r="F266" s="651" t="s">
        <v>1304</v>
      </c>
      <c r="G266" s="651" t="s">
        <v>1303</v>
      </c>
      <c r="H266" s="651">
        <v>0.03</v>
      </c>
      <c r="I266" s="651" t="s">
        <v>1302</v>
      </c>
    </row>
    <row r="267" spans="1:9" ht="15.75" x14ac:dyDescent="0.25">
      <c r="A267" s="651">
        <v>266</v>
      </c>
      <c r="B267" s="651" t="s">
        <v>1296</v>
      </c>
      <c r="C267" s="651" t="s">
        <v>296</v>
      </c>
      <c r="D267" s="651" t="s">
        <v>1298</v>
      </c>
      <c r="E267" s="651" t="s">
        <v>1303</v>
      </c>
      <c r="F267" s="651" t="s">
        <v>1304</v>
      </c>
      <c r="G267" s="651" t="s">
        <v>1303</v>
      </c>
      <c r="H267" s="651">
        <v>0.03</v>
      </c>
      <c r="I267" s="651" t="s">
        <v>1302</v>
      </c>
    </row>
    <row r="268" spans="1:9" ht="15.75" x14ac:dyDescent="0.25">
      <c r="A268" s="651">
        <v>267</v>
      </c>
      <c r="B268" s="651" t="s">
        <v>1296</v>
      </c>
      <c r="C268" s="651" t="s">
        <v>296</v>
      </c>
      <c r="D268" s="651" t="s">
        <v>1298</v>
      </c>
      <c r="E268" s="651" t="s">
        <v>1303</v>
      </c>
      <c r="F268" s="651" t="s">
        <v>1304</v>
      </c>
      <c r="G268" s="651" t="s">
        <v>1303</v>
      </c>
      <c r="H268" s="651">
        <v>0.03</v>
      </c>
      <c r="I268" s="651" t="s">
        <v>1302</v>
      </c>
    </row>
    <row r="269" spans="1:9" ht="15.75" x14ac:dyDescent="0.25">
      <c r="A269" s="651">
        <v>268</v>
      </c>
      <c r="B269" s="651" t="s">
        <v>1296</v>
      </c>
      <c r="C269" s="651" t="s">
        <v>296</v>
      </c>
      <c r="D269" s="651" t="s">
        <v>1298</v>
      </c>
      <c r="E269" s="651" t="s">
        <v>1303</v>
      </c>
      <c r="F269" s="651" t="s">
        <v>1304</v>
      </c>
      <c r="G269" s="651" t="s">
        <v>1303</v>
      </c>
      <c r="H269" s="651">
        <v>0.03</v>
      </c>
      <c r="I269" s="651" t="s">
        <v>1302</v>
      </c>
    </row>
    <row r="270" spans="1:9" ht="15.75" x14ac:dyDescent="0.25">
      <c r="A270" s="651">
        <v>269</v>
      </c>
      <c r="B270" s="651" t="s">
        <v>1296</v>
      </c>
      <c r="C270" s="651" t="s">
        <v>296</v>
      </c>
      <c r="D270" s="651" t="s">
        <v>1298</v>
      </c>
      <c r="E270" s="651" t="s">
        <v>1303</v>
      </c>
      <c r="F270" s="651" t="s">
        <v>1304</v>
      </c>
      <c r="G270" s="651" t="s">
        <v>1303</v>
      </c>
      <c r="H270" s="651">
        <v>0.03</v>
      </c>
      <c r="I270" s="651" t="s">
        <v>1302</v>
      </c>
    </row>
    <row r="271" spans="1:9" ht="15.75" x14ac:dyDescent="0.25">
      <c r="A271" s="651">
        <v>270</v>
      </c>
      <c r="B271" s="651" t="s">
        <v>1296</v>
      </c>
      <c r="C271" s="651" t="s">
        <v>296</v>
      </c>
      <c r="D271" s="651" t="s">
        <v>1298</v>
      </c>
      <c r="E271" s="651" t="s">
        <v>1303</v>
      </c>
      <c r="F271" s="651" t="s">
        <v>1304</v>
      </c>
      <c r="G271" s="651" t="s">
        <v>1303</v>
      </c>
      <c r="H271" s="651">
        <v>0.03</v>
      </c>
      <c r="I271" s="651" t="s">
        <v>1302</v>
      </c>
    </row>
    <row r="272" spans="1:9" ht="15.75" x14ac:dyDescent="0.25">
      <c r="A272" s="651">
        <v>271</v>
      </c>
      <c r="B272" s="651" t="s">
        <v>1296</v>
      </c>
      <c r="C272" s="651" t="s">
        <v>296</v>
      </c>
      <c r="D272" s="651" t="s">
        <v>1298</v>
      </c>
      <c r="E272" s="651" t="s">
        <v>1303</v>
      </c>
      <c r="F272" s="651" t="s">
        <v>1304</v>
      </c>
      <c r="G272" s="651" t="s">
        <v>1303</v>
      </c>
      <c r="H272" s="651">
        <v>0.03</v>
      </c>
      <c r="I272" s="651" t="s">
        <v>1302</v>
      </c>
    </row>
    <row r="273" spans="1:9" ht="15.75" x14ac:dyDescent="0.25">
      <c r="A273" s="651">
        <v>272</v>
      </c>
      <c r="B273" s="651" t="s">
        <v>1296</v>
      </c>
      <c r="C273" s="651" t="s">
        <v>296</v>
      </c>
      <c r="D273" s="651" t="s">
        <v>1298</v>
      </c>
      <c r="E273" s="651" t="s">
        <v>1303</v>
      </c>
      <c r="F273" s="651" t="s">
        <v>1304</v>
      </c>
      <c r="G273" s="651" t="s">
        <v>1303</v>
      </c>
      <c r="H273" s="651">
        <v>0.03</v>
      </c>
      <c r="I273" s="651" t="s">
        <v>1302</v>
      </c>
    </row>
    <row r="274" spans="1:9" ht="15.75" x14ac:dyDescent="0.25">
      <c r="A274" s="651">
        <v>273</v>
      </c>
      <c r="B274" s="651" t="s">
        <v>1296</v>
      </c>
      <c r="C274" s="651" t="s">
        <v>296</v>
      </c>
      <c r="D274" s="651" t="s">
        <v>1298</v>
      </c>
      <c r="E274" s="651" t="s">
        <v>1303</v>
      </c>
      <c r="F274" s="651" t="s">
        <v>1304</v>
      </c>
      <c r="G274" s="651" t="s">
        <v>1303</v>
      </c>
      <c r="H274" s="651">
        <v>0.03</v>
      </c>
      <c r="I274" s="651" t="s">
        <v>1302</v>
      </c>
    </row>
    <row r="275" spans="1:9" ht="15.75" x14ac:dyDescent="0.25">
      <c r="A275" s="651">
        <v>274</v>
      </c>
      <c r="B275" s="651" t="s">
        <v>1296</v>
      </c>
      <c r="C275" s="651" t="s">
        <v>296</v>
      </c>
      <c r="D275" s="651" t="s">
        <v>1298</v>
      </c>
      <c r="E275" s="651" t="s">
        <v>1303</v>
      </c>
      <c r="F275" s="651" t="s">
        <v>1304</v>
      </c>
      <c r="G275" s="651" t="s">
        <v>1303</v>
      </c>
      <c r="H275" s="651">
        <v>0.03</v>
      </c>
      <c r="I275" s="651" t="s">
        <v>1302</v>
      </c>
    </row>
    <row r="276" spans="1:9" ht="15.75" x14ac:dyDescent="0.25">
      <c r="A276" s="651">
        <v>275</v>
      </c>
      <c r="B276" s="651" t="s">
        <v>1296</v>
      </c>
      <c r="C276" s="651" t="s">
        <v>296</v>
      </c>
      <c r="D276" s="651" t="s">
        <v>1298</v>
      </c>
      <c r="E276" s="651" t="s">
        <v>1303</v>
      </c>
      <c r="F276" s="651" t="s">
        <v>1304</v>
      </c>
      <c r="G276" s="651" t="s">
        <v>1303</v>
      </c>
      <c r="H276" s="651">
        <v>0.03</v>
      </c>
      <c r="I276" s="651" t="s">
        <v>1302</v>
      </c>
    </row>
    <row r="277" spans="1:9" ht="15.75" x14ac:dyDescent="0.25">
      <c r="A277" s="651">
        <v>276</v>
      </c>
      <c r="B277" s="651" t="s">
        <v>1296</v>
      </c>
      <c r="C277" s="651" t="s">
        <v>296</v>
      </c>
      <c r="D277" s="651" t="s">
        <v>1298</v>
      </c>
      <c r="E277" s="651" t="s">
        <v>1303</v>
      </c>
      <c r="F277" s="651" t="s">
        <v>1304</v>
      </c>
      <c r="G277" s="651" t="s">
        <v>1303</v>
      </c>
      <c r="H277" s="651">
        <v>3.1E-2</v>
      </c>
      <c r="I277" s="651" t="s">
        <v>1300</v>
      </c>
    </row>
    <row r="278" spans="1:9" ht="15.75" x14ac:dyDescent="0.25">
      <c r="A278" s="651">
        <v>277</v>
      </c>
      <c r="B278" s="651" t="s">
        <v>1296</v>
      </c>
      <c r="C278" s="651" t="s">
        <v>296</v>
      </c>
      <c r="D278" s="651" t="s">
        <v>1298</v>
      </c>
      <c r="E278" s="651" t="s">
        <v>1303</v>
      </c>
      <c r="F278" s="651" t="s">
        <v>1301</v>
      </c>
      <c r="G278" s="651" t="s">
        <v>1303</v>
      </c>
      <c r="H278" s="651">
        <v>3.3000000000000002E-2</v>
      </c>
      <c r="I278" s="651" t="s">
        <v>1300</v>
      </c>
    </row>
    <row r="279" spans="1:9" ht="15.75" x14ac:dyDescent="0.25">
      <c r="A279" s="651">
        <v>278</v>
      </c>
      <c r="B279" s="651" t="s">
        <v>1296</v>
      </c>
      <c r="C279" s="651" t="s">
        <v>296</v>
      </c>
      <c r="D279" s="651" t="s">
        <v>1298</v>
      </c>
      <c r="E279" s="651" t="s">
        <v>1303</v>
      </c>
      <c r="F279" s="651" t="s">
        <v>1301</v>
      </c>
      <c r="G279" s="651" t="s">
        <v>1303</v>
      </c>
      <c r="H279" s="651">
        <v>0.04</v>
      </c>
      <c r="I279" s="651" t="s">
        <v>1302</v>
      </c>
    </row>
    <row r="280" spans="1:9" ht="15.75" x14ac:dyDescent="0.25">
      <c r="A280" s="651">
        <v>279</v>
      </c>
      <c r="B280" s="651" t="s">
        <v>1296</v>
      </c>
      <c r="C280" s="651" t="s">
        <v>296</v>
      </c>
      <c r="D280" s="651" t="s">
        <v>1298</v>
      </c>
      <c r="E280" s="651" t="s">
        <v>1303</v>
      </c>
      <c r="F280" s="651" t="s">
        <v>1301</v>
      </c>
      <c r="G280" s="651" t="s">
        <v>1303</v>
      </c>
      <c r="H280" s="651">
        <v>0.04</v>
      </c>
      <c r="I280" s="651" t="s">
        <v>1302</v>
      </c>
    </row>
    <row r="281" spans="1:9" ht="15.75" x14ac:dyDescent="0.25">
      <c r="A281" s="651">
        <v>280</v>
      </c>
      <c r="B281" s="651" t="s">
        <v>1296</v>
      </c>
      <c r="C281" s="651" t="s">
        <v>296</v>
      </c>
      <c r="D281" s="651" t="s">
        <v>1298</v>
      </c>
      <c r="E281" s="651" t="s">
        <v>1303</v>
      </c>
      <c r="F281" s="651" t="s">
        <v>1301</v>
      </c>
      <c r="G281" s="651" t="s">
        <v>1303</v>
      </c>
      <c r="H281" s="651">
        <v>0.04</v>
      </c>
      <c r="I281" s="651" t="s">
        <v>1302</v>
      </c>
    </row>
    <row r="282" spans="1:9" ht="15.75" x14ac:dyDescent="0.25">
      <c r="A282" s="651">
        <v>281</v>
      </c>
      <c r="B282" s="651" t="s">
        <v>1296</v>
      </c>
      <c r="C282" s="651" t="s">
        <v>296</v>
      </c>
      <c r="D282" s="651" t="s">
        <v>1298</v>
      </c>
      <c r="E282" s="651" t="s">
        <v>1303</v>
      </c>
      <c r="F282" s="651" t="s">
        <v>1301</v>
      </c>
      <c r="G282" s="651" t="s">
        <v>1303</v>
      </c>
      <c r="H282" s="651">
        <v>0.04</v>
      </c>
      <c r="I282" s="651" t="s">
        <v>1302</v>
      </c>
    </row>
    <row r="283" spans="1:9" ht="15.75" x14ac:dyDescent="0.25">
      <c r="A283" s="651">
        <v>282</v>
      </c>
      <c r="B283" s="651" t="s">
        <v>1296</v>
      </c>
      <c r="C283" s="651" t="s">
        <v>296</v>
      </c>
      <c r="D283" s="651" t="s">
        <v>1298</v>
      </c>
      <c r="E283" s="651" t="s">
        <v>1303</v>
      </c>
      <c r="F283" s="651" t="s">
        <v>1301</v>
      </c>
      <c r="G283" s="651" t="s">
        <v>1303</v>
      </c>
      <c r="H283" s="651">
        <v>0.04</v>
      </c>
      <c r="I283" s="651" t="s">
        <v>1302</v>
      </c>
    </row>
    <row r="284" spans="1:9" ht="15.75" x14ac:dyDescent="0.25">
      <c r="A284" s="651">
        <v>283</v>
      </c>
      <c r="B284" s="651" t="s">
        <v>1296</v>
      </c>
      <c r="C284" s="651" t="s">
        <v>296</v>
      </c>
      <c r="D284" s="651" t="s">
        <v>1298</v>
      </c>
      <c r="E284" s="651" t="s">
        <v>1303</v>
      </c>
      <c r="F284" s="651" t="s">
        <v>1301</v>
      </c>
      <c r="G284" s="651" t="s">
        <v>1303</v>
      </c>
      <c r="H284" s="651">
        <v>0.04</v>
      </c>
      <c r="I284" s="651" t="s">
        <v>1302</v>
      </c>
    </row>
    <row r="285" spans="1:9" ht="15.75" x14ac:dyDescent="0.25">
      <c r="A285" s="651">
        <v>284</v>
      </c>
      <c r="B285" s="651" t="s">
        <v>1296</v>
      </c>
      <c r="C285" s="651" t="s">
        <v>296</v>
      </c>
      <c r="D285" s="651" t="s">
        <v>1298</v>
      </c>
      <c r="E285" s="651" t="s">
        <v>1303</v>
      </c>
      <c r="F285" s="651" t="s">
        <v>1301</v>
      </c>
      <c r="G285" s="651" t="s">
        <v>1303</v>
      </c>
      <c r="H285" s="651">
        <v>0.04</v>
      </c>
      <c r="I285" s="651" t="s">
        <v>1302</v>
      </c>
    </row>
    <row r="286" spans="1:9" ht="15.75" x14ac:dyDescent="0.25">
      <c r="A286" s="651">
        <v>285</v>
      </c>
      <c r="B286" s="651" t="s">
        <v>1296</v>
      </c>
      <c r="C286" s="651" t="s">
        <v>296</v>
      </c>
      <c r="D286" s="651" t="s">
        <v>1298</v>
      </c>
      <c r="E286" s="651" t="s">
        <v>1303</v>
      </c>
      <c r="F286" s="651" t="s">
        <v>1301</v>
      </c>
      <c r="G286" s="651" t="s">
        <v>1303</v>
      </c>
      <c r="H286" s="651">
        <v>0.04</v>
      </c>
      <c r="I286" s="651" t="s">
        <v>1302</v>
      </c>
    </row>
    <row r="287" spans="1:9" ht="15.75" x14ac:dyDescent="0.25">
      <c r="A287" s="651">
        <v>286</v>
      </c>
      <c r="B287" s="651" t="s">
        <v>1296</v>
      </c>
      <c r="C287" s="651" t="s">
        <v>296</v>
      </c>
      <c r="D287" s="651" t="s">
        <v>1298</v>
      </c>
      <c r="E287" s="651" t="s">
        <v>1303</v>
      </c>
      <c r="F287" s="651" t="s">
        <v>1301</v>
      </c>
      <c r="G287" s="651" t="s">
        <v>1303</v>
      </c>
      <c r="H287" s="651">
        <v>0.04</v>
      </c>
      <c r="I287" s="651" t="s">
        <v>1302</v>
      </c>
    </row>
    <row r="288" spans="1:9" ht="15.75" x14ac:dyDescent="0.25">
      <c r="A288" s="651">
        <v>287</v>
      </c>
      <c r="B288" s="651" t="s">
        <v>1296</v>
      </c>
      <c r="C288" s="651" t="s">
        <v>296</v>
      </c>
      <c r="D288" s="651" t="s">
        <v>1298</v>
      </c>
      <c r="E288" s="651" t="s">
        <v>1303</v>
      </c>
      <c r="F288" s="651" t="s">
        <v>1301</v>
      </c>
      <c r="G288" s="651" t="s">
        <v>1303</v>
      </c>
      <c r="H288" s="651">
        <v>0.04</v>
      </c>
      <c r="I288" s="651" t="s">
        <v>1302</v>
      </c>
    </row>
    <row r="289" spans="1:9" ht="15.75" x14ac:dyDescent="0.25">
      <c r="A289" s="651">
        <v>288</v>
      </c>
      <c r="B289" s="651" t="s">
        <v>1296</v>
      </c>
      <c r="C289" s="651" t="s">
        <v>296</v>
      </c>
      <c r="D289" s="651" t="s">
        <v>1298</v>
      </c>
      <c r="E289" s="651" t="s">
        <v>1303</v>
      </c>
      <c r="F289" s="651" t="s">
        <v>1301</v>
      </c>
      <c r="G289" s="651" t="s">
        <v>1303</v>
      </c>
      <c r="H289" s="651">
        <v>0.04</v>
      </c>
      <c r="I289" s="651" t="s">
        <v>1302</v>
      </c>
    </row>
    <row r="290" spans="1:9" ht="15.75" x14ac:dyDescent="0.25">
      <c r="A290" s="651">
        <v>289</v>
      </c>
      <c r="B290" s="651" t="s">
        <v>1296</v>
      </c>
      <c r="C290" s="651" t="s">
        <v>296</v>
      </c>
      <c r="D290" s="651" t="s">
        <v>1298</v>
      </c>
      <c r="E290" s="651" t="s">
        <v>1303</v>
      </c>
      <c r="F290" s="651" t="s">
        <v>1301</v>
      </c>
      <c r="G290" s="651" t="s">
        <v>1303</v>
      </c>
      <c r="H290" s="651">
        <v>0.04</v>
      </c>
      <c r="I290" s="651" t="s">
        <v>1302</v>
      </c>
    </row>
    <row r="291" spans="1:9" ht="15.75" x14ac:dyDescent="0.25">
      <c r="A291" s="651">
        <v>290</v>
      </c>
      <c r="B291" s="651" t="s">
        <v>1296</v>
      </c>
      <c r="C291" s="651" t="s">
        <v>296</v>
      </c>
      <c r="D291" s="651" t="s">
        <v>1298</v>
      </c>
      <c r="E291" s="651" t="s">
        <v>1303</v>
      </c>
      <c r="F291" s="651" t="s">
        <v>1301</v>
      </c>
      <c r="G291" s="651" t="s">
        <v>1303</v>
      </c>
      <c r="H291" s="651">
        <v>0.04</v>
      </c>
      <c r="I291" s="651" t="s">
        <v>1302</v>
      </c>
    </row>
    <row r="292" spans="1:9" ht="15.75" x14ac:dyDescent="0.25">
      <c r="A292" s="651">
        <v>291</v>
      </c>
      <c r="B292" s="651" t="s">
        <v>1296</v>
      </c>
      <c r="C292" s="651" t="s">
        <v>296</v>
      </c>
      <c r="D292" s="651" t="s">
        <v>1298</v>
      </c>
      <c r="E292" s="651" t="s">
        <v>1303</v>
      </c>
      <c r="F292" s="651" t="s">
        <v>1301</v>
      </c>
      <c r="G292" s="651" t="s">
        <v>1303</v>
      </c>
      <c r="H292" s="651">
        <v>0.04</v>
      </c>
      <c r="I292" s="651" t="s">
        <v>1302</v>
      </c>
    </row>
    <row r="293" spans="1:9" ht="15.75" x14ac:dyDescent="0.25">
      <c r="A293" s="651">
        <v>292</v>
      </c>
      <c r="B293" s="651" t="s">
        <v>1296</v>
      </c>
      <c r="C293" s="651" t="s">
        <v>296</v>
      </c>
      <c r="D293" s="651" t="s">
        <v>1298</v>
      </c>
      <c r="E293" s="651" t="s">
        <v>1303</v>
      </c>
      <c r="F293" s="651" t="s">
        <v>1301</v>
      </c>
      <c r="G293" s="651" t="s">
        <v>1303</v>
      </c>
      <c r="H293" s="651">
        <v>0.04</v>
      </c>
      <c r="I293" s="651" t="s">
        <v>1302</v>
      </c>
    </row>
    <row r="294" spans="1:9" ht="15.75" x14ac:dyDescent="0.25">
      <c r="A294" s="651">
        <v>293</v>
      </c>
      <c r="B294" s="651" t="s">
        <v>1296</v>
      </c>
      <c r="C294" s="651" t="s">
        <v>296</v>
      </c>
      <c r="D294" s="651" t="s">
        <v>1298</v>
      </c>
      <c r="E294" s="651" t="s">
        <v>1303</v>
      </c>
      <c r="F294" s="651" t="s">
        <v>1301</v>
      </c>
      <c r="G294" s="651" t="s">
        <v>1303</v>
      </c>
      <c r="H294" s="651">
        <v>0.04</v>
      </c>
      <c r="I294" s="651" t="s">
        <v>1302</v>
      </c>
    </row>
    <row r="295" spans="1:9" ht="15.75" x14ac:dyDescent="0.25">
      <c r="A295" s="651">
        <v>294</v>
      </c>
      <c r="B295" s="651" t="s">
        <v>1296</v>
      </c>
      <c r="C295" s="651" t="s">
        <v>296</v>
      </c>
      <c r="D295" s="651" t="s">
        <v>1298</v>
      </c>
      <c r="E295" s="651" t="s">
        <v>1303</v>
      </c>
      <c r="F295" s="651" t="s">
        <v>1301</v>
      </c>
      <c r="G295" s="651" t="s">
        <v>1303</v>
      </c>
      <c r="H295" s="651">
        <v>0.04</v>
      </c>
      <c r="I295" s="651" t="s">
        <v>1302</v>
      </c>
    </row>
    <row r="296" spans="1:9" ht="15.75" x14ac:dyDescent="0.25">
      <c r="A296" s="651">
        <v>295</v>
      </c>
      <c r="B296" s="651" t="s">
        <v>1296</v>
      </c>
      <c r="C296" s="651" t="s">
        <v>296</v>
      </c>
      <c r="D296" s="651" t="s">
        <v>1298</v>
      </c>
      <c r="E296" s="651" t="s">
        <v>1303</v>
      </c>
      <c r="F296" s="651" t="s">
        <v>1301</v>
      </c>
      <c r="G296" s="651" t="s">
        <v>1303</v>
      </c>
      <c r="H296" s="651">
        <v>0.04</v>
      </c>
      <c r="I296" s="651" t="s">
        <v>1302</v>
      </c>
    </row>
    <row r="297" spans="1:9" ht="15.75" x14ac:dyDescent="0.25">
      <c r="A297" s="651">
        <v>296</v>
      </c>
      <c r="B297" s="651" t="s">
        <v>1296</v>
      </c>
      <c r="C297" s="651" t="s">
        <v>296</v>
      </c>
      <c r="D297" s="651" t="s">
        <v>1298</v>
      </c>
      <c r="E297" s="651" t="s">
        <v>1303</v>
      </c>
      <c r="F297" s="651" t="s">
        <v>1301</v>
      </c>
      <c r="G297" s="651" t="s">
        <v>1303</v>
      </c>
      <c r="H297" s="651">
        <v>0.04</v>
      </c>
      <c r="I297" s="651" t="s">
        <v>1302</v>
      </c>
    </row>
    <row r="298" spans="1:9" ht="15.75" x14ac:dyDescent="0.25">
      <c r="A298" s="651">
        <v>297</v>
      </c>
      <c r="B298" s="651" t="s">
        <v>1296</v>
      </c>
      <c r="C298" s="651" t="s">
        <v>296</v>
      </c>
      <c r="D298" s="651" t="s">
        <v>1298</v>
      </c>
      <c r="E298" s="651" t="s">
        <v>1303</v>
      </c>
      <c r="F298" s="651" t="s">
        <v>1301</v>
      </c>
      <c r="G298" s="651" t="s">
        <v>1303</v>
      </c>
      <c r="H298" s="651">
        <v>0.04</v>
      </c>
      <c r="I298" s="651" t="s">
        <v>1302</v>
      </c>
    </row>
    <row r="299" spans="1:9" ht="15.75" x14ac:dyDescent="0.25">
      <c r="A299" s="651">
        <v>298</v>
      </c>
      <c r="B299" s="651" t="s">
        <v>1296</v>
      </c>
      <c r="C299" s="651" t="s">
        <v>296</v>
      </c>
      <c r="D299" s="651" t="s">
        <v>1298</v>
      </c>
      <c r="E299" s="651" t="s">
        <v>1303</v>
      </c>
      <c r="F299" s="651" t="s">
        <v>1301</v>
      </c>
      <c r="G299" s="651" t="s">
        <v>1303</v>
      </c>
      <c r="H299" s="651">
        <v>0.04</v>
      </c>
      <c r="I299" s="651" t="s">
        <v>1302</v>
      </c>
    </row>
    <row r="300" spans="1:9" ht="15.75" x14ac:dyDescent="0.25">
      <c r="A300" s="651">
        <v>299</v>
      </c>
      <c r="B300" s="651" t="s">
        <v>1296</v>
      </c>
      <c r="C300" s="651" t="s">
        <v>296</v>
      </c>
      <c r="D300" s="651" t="s">
        <v>1298</v>
      </c>
      <c r="E300" s="651" t="s">
        <v>1303</v>
      </c>
      <c r="F300" s="651" t="s">
        <v>1301</v>
      </c>
      <c r="G300" s="651" t="s">
        <v>1303</v>
      </c>
      <c r="H300" s="651">
        <v>0.04</v>
      </c>
      <c r="I300" s="651" t="s">
        <v>1302</v>
      </c>
    </row>
    <row r="301" spans="1:9" ht="15.75" x14ac:dyDescent="0.25">
      <c r="A301" s="651">
        <v>300</v>
      </c>
      <c r="B301" s="651" t="s">
        <v>1296</v>
      </c>
      <c r="C301" s="651" t="s">
        <v>296</v>
      </c>
      <c r="D301" s="651" t="s">
        <v>1298</v>
      </c>
      <c r="E301" s="651" t="s">
        <v>1303</v>
      </c>
      <c r="F301" s="651" t="s">
        <v>1301</v>
      </c>
      <c r="G301" s="651" t="s">
        <v>1303</v>
      </c>
      <c r="H301" s="651">
        <v>0.04</v>
      </c>
      <c r="I301" s="651" t="s">
        <v>1302</v>
      </c>
    </row>
    <row r="302" spans="1:9" ht="15.75" x14ac:dyDescent="0.25">
      <c r="A302" s="651">
        <v>301</v>
      </c>
      <c r="B302" s="651" t="s">
        <v>1296</v>
      </c>
      <c r="C302" s="651" t="s">
        <v>296</v>
      </c>
      <c r="D302" s="651" t="s">
        <v>1298</v>
      </c>
      <c r="E302" s="651" t="s">
        <v>1303</v>
      </c>
      <c r="F302" s="651" t="s">
        <v>1301</v>
      </c>
      <c r="G302" s="651" t="s">
        <v>1303</v>
      </c>
      <c r="H302" s="651">
        <v>0.04</v>
      </c>
      <c r="I302" s="651" t="s">
        <v>1302</v>
      </c>
    </row>
    <row r="303" spans="1:9" ht="15.75" x14ac:dyDescent="0.25">
      <c r="A303" s="651">
        <v>302</v>
      </c>
      <c r="B303" s="651" t="s">
        <v>1296</v>
      </c>
      <c r="C303" s="651" t="s">
        <v>296</v>
      </c>
      <c r="D303" s="651" t="s">
        <v>1298</v>
      </c>
      <c r="E303" s="651" t="s">
        <v>1303</v>
      </c>
      <c r="F303" s="651" t="s">
        <v>1301</v>
      </c>
      <c r="G303" s="651" t="s">
        <v>1303</v>
      </c>
      <c r="H303" s="651">
        <v>0.04</v>
      </c>
      <c r="I303" s="651" t="s">
        <v>1302</v>
      </c>
    </row>
    <row r="304" spans="1:9" ht="15.75" x14ac:dyDescent="0.25">
      <c r="A304" s="651">
        <v>303</v>
      </c>
      <c r="B304" s="651" t="s">
        <v>1296</v>
      </c>
      <c r="C304" s="651" t="s">
        <v>296</v>
      </c>
      <c r="D304" s="651" t="s">
        <v>1298</v>
      </c>
      <c r="E304" s="651" t="s">
        <v>1303</v>
      </c>
      <c r="F304" s="651" t="s">
        <v>1301</v>
      </c>
      <c r="G304" s="651" t="s">
        <v>1303</v>
      </c>
      <c r="H304" s="651">
        <v>0.04</v>
      </c>
      <c r="I304" s="651" t="s">
        <v>1302</v>
      </c>
    </row>
    <row r="305" spans="1:9" ht="15.75" x14ac:dyDescent="0.25">
      <c r="A305" s="651">
        <v>304</v>
      </c>
      <c r="B305" s="651" t="s">
        <v>1296</v>
      </c>
      <c r="C305" s="651" t="s">
        <v>296</v>
      </c>
      <c r="D305" s="651" t="s">
        <v>1298</v>
      </c>
      <c r="E305" s="651" t="s">
        <v>1303</v>
      </c>
      <c r="F305" s="651" t="s">
        <v>1301</v>
      </c>
      <c r="G305" s="651" t="s">
        <v>1303</v>
      </c>
      <c r="H305" s="651">
        <v>0.04</v>
      </c>
      <c r="I305" s="651" t="s">
        <v>1302</v>
      </c>
    </row>
    <row r="306" spans="1:9" ht="15.75" x14ac:dyDescent="0.25">
      <c r="A306" s="651">
        <v>305</v>
      </c>
      <c r="B306" s="651" t="s">
        <v>1296</v>
      </c>
      <c r="C306" s="651" t="s">
        <v>296</v>
      </c>
      <c r="D306" s="651" t="s">
        <v>1298</v>
      </c>
      <c r="E306" s="651" t="s">
        <v>1303</v>
      </c>
      <c r="F306" s="651" t="s">
        <v>1301</v>
      </c>
      <c r="G306" s="651" t="s">
        <v>1303</v>
      </c>
      <c r="H306" s="651">
        <v>0.04</v>
      </c>
      <c r="I306" s="651" t="s">
        <v>1302</v>
      </c>
    </row>
    <row r="307" spans="1:9" ht="15.75" x14ac:dyDescent="0.25">
      <c r="A307" s="651">
        <v>306</v>
      </c>
      <c r="B307" s="651" t="s">
        <v>1296</v>
      </c>
      <c r="C307" s="651" t="s">
        <v>296</v>
      </c>
      <c r="D307" s="651" t="s">
        <v>1298</v>
      </c>
      <c r="E307" s="651" t="s">
        <v>1303</v>
      </c>
      <c r="F307" s="651" t="s">
        <v>1301</v>
      </c>
      <c r="G307" s="651" t="s">
        <v>1303</v>
      </c>
      <c r="H307" s="651">
        <v>0.04</v>
      </c>
      <c r="I307" s="651" t="s">
        <v>1302</v>
      </c>
    </row>
    <row r="308" spans="1:9" ht="15.75" x14ac:dyDescent="0.25">
      <c r="A308" s="651">
        <v>307</v>
      </c>
      <c r="B308" s="651" t="s">
        <v>1296</v>
      </c>
      <c r="C308" s="651" t="s">
        <v>296</v>
      </c>
      <c r="D308" s="651" t="s">
        <v>1298</v>
      </c>
      <c r="E308" s="651" t="s">
        <v>1303</v>
      </c>
      <c r="F308" s="651" t="s">
        <v>1301</v>
      </c>
      <c r="G308" s="651" t="s">
        <v>1303</v>
      </c>
      <c r="H308" s="651">
        <v>0.04</v>
      </c>
      <c r="I308" s="651" t="s">
        <v>1302</v>
      </c>
    </row>
    <row r="309" spans="1:9" ht="15.75" x14ac:dyDescent="0.25">
      <c r="A309" s="651">
        <v>308</v>
      </c>
      <c r="B309" s="651" t="s">
        <v>1296</v>
      </c>
      <c r="C309" s="651" t="s">
        <v>296</v>
      </c>
      <c r="D309" s="651" t="s">
        <v>1298</v>
      </c>
      <c r="E309" s="651" t="s">
        <v>1303</v>
      </c>
      <c r="F309" s="651" t="s">
        <v>1301</v>
      </c>
      <c r="G309" s="651" t="s">
        <v>1303</v>
      </c>
      <c r="H309" s="651">
        <v>0.04</v>
      </c>
      <c r="I309" s="651" t="s">
        <v>1302</v>
      </c>
    </row>
    <row r="310" spans="1:9" ht="15.75" x14ac:dyDescent="0.25">
      <c r="A310" s="651">
        <v>309</v>
      </c>
      <c r="B310" s="651" t="s">
        <v>1296</v>
      </c>
      <c r="C310" s="651" t="s">
        <v>296</v>
      </c>
      <c r="D310" s="651" t="s">
        <v>1298</v>
      </c>
      <c r="E310" s="651" t="s">
        <v>1303</v>
      </c>
      <c r="F310" s="651" t="s">
        <v>1301</v>
      </c>
      <c r="G310" s="651" t="s">
        <v>1303</v>
      </c>
      <c r="H310" s="651">
        <v>0.04</v>
      </c>
      <c r="I310" s="651" t="s">
        <v>1302</v>
      </c>
    </row>
    <row r="311" spans="1:9" ht="15.75" x14ac:dyDescent="0.25">
      <c r="A311" s="651">
        <v>310</v>
      </c>
      <c r="B311" s="651" t="s">
        <v>1296</v>
      </c>
      <c r="C311" s="651" t="s">
        <v>296</v>
      </c>
      <c r="D311" s="651" t="s">
        <v>1298</v>
      </c>
      <c r="E311" s="651" t="s">
        <v>1303</v>
      </c>
      <c r="F311" s="651" t="s">
        <v>1301</v>
      </c>
      <c r="G311" s="651" t="s">
        <v>1303</v>
      </c>
      <c r="H311" s="651">
        <v>0.04</v>
      </c>
      <c r="I311" s="651" t="s">
        <v>1302</v>
      </c>
    </row>
    <row r="312" spans="1:9" ht="15.75" x14ac:dyDescent="0.25">
      <c r="A312" s="651">
        <v>311</v>
      </c>
      <c r="B312" s="651" t="s">
        <v>1296</v>
      </c>
      <c r="C312" s="651" t="s">
        <v>296</v>
      </c>
      <c r="D312" s="651" t="s">
        <v>1298</v>
      </c>
      <c r="E312" s="651" t="s">
        <v>1303</v>
      </c>
      <c r="F312" s="651" t="s">
        <v>1301</v>
      </c>
      <c r="G312" s="651" t="s">
        <v>1303</v>
      </c>
      <c r="H312" s="651">
        <v>0.04</v>
      </c>
      <c r="I312" s="651" t="s">
        <v>1302</v>
      </c>
    </row>
    <row r="313" spans="1:9" ht="15.75" x14ac:dyDescent="0.25">
      <c r="A313" s="651">
        <v>312</v>
      </c>
      <c r="B313" s="651" t="s">
        <v>1296</v>
      </c>
      <c r="C313" s="651" t="s">
        <v>296</v>
      </c>
      <c r="D313" s="651" t="s">
        <v>1298</v>
      </c>
      <c r="E313" s="651" t="s">
        <v>1303</v>
      </c>
      <c r="F313" s="651" t="s">
        <v>1301</v>
      </c>
      <c r="G313" s="651" t="s">
        <v>1303</v>
      </c>
      <c r="H313" s="651">
        <v>0.04</v>
      </c>
      <c r="I313" s="651" t="s">
        <v>1302</v>
      </c>
    </row>
    <row r="314" spans="1:9" ht="15.75" x14ac:dyDescent="0.25">
      <c r="A314" s="651">
        <v>313</v>
      </c>
      <c r="B314" s="651" t="s">
        <v>1296</v>
      </c>
      <c r="C314" s="651" t="s">
        <v>296</v>
      </c>
      <c r="D314" s="651" t="s">
        <v>1298</v>
      </c>
      <c r="E314" s="651" t="s">
        <v>1303</v>
      </c>
      <c r="F314" s="651" t="s">
        <v>1301</v>
      </c>
      <c r="G314" s="651" t="s">
        <v>1303</v>
      </c>
      <c r="H314" s="651">
        <v>0.04</v>
      </c>
      <c r="I314" s="651" t="s">
        <v>1302</v>
      </c>
    </row>
    <row r="315" spans="1:9" ht="15.75" x14ac:dyDescent="0.25">
      <c r="A315" s="651">
        <v>314</v>
      </c>
      <c r="B315" s="651" t="s">
        <v>1296</v>
      </c>
      <c r="C315" s="651" t="s">
        <v>296</v>
      </c>
      <c r="D315" s="651" t="s">
        <v>1298</v>
      </c>
      <c r="E315" s="651" t="s">
        <v>1303</v>
      </c>
      <c r="F315" s="651" t="s">
        <v>1301</v>
      </c>
      <c r="G315" s="651" t="s">
        <v>1303</v>
      </c>
      <c r="H315" s="651">
        <v>0.04</v>
      </c>
      <c r="I315" s="651" t="s">
        <v>1302</v>
      </c>
    </row>
    <row r="316" spans="1:9" ht="15.75" x14ac:dyDescent="0.25">
      <c r="A316" s="651">
        <v>315</v>
      </c>
      <c r="B316" s="651" t="s">
        <v>1296</v>
      </c>
      <c r="C316" s="651" t="s">
        <v>296</v>
      </c>
      <c r="D316" s="651" t="s">
        <v>1298</v>
      </c>
      <c r="E316" s="651" t="s">
        <v>1303</v>
      </c>
      <c r="F316" s="651" t="s">
        <v>1301</v>
      </c>
      <c r="G316" s="651" t="s">
        <v>1303</v>
      </c>
      <c r="H316" s="651">
        <v>0.04</v>
      </c>
      <c r="I316" s="651" t="s">
        <v>1302</v>
      </c>
    </row>
    <row r="317" spans="1:9" ht="15.75" x14ac:dyDescent="0.25">
      <c r="A317" s="651">
        <v>316</v>
      </c>
      <c r="B317" s="651" t="s">
        <v>1296</v>
      </c>
      <c r="C317" s="651" t="s">
        <v>296</v>
      </c>
      <c r="D317" s="651" t="s">
        <v>1298</v>
      </c>
      <c r="E317" s="651" t="s">
        <v>1303</v>
      </c>
      <c r="F317" s="651" t="s">
        <v>1301</v>
      </c>
      <c r="G317" s="651" t="s">
        <v>1303</v>
      </c>
      <c r="H317" s="651">
        <v>0.04</v>
      </c>
      <c r="I317" s="651" t="s">
        <v>1302</v>
      </c>
    </row>
    <row r="318" spans="1:9" ht="15.75" x14ac:dyDescent="0.25">
      <c r="A318" s="651">
        <v>317</v>
      </c>
      <c r="B318" s="651" t="s">
        <v>1296</v>
      </c>
      <c r="C318" s="651" t="s">
        <v>296</v>
      </c>
      <c r="D318" s="651" t="s">
        <v>1298</v>
      </c>
      <c r="E318" s="651" t="s">
        <v>1303</v>
      </c>
      <c r="F318" s="651" t="s">
        <v>1301</v>
      </c>
      <c r="G318" s="651" t="s">
        <v>1303</v>
      </c>
      <c r="H318" s="651">
        <v>0.04</v>
      </c>
      <c r="I318" s="651" t="s">
        <v>1302</v>
      </c>
    </row>
    <row r="319" spans="1:9" ht="15.75" x14ac:dyDescent="0.25">
      <c r="A319" s="651">
        <v>318</v>
      </c>
      <c r="B319" s="651" t="s">
        <v>1296</v>
      </c>
      <c r="C319" s="651" t="s">
        <v>296</v>
      </c>
      <c r="D319" s="651" t="s">
        <v>1298</v>
      </c>
      <c r="E319" s="651" t="s">
        <v>1303</v>
      </c>
      <c r="F319" s="651" t="s">
        <v>1301</v>
      </c>
      <c r="G319" s="651" t="s">
        <v>1303</v>
      </c>
      <c r="H319" s="651">
        <v>0.04</v>
      </c>
      <c r="I319" s="651" t="s">
        <v>1302</v>
      </c>
    </row>
    <row r="320" spans="1:9" ht="15.75" x14ac:dyDescent="0.25">
      <c r="A320" s="651">
        <v>319</v>
      </c>
      <c r="B320" s="651" t="s">
        <v>1296</v>
      </c>
      <c r="C320" s="651" t="s">
        <v>296</v>
      </c>
      <c r="D320" s="651" t="s">
        <v>1298</v>
      </c>
      <c r="E320" s="651" t="s">
        <v>1303</v>
      </c>
      <c r="F320" s="651" t="s">
        <v>1301</v>
      </c>
      <c r="G320" s="651" t="s">
        <v>1303</v>
      </c>
      <c r="H320" s="651">
        <v>0.04</v>
      </c>
      <c r="I320" s="651" t="s">
        <v>1302</v>
      </c>
    </row>
    <row r="321" spans="1:9" ht="15.75" x14ac:dyDescent="0.25">
      <c r="A321" s="651">
        <v>320</v>
      </c>
      <c r="B321" s="651" t="s">
        <v>1296</v>
      </c>
      <c r="C321" s="651" t="s">
        <v>296</v>
      </c>
      <c r="D321" s="651" t="s">
        <v>1298</v>
      </c>
      <c r="E321" s="651" t="s">
        <v>1303</v>
      </c>
      <c r="F321" s="651" t="s">
        <v>1301</v>
      </c>
      <c r="G321" s="651" t="s">
        <v>1303</v>
      </c>
      <c r="H321" s="651">
        <v>0.04</v>
      </c>
      <c r="I321" s="651" t="s">
        <v>1302</v>
      </c>
    </row>
    <row r="322" spans="1:9" ht="15.75" x14ac:dyDescent="0.25">
      <c r="A322" s="651">
        <v>321</v>
      </c>
      <c r="B322" s="651" t="s">
        <v>1296</v>
      </c>
      <c r="C322" s="651" t="s">
        <v>296</v>
      </c>
      <c r="D322" s="651" t="s">
        <v>1298</v>
      </c>
      <c r="E322" s="651" t="s">
        <v>1303</v>
      </c>
      <c r="F322" s="651" t="s">
        <v>1301</v>
      </c>
      <c r="G322" s="651" t="s">
        <v>1303</v>
      </c>
      <c r="H322" s="651">
        <v>0.04</v>
      </c>
      <c r="I322" s="651" t="s">
        <v>1302</v>
      </c>
    </row>
    <row r="323" spans="1:9" ht="15.75" x14ac:dyDescent="0.25">
      <c r="A323" s="651">
        <v>322</v>
      </c>
      <c r="B323" s="651" t="s">
        <v>1296</v>
      </c>
      <c r="C323" s="651" t="s">
        <v>296</v>
      </c>
      <c r="D323" s="651" t="s">
        <v>1298</v>
      </c>
      <c r="E323" s="651" t="s">
        <v>1303</v>
      </c>
      <c r="F323" s="651" t="s">
        <v>1301</v>
      </c>
      <c r="G323" s="651" t="s">
        <v>1303</v>
      </c>
      <c r="H323" s="651">
        <v>0.04</v>
      </c>
      <c r="I323" s="651" t="s">
        <v>1302</v>
      </c>
    </row>
    <row r="324" spans="1:9" ht="15.75" x14ac:dyDescent="0.25">
      <c r="A324" s="651">
        <v>323</v>
      </c>
      <c r="B324" s="651" t="s">
        <v>1296</v>
      </c>
      <c r="C324" s="651" t="s">
        <v>296</v>
      </c>
      <c r="D324" s="651" t="s">
        <v>1298</v>
      </c>
      <c r="E324" s="651" t="s">
        <v>1303</v>
      </c>
      <c r="F324" s="651" t="s">
        <v>1301</v>
      </c>
      <c r="G324" s="651" t="s">
        <v>1303</v>
      </c>
      <c r="H324" s="651">
        <v>0.04</v>
      </c>
      <c r="I324" s="651" t="s">
        <v>1302</v>
      </c>
    </row>
    <row r="325" spans="1:9" ht="15.75" x14ac:dyDescent="0.25">
      <c r="A325" s="651">
        <v>324</v>
      </c>
      <c r="B325" s="651" t="s">
        <v>1296</v>
      </c>
      <c r="C325" s="651" t="s">
        <v>296</v>
      </c>
      <c r="D325" s="651" t="s">
        <v>1298</v>
      </c>
      <c r="E325" s="651" t="s">
        <v>1303</v>
      </c>
      <c r="F325" s="651" t="s">
        <v>1301</v>
      </c>
      <c r="G325" s="651" t="s">
        <v>1303</v>
      </c>
      <c r="H325" s="651">
        <v>0.04</v>
      </c>
      <c r="I325" s="651" t="s">
        <v>1302</v>
      </c>
    </row>
    <row r="326" spans="1:9" ht="15.75" x14ac:dyDescent="0.25">
      <c r="A326" s="651">
        <v>325</v>
      </c>
      <c r="B326" s="651" t="s">
        <v>1296</v>
      </c>
      <c r="C326" s="651" t="s">
        <v>296</v>
      </c>
      <c r="D326" s="651" t="s">
        <v>1298</v>
      </c>
      <c r="E326" s="651" t="s">
        <v>1303</v>
      </c>
      <c r="F326" s="651" t="s">
        <v>1301</v>
      </c>
      <c r="G326" s="651" t="s">
        <v>1303</v>
      </c>
      <c r="H326" s="651">
        <v>0.04</v>
      </c>
      <c r="I326" s="651" t="s">
        <v>1302</v>
      </c>
    </row>
    <row r="327" spans="1:9" ht="15.75" x14ac:dyDescent="0.25">
      <c r="A327" s="651">
        <v>326</v>
      </c>
      <c r="B327" s="651" t="s">
        <v>1296</v>
      </c>
      <c r="C327" s="651" t="s">
        <v>296</v>
      </c>
      <c r="D327" s="651" t="s">
        <v>1298</v>
      </c>
      <c r="E327" s="651" t="s">
        <v>1303</v>
      </c>
      <c r="F327" s="651" t="s">
        <v>1301</v>
      </c>
      <c r="G327" s="651" t="s">
        <v>1303</v>
      </c>
      <c r="H327" s="651">
        <v>0.04</v>
      </c>
      <c r="I327" s="651" t="s">
        <v>1302</v>
      </c>
    </row>
    <row r="328" spans="1:9" ht="15.75" x14ac:dyDescent="0.25">
      <c r="A328" s="651">
        <v>327</v>
      </c>
      <c r="B328" s="651" t="s">
        <v>1296</v>
      </c>
      <c r="C328" s="651" t="s">
        <v>296</v>
      </c>
      <c r="D328" s="651" t="s">
        <v>1298</v>
      </c>
      <c r="E328" s="651" t="s">
        <v>1303</v>
      </c>
      <c r="F328" s="651" t="s">
        <v>1301</v>
      </c>
      <c r="G328" s="651" t="s">
        <v>1303</v>
      </c>
      <c r="H328" s="651">
        <v>0.04</v>
      </c>
      <c r="I328" s="651" t="s">
        <v>1302</v>
      </c>
    </row>
    <row r="329" spans="1:9" ht="15.75" x14ac:dyDescent="0.25">
      <c r="A329" s="651">
        <v>328</v>
      </c>
      <c r="B329" s="651" t="s">
        <v>1296</v>
      </c>
      <c r="C329" s="651" t="s">
        <v>296</v>
      </c>
      <c r="D329" s="651" t="s">
        <v>1298</v>
      </c>
      <c r="E329" s="651" t="s">
        <v>1303</v>
      </c>
      <c r="F329" s="651" t="s">
        <v>1301</v>
      </c>
      <c r="G329" s="651" t="s">
        <v>1303</v>
      </c>
      <c r="H329" s="651">
        <v>0.04</v>
      </c>
      <c r="I329" s="651" t="s">
        <v>1302</v>
      </c>
    </row>
    <row r="330" spans="1:9" ht="15.75" x14ac:dyDescent="0.25">
      <c r="A330" s="651">
        <v>329</v>
      </c>
      <c r="B330" s="651" t="s">
        <v>1296</v>
      </c>
      <c r="C330" s="651" t="s">
        <v>296</v>
      </c>
      <c r="D330" s="651" t="s">
        <v>1298</v>
      </c>
      <c r="E330" s="651" t="s">
        <v>1303</v>
      </c>
      <c r="F330" s="651" t="s">
        <v>1301</v>
      </c>
      <c r="G330" s="651" t="s">
        <v>1303</v>
      </c>
      <c r="H330" s="651">
        <v>0.04</v>
      </c>
      <c r="I330" s="651" t="s">
        <v>1302</v>
      </c>
    </row>
    <row r="331" spans="1:9" ht="15.75" x14ac:dyDescent="0.25">
      <c r="A331" s="651">
        <v>330</v>
      </c>
      <c r="B331" s="651" t="s">
        <v>1296</v>
      </c>
      <c r="C331" s="651" t="s">
        <v>296</v>
      </c>
      <c r="D331" s="651" t="s">
        <v>1298</v>
      </c>
      <c r="E331" s="651" t="s">
        <v>1303</v>
      </c>
      <c r="F331" s="651" t="s">
        <v>1301</v>
      </c>
      <c r="G331" s="651" t="s">
        <v>1303</v>
      </c>
      <c r="H331" s="651">
        <v>0.04</v>
      </c>
      <c r="I331" s="651" t="s">
        <v>1302</v>
      </c>
    </row>
    <row r="332" spans="1:9" ht="15.75" x14ac:dyDescent="0.25">
      <c r="A332" s="651">
        <v>331</v>
      </c>
      <c r="B332" s="651" t="s">
        <v>1296</v>
      </c>
      <c r="C332" s="651" t="s">
        <v>296</v>
      </c>
      <c r="D332" s="651" t="s">
        <v>1298</v>
      </c>
      <c r="E332" s="651" t="s">
        <v>1303</v>
      </c>
      <c r="F332" s="651" t="s">
        <v>1301</v>
      </c>
      <c r="G332" s="651" t="s">
        <v>1303</v>
      </c>
      <c r="H332" s="651">
        <v>0.04</v>
      </c>
      <c r="I332" s="651" t="s">
        <v>1302</v>
      </c>
    </row>
    <row r="333" spans="1:9" ht="15.75" x14ac:dyDescent="0.25">
      <c r="A333" s="651">
        <v>332</v>
      </c>
      <c r="B333" s="651" t="s">
        <v>1296</v>
      </c>
      <c r="C333" s="651" t="s">
        <v>296</v>
      </c>
      <c r="D333" s="651" t="s">
        <v>1298</v>
      </c>
      <c r="E333" s="651" t="s">
        <v>1303</v>
      </c>
      <c r="F333" s="651" t="s">
        <v>1301</v>
      </c>
      <c r="G333" s="651" t="s">
        <v>1303</v>
      </c>
      <c r="H333" s="651">
        <v>0.04</v>
      </c>
      <c r="I333" s="651" t="s">
        <v>1302</v>
      </c>
    </row>
    <row r="334" spans="1:9" ht="15.75" x14ac:dyDescent="0.25">
      <c r="A334" s="651">
        <v>333</v>
      </c>
      <c r="B334" s="651" t="s">
        <v>1296</v>
      </c>
      <c r="C334" s="651" t="s">
        <v>296</v>
      </c>
      <c r="D334" s="651" t="s">
        <v>1298</v>
      </c>
      <c r="E334" s="651" t="s">
        <v>1303</v>
      </c>
      <c r="F334" s="651" t="s">
        <v>1301</v>
      </c>
      <c r="G334" s="651" t="s">
        <v>1303</v>
      </c>
      <c r="H334" s="651">
        <v>0.04</v>
      </c>
      <c r="I334" s="651" t="s">
        <v>1302</v>
      </c>
    </row>
    <row r="335" spans="1:9" ht="15.75" x14ac:dyDescent="0.25">
      <c r="A335" s="651">
        <v>334</v>
      </c>
      <c r="B335" s="651" t="s">
        <v>1296</v>
      </c>
      <c r="C335" s="651" t="s">
        <v>296</v>
      </c>
      <c r="D335" s="651" t="s">
        <v>1298</v>
      </c>
      <c r="E335" s="651" t="s">
        <v>1303</v>
      </c>
      <c r="F335" s="651" t="s">
        <v>1301</v>
      </c>
      <c r="G335" s="651" t="s">
        <v>1303</v>
      </c>
      <c r="H335" s="651">
        <v>0.04</v>
      </c>
      <c r="I335" s="651" t="s">
        <v>1302</v>
      </c>
    </row>
    <row r="336" spans="1:9" ht="15.75" x14ac:dyDescent="0.25">
      <c r="A336" s="651">
        <v>335</v>
      </c>
      <c r="B336" s="651" t="s">
        <v>1296</v>
      </c>
      <c r="C336" s="651" t="s">
        <v>296</v>
      </c>
      <c r="D336" s="651" t="s">
        <v>1298</v>
      </c>
      <c r="E336" s="651" t="s">
        <v>1303</v>
      </c>
      <c r="F336" s="651" t="s">
        <v>1301</v>
      </c>
      <c r="G336" s="651" t="s">
        <v>1303</v>
      </c>
      <c r="H336" s="651">
        <v>0.04</v>
      </c>
      <c r="I336" s="651" t="s">
        <v>1302</v>
      </c>
    </row>
    <row r="337" spans="1:9" ht="15.75" x14ac:dyDescent="0.25">
      <c r="A337" s="651">
        <v>336</v>
      </c>
      <c r="B337" s="651" t="s">
        <v>1296</v>
      </c>
      <c r="C337" s="651" t="s">
        <v>296</v>
      </c>
      <c r="D337" s="651" t="s">
        <v>1298</v>
      </c>
      <c r="E337" s="651" t="s">
        <v>1303</v>
      </c>
      <c r="F337" s="651" t="s">
        <v>1301</v>
      </c>
      <c r="G337" s="651" t="s">
        <v>1303</v>
      </c>
      <c r="H337" s="651">
        <v>0.04</v>
      </c>
      <c r="I337" s="651" t="s">
        <v>1302</v>
      </c>
    </row>
    <row r="338" spans="1:9" ht="15.75" x14ac:dyDescent="0.25">
      <c r="A338" s="651">
        <v>337</v>
      </c>
      <c r="B338" s="651" t="s">
        <v>1296</v>
      </c>
      <c r="C338" s="651" t="s">
        <v>296</v>
      </c>
      <c r="D338" s="651" t="s">
        <v>1298</v>
      </c>
      <c r="E338" s="651" t="s">
        <v>1303</v>
      </c>
      <c r="F338" s="651" t="s">
        <v>1301</v>
      </c>
      <c r="G338" s="651" t="s">
        <v>1303</v>
      </c>
      <c r="H338" s="651">
        <v>0.04</v>
      </c>
      <c r="I338" s="651" t="s">
        <v>1302</v>
      </c>
    </row>
    <row r="339" spans="1:9" ht="15.75" x14ac:dyDescent="0.25">
      <c r="A339" s="651">
        <v>338</v>
      </c>
      <c r="B339" s="651" t="s">
        <v>1296</v>
      </c>
      <c r="C339" s="651" t="s">
        <v>296</v>
      </c>
      <c r="D339" s="651" t="s">
        <v>1298</v>
      </c>
      <c r="E339" s="651" t="s">
        <v>1303</v>
      </c>
      <c r="F339" s="651" t="s">
        <v>1301</v>
      </c>
      <c r="G339" s="651" t="s">
        <v>1303</v>
      </c>
      <c r="H339" s="651">
        <v>0.04</v>
      </c>
      <c r="I339" s="651" t="s">
        <v>1302</v>
      </c>
    </row>
    <row r="340" spans="1:9" ht="15.75" x14ac:dyDescent="0.25">
      <c r="A340" s="651">
        <v>339</v>
      </c>
      <c r="B340" s="651" t="s">
        <v>1296</v>
      </c>
      <c r="C340" s="651" t="s">
        <v>296</v>
      </c>
      <c r="D340" s="651" t="s">
        <v>1298</v>
      </c>
      <c r="E340" s="651" t="s">
        <v>1303</v>
      </c>
      <c r="F340" s="651" t="s">
        <v>1301</v>
      </c>
      <c r="G340" s="651" t="s">
        <v>1303</v>
      </c>
      <c r="H340" s="651">
        <v>0.04</v>
      </c>
      <c r="I340" s="651" t="s">
        <v>1302</v>
      </c>
    </row>
    <row r="341" spans="1:9" ht="15.75" x14ac:dyDescent="0.25">
      <c r="A341" s="651">
        <v>340</v>
      </c>
      <c r="B341" s="651" t="s">
        <v>1296</v>
      </c>
      <c r="C341" s="651" t="s">
        <v>296</v>
      </c>
      <c r="D341" s="651" t="s">
        <v>1298</v>
      </c>
      <c r="E341" s="651" t="s">
        <v>1303</v>
      </c>
      <c r="F341" s="651" t="s">
        <v>1301</v>
      </c>
      <c r="G341" s="651" t="s">
        <v>1303</v>
      </c>
      <c r="H341" s="651">
        <v>0.04</v>
      </c>
      <c r="I341" s="651" t="s">
        <v>1302</v>
      </c>
    </row>
    <row r="342" spans="1:9" ht="15.75" x14ac:dyDescent="0.25">
      <c r="A342" s="651">
        <v>341</v>
      </c>
      <c r="B342" s="651" t="s">
        <v>1296</v>
      </c>
      <c r="C342" s="651" t="s">
        <v>296</v>
      </c>
      <c r="D342" s="651" t="s">
        <v>1298</v>
      </c>
      <c r="E342" s="651" t="s">
        <v>1303</v>
      </c>
      <c r="F342" s="651" t="s">
        <v>1301</v>
      </c>
      <c r="G342" s="651" t="s">
        <v>1303</v>
      </c>
      <c r="H342" s="651">
        <v>0.04</v>
      </c>
      <c r="I342" s="651" t="s">
        <v>1302</v>
      </c>
    </row>
    <row r="343" spans="1:9" ht="15.75" x14ac:dyDescent="0.25">
      <c r="A343" s="651">
        <v>342</v>
      </c>
      <c r="B343" s="651" t="s">
        <v>1296</v>
      </c>
      <c r="C343" s="651" t="s">
        <v>296</v>
      </c>
      <c r="D343" s="651" t="s">
        <v>1298</v>
      </c>
      <c r="E343" s="651" t="s">
        <v>1303</v>
      </c>
      <c r="F343" s="651" t="s">
        <v>1301</v>
      </c>
      <c r="G343" s="651" t="s">
        <v>1303</v>
      </c>
      <c r="H343" s="651">
        <v>0.04</v>
      </c>
      <c r="I343" s="651" t="s">
        <v>1302</v>
      </c>
    </row>
    <row r="344" spans="1:9" ht="15.75" x14ac:dyDescent="0.25">
      <c r="A344" s="651">
        <v>343</v>
      </c>
      <c r="B344" s="651" t="s">
        <v>1296</v>
      </c>
      <c r="C344" s="651" t="s">
        <v>296</v>
      </c>
      <c r="D344" s="651" t="s">
        <v>1298</v>
      </c>
      <c r="E344" s="651" t="s">
        <v>1303</v>
      </c>
      <c r="F344" s="651" t="s">
        <v>1301</v>
      </c>
      <c r="G344" s="651" t="s">
        <v>1303</v>
      </c>
      <c r="H344" s="651">
        <v>0.04</v>
      </c>
      <c r="I344" s="651" t="s">
        <v>1302</v>
      </c>
    </row>
    <row r="345" spans="1:9" ht="15.75" x14ac:dyDescent="0.25">
      <c r="A345" s="651">
        <v>344</v>
      </c>
      <c r="B345" s="651" t="s">
        <v>1296</v>
      </c>
      <c r="C345" s="651" t="s">
        <v>296</v>
      </c>
      <c r="D345" s="651" t="s">
        <v>1298</v>
      </c>
      <c r="E345" s="651" t="s">
        <v>1303</v>
      </c>
      <c r="F345" s="651" t="s">
        <v>1301</v>
      </c>
      <c r="G345" s="651" t="s">
        <v>1303</v>
      </c>
      <c r="H345" s="651">
        <v>0.04</v>
      </c>
      <c r="I345" s="651" t="s">
        <v>1302</v>
      </c>
    </row>
    <row r="346" spans="1:9" ht="15.75" x14ac:dyDescent="0.25">
      <c r="A346" s="651">
        <v>345</v>
      </c>
      <c r="B346" s="651" t="s">
        <v>1296</v>
      </c>
      <c r="C346" s="651" t="s">
        <v>296</v>
      </c>
      <c r="D346" s="651" t="s">
        <v>1298</v>
      </c>
      <c r="E346" s="651" t="s">
        <v>1303</v>
      </c>
      <c r="F346" s="651" t="s">
        <v>1301</v>
      </c>
      <c r="G346" s="651" t="s">
        <v>1303</v>
      </c>
      <c r="H346" s="651">
        <v>0.04</v>
      </c>
      <c r="I346" s="651" t="s">
        <v>1302</v>
      </c>
    </row>
    <row r="347" spans="1:9" ht="15.75" x14ac:dyDescent="0.25">
      <c r="A347" s="651">
        <v>346</v>
      </c>
      <c r="B347" s="651" t="s">
        <v>1296</v>
      </c>
      <c r="C347" s="651" t="s">
        <v>296</v>
      </c>
      <c r="D347" s="651" t="s">
        <v>1298</v>
      </c>
      <c r="E347" s="651" t="s">
        <v>1303</v>
      </c>
      <c r="F347" s="651" t="s">
        <v>1301</v>
      </c>
      <c r="G347" s="651" t="s">
        <v>1303</v>
      </c>
      <c r="H347" s="651">
        <v>0.04</v>
      </c>
      <c r="I347" s="651" t="s">
        <v>1302</v>
      </c>
    </row>
    <row r="348" spans="1:9" ht="15.75" x14ac:dyDescent="0.25">
      <c r="A348" s="651">
        <v>347</v>
      </c>
      <c r="B348" s="651" t="s">
        <v>1296</v>
      </c>
      <c r="C348" s="651" t="s">
        <v>296</v>
      </c>
      <c r="D348" s="651" t="s">
        <v>1298</v>
      </c>
      <c r="E348" s="651" t="s">
        <v>1303</v>
      </c>
      <c r="F348" s="651" t="s">
        <v>1301</v>
      </c>
      <c r="G348" s="651" t="s">
        <v>1303</v>
      </c>
      <c r="H348" s="651">
        <v>0.04</v>
      </c>
      <c r="I348" s="651" t="s">
        <v>1302</v>
      </c>
    </row>
    <row r="349" spans="1:9" ht="15.75" x14ac:dyDescent="0.25">
      <c r="A349" s="651">
        <v>348</v>
      </c>
      <c r="B349" s="651" t="s">
        <v>1296</v>
      </c>
      <c r="C349" s="651" t="s">
        <v>296</v>
      </c>
      <c r="D349" s="651" t="s">
        <v>1298</v>
      </c>
      <c r="E349" s="651" t="s">
        <v>1303</v>
      </c>
      <c r="F349" s="651" t="s">
        <v>1301</v>
      </c>
      <c r="G349" s="651" t="s">
        <v>1303</v>
      </c>
      <c r="H349" s="651">
        <v>0.04</v>
      </c>
      <c r="I349" s="651" t="s">
        <v>1302</v>
      </c>
    </row>
    <row r="350" spans="1:9" ht="15.75" x14ac:dyDescent="0.25">
      <c r="A350" s="651">
        <v>349</v>
      </c>
      <c r="B350" s="651" t="s">
        <v>1296</v>
      </c>
      <c r="C350" s="651" t="s">
        <v>296</v>
      </c>
      <c r="D350" s="651" t="s">
        <v>1298</v>
      </c>
      <c r="E350" s="651" t="s">
        <v>1303</v>
      </c>
      <c r="F350" s="651" t="s">
        <v>1301</v>
      </c>
      <c r="G350" s="651" t="s">
        <v>1303</v>
      </c>
      <c r="H350" s="651">
        <v>0.04</v>
      </c>
      <c r="I350" s="651" t="s">
        <v>1302</v>
      </c>
    </row>
    <row r="351" spans="1:9" ht="15.75" x14ac:dyDescent="0.25">
      <c r="A351" s="651">
        <v>350</v>
      </c>
      <c r="B351" s="651" t="s">
        <v>1296</v>
      </c>
      <c r="C351" s="651" t="s">
        <v>296</v>
      </c>
      <c r="D351" s="651" t="s">
        <v>1298</v>
      </c>
      <c r="E351" s="651" t="s">
        <v>1303</v>
      </c>
      <c r="F351" s="651" t="s">
        <v>1301</v>
      </c>
      <c r="G351" s="651" t="s">
        <v>1303</v>
      </c>
      <c r="H351" s="651">
        <v>0.04</v>
      </c>
      <c r="I351" s="651" t="s">
        <v>1302</v>
      </c>
    </row>
    <row r="352" spans="1:9" ht="15.75" x14ac:dyDescent="0.25">
      <c r="A352" s="651">
        <v>351</v>
      </c>
      <c r="B352" s="651" t="s">
        <v>1296</v>
      </c>
      <c r="C352" s="651" t="s">
        <v>296</v>
      </c>
      <c r="D352" s="651" t="s">
        <v>1298</v>
      </c>
      <c r="E352" s="651" t="s">
        <v>1303</v>
      </c>
      <c r="F352" s="651" t="s">
        <v>1301</v>
      </c>
      <c r="G352" s="651" t="s">
        <v>1303</v>
      </c>
      <c r="H352" s="651">
        <v>0.04</v>
      </c>
      <c r="I352" s="651" t="s">
        <v>1302</v>
      </c>
    </row>
    <row r="353" spans="1:9" ht="15.75" x14ac:dyDescent="0.25">
      <c r="A353" s="651">
        <v>352</v>
      </c>
      <c r="B353" s="651" t="s">
        <v>1296</v>
      </c>
      <c r="C353" s="651" t="s">
        <v>296</v>
      </c>
      <c r="D353" s="651" t="s">
        <v>1298</v>
      </c>
      <c r="E353" s="651" t="s">
        <v>1303</v>
      </c>
      <c r="F353" s="651" t="s">
        <v>1301</v>
      </c>
      <c r="G353" s="651" t="s">
        <v>1303</v>
      </c>
      <c r="H353" s="651">
        <v>0.04</v>
      </c>
      <c r="I353" s="651" t="s">
        <v>1302</v>
      </c>
    </row>
    <row r="354" spans="1:9" ht="15.75" x14ac:dyDescent="0.25">
      <c r="A354" s="651">
        <v>353</v>
      </c>
      <c r="B354" s="651" t="s">
        <v>1296</v>
      </c>
      <c r="C354" s="651" t="s">
        <v>296</v>
      </c>
      <c r="D354" s="651" t="s">
        <v>1298</v>
      </c>
      <c r="E354" s="651" t="s">
        <v>1303</v>
      </c>
      <c r="F354" s="651" t="s">
        <v>1301</v>
      </c>
      <c r="G354" s="651" t="s">
        <v>1303</v>
      </c>
      <c r="H354" s="651">
        <v>0.04</v>
      </c>
      <c r="I354" s="651" t="s">
        <v>1302</v>
      </c>
    </row>
    <row r="355" spans="1:9" ht="15.75" x14ac:dyDescent="0.25">
      <c r="A355" s="651">
        <v>354</v>
      </c>
      <c r="B355" s="651" t="s">
        <v>1296</v>
      </c>
      <c r="C355" s="651" t="s">
        <v>296</v>
      </c>
      <c r="D355" s="651" t="s">
        <v>1298</v>
      </c>
      <c r="E355" s="651" t="s">
        <v>1303</v>
      </c>
      <c r="F355" s="651" t="s">
        <v>1301</v>
      </c>
      <c r="G355" s="651" t="s">
        <v>1303</v>
      </c>
      <c r="H355" s="651">
        <v>0.04</v>
      </c>
      <c r="I355" s="651" t="s">
        <v>1302</v>
      </c>
    </row>
    <row r="356" spans="1:9" ht="15.75" x14ac:dyDescent="0.25">
      <c r="A356" s="651">
        <v>355</v>
      </c>
      <c r="B356" s="651" t="s">
        <v>1296</v>
      </c>
      <c r="C356" s="651" t="s">
        <v>296</v>
      </c>
      <c r="D356" s="651" t="s">
        <v>1298</v>
      </c>
      <c r="E356" s="651" t="s">
        <v>1303</v>
      </c>
      <c r="F356" s="651" t="s">
        <v>1301</v>
      </c>
      <c r="G356" s="651" t="s">
        <v>1303</v>
      </c>
      <c r="H356" s="651">
        <v>0.04</v>
      </c>
      <c r="I356" s="651" t="s">
        <v>1302</v>
      </c>
    </row>
    <row r="357" spans="1:9" ht="15.75" x14ac:dyDescent="0.25">
      <c r="A357" s="651">
        <v>356</v>
      </c>
      <c r="B357" s="651" t="s">
        <v>1296</v>
      </c>
      <c r="C357" s="651" t="s">
        <v>296</v>
      </c>
      <c r="D357" s="651" t="s">
        <v>1298</v>
      </c>
      <c r="E357" s="651" t="s">
        <v>1303</v>
      </c>
      <c r="F357" s="651" t="s">
        <v>1301</v>
      </c>
      <c r="G357" s="651" t="s">
        <v>1303</v>
      </c>
      <c r="H357" s="651">
        <v>0.04</v>
      </c>
      <c r="I357" s="651" t="s">
        <v>1302</v>
      </c>
    </row>
    <row r="358" spans="1:9" ht="15.75" x14ac:dyDescent="0.25">
      <c r="A358" s="651">
        <v>357</v>
      </c>
      <c r="B358" s="651" t="s">
        <v>1296</v>
      </c>
      <c r="C358" s="651" t="s">
        <v>296</v>
      </c>
      <c r="D358" s="651" t="s">
        <v>1298</v>
      </c>
      <c r="E358" s="651" t="s">
        <v>1303</v>
      </c>
      <c r="F358" s="651" t="s">
        <v>1301</v>
      </c>
      <c r="G358" s="651" t="s">
        <v>1303</v>
      </c>
      <c r="H358" s="651">
        <v>0.04</v>
      </c>
      <c r="I358" s="651" t="s">
        <v>1302</v>
      </c>
    </row>
    <row r="359" spans="1:9" ht="15.75" x14ac:dyDescent="0.25">
      <c r="A359" s="651">
        <v>358</v>
      </c>
      <c r="B359" s="651" t="s">
        <v>1296</v>
      </c>
      <c r="C359" s="651" t="s">
        <v>296</v>
      </c>
      <c r="D359" s="651" t="s">
        <v>1298</v>
      </c>
      <c r="E359" s="651" t="s">
        <v>1303</v>
      </c>
      <c r="F359" s="651" t="s">
        <v>1301</v>
      </c>
      <c r="G359" s="651" t="s">
        <v>1303</v>
      </c>
      <c r="H359" s="651">
        <v>0.04</v>
      </c>
      <c r="I359" s="651" t="s">
        <v>1302</v>
      </c>
    </row>
    <row r="360" spans="1:9" ht="15.75" x14ac:dyDescent="0.25">
      <c r="A360" s="651">
        <v>359</v>
      </c>
      <c r="B360" s="651" t="s">
        <v>1296</v>
      </c>
      <c r="C360" s="651" t="s">
        <v>296</v>
      </c>
      <c r="D360" s="651" t="s">
        <v>1298</v>
      </c>
      <c r="E360" s="651" t="s">
        <v>1303</v>
      </c>
      <c r="F360" s="651" t="s">
        <v>1301</v>
      </c>
      <c r="G360" s="651" t="s">
        <v>1303</v>
      </c>
      <c r="H360" s="651">
        <v>0.04</v>
      </c>
      <c r="I360" s="651" t="s">
        <v>1302</v>
      </c>
    </row>
    <row r="361" spans="1:9" ht="15.75" x14ac:dyDescent="0.25">
      <c r="A361" s="651">
        <v>360</v>
      </c>
      <c r="B361" s="651" t="s">
        <v>1296</v>
      </c>
      <c r="C361" s="651" t="s">
        <v>296</v>
      </c>
      <c r="D361" s="651" t="s">
        <v>1298</v>
      </c>
      <c r="E361" s="651" t="s">
        <v>1303</v>
      </c>
      <c r="F361" s="651" t="s">
        <v>1301</v>
      </c>
      <c r="G361" s="651" t="s">
        <v>1303</v>
      </c>
      <c r="H361" s="651">
        <v>0.04</v>
      </c>
      <c r="I361" s="651" t="s">
        <v>1302</v>
      </c>
    </row>
    <row r="362" spans="1:9" ht="15.75" x14ac:dyDescent="0.25">
      <c r="A362" s="651">
        <v>361</v>
      </c>
      <c r="B362" s="651" t="s">
        <v>1296</v>
      </c>
      <c r="C362" s="651" t="s">
        <v>296</v>
      </c>
      <c r="D362" s="651" t="s">
        <v>1298</v>
      </c>
      <c r="E362" s="651" t="s">
        <v>1303</v>
      </c>
      <c r="F362" s="651" t="s">
        <v>1301</v>
      </c>
      <c r="G362" s="651" t="s">
        <v>1303</v>
      </c>
      <c r="H362" s="651">
        <v>0.04</v>
      </c>
      <c r="I362" s="651" t="s">
        <v>1302</v>
      </c>
    </row>
    <row r="363" spans="1:9" ht="15.75" x14ac:dyDescent="0.25">
      <c r="A363" s="651">
        <v>362</v>
      </c>
      <c r="B363" s="651" t="s">
        <v>1296</v>
      </c>
      <c r="C363" s="651" t="s">
        <v>296</v>
      </c>
      <c r="D363" s="651" t="s">
        <v>1298</v>
      </c>
      <c r="E363" s="651" t="s">
        <v>1303</v>
      </c>
      <c r="F363" s="651" t="s">
        <v>1301</v>
      </c>
      <c r="G363" s="651" t="s">
        <v>1303</v>
      </c>
      <c r="H363" s="651">
        <v>0.04</v>
      </c>
      <c r="I363" s="651" t="s">
        <v>1302</v>
      </c>
    </row>
    <row r="364" spans="1:9" ht="15.75" x14ac:dyDescent="0.25">
      <c r="A364" s="651">
        <v>363</v>
      </c>
      <c r="B364" s="651" t="s">
        <v>1296</v>
      </c>
      <c r="C364" s="651" t="s">
        <v>296</v>
      </c>
      <c r="D364" s="651" t="s">
        <v>1298</v>
      </c>
      <c r="E364" s="651" t="s">
        <v>1303</v>
      </c>
      <c r="F364" s="651" t="s">
        <v>1301</v>
      </c>
      <c r="G364" s="651" t="s">
        <v>1303</v>
      </c>
      <c r="H364" s="651">
        <v>0.04</v>
      </c>
      <c r="I364" s="651" t="s">
        <v>1302</v>
      </c>
    </row>
    <row r="365" spans="1:9" ht="15.75" x14ac:dyDescent="0.25">
      <c r="A365" s="651">
        <v>364</v>
      </c>
      <c r="B365" s="651" t="s">
        <v>1296</v>
      </c>
      <c r="C365" s="651" t="s">
        <v>296</v>
      </c>
      <c r="D365" s="651" t="s">
        <v>1298</v>
      </c>
      <c r="E365" s="651" t="s">
        <v>1303</v>
      </c>
      <c r="F365" s="651" t="s">
        <v>1301</v>
      </c>
      <c r="G365" s="651" t="s">
        <v>1303</v>
      </c>
      <c r="H365" s="651">
        <v>0.04</v>
      </c>
      <c r="I365" s="651" t="s">
        <v>1302</v>
      </c>
    </row>
    <row r="366" spans="1:9" ht="15.75" x14ac:dyDescent="0.25">
      <c r="A366" s="651">
        <v>365</v>
      </c>
      <c r="B366" s="651" t="s">
        <v>1296</v>
      </c>
      <c r="C366" s="651" t="s">
        <v>296</v>
      </c>
      <c r="D366" s="651" t="s">
        <v>1298</v>
      </c>
      <c r="E366" s="651" t="s">
        <v>1303</v>
      </c>
      <c r="F366" s="651" t="s">
        <v>1301</v>
      </c>
      <c r="G366" s="651" t="s">
        <v>1303</v>
      </c>
      <c r="H366" s="651">
        <v>0.04</v>
      </c>
      <c r="I366" s="651" t="s">
        <v>1302</v>
      </c>
    </row>
    <row r="367" spans="1:9" ht="15.75" x14ac:dyDescent="0.25">
      <c r="A367" s="651">
        <v>366</v>
      </c>
      <c r="B367" s="651" t="s">
        <v>1296</v>
      </c>
      <c r="C367" s="651" t="s">
        <v>296</v>
      </c>
      <c r="D367" s="651" t="s">
        <v>1298</v>
      </c>
      <c r="E367" s="651" t="s">
        <v>1303</v>
      </c>
      <c r="F367" s="651" t="s">
        <v>1301</v>
      </c>
      <c r="G367" s="651" t="s">
        <v>1303</v>
      </c>
      <c r="H367" s="651">
        <v>0.04</v>
      </c>
      <c r="I367" s="651" t="s">
        <v>1302</v>
      </c>
    </row>
    <row r="368" spans="1:9" ht="15.75" x14ac:dyDescent="0.25">
      <c r="A368" s="651">
        <v>367</v>
      </c>
      <c r="B368" s="651" t="s">
        <v>1296</v>
      </c>
      <c r="C368" s="651" t="s">
        <v>296</v>
      </c>
      <c r="D368" s="651" t="s">
        <v>1298</v>
      </c>
      <c r="E368" s="651" t="s">
        <v>1303</v>
      </c>
      <c r="F368" s="651" t="s">
        <v>1301</v>
      </c>
      <c r="G368" s="651" t="s">
        <v>1303</v>
      </c>
      <c r="H368" s="651">
        <v>0.04</v>
      </c>
      <c r="I368" s="651" t="s">
        <v>1302</v>
      </c>
    </row>
    <row r="369" spans="1:9" ht="15.75" x14ac:dyDescent="0.25">
      <c r="A369" s="651">
        <v>368</v>
      </c>
      <c r="B369" s="651" t="s">
        <v>1296</v>
      </c>
      <c r="C369" s="651" t="s">
        <v>296</v>
      </c>
      <c r="D369" s="651" t="s">
        <v>1298</v>
      </c>
      <c r="E369" s="651" t="s">
        <v>1303</v>
      </c>
      <c r="F369" s="651" t="s">
        <v>1301</v>
      </c>
      <c r="G369" s="651" t="s">
        <v>1303</v>
      </c>
      <c r="H369" s="651">
        <v>0.04</v>
      </c>
      <c r="I369" s="651" t="s">
        <v>1302</v>
      </c>
    </row>
    <row r="370" spans="1:9" ht="15.75" x14ac:dyDescent="0.25">
      <c r="A370" s="651">
        <v>369</v>
      </c>
      <c r="B370" s="651" t="s">
        <v>1296</v>
      </c>
      <c r="C370" s="651" t="s">
        <v>296</v>
      </c>
      <c r="D370" s="651" t="s">
        <v>1298</v>
      </c>
      <c r="E370" s="651" t="s">
        <v>1303</v>
      </c>
      <c r="F370" s="651" t="s">
        <v>1301</v>
      </c>
      <c r="G370" s="651" t="s">
        <v>1303</v>
      </c>
      <c r="H370" s="651">
        <v>0.04</v>
      </c>
      <c r="I370" s="651" t="s">
        <v>1302</v>
      </c>
    </row>
    <row r="371" spans="1:9" ht="15.75" x14ac:dyDescent="0.25">
      <c r="A371" s="651">
        <v>370</v>
      </c>
      <c r="B371" s="651" t="s">
        <v>1296</v>
      </c>
      <c r="C371" s="651" t="s">
        <v>296</v>
      </c>
      <c r="D371" s="651" t="s">
        <v>1298</v>
      </c>
      <c r="E371" s="651" t="s">
        <v>1303</v>
      </c>
      <c r="F371" s="651" t="s">
        <v>1301</v>
      </c>
      <c r="G371" s="651" t="s">
        <v>1303</v>
      </c>
      <c r="H371" s="651">
        <v>0.04</v>
      </c>
      <c r="I371" s="651" t="s">
        <v>1302</v>
      </c>
    </row>
    <row r="372" spans="1:9" ht="15.75" x14ac:dyDescent="0.25">
      <c r="A372" s="651">
        <v>371</v>
      </c>
      <c r="B372" s="651" t="s">
        <v>1296</v>
      </c>
      <c r="C372" s="651" t="s">
        <v>296</v>
      </c>
      <c r="D372" s="651" t="s">
        <v>1298</v>
      </c>
      <c r="E372" s="651" t="s">
        <v>1303</v>
      </c>
      <c r="F372" s="651" t="s">
        <v>1301</v>
      </c>
      <c r="G372" s="651" t="s">
        <v>1303</v>
      </c>
      <c r="H372" s="651">
        <v>0.04</v>
      </c>
      <c r="I372" s="651" t="s">
        <v>1302</v>
      </c>
    </row>
    <row r="373" spans="1:9" ht="15.75" x14ac:dyDescent="0.25">
      <c r="A373" s="651">
        <v>372</v>
      </c>
      <c r="B373" s="651" t="s">
        <v>1296</v>
      </c>
      <c r="C373" s="651" t="s">
        <v>296</v>
      </c>
      <c r="D373" s="651" t="s">
        <v>1298</v>
      </c>
      <c r="E373" s="651" t="s">
        <v>1303</v>
      </c>
      <c r="F373" s="651" t="s">
        <v>1301</v>
      </c>
      <c r="G373" s="651" t="s">
        <v>1303</v>
      </c>
      <c r="H373" s="651">
        <v>0.04</v>
      </c>
      <c r="I373" s="651" t="s">
        <v>1302</v>
      </c>
    </row>
    <row r="374" spans="1:9" ht="15.75" x14ac:dyDescent="0.25">
      <c r="A374" s="651">
        <v>373</v>
      </c>
      <c r="B374" s="651" t="s">
        <v>1296</v>
      </c>
      <c r="C374" s="651" t="s">
        <v>296</v>
      </c>
      <c r="D374" s="651" t="s">
        <v>1298</v>
      </c>
      <c r="E374" s="651" t="s">
        <v>1303</v>
      </c>
      <c r="F374" s="651" t="s">
        <v>1301</v>
      </c>
      <c r="G374" s="651" t="s">
        <v>1303</v>
      </c>
      <c r="H374" s="651">
        <v>0.04</v>
      </c>
      <c r="I374" s="651" t="s">
        <v>1302</v>
      </c>
    </row>
    <row r="375" spans="1:9" ht="15.75" x14ac:dyDescent="0.25">
      <c r="A375" s="651">
        <v>374</v>
      </c>
      <c r="B375" s="651" t="s">
        <v>1296</v>
      </c>
      <c r="C375" s="651" t="s">
        <v>296</v>
      </c>
      <c r="D375" s="651" t="s">
        <v>1298</v>
      </c>
      <c r="E375" s="651" t="s">
        <v>1303</v>
      </c>
      <c r="F375" s="651" t="s">
        <v>1301</v>
      </c>
      <c r="G375" s="651" t="s">
        <v>1303</v>
      </c>
      <c r="H375" s="651">
        <v>0.04</v>
      </c>
      <c r="I375" s="651" t="s">
        <v>1302</v>
      </c>
    </row>
    <row r="376" spans="1:9" ht="15.75" x14ac:dyDescent="0.25">
      <c r="A376" s="651">
        <v>375</v>
      </c>
      <c r="B376" s="651" t="s">
        <v>1296</v>
      </c>
      <c r="C376" s="651" t="s">
        <v>296</v>
      </c>
      <c r="D376" s="651" t="s">
        <v>1298</v>
      </c>
      <c r="E376" s="651" t="s">
        <v>1303</v>
      </c>
      <c r="F376" s="651" t="s">
        <v>1301</v>
      </c>
      <c r="G376" s="651" t="s">
        <v>1303</v>
      </c>
      <c r="H376" s="651">
        <v>0.04</v>
      </c>
      <c r="I376" s="651" t="s">
        <v>1302</v>
      </c>
    </row>
    <row r="377" spans="1:9" ht="15.75" x14ac:dyDescent="0.25">
      <c r="A377" s="651">
        <v>376</v>
      </c>
      <c r="B377" s="651" t="s">
        <v>1296</v>
      </c>
      <c r="C377" s="651" t="s">
        <v>296</v>
      </c>
      <c r="D377" s="651" t="s">
        <v>1298</v>
      </c>
      <c r="E377" s="651" t="s">
        <v>1303</v>
      </c>
      <c r="F377" s="651" t="s">
        <v>1301</v>
      </c>
      <c r="G377" s="651" t="s">
        <v>1303</v>
      </c>
      <c r="H377" s="651">
        <v>0.04</v>
      </c>
      <c r="I377" s="651" t="s">
        <v>1302</v>
      </c>
    </row>
    <row r="378" spans="1:9" ht="15.75" x14ac:dyDescent="0.25">
      <c r="A378" s="651">
        <v>377</v>
      </c>
      <c r="B378" s="651" t="s">
        <v>1296</v>
      </c>
      <c r="C378" s="651" t="s">
        <v>296</v>
      </c>
      <c r="D378" s="651" t="s">
        <v>1298</v>
      </c>
      <c r="E378" s="651" t="s">
        <v>1303</v>
      </c>
      <c r="F378" s="651" t="s">
        <v>1301</v>
      </c>
      <c r="G378" s="651" t="s">
        <v>1303</v>
      </c>
      <c r="H378" s="651">
        <v>4.3999999999999997E-2</v>
      </c>
      <c r="I378" s="651" t="s">
        <v>1300</v>
      </c>
    </row>
    <row r="379" spans="1:9" ht="15.75" x14ac:dyDescent="0.25">
      <c r="A379" s="651">
        <v>378</v>
      </c>
      <c r="B379" s="651" t="s">
        <v>1296</v>
      </c>
      <c r="C379" s="651" t="s">
        <v>296</v>
      </c>
      <c r="D379" s="651" t="s">
        <v>1298</v>
      </c>
      <c r="E379" s="651" t="s">
        <v>1303</v>
      </c>
      <c r="F379" s="651" t="s">
        <v>1301</v>
      </c>
      <c r="G379" s="651" t="s">
        <v>1303</v>
      </c>
      <c r="H379" s="651">
        <v>4.7E-2</v>
      </c>
      <c r="I379" s="651" t="s">
        <v>1302</v>
      </c>
    </row>
    <row r="380" spans="1:9" ht="15.75" x14ac:dyDescent="0.25">
      <c r="A380" s="651">
        <v>379</v>
      </c>
      <c r="B380" s="651" t="s">
        <v>1296</v>
      </c>
      <c r="C380" s="651" t="s">
        <v>296</v>
      </c>
      <c r="D380" s="651" t="s">
        <v>1298</v>
      </c>
      <c r="E380" s="651" t="s">
        <v>1303</v>
      </c>
      <c r="F380" s="651" t="s">
        <v>1301</v>
      </c>
      <c r="G380" s="651" t="s">
        <v>1303</v>
      </c>
      <c r="H380" s="651">
        <v>4.7E-2</v>
      </c>
      <c r="I380" s="651" t="s">
        <v>1302</v>
      </c>
    </row>
    <row r="381" spans="1:9" ht="15.75" x14ac:dyDescent="0.25">
      <c r="A381" s="651">
        <v>380</v>
      </c>
      <c r="B381" s="651" t="s">
        <v>1296</v>
      </c>
      <c r="C381" s="651" t="s">
        <v>296</v>
      </c>
      <c r="D381" s="651" t="s">
        <v>1298</v>
      </c>
      <c r="E381" s="651" t="s">
        <v>1303</v>
      </c>
      <c r="F381" s="651" t="s">
        <v>1301</v>
      </c>
      <c r="G381" s="651" t="s">
        <v>1303</v>
      </c>
      <c r="H381" s="651">
        <v>4.8000000000000001E-2</v>
      </c>
      <c r="I381" s="651" t="s">
        <v>1302</v>
      </c>
    </row>
    <row r="382" spans="1:9" ht="15.75" x14ac:dyDescent="0.25">
      <c r="A382" s="651">
        <v>381</v>
      </c>
      <c r="B382" s="651" t="s">
        <v>1296</v>
      </c>
      <c r="C382" s="651" t="s">
        <v>296</v>
      </c>
      <c r="D382" s="651" t="s">
        <v>1298</v>
      </c>
      <c r="E382" s="651" t="s">
        <v>1303</v>
      </c>
      <c r="F382" s="651" t="s">
        <v>1301</v>
      </c>
      <c r="G382" s="651" t="s">
        <v>1303</v>
      </c>
      <c r="H382" s="651">
        <v>4.8000000000000001E-2</v>
      </c>
      <c r="I382" s="651" t="s">
        <v>1302</v>
      </c>
    </row>
    <row r="383" spans="1:9" ht="15.75" x14ac:dyDescent="0.25">
      <c r="A383" s="651">
        <v>382</v>
      </c>
      <c r="B383" s="651" t="s">
        <v>1296</v>
      </c>
      <c r="C383" s="651" t="s">
        <v>296</v>
      </c>
      <c r="D383" s="651" t="s">
        <v>1298</v>
      </c>
      <c r="E383" s="651" t="s">
        <v>1303</v>
      </c>
      <c r="F383" s="651" t="s">
        <v>1301</v>
      </c>
      <c r="G383" s="651" t="s">
        <v>1303</v>
      </c>
      <c r="H383" s="651">
        <v>4.9000000000000002E-2</v>
      </c>
      <c r="I383" s="651" t="s">
        <v>1302</v>
      </c>
    </row>
    <row r="384" spans="1:9" ht="15.75" x14ac:dyDescent="0.25">
      <c r="A384" s="651">
        <v>383</v>
      </c>
      <c r="B384" s="651" t="s">
        <v>1296</v>
      </c>
      <c r="C384" s="651" t="s">
        <v>296</v>
      </c>
      <c r="D384" s="651" t="s">
        <v>1298</v>
      </c>
      <c r="E384" s="651" t="s">
        <v>1303</v>
      </c>
      <c r="F384" s="651" t="s">
        <v>1301</v>
      </c>
      <c r="G384" s="651" t="s">
        <v>1303</v>
      </c>
      <c r="H384" s="651">
        <v>0.05</v>
      </c>
      <c r="I384" s="651" t="s">
        <v>1302</v>
      </c>
    </row>
    <row r="385" spans="1:9" ht="15.75" x14ac:dyDescent="0.25">
      <c r="A385" s="651">
        <v>384</v>
      </c>
      <c r="B385" s="651" t="s">
        <v>1296</v>
      </c>
      <c r="C385" s="651" t="s">
        <v>296</v>
      </c>
      <c r="D385" s="651" t="s">
        <v>1298</v>
      </c>
      <c r="E385" s="651" t="s">
        <v>1303</v>
      </c>
      <c r="F385" s="651" t="s">
        <v>1301</v>
      </c>
      <c r="G385" s="651" t="s">
        <v>1303</v>
      </c>
      <c r="H385" s="651">
        <v>0.05</v>
      </c>
      <c r="I385" s="651" t="s">
        <v>1302</v>
      </c>
    </row>
    <row r="386" spans="1:9" ht="15.75" x14ac:dyDescent="0.25">
      <c r="A386" s="651">
        <v>385</v>
      </c>
      <c r="B386" s="651" t="s">
        <v>1296</v>
      </c>
      <c r="C386" s="651" t="s">
        <v>296</v>
      </c>
      <c r="D386" s="651" t="s">
        <v>1298</v>
      </c>
      <c r="E386" s="651" t="s">
        <v>1303</v>
      </c>
      <c r="F386" s="651" t="s">
        <v>1301</v>
      </c>
      <c r="G386" s="651" t="s">
        <v>1303</v>
      </c>
      <c r="H386" s="651">
        <v>0.05</v>
      </c>
      <c r="I386" s="651" t="s">
        <v>1302</v>
      </c>
    </row>
    <row r="387" spans="1:9" ht="15.75" x14ac:dyDescent="0.25">
      <c r="A387" s="651">
        <v>386</v>
      </c>
      <c r="B387" s="651" t="s">
        <v>1296</v>
      </c>
      <c r="C387" s="651" t="s">
        <v>296</v>
      </c>
      <c r="D387" s="651" t="s">
        <v>1298</v>
      </c>
      <c r="E387" s="651" t="s">
        <v>1303</v>
      </c>
      <c r="F387" s="651" t="s">
        <v>1301</v>
      </c>
      <c r="G387" s="651" t="s">
        <v>1303</v>
      </c>
      <c r="H387" s="651">
        <v>0.05</v>
      </c>
      <c r="I387" s="651" t="s">
        <v>1302</v>
      </c>
    </row>
    <row r="388" spans="1:9" ht="15.75" x14ac:dyDescent="0.25">
      <c r="A388" s="651">
        <v>387</v>
      </c>
      <c r="B388" s="651" t="s">
        <v>1296</v>
      </c>
      <c r="C388" s="651" t="s">
        <v>296</v>
      </c>
      <c r="D388" s="651" t="s">
        <v>1298</v>
      </c>
      <c r="E388" s="651" t="s">
        <v>1303</v>
      </c>
      <c r="F388" s="651" t="s">
        <v>1301</v>
      </c>
      <c r="G388" s="651" t="s">
        <v>1303</v>
      </c>
      <c r="H388" s="651">
        <v>0.05</v>
      </c>
      <c r="I388" s="651" t="s">
        <v>1302</v>
      </c>
    </row>
    <row r="389" spans="1:9" ht="15.75" x14ac:dyDescent="0.25">
      <c r="A389" s="651">
        <v>388</v>
      </c>
      <c r="B389" s="651" t="s">
        <v>1296</v>
      </c>
      <c r="C389" s="651" t="s">
        <v>296</v>
      </c>
      <c r="D389" s="651" t="s">
        <v>1298</v>
      </c>
      <c r="E389" s="651" t="s">
        <v>1303</v>
      </c>
      <c r="F389" s="651" t="s">
        <v>1301</v>
      </c>
      <c r="G389" s="651" t="s">
        <v>1303</v>
      </c>
      <c r="H389" s="651">
        <v>0.05</v>
      </c>
      <c r="I389" s="651" t="s">
        <v>1302</v>
      </c>
    </row>
    <row r="390" spans="1:9" ht="15.75" x14ac:dyDescent="0.25">
      <c r="A390" s="651">
        <v>389</v>
      </c>
      <c r="B390" s="651" t="s">
        <v>1296</v>
      </c>
      <c r="C390" s="651" t="s">
        <v>296</v>
      </c>
      <c r="D390" s="651" t="s">
        <v>1298</v>
      </c>
      <c r="E390" s="651" t="s">
        <v>1303</v>
      </c>
      <c r="F390" s="651" t="s">
        <v>1301</v>
      </c>
      <c r="G390" s="651" t="s">
        <v>1303</v>
      </c>
      <c r="H390" s="651">
        <v>0.05</v>
      </c>
      <c r="I390" s="651" t="s">
        <v>1302</v>
      </c>
    </row>
    <row r="391" spans="1:9" ht="15.75" x14ac:dyDescent="0.25">
      <c r="A391" s="651">
        <v>390</v>
      </c>
      <c r="B391" s="651" t="s">
        <v>1296</v>
      </c>
      <c r="C391" s="651" t="s">
        <v>296</v>
      </c>
      <c r="D391" s="651" t="s">
        <v>1298</v>
      </c>
      <c r="E391" s="651" t="s">
        <v>1303</v>
      </c>
      <c r="F391" s="651" t="s">
        <v>1301</v>
      </c>
      <c r="G391" s="651" t="s">
        <v>1303</v>
      </c>
      <c r="H391" s="651">
        <v>0.05</v>
      </c>
      <c r="I391" s="651" t="s">
        <v>1302</v>
      </c>
    </row>
    <row r="392" spans="1:9" ht="15.75" x14ac:dyDescent="0.25">
      <c r="A392" s="651">
        <v>391</v>
      </c>
      <c r="B392" s="651" t="s">
        <v>1296</v>
      </c>
      <c r="C392" s="651" t="s">
        <v>296</v>
      </c>
      <c r="D392" s="651" t="s">
        <v>1298</v>
      </c>
      <c r="E392" s="651" t="s">
        <v>1303</v>
      </c>
      <c r="F392" s="651" t="s">
        <v>1301</v>
      </c>
      <c r="G392" s="651" t="s">
        <v>1303</v>
      </c>
      <c r="H392" s="651">
        <v>0.05</v>
      </c>
      <c r="I392" s="651" t="s">
        <v>1302</v>
      </c>
    </row>
    <row r="393" spans="1:9" ht="15.75" x14ac:dyDescent="0.25">
      <c r="A393" s="651">
        <v>392</v>
      </c>
      <c r="B393" s="651" t="s">
        <v>1296</v>
      </c>
      <c r="C393" s="651" t="s">
        <v>296</v>
      </c>
      <c r="D393" s="651" t="s">
        <v>1298</v>
      </c>
      <c r="E393" s="651" t="s">
        <v>1303</v>
      </c>
      <c r="F393" s="651" t="s">
        <v>1301</v>
      </c>
      <c r="G393" s="651" t="s">
        <v>1303</v>
      </c>
      <c r="H393" s="651">
        <v>0.05</v>
      </c>
      <c r="I393" s="651" t="s">
        <v>1302</v>
      </c>
    </row>
    <row r="394" spans="1:9" ht="15.75" x14ac:dyDescent="0.25">
      <c r="A394" s="651">
        <v>393</v>
      </c>
      <c r="B394" s="651" t="s">
        <v>1296</v>
      </c>
      <c r="C394" s="651" t="s">
        <v>296</v>
      </c>
      <c r="D394" s="651" t="s">
        <v>1298</v>
      </c>
      <c r="E394" s="651" t="s">
        <v>1303</v>
      </c>
      <c r="F394" s="651" t="s">
        <v>1301</v>
      </c>
      <c r="G394" s="651" t="s">
        <v>1303</v>
      </c>
      <c r="H394" s="651">
        <v>0.05</v>
      </c>
      <c r="I394" s="651" t="s">
        <v>1302</v>
      </c>
    </row>
    <row r="395" spans="1:9" ht="15.75" x14ac:dyDescent="0.25">
      <c r="A395" s="651">
        <v>394</v>
      </c>
      <c r="B395" s="651" t="s">
        <v>1296</v>
      </c>
      <c r="C395" s="651" t="s">
        <v>296</v>
      </c>
      <c r="D395" s="651" t="s">
        <v>1298</v>
      </c>
      <c r="E395" s="651" t="s">
        <v>1303</v>
      </c>
      <c r="F395" s="651" t="s">
        <v>1301</v>
      </c>
      <c r="G395" s="651" t="s">
        <v>1303</v>
      </c>
      <c r="H395" s="651">
        <v>0.05</v>
      </c>
      <c r="I395" s="651" t="s">
        <v>1302</v>
      </c>
    </row>
    <row r="396" spans="1:9" ht="15.75" x14ac:dyDescent="0.25">
      <c r="A396" s="651">
        <v>395</v>
      </c>
      <c r="B396" s="651" t="s">
        <v>1296</v>
      </c>
      <c r="C396" s="651" t="s">
        <v>296</v>
      </c>
      <c r="D396" s="651" t="s">
        <v>1298</v>
      </c>
      <c r="E396" s="651" t="s">
        <v>1303</v>
      </c>
      <c r="F396" s="651" t="s">
        <v>1301</v>
      </c>
      <c r="G396" s="651" t="s">
        <v>1303</v>
      </c>
      <c r="H396" s="651">
        <v>0.05</v>
      </c>
      <c r="I396" s="651" t="s">
        <v>1302</v>
      </c>
    </row>
    <row r="397" spans="1:9" ht="15.75" x14ac:dyDescent="0.25">
      <c r="A397" s="651">
        <v>396</v>
      </c>
      <c r="B397" s="651" t="s">
        <v>1296</v>
      </c>
      <c r="C397" s="651" t="s">
        <v>296</v>
      </c>
      <c r="D397" s="651" t="s">
        <v>1298</v>
      </c>
      <c r="E397" s="651" t="s">
        <v>1303</v>
      </c>
      <c r="F397" s="651" t="s">
        <v>1301</v>
      </c>
      <c r="G397" s="651" t="s">
        <v>1303</v>
      </c>
      <c r="H397" s="651">
        <v>0.05</v>
      </c>
      <c r="I397" s="651" t="s">
        <v>1302</v>
      </c>
    </row>
    <row r="398" spans="1:9" ht="15.75" x14ac:dyDescent="0.25">
      <c r="A398" s="651">
        <v>397</v>
      </c>
      <c r="B398" s="651" t="s">
        <v>1296</v>
      </c>
      <c r="C398" s="651" t="s">
        <v>296</v>
      </c>
      <c r="D398" s="651" t="s">
        <v>1298</v>
      </c>
      <c r="E398" s="651" t="s">
        <v>1303</v>
      </c>
      <c r="F398" s="651" t="s">
        <v>1299</v>
      </c>
      <c r="G398" s="651" t="s">
        <v>1303</v>
      </c>
      <c r="H398" s="651">
        <v>0.05</v>
      </c>
      <c r="I398" s="651" t="s">
        <v>1302</v>
      </c>
    </row>
    <row r="399" spans="1:9" ht="15.75" x14ac:dyDescent="0.25">
      <c r="A399" s="651">
        <v>398</v>
      </c>
      <c r="B399" s="651" t="s">
        <v>1296</v>
      </c>
      <c r="C399" s="651" t="s">
        <v>296</v>
      </c>
      <c r="D399" s="651" t="s">
        <v>1298</v>
      </c>
      <c r="E399" s="651" t="s">
        <v>1303</v>
      </c>
      <c r="F399" s="651" t="s">
        <v>1301</v>
      </c>
      <c r="G399" s="651" t="s">
        <v>1303</v>
      </c>
      <c r="H399" s="651">
        <v>0.05</v>
      </c>
      <c r="I399" s="651" t="s">
        <v>1300</v>
      </c>
    </row>
    <row r="400" spans="1:9" ht="15.75" x14ac:dyDescent="0.25">
      <c r="A400" s="651">
        <v>399</v>
      </c>
      <c r="B400" s="651" t="s">
        <v>1296</v>
      </c>
      <c r="C400" s="651" t="s">
        <v>296</v>
      </c>
      <c r="D400" s="651" t="s">
        <v>1298</v>
      </c>
      <c r="E400" s="651" t="s">
        <v>1303</v>
      </c>
      <c r="F400" s="651" t="s">
        <v>1301</v>
      </c>
      <c r="G400" s="651" t="s">
        <v>1303</v>
      </c>
      <c r="H400" s="651">
        <v>0.05</v>
      </c>
      <c r="I400" s="651" t="s">
        <v>1300</v>
      </c>
    </row>
    <row r="401" spans="1:9" ht="15.75" x14ac:dyDescent="0.25">
      <c r="A401" s="651">
        <v>400</v>
      </c>
      <c r="B401" s="651" t="s">
        <v>1296</v>
      </c>
      <c r="C401" s="651" t="s">
        <v>296</v>
      </c>
      <c r="D401" s="651" t="s">
        <v>1298</v>
      </c>
      <c r="E401" s="651" t="s">
        <v>1303</v>
      </c>
      <c r="F401" s="651" t="s">
        <v>1301</v>
      </c>
      <c r="G401" s="651" t="s">
        <v>1303</v>
      </c>
      <c r="H401" s="651">
        <v>5.0999999999999997E-2</v>
      </c>
      <c r="I401" s="651" t="s">
        <v>1300</v>
      </c>
    </row>
    <row r="402" spans="1:9" ht="15.75" x14ac:dyDescent="0.25">
      <c r="A402" s="651">
        <v>401</v>
      </c>
      <c r="B402" s="651" t="s">
        <v>1296</v>
      </c>
      <c r="C402" s="651" t="s">
        <v>296</v>
      </c>
      <c r="D402" s="651" t="s">
        <v>1298</v>
      </c>
      <c r="E402" s="651" t="s">
        <v>1303</v>
      </c>
      <c r="F402" s="651" t="s">
        <v>1301</v>
      </c>
      <c r="G402" s="651" t="s">
        <v>1303</v>
      </c>
      <c r="H402" s="651">
        <v>5.0999999999999997E-2</v>
      </c>
      <c r="I402" s="651" t="s">
        <v>1302</v>
      </c>
    </row>
    <row r="403" spans="1:9" ht="15.75" x14ac:dyDescent="0.25">
      <c r="A403" s="651">
        <v>402</v>
      </c>
      <c r="B403" s="651" t="s">
        <v>1296</v>
      </c>
      <c r="C403" s="651" t="s">
        <v>296</v>
      </c>
      <c r="D403" s="651" t="s">
        <v>1298</v>
      </c>
      <c r="E403" s="651" t="s">
        <v>1303</v>
      </c>
      <c r="F403" s="651" t="s">
        <v>1301</v>
      </c>
      <c r="G403" s="651" t="s">
        <v>1303</v>
      </c>
      <c r="H403" s="651">
        <v>5.1999999999999998E-2</v>
      </c>
      <c r="I403" s="651" t="s">
        <v>1302</v>
      </c>
    </row>
    <row r="404" spans="1:9" ht="15.75" x14ac:dyDescent="0.25">
      <c r="A404" s="651">
        <v>403</v>
      </c>
      <c r="B404" s="651" t="s">
        <v>1296</v>
      </c>
      <c r="C404" s="651" t="s">
        <v>296</v>
      </c>
      <c r="D404" s="651" t="s">
        <v>1298</v>
      </c>
      <c r="E404" s="651" t="s">
        <v>1303</v>
      </c>
      <c r="F404" s="651" t="s">
        <v>1301</v>
      </c>
      <c r="G404" s="651" t="s">
        <v>1303</v>
      </c>
      <c r="H404" s="651">
        <v>5.1999999999999998E-2</v>
      </c>
      <c r="I404" s="651" t="s">
        <v>1302</v>
      </c>
    </row>
    <row r="405" spans="1:9" ht="15.75" x14ac:dyDescent="0.25">
      <c r="A405" s="651">
        <v>404</v>
      </c>
      <c r="B405" s="651" t="s">
        <v>1296</v>
      </c>
      <c r="C405" s="651" t="s">
        <v>296</v>
      </c>
      <c r="D405" s="651" t="s">
        <v>1298</v>
      </c>
      <c r="E405" s="651" t="s">
        <v>1303</v>
      </c>
      <c r="F405" s="651" t="s">
        <v>1301</v>
      </c>
      <c r="G405" s="651" t="s">
        <v>1303</v>
      </c>
      <c r="H405" s="651">
        <v>5.2999999999999999E-2</v>
      </c>
      <c r="I405" s="651" t="s">
        <v>1302</v>
      </c>
    </row>
    <row r="406" spans="1:9" ht="15.75" x14ac:dyDescent="0.25">
      <c r="A406" s="651">
        <v>405</v>
      </c>
      <c r="B406" s="651" t="s">
        <v>1296</v>
      </c>
      <c r="C406" s="651" t="s">
        <v>296</v>
      </c>
      <c r="D406" s="651" t="s">
        <v>1298</v>
      </c>
      <c r="E406" s="651" t="s">
        <v>1303</v>
      </c>
      <c r="F406" s="651" t="s">
        <v>1301</v>
      </c>
      <c r="G406" s="651" t="s">
        <v>1303</v>
      </c>
      <c r="H406" s="651">
        <v>5.3999999999999999E-2</v>
      </c>
      <c r="I406" s="651" t="s">
        <v>1302</v>
      </c>
    </row>
    <row r="407" spans="1:9" ht="15.75" x14ac:dyDescent="0.25">
      <c r="A407" s="651">
        <v>406</v>
      </c>
      <c r="B407" s="651" t="s">
        <v>1296</v>
      </c>
      <c r="C407" s="651" t="s">
        <v>296</v>
      </c>
      <c r="D407" s="651" t="s">
        <v>1298</v>
      </c>
      <c r="E407" s="651" t="s">
        <v>1303</v>
      </c>
      <c r="F407" s="651" t="s">
        <v>1301</v>
      </c>
      <c r="G407" s="651" t="s">
        <v>1303</v>
      </c>
      <c r="H407" s="651">
        <v>5.6000000000000001E-2</v>
      </c>
      <c r="I407" s="651" t="s">
        <v>1300</v>
      </c>
    </row>
    <row r="408" spans="1:9" ht="15.75" x14ac:dyDescent="0.25">
      <c r="A408" s="651">
        <v>407</v>
      </c>
      <c r="B408" s="651" t="s">
        <v>1296</v>
      </c>
      <c r="C408" s="651" t="s">
        <v>296</v>
      </c>
      <c r="D408" s="651" t="s">
        <v>1298</v>
      </c>
      <c r="E408" s="651" t="s">
        <v>1303</v>
      </c>
      <c r="F408" s="651" t="s">
        <v>1301</v>
      </c>
      <c r="G408" s="651" t="s">
        <v>1303</v>
      </c>
      <c r="H408" s="651">
        <v>0.06</v>
      </c>
      <c r="I408" s="651" t="s">
        <v>1302</v>
      </c>
    </row>
    <row r="409" spans="1:9" ht="15.75" x14ac:dyDescent="0.25">
      <c r="A409" s="651">
        <v>408</v>
      </c>
      <c r="B409" s="651" t="s">
        <v>1296</v>
      </c>
      <c r="C409" s="651" t="s">
        <v>296</v>
      </c>
      <c r="D409" s="651" t="s">
        <v>1298</v>
      </c>
      <c r="E409" s="651" t="s">
        <v>1303</v>
      </c>
      <c r="F409" s="651" t="s">
        <v>1301</v>
      </c>
      <c r="G409" s="651" t="s">
        <v>1303</v>
      </c>
      <c r="H409" s="651">
        <v>0.06</v>
      </c>
      <c r="I409" s="651" t="s">
        <v>1302</v>
      </c>
    </row>
    <row r="410" spans="1:9" ht="15.75" x14ac:dyDescent="0.25">
      <c r="A410" s="651">
        <v>409</v>
      </c>
      <c r="B410" s="651" t="s">
        <v>1296</v>
      </c>
      <c r="C410" s="651" t="s">
        <v>296</v>
      </c>
      <c r="D410" s="651" t="s">
        <v>1298</v>
      </c>
      <c r="E410" s="651" t="s">
        <v>1303</v>
      </c>
      <c r="F410" s="651" t="s">
        <v>1301</v>
      </c>
      <c r="G410" s="651" t="s">
        <v>1303</v>
      </c>
      <c r="H410" s="651">
        <v>6.2E-2</v>
      </c>
      <c r="I410" s="651" t="s">
        <v>1302</v>
      </c>
    </row>
    <row r="411" spans="1:9" ht="15.75" x14ac:dyDescent="0.25">
      <c r="A411" s="651">
        <v>410</v>
      </c>
      <c r="B411" s="651" t="s">
        <v>1296</v>
      </c>
      <c r="C411" s="651" t="s">
        <v>296</v>
      </c>
      <c r="D411" s="651" t="s">
        <v>1298</v>
      </c>
      <c r="E411" s="651" t="s">
        <v>1303</v>
      </c>
      <c r="F411" s="651" t="s">
        <v>1301</v>
      </c>
      <c r="G411" s="651" t="s">
        <v>1303</v>
      </c>
      <c r="H411" s="651">
        <v>7.0000000000000007E-2</v>
      </c>
      <c r="I411" s="651" t="s">
        <v>1302</v>
      </c>
    </row>
    <row r="412" spans="1:9" ht="15.75" x14ac:dyDescent="0.25">
      <c r="A412" s="651">
        <v>411</v>
      </c>
      <c r="B412" s="651" t="s">
        <v>1296</v>
      </c>
      <c r="C412" s="651" t="s">
        <v>296</v>
      </c>
      <c r="D412" s="651" t="s">
        <v>1298</v>
      </c>
      <c r="E412" s="651" t="s">
        <v>1303</v>
      </c>
      <c r="F412" s="651" t="s">
        <v>1301</v>
      </c>
      <c r="G412" s="651" t="s">
        <v>1303</v>
      </c>
      <c r="H412" s="651">
        <v>7.0000000000000007E-2</v>
      </c>
      <c r="I412" s="651" t="s">
        <v>1302</v>
      </c>
    </row>
    <row r="413" spans="1:9" ht="15.75" x14ac:dyDescent="0.25">
      <c r="A413" s="651">
        <v>412</v>
      </c>
      <c r="B413" s="651" t="s">
        <v>1296</v>
      </c>
      <c r="C413" s="651" t="s">
        <v>296</v>
      </c>
      <c r="D413" s="651" t="s">
        <v>1298</v>
      </c>
      <c r="E413" s="651" t="s">
        <v>1303</v>
      </c>
      <c r="F413" s="651" t="s">
        <v>1304</v>
      </c>
      <c r="G413" s="651" t="s">
        <v>1303</v>
      </c>
      <c r="H413" s="651">
        <v>7.0000000000000007E-2</v>
      </c>
      <c r="I413" s="651" t="s">
        <v>1300</v>
      </c>
    </row>
    <row r="414" spans="1:9" ht="15.75" x14ac:dyDescent="0.25">
      <c r="A414" s="651">
        <v>413</v>
      </c>
      <c r="B414" s="651" t="s">
        <v>1296</v>
      </c>
      <c r="C414" s="651" t="s">
        <v>296</v>
      </c>
      <c r="D414" s="651" t="s">
        <v>1298</v>
      </c>
      <c r="E414" s="651" t="s">
        <v>1303</v>
      </c>
      <c r="F414" s="651" t="s">
        <v>1301</v>
      </c>
      <c r="G414" s="651" t="s">
        <v>1303</v>
      </c>
      <c r="H414" s="651">
        <v>7.9000000000000001E-2</v>
      </c>
      <c r="I414" s="651" t="s">
        <v>1300</v>
      </c>
    </row>
    <row r="415" spans="1:9" ht="15.75" x14ac:dyDescent="0.25">
      <c r="A415" s="651">
        <v>414</v>
      </c>
      <c r="B415" s="651" t="s">
        <v>1296</v>
      </c>
      <c r="C415" s="651" t="s">
        <v>296</v>
      </c>
      <c r="D415" s="651" t="s">
        <v>1298</v>
      </c>
      <c r="E415" s="651" t="s">
        <v>1303</v>
      </c>
      <c r="F415" s="651" t="s">
        <v>1301</v>
      </c>
      <c r="G415" s="651" t="s">
        <v>1303</v>
      </c>
      <c r="H415" s="651">
        <v>0.08</v>
      </c>
      <c r="I415" s="651" t="s">
        <v>1302</v>
      </c>
    </row>
    <row r="416" spans="1:9" ht="15.75" x14ac:dyDescent="0.25">
      <c r="A416" s="651">
        <v>415</v>
      </c>
      <c r="B416" s="651" t="s">
        <v>1296</v>
      </c>
      <c r="C416" s="651" t="s">
        <v>296</v>
      </c>
      <c r="D416" s="651" t="s">
        <v>1298</v>
      </c>
      <c r="E416" s="651" t="s">
        <v>1303</v>
      </c>
      <c r="F416" s="651" t="s">
        <v>1301</v>
      </c>
      <c r="G416" s="651" t="s">
        <v>1303</v>
      </c>
      <c r="H416" s="651">
        <v>0.08</v>
      </c>
      <c r="I416" s="651" t="s">
        <v>1302</v>
      </c>
    </row>
    <row r="417" spans="1:9" ht="15.75" x14ac:dyDescent="0.25">
      <c r="A417" s="651">
        <v>416</v>
      </c>
      <c r="B417" s="651" t="s">
        <v>1296</v>
      </c>
      <c r="C417" s="651" t="s">
        <v>296</v>
      </c>
      <c r="D417" s="651" t="s">
        <v>1298</v>
      </c>
      <c r="E417" s="651" t="s">
        <v>1303</v>
      </c>
      <c r="F417" s="651" t="s">
        <v>1301</v>
      </c>
      <c r="G417" s="651" t="s">
        <v>1303</v>
      </c>
      <c r="H417" s="651">
        <v>8.8999999999999996E-2</v>
      </c>
      <c r="I417" s="651" t="s">
        <v>1300</v>
      </c>
    </row>
    <row r="418" spans="1:9" ht="15.75" x14ac:dyDescent="0.25">
      <c r="A418" s="651">
        <v>417</v>
      </c>
      <c r="B418" s="651" t="s">
        <v>1296</v>
      </c>
      <c r="C418" s="651" t="s">
        <v>296</v>
      </c>
      <c r="D418" s="651" t="s">
        <v>1298</v>
      </c>
      <c r="E418" s="651" t="s">
        <v>1303</v>
      </c>
      <c r="F418" s="651" t="s">
        <v>1301</v>
      </c>
      <c r="G418" s="651" t="s">
        <v>1303</v>
      </c>
      <c r="H418" s="651">
        <v>0.09</v>
      </c>
      <c r="I418" s="651" t="s">
        <v>1302</v>
      </c>
    </row>
    <row r="419" spans="1:9" ht="15.75" x14ac:dyDescent="0.25">
      <c r="A419" s="651">
        <v>418</v>
      </c>
      <c r="B419" s="651" t="s">
        <v>1296</v>
      </c>
      <c r="C419" s="651" t="s">
        <v>296</v>
      </c>
      <c r="D419" s="651" t="s">
        <v>1298</v>
      </c>
      <c r="E419" s="651" t="s">
        <v>1303</v>
      </c>
      <c r="F419" s="651" t="s">
        <v>1301</v>
      </c>
      <c r="G419" s="651" t="s">
        <v>1303</v>
      </c>
      <c r="H419" s="651">
        <v>0.09</v>
      </c>
      <c r="I419" s="651" t="s">
        <v>1302</v>
      </c>
    </row>
    <row r="420" spans="1:9" ht="15.75" x14ac:dyDescent="0.25">
      <c r="A420" s="651">
        <v>419</v>
      </c>
      <c r="B420" s="651" t="s">
        <v>1296</v>
      </c>
      <c r="C420" s="651" t="s">
        <v>296</v>
      </c>
      <c r="D420" s="651" t="s">
        <v>1298</v>
      </c>
      <c r="E420" s="651" t="s">
        <v>1303</v>
      </c>
      <c r="F420" s="651" t="s">
        <v>1301</v>
      </c>
      <c r="G420" s="651" t="s">
        <v>1303</v>
      </c>
      <c r="H420" s="651">
        <v>0.09</v>
      </c>
      <c r="I420" s="651" t="s">
        <v>1302</v>
      </c>
    </row>
    <row r="421" spans="1:9" ht="15.75" x14ac:dyDescent="0.25">
      <c r="A421" s="651">
        <v>420</v>
      </c>
      <c r="B421" s="651" t="s">
        <v>1296</v>
      </c>
      <c r="C421" s="651" t="s">
        <v>296</v>
      </c>
      <c r="D421" s="651" t="s">
        <v>1298</v>
      </c>
      <c r="E421" s="651" t="s">
        <v>1303</v>
      </c>
      <c r="F421" s="651" t="s">
        <v>1301</v>
      </c>
      <c r="G421" s="651" t="s">
        <v>1303</v>
      </c>
      <c r="H421" s="651">
        <v>9.0999999999999998E-2</v>
      </c>
      <c r="I421" s="651" t="s">
        <v>1300</v>
      </c>
    </row>
    <row r="422" spans="1:9" ht="15.75" x14ac:dyDescent="0.25">
      <c r="A422" s="651">
        <v>421</v>
      </c>
      <c r="B422" s="651" t="s">
        <v>1296</v>
      </c>
      <c r="C422" s="651" t="s">
        <v>296</v>
      </c>
      <c r="D422" s="651" t="s">
        <v>1298</v>
      </c>
      <c r="E422" s="651" t="s">
        <v>1303</v>
      </c>
      <c r="F422" s="651" t="s">
        <v>1301</v>
      </c>
      <c r="G422" s="651" t="s">
        <v>1303</v>
      </c>
      <c r="H422" s="651">
        <v>9.5000000000000001E-2</v>
      </c>
      <c r="I422" s="651" t="s">
        <v>1300</v>
      </c>
    </row>
    <row r="423" spans="1:9" ht="15.75" x14ac:dyDescent="0.25">
      <c r="A423" s="651">
        <v>422</v>
      </c>
      <c r="B423" s="651" t="s">
        <v>1296</v>
      </c>
      <c r="C423" s="651" t="s">
        <v>296</v>
      </c>
      <c r="D423" s="651" t="s">
        <v>1298</v>
      </c>
      <c r="E423" s="651" t="s">
        <v>1303</v>
      </c>
      <c r="F423" s="651" t="s">
        <v>1301</v>
      </c>
      <c r="G423" s="651" t="s">
        <v>1303</v>
      </c>
      <c r="H423" s="651">
        <v>9.8000000000000004E-2</v>
      </c>
      <c r="I423" s="651" t="s">
        <v>1300</v>
      </c>
    </row>
    <row r="424" spans="1:9" ht="15.75" x14ac:dyDescent="0.25">
      <c r="A424" s="651">
        <v>423</v>
      </c>
      <c r="B424" s="651" t="s">
        <v>1296</v>
      </c>
      <c r="C424" s="651" t="s">
        <v>296</v>
      </c>
      <c r="D424" s="651" t="s">
        <v>1298</v>
      </c>
      <c r="E424" s="651" t="s">
        <v>1303</v>
      </c>
      <c r="F424" s="651" t="s">
        <v>1301</v>
      </c>
      <c r="G424" s="651" t="s">
        <v>1303</v>
      </c>
      <c r="H424" s="651">
        <v>9.9000000000000005E-2</v>
      </c>
      <c r="I424" s="651" t="s">
        <v>1300</v>
      </c>
    </row>
    <row r="425" spans="1:9" ht="15.75" x14ac:dyDescent="0.25">
      <c r="A425" s="651">
        <v>424</v>
      </c>
      <c r="B425" s="651" t="s">
        <v>1296</v>
      </c>
      <c r="C425" s="651" t="s">
        <v>296</v>
      </c>
      <c r="D425" s="651" t="s">
        <v>1298</v>
      </c>
      <c r="E425" s="651" t="s">
        <v>1303</v>
      </c>
      <c r="F425" s="651" t="s">
        <v>1301</v>
      </c>
      <c r="G425" s="651" t="s">
        <v>1303</v>
      </c>
      <c r="H425" s="651">
        <v>0.10299999999999999</v>
      </c>
      <c r="I425" s="651" t="s">
        <v>1300</v>
      </c>
    </row>
    <row r="426" spans="1:9" ht="15.75" x14ac:dyDescent="0.25">
      <c r="A426" s="651">
        <v>425</v>
      </c>
      <c r="B426" s="651" t="s">
        <v>1296</v>
      </c>
      <c r="C426" s="651" t="s">
        <v>296</v>
      </c>
      <c r="D426" s="651" t="s">
        <v>1298</v>
      </c>
      <c r="E426" s="651" t="s">
        <v>1303</v>
      </c>
      <c r="F426" s="651" t="s">
        <v>1301</v>
      </c>
      <c r="G426" s="651" t="s">
        <v>1303</v>
      </c>
      <c r="H426" s="651">
        <v>0.104</v>
      </c>
      <c r="I426" s="651" t="s">
        <v>1300</v>
      </c>
    </row>
    <row r="427" spans="1:9" ht="15.75" x14ac:dyDescent="0.25">
      <c r="A427" s="651">
        <v>426</v>
      </c>
      <c r="B427" s="651" t="s">
        <v>1296</v>
      </c>
      <c r="C427" s="651" t="s">
        <v>296</v>
      </c>
      <c r="D427" s="651" t="s">
        <v>1298</v>
      </c>
      <c r="E427" s="651" t="s">
        <v>1303</v>
      </c>
      <c r="F427" s="651" t="s">
        <v>1301</v>
      </c>
      <c r="G427" s="651" t="s">
        <v>1303</v>
      </c>
      <c r="H427" s="651">
        <v>0.11799999999999999</v>
      </c>
      <c r="I427" s="651" t="s">
        <v>1300</v>
      </c>
    </row>
    <row r="428" spans="1:9" ht="15.75" x14ac:dyDescent="0.25">
      <c r="A428" s="651">
        <v>427</v>
      </c>
      <c r="B428" s="651" t="s">
        <v>1296</v>
      </c>
      <c r="C428" s="651" t="s">
        <v>296</v>
      </c>
      <c r="D428" s="651" t="s">
        <v>1298</v>
      </c>
      <c r="E428" s="651" t="s">
        <v>1303</v>
      </c>
      <c r="F428" s="651" t="s">
        <v>1301</v>
      </c>
      <c r="G428" s="651" t="s">
        <v>1303</v>
      </c>
      <c r="H428" s="651">
        <v>0.12</v>
      </c>
      <c r="I428" s="651" t="s">
        <v>1300</v>
      </c>
    </row>
    <row r="429" spans="1:9" ht="15.75" x14ac:dyDescent="0.25">
      <c r="A429" s="651">
        <v>428</v>
      </c>
      <c r="B429" s="651" t="s">
        <v>1296</v>
      </c>
      <c r="C429" s="651" t="s">
        <v>296</v>
      </c>
      <c r="D429" s="651" t="s">
        <v>1298</v>
      </c>
      <c r="E429" s="651" t="s">
        <v>1303</v>
      </c>
      <c r="F429" s="651" t="s">
        <v>1301</v>
      </c>
      <c r="G429" s="651" t="s">
        <v>1303</v>
      </c>
      <c r="H429" s="651">
        <v>0.123</v>
      </c>
      <c r="I429" s="651" t="s">
        <v>1300</v>
      </c>
    </row>
    <row r="430" spans="1:9" ht="15.75" x14ac:dyDescent="0.25">
      <c r="A430" s="651">
        <v>429</v>
      </c>
      <c r="B430" s="651" t="s">
        <v>1296</v>
      </c>
      <c r="C430" s="651" t="s">
        <v>296</v>
      </c>
      <c r="D430" s="651" t="s">
        <v>1298</v>
      </c>
      <c r="E430" s="651" t="s">
        <v>1303</v>
      </c>
      <c r="F430" s="651" t="s">
        <v>1301</v>
      </c>
      <c r="G430" s="651" t="s">
        <v>1303</v>
      </c>
      <c r="H430" s="651">
        <v>0.13900000000000001</v>
      </c>
      <c r="I430" s="651" t="s">
        <v>1300</v>
      </c>
    </row>
    <row r="431" spans="1:9" ht="15.75" x14ac:dyDescent="0.25">
      <c r="A431" s="651">
        <v>430</v>
      </c>
      <c r="B431" s="651" t="s">
        <v>1296</v>
      </c>
      <c r="C431" s="651" t="s">
        <v>296</v>
      </c>
      <c r="D431" s="651" t="s">
        <v>1298</v>
      </c>
      <c r="E431" s="651" t="s">
        <v>1303</v>
      </c>
      <c r="F431" s="651" t="s">
        <v>1301</v>
      </c>
      <c r="G431" s="651" t="s">
        <v>1303</v>
      </c>
      <c r="H431" s="651">
        <v>0.14000000000000001</v>
      </c>
      <c r="I431" s="651" t="s">
        <v>1302</v>
      </c>
    </row>
    <row r="432" spans="1:9" ht="15.75" x14ac:dyDescent="0.25">
      <c r="A432" s="651">
        <v>431</v>
      </c>
      <c r="B432" s="651" t="s">
        <v>1296</v>
      </c>
      <c r="C432" s="651" t="s">
        <v>296</v>
      </c>
      <c r="D432" s="651" t="s">
        <v>1298</v>
      </c>
      <c r="E432" s="651" t="s">
        <v>1303</v>
      </c>
      <c r="F432" s="651" t="s">
        <v>1301</v>
      </c>
      <c r="G432" s="651" t="s">
        <v>1303</v>
      </c>
      <c r="H432" s="651">
        <v>0.16700000000000001</v>
      </c>
      <c r="I432" s="651" t="s">
        <v>1300</v>
      </c>
    </row>
    <row r="433" spans="1:9" ht="15.75" x14ac:dyDescent="0.25">
      <c r="A433" s="651">
        <v>432</v>
      </c>
      <c r="B433" s="651" t="s">
        <v>1296</v>
      </c>
      <c r="C433" s="651" t="s">
        <v>296</v>
      </c>
      <c r="D433" s="651" t="s">
        <v>1298</v>
      </c>
      <c r="E433" s="651" t="s">
        <v>1303</v>
      </c>
      <c r="F433" s="651" t="s">
        <v>1301</v>
      </c>
      <c r="G433" s="651" t="s">
        <v>1303</v>
      </c>
      <c r="H433" s="651">
        <v>0.17</v>
      </c>
      <c r="I433" s="651" t="s">
        <v>1300</v>
      </c>
    </row>
    <row r="434" spans="1:9" ht="15.75" x14ac:dyDescent="0.25">
      <c r="A434" s="651">
        <v>433</v>
      </c>
      <c r="B434" s="651" t="s">
        <v>1296</v>
      </c>
      <c r="C434" s="651" t="s">
        <v>296</v>
      </c>
      <c r="D434" s="651" t="s">
        <v>1298</v>
      </c>
      <c r="E434" s="651" t="s">
        <v>1303</v>
      </c>
      <c r="F434" s="651" t="s">
        <v>1301</v>
      </c>
      <c r="G434" s="651" t="s">
        <v>1303</v>
      </c>
      <c r="H434" s="651">
        <v>0.20100000000000001</v>
      </c>
      <c r="I434" s="651" t="s">
        <v>1300</v>
      </c>
    </row>
    <row r="435" spans="1:9" ht="15.75" x14ac:dyDescent="0.25">
      <c r="A435" s="651">
        <v>434</v>
      </c>
      <c r="B435" s="651" t="s">
        <v>1296</v>
      </c>
      <c r="C435" s="651" t="s">
        <v>296</v>
      </c>
      <c r="D435" s="651" t="s">
        <v>1298</v>
      </c>
      <c r="E435" s="651" t="s">
        <v>1303</v>
      </c>
      <c r="F435" s="651" t="s">
        <v>1301</v>
      </c>
      <c r="G435" s="651" t="s">
        <v>1303</v>
      </c>
      <c r="H435" s="651">
        <v>0.20499999999999999</v>
      </c>
      <c r="I435" s="651" t="s">
        <v>1300</v>
      </c>
    </row>
    <row r="436" spans="1:9" ht="15.75" x14ac:dyDescent="0.25">
      <c r="A436" s="651">
        <v>435</v>
      </c>
      <c r="B436" s="651" t="s">
        <v>1296</v>
      </c>
      <c r="C436" s="651" t="s">
        <v>296</v>
      </c>
      <c r="D436" s="651" t="s">
        <v>1298</v>
      </c>
      <c r="E436" s="651" t="s">
        <v>1303</v>
      </c>
      <c r="F436" s="651" t="s">
        <v>1301</v>
      </c>
      <c r="G436" s="651" t="s">
        <v>1303</v>
      </c>
      <c r="H436" s="651">
        <v>0.20799999999999999</v>
      </c>
      <c r="I436" s="651" t="s">
        <v>1300</v>
      </c>
    </row>
    <row r="437" spans="1:9" ht="15.75" x14ac:dyDescent="0.25">
      <c r="A437" s="651">
        <v>436</v>
      </c>
      <c r="B437" s="651" t="s">
        <v>1296</v>
      </c>
      <c r="C437" s="651" t="s">
        <v>296</v>
      </c>
      <c r="D437" s="651" t="s">
        <v>1298</v>
      </c>
      <c r="E437" s="651" t="s">
        <v>1303</v>
      </c>
      <c r="F437" s="651" t="s">
        <v>1301</v>
      </c>
      <c r="G437" s="651" t="s">
        <v>1303</v>
      </c>
      <c r="H437" s="651">
        <v>0.30099999999999999</v>
      </c>
      <c r="I437" s="651" t="s">
        <v>1300</v>
      </c>
    </row>
    <row r="438" spans="1:9" ht="15.75" x14ac:dyDescent="0.25">
      <c r="A438" s="651">
        <v>437</v>
      </c>
      <c r="B438" s="651" t="s">
        <v>1296</v>
      </c>
      <c r="C438" s="651" t="s">
        <v>296</v>
      </c>
      <c r="D438" s="651" t="s">
        <v>1298</v>
      </c>
      <c r="E438" s="651" t="s">
        <v>1303</v>
      </c>
      <c r="F438" s="651" t="s">
        <v>1301</v>
      </c>
      <c r="G438" s="651" t="s">
        <v>1303</v>
      </c>
      <c r="H438" s="651">
        <v>0.30199999999999999</v>
      </c>
      <c r="I438" s="651" t="s">
        <v>1300</v>
      </c>
    </row>
    <row r="439" spans="1:9" ht="15.75" x14ac:dyDescent="0.25">
      <c r="A439" s="651">
        <v>438</v>
      </c>
      <c r="B439" s="651" t="s">
        <v>1296</v>
      </c>
      <c r="C439" s="651" t="s">
        <v>296</v>
      </c>
      <c r="D439" s="651" t="s">
        <v>1298</v>
      </c>
      <c r="E439" s="651" t="s">
        <v>1303</v>
      </c>
      <c r="F439" s="651" t="s">
        <v>1301</v>
      </c>
      <c r="G439" s="651" t="s">
        <v>1303</v>
      </c>
      <c r="H439" s="651">
        <v>0.30599999999999999</v>
      </c>
      <c r="I439" s="651" t="s">
        <v>1300</v>
      </c>
    </row>
    <row r="440" spans="1:9" ht="15.75" x14ac:dyDescent="0.25">
      <c r="A440" s="651">
        <v>439</v>
      </c>
      <c r="B440" s="651" t="s">
        <v>1296</v>
      </c>
      <c r="C440" s="651" t="s">
        <v>296</v>
      </c>
      <c r="D440" s="651" t="s">
        <v>1298</v>
      </c>
      <c r="E440" s="651" t="s">
        <v>1303</v>
      </c>
      <c r="F440" s="651" t="s">
        <v>1301</v>
      </c>
      <c r="G440" s="651" t="s">
        <v>1303</v>
      </c>
      <c r="H440" s="651">
        <v>0.35199999999999998</v>
      </c>
      <c r="I440" s="651" t="s">
        <v>1300</v>
      </c>
    </row>
    <row r="441" spans="1:9" ht="15.75" x14ac:dyDescent="0.25">
      <c r="A441" s="651">
        <v>440</v>
      </c>
      <c r="B441" s="651" t="s">
        <v>1296</v>
      </c>
      <c r="C441" s="651" t="s">
        <v>296</v>
      </c>
      <c r="D441" s="651" t="s">
        <v>1298</v>
      </c>
      <c r="E441" s="651" t="s">
        <v>1303</v>
      </c>
      <c r="F441" s="651" t="s">
        <v>1301</v>
      </c>
      <c r="G441" s="651" t="s">
        <v>1303</v>
      </c>
      <c r="H441" s="651">
        <v>0.36799999999999999</v>
      </c>
      <c r="I441" s="651" t="s">
        <v>1300</v>
      </c>
    </row>
    <row r="442" spans="1:9" ht="15.75" x14ac:dyDescent="0.25">
      <c r="A442" s="651">
        <v>441</v>
      </c>
      <c r="B442" s="651" t="s">
        <v>1296</v>
      </c>
      <c r="C442" s="651" t="s">
        <v>296</v>
      </c>
      <c r="D442" s="651" t="s">
        <v>1298</v>
      </c>
      <c r="E442" s="651" t="s">
        <v>1303</v>
      </c>
      <c r="F442" s="651" t="s">
        <v>1301</v>
      </c>
      <c r="G442" s="651" t="s">
        <v>1303</v>
      </c>
      <c r="H442" s="651">
        <v>0.38900000000000001</v>
      </c>
      <c r="I442" s="651" t="s">
        <v>1300</v>
      </c>
    </row>
    <row r="443" spans="1:9" ht="15.75" x14ac:dyDescent="0.25">
      <c r="A443" s="651">
        <v>442</v>
      </c>
      <c r="B443" s="651" t="s">
        <v>1296</v>
      </c>
      <c r="C443" s="651" t="s">
        <v>296</v>
      </c>
      <c r="D443" s="651" t="s">
        <v>1298</v>
      </c>
      <c r="E443" s="651" t="s">
        <v>1303</v>
      </c>
      <c r="F443" s="651" t="s">
        <v>1301</v>
      </c>
      <c r="G443" s="651" t="s">
        <v>1303</v>
      </c>
      <c r="H443" s="651">
        <v>0.42</v>
      </c>
      <c r="I443" s="651" t="s">
        <v>1302</v>
      </c>
    </row>
    <row r="444" spans="1:9" ht="15.75" x14ac:dyDescent="0.25">
      <c r="A444" s="651">
        <v>443</v>
      </c>
      <c r="B444" s="651" t="s">
        <v>1296</v>
      </c>
      <c r="C444" s="651" t="s">
        <v>296</v>
      </c>
      <c r="D444" s="651" t="s">
        <v>1298</v>
      </c>
      <c r="E444" s="651" t="s">
        <v>1303</v>
      </c>
      <c r="F444" s="651" t="s">
        <v>1301</v>
      </c>
      <c r="G444" s="651" t="s">
        <v>1303</v>
      </c>
      <c r="H444" s="651">
        <v>0.44900000000000001</v>
      </c>
      <c r="I444" s="651" t="s">
        <v>1300</v>
      </c>
    </row>
    <row r="445" spans="1:9" ht="15.75" x14ac:dyDescent="0.25">
      <c r="A445" s="651">
        <v>444</v>
      </c>
      <c r="B445" s="651" t="s">
        <v>1296</v>
      </c>
      <c r="C445" s="651" t="s">
        <v>296</v>
      </c>
      <c r="D445" s="651" t="s">
        <v>1298</v>
      </c>
      <c r="E445" s="651" t="s">
        <v>1303</v>
      </c>
      <c r="F445" s="651" t="s">
        <v>1301</v>
      </c>
      <c r="G445" s="651" t="s">
        <v>1303</v>
      </c>
      <c r="H445" s="651">
        <v>0.54700000000000004</v>
      </c>
      <c r="I445" s="651" t="s">
        <v>1300</v>
      </c>
    </row>
    <row r="446" spans="1:9" ht="15.75" x14ac:dyDescent="0.25">
      <c r="A446" s="651">
        <v>445</v>
      </c>
      <c r="B446" s="651" t="s">
        <v>1296</v>
      </c>
      <c r="C446" s="651" t="s">
        <v>296</v>
      </c>
      <c r="D446" s="651" t="s">
        <v>1298</v>
      </c>
      <c r="E446" s="651" t="s">
        <v>1303</v>
      </c>
      <c r="F446" s="651" t="s">
        <v>1301</v>
      </c>
      <c r="G446" s="651" t="s">
        <v>1303</v>
      </c>
      <c r="H446" s="651">
        <v>0.55000000000000004</v>
      </c>
      <c r="I446" s="651" t="s">
        <v>1300</v>
      </c>
    </row>
    <row r="447" spans="1:9" ht="15.75" x14ac:dyDescent="0.25">
      <c r="A447" s="651">
        <v>446</v>
      </c>
      <c r="B447" s="651" t="s">
        <v>1296</v>
      </c>
      <c r="C447" s="651" t="s">
        <v>296</v>
      </c>
      <c r="D447" s="651" t="s">
        <v>1298</v>
      </c>
      <c r="E447" s="651" t="s">
        <v>1303</v>
      </c>
      <c r="F447" s="651" t="s">
        <v>1301</v>
      </c>
      <c r="G447" s="651" t="s">
        <v>1303</v>
      </c>
      <c r="H447" s="651">
        <v>0.55300000000000005</v>
      </c>
      <c r="I447" s="651" t="s">
        <v>1300</v>
      </c>
    </row>
    <row r="448" spans="1:9" ht="15.75" x14ac:dyDescent="0.25">
      <c r="A448" s="651">
        <v>447</v>
      </c>
      <c r="B448" s="651" t="s">
        <v>1296</v>
      </c>
      <c r="C448" s="651" t="s">
        <v>296</v>
      </c>
      <c r="D448" s="651" t="s">
        <v>1298</v>
      </c>
      <c r="E448" s="651" t="s">
        <v>1303</v>
      </c>
      <c r="F448" s="651" t="s">
        <v>1301</v>
      </c>
      <c r="G448" s="651" t="s">
        <v>1303</v>
      </c>
      <c r="H448" s="651">
        <v>0.57999999999999996</v>
      </c>
      <c r="I448" s="651" t="s">
        <v>1300</v>
      </c>
    </row>
    <row r="449" spans="1:9" ht="15.75" x14ac:dyDescent="0.25">
      <c r="A449" s="651">
        <v>448</v>
      </c>
      <c r="B449" s="651" t="s">
        <v>1296</v>
      </c>
      <c r="C449" s="651" t="s">
        <v>296</v>
      </c>
      <c r="D449" s="651" t="s">
        <v>1298</v>
      </c>
      <c r="E449" s="651" t="s">
        <v>1303</v>
      </c>
      <c r="F449" s="651" t="s">
        <v>1301</v>
      </c>
      <c r="G449" s="651" t="s">
        <v>1303</v>
      </c>
      <c r="H449" s="651">
        <v>0.58099999999999996</v>
      </c>
      <c r="I449" s="651" t="s">
        <v>1300</v>
      </c>
    </row>
    <row r="450" spans="1:9" ht="15.75" x14ac:dyDescent="0.25">
      <c r="A450" s="651">
        <v>449</v>
      </c>
      <c r="B450" s="651" t="s">
        <v>1296</v>
      </c>
      <c r="C450" s="651" t="s">
        <v>296</v>
      </c>
      <c r="D450" s="651" t="s">
        <v>1298</v>
      </c>
      <c r="E450" s="651" t="s">
        <v>1303</v>
      </c>
      <c r="F450" s="651" t="s">
        <v>1301</v>
      </c>
      <c r="G450" s="651" t="s">
        <v>1303</v>
      </c>
      <c r="H450" s="651">
        <v>0.7</v>
      </c>
      <c r="I450" s="651" t="s">
        <v>1302</v>
      </c>
    </row>
    <row r="451" spans="1:9" ht="15.75" x14ac:dyDescent="0.25">
      <c r="A451" s="651">
        <v>450</v>
      </c>
      <c r="B451" s="651" t="s">
        <v>1296</v>
      </c>
      <c r="C451" s="651" t="s">
        <v>296</v>
      </c>
      <c r="D451" s="651" t="s">
        <v>1298</v>
      </c>
      <c r="E451" s="651" t="s">
        <v>1303</v>
      </c>
      <c r="F451" s="651" t="s">
        <v>1301</v>
      </c>
      <c r="G451" s="651" t="s">
        <v>1303</v>
      </c>
      <c r="H451" s="651">
        <v>0.7</v>
      </c>
      <c r="I451" s="651" t="s">
        <v>1302</v>
      </c>
    </row>
    <row r="452" spans="1:9" ht="15.75" x14ac:dyDescent="0.25">
      <c r="A452" s="651">
        <v>451</v>
      </c>
      <c r="B452" s="651" t="s">
        <v>1296</v>
      </c>
      <c r="C452" s="651" t="s">
        <v>296</v>
      </c>
      <c r="D452" s="651" t="s">
        <v>1298</v>
      </c>
      <c r="E452" s="651" t="s">
        <v>1303</v>
      </c>
      <c r="F452" s="651" t="s">
        <v>1301</v>
      </c>
      <c r="G452" s="651" t="s">
        <v>1303</v>
      </c>
      <c r="H452" s="651">
        <v>0.7</v>
      </c>
      <c r="I452" s="651" t="s">
        <v>1302</v>
      </c>
    </row>
    <row r="453" spans="1:9" ht="15.75" x14ac:dyDescent="0.25">
      <c r="A453" s="651">
        <v>452</v>
      </c>
      <c r="B453" s="651" t="s">
        <v>1296</v>
      </c>
      <c r="C453" s="651" t="s">
        <v>296</v>
      </c>
      <c r="D453" s="651" t="s">
        <v>1298</v>
      </c>
      <c r="E453" s="651" t="s">
        <v>1303</v>
      </c>
      <c r="F453" s="651" t="s">
        <v>1301</v>
      </c>
      <c r="G453" s="651" t="s">
        <v>1303</v>
      </c>
      <c r="H453" s="651">
        <v>0.7</v>
      </c>
      <c r="I453" s="651" t="s">
        <v>1302</v>
      </c>
    </row>
    <row r="454" spans="1:9" ht="15.75" x14ac:dyDescent="0.25">
      <c r="A454" s="651">
        <v>453</v>
      </c>
      <c r="B454" s="651" t="s">
        <v>1296</v>
      </c>
      <c r="C454" s="651" t="s">
        <v>296</v>
      </c>
      <c r="D454" s="651" t="s">
        <v>1298</v>
      </c>
      <c r="E454" s="651" t="s">
        <v>1303</v>
      </c>
      <c r="F454" s="651" t="s">
        <v>1301</v>
      </c>
      <c r="G454" s="651" t="s">
        <v>1303</v>
      </c>
      <c r="H454" s="651">
        <v>0.81</v>
      </c>
      <c r="I454" s="651" t="s">
        <v>1300</v>
      </c>
    </row>
    <row r="455" spans="1:9" ht="15.75" x14ac:dyDescent="0.25">
      <c r="A455" s="651">
        <v>454</v>
      </c>
      <c r="B455" s="651" t="s">
        <v>1296</v>
      </c>
      <c r="C455" s="651" t="s">
        <v>296</v>
      </c>
      <c r="D455" s="651" t="s">
        <v>1298</v>
      </c>
      <c r="E455" s="651" t="s">
        <v>1303</v>
      </c>
      <c r="F455" s="651" t="s">
        <v>1301</v>
      </c>
      <c r="G455" s="651" t="s">
        <v>1303</v>
      </c>
      <c r="H455" s="651">
        <v>1.03</v>
      </c>
      <c r="I455" s="651" t="s">
        <v>1300</v>
      </c>
    </row>
    <row r="456" spans="1:9" ht="15.75" x14ac:dyDescent="0.25">
      <c r="A456" s="651">
        <v>455</v>
      </c>
      <c r="B456" s="651" t="s">
        <v>1296</v>
      </c>
      <c r="C456" s="651" t="s">
        <v>296</v>
      </c>
      <c r="D456" s="651" t="s">
        <v>1298</v>
      </c>
      <c r="E456" s="651" t="s">
        <v>1303</v>
      </c>
      <c r="F456" s="651" t="s">
        <v>1301</v>
      </c>
      <c r="G456" s="651" t="s">
        <v>1303</v>
      </c>
      <c r="H456" s="651">
        <v>1.3</v>
      </c>
      <c r="I456" s="651" t="s">
        <v>1300</v>
      </c>
    </row>
    <row r="457" spans="1:9" ht="15.75" x14ac:dyDescent="0.25">
      <c r="A457" s="651">
        <v>456</v>
      </c>
      <c r="B457" s="651" t="s">
        <v>1296</v>
      </c>
      <c r="C457" s="651" t="s">
        <v>296</v>
      </c>
      <c r="D457" s="651" t="s">
        <v>1298</v>
      </c>
      <c r="E457" s="651" t="s">
        <v>1303</v>
      </c>
      <c r="F457" s="651" t="s">
        <v>1301</v>
      </c>
      <c r="G457" s="651" t="s">
        <v>1303</v>
      </c>
      <c r="H457" s="651">
        <v>1.7</v>
      </c>
      <c r="I457" s="651" t="s">
        <v>1300</v>
      </c>
    </row>
    <row r="458" spans="1:9" ht="15.75" x14ac:dyDescent="0.25">
      <c r="A458" s="651">
        <v>457</v>
      </c>
      <c r="B458" s="651" t="s">
        <v>1296</v>
      </c>
      <c r="C458" s="651" t="s">
        <v>296</v>
      </c>
      <c r="D458" s="651" t="s">
        <v>1298</v>
      </c>
      <c r="E458" s="651" t="s">
        <v>1303</v>
      </c>
      <c r="F458" s="651" t="s">
        <v>1301</v>
      </c>
      <c r="G458" s="651" t="s">
        <v>1303</v>
      </c>
      <c r="H458" s="651">
        <v>2.9369999999999998</v>
      </c>
      <c r="I458" s="651" t="s">
        <v>1300</v>
      </c>
    </row>
    <row r="459" spans="1:9" ht="15.75" x14ac:dyDescent="0.25">
      <c r="A459" s="651">
        <v>458</v>
      </c>
      <c r="B459" s="651" t="s">
        <v>1296</v>
      </c>
      <c r="C459" s="651" t="s">
        <v>296</v>
      </c>
      <c r="D459" s="651" t="s">
        <v>1298</v>
      </c>
      <c r="E459" s="651" t="s">
        <v>1303</v>
      </c>
      <c r="F459" s="651" t="s">
        <v>1301</v>
      </c>
      <c r="G459" s="651" t="s">
        <v>1303</v>
      </c>
      <c r="H459" s="651">
        <v>16.399999999999999</v>
      </c>
      <c r="I459" s="651" t="s">
        <v>1300</v>
      </c>
    </row>
    <row r="460" spans="1:9" ht="15.75" x14ac:dyDescent="0.25">
      <c r="A460" s="651">
        <v>459</v>
      </c>
      <c r="B460" s="651" t="s">
        <v>226</v>
      </c>
      <c r="C460" s="651" t="s">
        <v>1297</v>
      </c>
      <c r="D460" s="651" t="s">
        <v>1298</v>
      </c>
      <c r="E460" s="651">
        <v>546</v>
      </c>
      <c r="F460" s="651" t="s">
        <v>1301</v>
      </c>
      <c r="G460" s="651">
        <v>0.22</v>
      </c>
      <c r="H460" s="651">
        <v>0.19</v>
      </c>
      <c r="I460" s="651" t="s">
        <v>1302</v>
      </c>
    </row>
    <row r="461" spans="1:9" ht="15.75" x14ac:dyDescent="0.25">
      <c r="A461" s="651">
        <v>460</v>
      </c>
      <c r="B461" s="651" t="s">
        <v>226</v>
      </c>
      <c r="C461" s="651" t="s">
        <v>1297</v>
      </c>
      <c r="D461" s="651" t="s">
        <v>1298</v>
      </c>
      <c r="E461" s="651">
        <v>547</v>
      </c>
      <c r="F461" s="651" t="s">
        <v>1301</v>
      </c>
      <c r="G461" s="651">
        <v>0.22</v>
      </c>
      <c r="H461" s="651">
        <v>0.19</v>
      </c>
      <c r="I461" s="651" t="s">
        <v>1302</v>
      </c>
    </row>
    <row r="462" spans="1:9" ht="15.75" x14ac:dyDescent="0.25">
      <c r="A462" s="651">
        <v>461</v>
      </c>
      <c r="B462" s="651" t="s">
        <v>226</v>
      </c>
      <c r="C462" s="651" t="s">
        <v>1297</v>
      </c>
      <c r="D462" s="651" t="s">
        <v>1298</v>
      </c>
      <c r="E462" s="651">
        <v>556</v>
      </c>
      <c r="F462" s="651" t="s">
        <v>1301</v>
      </c>
      <c r="G462" s="651">
        <v>0.22</v>
      </c>
      <c r="H462" s="651">
        <v>0.19</v>
      </c>
      <c r="I462" s="651" t="s">
        <v>1302</v>
      </c>
    </row>
    <row r="463" spans="1:9" ht="15.75" x14ac:dyDescent="0.25">
      <c r="A463" s="651">
        <v>462</v>
      </c>
      <c r="B463" s="651" t="s">
        <v>226</v>
      </c>
      <c r="C463" s="651" t="s">
        <v>1297</v>
      </c>
      <c r="D463" s="651" t="s">
        <v>1298</v>
      </c>
      <c r="E463" s="651">
        <v>580</v>
      </c>
      <c r="F463" s="651" t="s">
        <v>1301</v>
      </c>
      <c r="G463" s="651">
        <v>0.22</v>
      </c>
      <c r="H463" s="651">
        <v>0.18</v>
      </c>
      <c r="I463" s="651" t="s">
        <v>1302</v>
      </c>
    </row>
    <row r="464" spans="1:9" ht="15.75" x14ac:dyDescent="0.25">
      <c r="A464" s="651">
        <v>463</v>
      </c>
      <c r="B464" s="651" t="s">
        <v>226</v>
      </c>
      <c r="C464" s="651" t="s">
        <v>1297</v>
      </c>
      <c r="D464" s="651" t="s">
        <v>1298</v>
      </c>
      <c r="E464" s="651">
        <v>588</v>
      </c>
      <c r="F464" s="651" t="s">
        <v>1301</v>
      </c>
      <c r="G464" s="651">
        <v>0.22</v>
      </c>
      <c r="H464" s="651">
        <v>0.18</v>
      </c>
      <c r="I464" s="651" t="s">
        <v>1302</v>
      </c>
    </row>
    <row r="465" spans="1:9" ht="15.75" x14ac:dyDescent="0.25">
      <c r="A465" s="651">
        <v>464</v>
      </c>
      <c r="B465" s="651" t="s">
        <v>226</v>
      </c>
      <c r="C465" s="651" t="s">
        <v>296</v>
      </c>
      <c r="D465" s="651" t="s">
        <v>1298</v>
      </c>
      <c r="E465" s="651">
        <v>405</v>
      </c>
      <c r="F465" s="651" t="s">
        <v>1299</v>
      </c>
      <c r="G465" s="651">
        <v>1.4</v>
      </c>
      <c r="H465" s="651">
        <v>1.6</v>
      </c>
      <c r="I465" s="651" t="s">
        <v>1300</v>
      </c>
    </row>
    <row r="466" spans="1:9" ht="15.75" x14ac:dyDescent="0.25">
      <c r="A466" s="651">
        <v>465</v>
      </c>
      <c r="B466" s="651" t="s">
        <v>226</v>
      </c>
      <c r="C466" s="651" t="s">
        <v>296</v>
      </c>
      <c r="D466" s="651" t="s">
        <v>1298</v>
      </c>
      <c r="E466" s="651">
        <v>418</v>
      </c>
      <c r="F466" s="651" t="s">
        <v>1299</v>
      </c>
      <c r="G466" s="651">
        <v>0.22</v>
      </c>
      <c r="H466" s="651">
        <v>0.22</v>
      </c>
      <c r="I466" s="651" t="s">
        <v>1302</v>
      </c>
    </row>
    <row r="467" spans="1:9" ht="15.75" x14ac:dyDescent="0.25">
      <c r="A467" s="651">
        <v>466</v>
      </c>
      <c r="B467" s="651" t="s">
        <v>226</v>
      </c>
      <c r="C467" s="651" t="s">
        <v>296</v>
      </c>
      <c r="D467" s="651" t="s">
        <v>1298</v>
      </c>
      <c r="E467" s="651">
        <v>420</v>
      </c>
      <c r="F467" s="651" t="s">
        <v>1299</v>
      </c>
      <c r="G467" s="651">
        <v>0.27</v>
      </c>
      <c r="H467" s="651">
        <v>0.27</v>
      </c>
      <c r="I467" s="651" t="s">
        <v>1300</v>
      </c>
    </row>
    <row r="468" spans="1:9" ht="15.75" x14ac:dyDescent="0.25">
      <c r="A468" s="651">
        <v>467</v>
      </c>
      <c r="B468" s="651" t="s">
        <v>226</v>
      </c>
      <c r="C468" s="651" t="s">
        <v>296</v>
      </c>
      <c r="D468" s="651" t="s">
        <v>1298</v>
      </c>
      <c r="E468" s="651">
        <v>421</v>
      </c>
      <c r="F468" s="651" t="s">
        <v>1299</v>
      </c>
      <c r="G468" s="651">
        <v>0.309</v>
      </c>
      <c r="H468" s="651">
        <v>0.35199999999999998</v>
      </c>
      <c r="I468" s="651" t="s">
        <v>1302</v>
      </c>
    </row>
    <row r="469" spans="1:9" ht="15.75" x14ac:dyDescent="0.25">
      <c r="A469" s="651">
        <v>468</v>
      </c>
      <c r="B469" s="651" t="s">
        <v>226</v>
      </c>
      <c r="C469" s="651" t="s">
        <v>296</v>
      </c>
      <c r="D469" s="651" t="s">
        <v>1298</v>
      </c>
      <c r="E469" s="651">
        <v>423</v>
      </c>
      <c r="F469" s="651" t="s">
        <v>1299</v>
      </c>
      <c r="G469" s="651">
        <v>2.1000000000000001E-2</v>
      </c>
      <c r="H469" s="651">
        <v>2.1000000000000001E-2</v>
      </c>
      <c r="I469" s="651" t="s">
        <v>1300</v>
      </c>
    </row>
    <row r="470" spans="1:9" ht="15.75" x14ac:dyDescent="0.25">
      <c r="A470" s="651">
        <v>469</v>
      </c>
      <c r="B470" s="651" t="s">
        <v>226</v>
      </c>
      <c r="C470" s="651" t="s">
        <v>296</v>
      </c>
      <c r="D470" s="651" t="s">
        <v>1298</v>
      </c>
      <c r="E470" s="651">
        <v>426</v>
      </c>
      <c r="F470" s="651" t="s">
        <v>1299</v>
      </c>
      <c r="G470" s="651">
        <v>2.1000000000000001E-2</v>
      </c>
      <c r="H470" s="651">
        <v>2.1000000000000001E-2</v>
      </c>
      <c r="I470" s="651" t="s">
        <v>1302</v>
      </c>
    </row>
    <row r="471" spans="1:9" ht="15.75" x14ac:dyDescent="0.25">
      <c r="A471" s="651">
        <v>470</v>
      </c>
      <c r="B471" s="651" t="s">
        <v>226</v>
      </c>
      <c r="C471" s="651" t="s">
        <v>296</v>
      </c>
      <c r="D471" s="651" t="s">
        <v>1298</v>
      </c>
      <c r="E471" s="651">
        <v>426</v>
      </c>
      <c r="F471" s="651" t="s">
        <v>1299</v>
      </c>
      <c r="G471" s="651">
        <v>2.5000000000000001E-2</v>
      </c>
      <c r="H471" s="651">
        <v>2.5000000000000001E-2</v>
      </c>
      <c r="I471" s="651" t="s">
        <v>1302</v>
      </c>
    </row>
    <row r="472" spans="1:9" ht="15.75" x14ac:dyDescent="0.25">
      <c r="A472" s="651">
        <v>471</v>
      </c>
      <c r="B472" s="651" t="s">
        <v>226</v>
      </c>
      <c r="C472" s="651" t="s">
        <v>296</v>
      </c>
      <c r="D472" s="651" t="s">
        <v>1298</v>
      </c>
      <c r="E472" s="651">
        <v>426</v>
      </c>
      <c r="F472" s="651" t="s">
        <v>1299</v>
      </c>
      <c r="G472" s="651">
        <v>8.3000000000000004E-2</v>
      </c>
      <c r="H472" s="651">
        <v>8.3000000000000004E-2</v>
      </c>
      <c r="I472" s="651" t="s">
        <v>1302</v>
      </c>
    </row>
    <row r="473" spans="1:9" ht="15.75" x14ac:dyDescent="0.25">
      <c r="A473" s="651">
        <v>472</v>
      </c>
      <c r="B473" s="651" t="s">
        <v>226</v>
      </c>
      <c r="C473" s="651" t="s">
        <v>296</v>
      </c>
      <c r="D473" s="651" t="s">
        <v>1298</v>
      </c>
      <c r="E473" s="651">
        <v>428</v>
      </c>
      <c r="F473" s="651" t="s">
        <v>1299</v>
      </c>
      <c r="G473" s="651">
        <v>1.2E-2</v>
      </c>
      <c r="H473" s="651">
        <v>1.2E-2</v>
      </c>
      <c r="I473" s="651" t="s">
        <v>1302</v>
      </c>
    </row>
    <row r="474" spans="1:9" ht="15.75" x14ac:dyDescent="0.25">
      <c r="A474" s="651">
        <v>473</v>
      </c>
      <c r="B474" s="651" t="s">
        <v>226</v>
      </c>
      <c r="C474" s="651" t="s">
        <v>296</v>
      </c>
      <c r="D474" s="651" t="s">
        <v>1298</v>
      </c>
      <c r="E474" s="651">
        <v>430</v>
      </c>
      <c r="F474" s="651" t="s">
        <v>1299</v>
      </c>
      <c r="G474" s="651">
        <v>1.2E-2</v>
      </c>
      <c r="H474" s="651">
        <v>1.2E-2</v>
      </c>
      <c r="I474" s="651" t="s">
        <v>1302</v>
      </c>
    </row>
    <row r="475" spans="1:9" ht="15.75" x14ac:dyDescent="0.25">
      <c r="A475" s="651">
        <v>474</v>
      </c>
      <c r="B475" s="651" t="s">
        <v>226</v>
      </c>
      <c r="C475" s="651" t="s">
        <v>296</v>
      </c>
      <c r="D475" s="651" t="s">
        <v>1298</v>
      </c>
      <c r="E475" s="651">
        <v>430</v>
      </c>
      <c r="F475" s="651" t="s">
        <v>1299</v>
      </c>
      <c r="G475" s="651">
        <v>1.2E-2</v>
      </c>
      <c r="H475" s="651">
        <v>1.2E-2</v>
      </c>
      <c r="I475" s="651" t="s">
        <v>1302</v>
      </c>
    </row>
    <row r="476" spans="1:9" ht="15.75" x14ac:dyDescent="0.25">
      <c r="A476" s="651">
        <v>475</v>
      </c>
      <c r="B476" s="651" t="s">
        <v>226</v>
      </c>
      <c r="C476" s="651" t="s">
        <v>296</v>
      </c>
      <c r="D476" s="651" t="s">
        <v>1298</v>
      </c>
      <c r="E476" s="651">
        <v>430</v>
      </c>
      <c r="F476" s="651" t="s">
        <v>1299</v>
      </c>
      <c r="G476" s="651">
        <v>1.4E-2</v>
      </c>
      <c r="H476" s="651">
        <v>1.4E-2</v>
      </c>
      <c r="I476" s="651" t="s">
        <v>1300</v>
      </c>
    </row>
    <row r="477" spans="1:9" ht="15.75" x14ac:dyDescent="0.25">
      <c r="A477" s="651">
        <v>476</v>
      </c>
      <c r="B477" s="651" t="s">
        <v>226</v>
      </c>
      <c r="C477" s="651" t="s">
        <v>296</v>
      </c>
      <c r="D477" s="651" t="s">
        <v>1298</v>
      </c>
      <c r="E477" s="651">
        <v>432</v>
      </c>
      <c r="F477" s="651" t="s">
        <v>1299</v>
      </c>
      <c r="G477" s="651">
        <v>1.6E-2</v>
      </c>
      <c r="H477" s="651">
        <v>1.6E-2</v>
      </c>
      <c r="I477" s="651" t="s">
        <v>1300</v>
      </c>
    </row>
    <row r="478" spans="1:9" ht="15.75" x14ac:dyDescent="0.25">
      <c r="A478" s="651">
        <v>477</v>
      </c>
      <c r="B478" s="651" t="s">
        <v>226</v>
      </c>
      <c r="C478" s="651" t="s">
        <v>296</v>
      </c>
      <c r="D478" s="651" t="s">
        <v>1298</v>
      </c>
      <c r="E478" s="651">
        <v>447</v>
      </c>
      <c r="F478" s="651" t="s">
        <v>1299</v>
      </c>
      <c r="G478" s="651" t="s">
        <v>1303</v>
      </c>
      <c r="H478" s="651">
        <v>1.2E-2</v>
      </c>
      <c r="I478" s="651" t="s">
        <v>1302</v>
      </c>
    </row>
    <row r="479" spans="1:9" ht="15.75" x14ac:dyDescent="0.25">
      <c r="A479" s="651">
        <v>478</v>
      </c>
      <c r="B479" s="651" t="s">
        <v>226</v>
      </c>
      <c r="C479" s="651" t="s">
        <v>296</v>
      </c>
      <c r="D479" s="651" t="s">
        <v>1298</v>
      </c>
      <c r="E479" s="651">
        <v>448</v>
      </c>
      <c r="F479" s="651" t="s">
        <v>1299</v>
      </c>
      <c r="G479" s="651" t="s">
        <v>1303</v>
      </c>
      <c r="H479" s="651">
        <v>1.2E-2</v>
      </c>
      <c r="I479" s="651" t="s">
        <v>1302</v>
      </c>
    </row>
    <row r="480" spans="1:9" ht="15.75" x14ac:dyDescent="0.25">
      <c r="A480" s="651">
        <v>479</v>
      </c>
      <c r="B480" s="651" t="s">
        <v>226</v>
      </c>
      <c r="C480" s="651" t="s">
        <v>296</v>
      </c>
      <c r="D480" s="651" t="s">
        <v>1298</v>
      </c>
      <c r="E480" s="651">
        <v>450</v>
      </c>
      <c r="F480" s="651" t="s">
        <v>1299</v>
      </c>
      <c r="G480" s="651">
        <v>1.2E-2</v>
      </c>
      <c r="H480" s="651">
        <v>1.2E-2</v>
      </c>
      <c r="I480" s="651" t="s">
        <v>1302</v>
      </c>
    </row>
    <row r="481" spans="1:9" ht="15.75" x14ac:dyDescent="0.25">
      <c r="A481" s="651">
        <v>480</v>
      </c>
      <c r="B481" s="651" t="s">
        <v>226</v>
      </c>
      <c r="C481" s="651" t="s">
        <v>296</v>
      </c>
      <c r="D481" s="651" t="s">
        <v>1298</v>
      </c>
      <c r="E481" s="651">
        <v>450</v>
      </c>
      <c r="F481" s="651" t="s">
        <v>1299</v>
      </c>
      <c r="G481" s="651">
        <v>0.16</v>
      </c>
      <c r="H481" s="651">
        <v>0.16</v>
      </c>
      <c r="I481" s="651" t="s">
        <v>1300</v>
      </c>
    </row>
    <row r="482" spans="1:9" ht="15.75" x14ac:dyDescent="0.25">
      <c r="A482" s="651">
        <v>481</v>
      </c>
      <c r="B482" s="651" t="s">
        <v>226</v>
      </c>
      <c r="C482" s="651" t="s">
        <v>296</v>
      </c>
      <c r="D482" s="651" t="s">
        <v>1298</v>
      </c>
      <c r="E482" s="651">
        <v>451</v>
      </c>
      <c r="F482" s="651" t="s">
        <v>1299</v>
      </c>
      <c r="G482" s="651" t="s">
        <v>1303</v>
      </c>
      <c r="H482" s="651">
        <v>1.2E-2</v>
      </c>
      <c r="I482" s="651" t="s">
        <v>1302</v>
      </c>
    </row>
    <row r="483" spans="1:9" ht="15.75" x14ac:dyDescent="0.25">
      <c r="A483" s="651">
        <v>482</v>
      </c>
      <c r="B483" s="651" t="s">
        <v>226</v>
      </c>
      <c r="C483" s="651" t="s">
        <v>296</v>
      </c>
      <c r="D483" s="651" t="s">
        <v>1298</v>
      </c>
      <c r="E483" s="651">
        <v>452</v>
      </c>
      <c r="F483" s="651" t="s">
        <v>1299</v>
      </c>
      <c r="G483" s="651">
        <v>0.3</v>
      </c>
      <c r="H483" s="651">
        <v>0.32</v>
      </c>
      <c r="I483" s="651" t="s">
        <v>1302</v>
      </c>
    </row>
    <row r="484" spans="1:9" ht="15.75" x14ac:dyDescent="0.25">
      <c r="A484" s="651">
        <v>483</v>
      </c>
      <c r="B484" s="651" t="s">
        <v>226</v>
      </c>
      <c r="C484" s="651" t="s">
        <v>296</v>
      </c>
      <c r="D484" s="651" t="s">
        <v>1298</v>
      </c>
      <c r="E484" s="651">
        <v>452</v>
      </c>
      <c r="F484" s="651" t="s">
        <v>1299</v>
      </c>
      <c r="G484" s="651">
        <v>0.316</v>
      </c>
      <c r="H484" s="651">
        <v>0.33600000000000002</v>
      </c>
      <c r="I484" s="651" t="s">
        <v>1302</v>
      </c>
    </row>
    <row r="485" spans="1:9" ht="15.75" x14ac:dyDescent="0.25">
      <c r="A485" s="651">
        <v>484</v>
      </c>
      <c r="B485" s="651" t="s">
        <v>226</v>
      </c>
      <c r="C485" s="651" t="s">
        <v>296</v>
      </c>
      <c r="D485" s="651" t="s">
        <v>1298</v>
      </c>
      <c r="E485" s="651">
        <v>454</v>
      </c>
      <c r="F485" s="651" t="s">
        <v>1299</v>
      </c>
      <c r="G485" s="651">
        <v>0.3</v>
      </c>
      <c r="H485" s="651">
        <v>0.32</v>
      </c>
      <c r="I485" s="651" t="s">
        <v>1302</v>
      </c>
    </row>
    <row r="486" spans="1:9" ht="15.75" x14ac:dyDescent="0.25">
      <c r="A486" s="651">
        <v>485</v>
      </c>
      <c r="B486" s="651" t="s">
        <v>226</v>
      </c>
      <c r="C486" s="651" t="s">
        <v>296</v>
      </c>
      <c r="D486" s="651" t="s">
        <v>1298</v>
      </c>
      <c r="E486" s="651">
        <v>454</v>
      </c>
      <c r="F486" s="651" t="s">
        <v>1299</v>
      </c>
      <c r="G486" s="651">
        <v>0.3</v>
      </c>
      <c r="H486" s="651">
        <v>0.32</v>
      </c>
      <c r="I486" s="651" t="s">
        <v>1302</v>
      </c>
    </row>
    <row r="487" spans="1:9" ht="15.75" x14ac:dyDescent="0.25">
      <c r="A487" s="651">
        <v>486</v>
      </c>
      <c r="B487" s="651" t="s">
        <v>226</v>
      </c>
      <c r="C487" s="651" t="s">
        <v>296</v>
      </c>
      <c r="D487" s="651" t="s">
        <v>1298</v>
      </c>
      <c r="E487" s="651">
        <v>456</v>
      </c>
      <c r="F487" s="651" t="s">
        <v>1299</v>
      </c>
      <c r="G487" s="651">
        <v>0.2</v>
      </c>
      <c r="H487" s="651">
        <v>0.2</v>
      </c>
      <c r="I487" s="651" t="s">
        <v>1302</v>
      </c>
    </row>
    <row r="488" spans="1:9" ht="15.75" x14ac:dyDescent="0.25">
      <c r="A488" s="651">
        <v>487</v>
      </c>
      <c r="B488" s="651" t="s">
        <v>226</v>
      </c>
      <c r="C488" s="651" t="s">
        <v>296</v>
      </c>
      <c r="D488" s="651" t="s">
        <v>1298</v>
      </c>
      <c r="E488" s="651">
        <v>459</v>
      </c>
      <c r="F488" s="651" t="s">
        <v>1299</v>
      </c>
      <c r="G488" s="651">
        <v>0.2</v>
      </c>
      <c r="H488" s="651">
        <v>0.2</v>
      </c>
      <c r="I488" s="651" t="s">
        <v>1302</v>
      </c>
    </row>
    <row r="489" spans="1:9" ht="15.75" x14ac:dyDescent="0.25">
      <c r="A489" s="651">
        <v>488</v>
      </c>
      <c r="B489" s="651" t="s">
        <v>226</v>
      </c>
      <c r="C489" s="651" t="s">
        <v>296</v>
      </c>
      <c r="D489" s="651" t="s">
        <v>1298</v>
      </c>
      <c r="E489" s="651">
        <v>459</v>
      </c>
      <c r="F489" s="651" t="s">
        <v>1299</v>
      </c>
      <c r="G489" s="651">
        <v>0.2</v>
      </c>
      <c r="H489" s="651">
        <v>0.2</v>
      </c>
      <c r="I489" s="651" t="s">
        <v>1302</v>
      </c>
    </row>
    <row r="490" spans="1:9" ht="15.75" x14ac:dyDescent="0.25">
      <c r="A490" s="651">
        <v>489</v>
      </c>
      <c r="B490" s="651" t="s">
        <v>226</v>
      </c>
      <c r="C490" s="651" t="s">
        <v>296</v>
      </c>
      <c r="D490" s="651" t="s">
        <v>1298</v>
      </c>
      <c r="E490" s="651">
        <v>464</v>
      </c>
      <c r="F490" s="651" t="s">
        <v>1299</v>
      </c>
      <c r="G490" s="651">
        <v>1.0999999999999999E-2</v>
      </c>
      <c r="H490" s="651">
        <v>1.0999999999999999E-2</v>
      </c>
      <c r="I490" s="651" t="s">
        <v>1302</v>
      </c>
    </row>
    <row r="491" spans="1:9" ht="15.75" x14ac:dyDescent="0.25">
      <c r="A491" s="651">
        <v>490</v>
      </c>
      <c r="B491" s="651" t="s">
        <v>226</v>
      </c>
      <c r="C491" s="651" t="s">
        <v>296</v>
      </c>
      <c r="D491" s="651" t="s">
        <v>1298</v>
      </c>
      <c r="E491" s="651">
        <v>464</v>
      </c>
      <c r="F491" s="651" t="s">
        <v>1299</v>
      </c>
      <c r="G491" s="651">
        <v>1.0999999999999999E-2</v>
      </c>
      <c r="H491" s="651">
        <v>1.0999999999999999E-2</v>
      </c>
      <c r="I491" s="651" t="s">
        <v>1302</v>
      </c>
    </row>
    <row r="492" spans="1:9" ht="15.75" x14ac:dyDescent="0.25">
      <c r="A492" s="651">
        <v>491</v>
      </c>
      <c r="B492" s="651" t="s">
        <v>226</v>
      </c>
      <c r="C492" s="651" t="s">
        <v>296</v>
      </c>
      <c r="D492" s="651" t="s">
        <v>1298</v>
      </c>
      <c r="E492" s="651">
        <v>468</v>
      </c>
      <c r="F492" s="651" t="s">
        <v>1299</v>
      </c>
      <c r="G492" s="651">
        <v>1.0999999999999999E-2</v>
      </c>
      <c r="H492" s="651">
        <v>1.0999999999999999E-2</v>
      </c>
      <c r="I492" s="651" t="s">
        <v>1302</v>
      </c>
    </row>
    <row r="493" spans="1:9" ht="15.75" x14ac:dyDescent="0.25">
      <c r="A493" s="651">
        <v>492</v>
      </c>
      <c r="B493" s="651" t="s">
        <v>226</v>
      </c>
      <c r="C493" s="651" t="s">
        <v>296</v>
      </c>
      <c r="D493" s="651" t="s">
        <v>1298</v>
      </c>
      <c r="E493" s="651">
        <v>469</v>
      </c>
      <c r="F493" s="651" t="s">
        <v>1299</v>
      </c>
      <c r="G493" s="651">
        <v>1.2</v>
      </c>
      <c r="H493" s="651">
        <v>1.2</v>
      </c>
      <c r="I493" s="651" t="s">
        <v>1300</v>
      </c>
    </row>
    <row r="494" spans="1:9" ht="15.75" x14ac:dyDescent="0.25">
      <c r="A494" s="651">
        <v>493</v>
      </c>
      <c r="B494" s="651" t="s">
        <v>226</v>
      </c>
      <c r="C494" s="651" t="s">
        <v>296</v>
      </c>
      <c r="D494" s="651" t="s">
        <v>1298</v>
      </c>
      <c r="E494" s="651">
        <v>470</v>
      </c>
      <c r="F494" s="651" t="s">
        <v>1299</v>
      </c>
      <c r="G494" s="651" t="s">
        <v>1303</v>
      </c>
      <c r="H494" s="651">
        <v>1.0999999999999999E-2</v>
      </c>
      <c r="I494" s="651" t="s">
        <v>1302</v>
      </c>
    </row>
    <row r="495" spans="1:9" ht="15.75" x14ac:dyDescent="0.25">
      <c r="A495" s="651">
        <v>494</v>
      </c>
      <c r="B495" s="651" t="s">
        <v>226</v>
      </c>
      <c r="C495" s="651" t="s">
        <v>296</v>
      </c>
      <c r="D495" s="651" t="s">
        <v>1298</v>
      </c>
      <c r="E495" s="651">
        <v>470</v>
      </c>
      <c r="F495" s="651" t="s">
        <v>1299</v>
      </c>
      <c r="G495" s="651" t="s">
        <v>1303</v>
      </c>
      <c r="H495" s="651">
        <v>1.0999999999999999E-2</v>
      </c>
      <c r="I495" s="651" t="s">
        <v>1302</v>
      </c>
    </row>
    <row r="496" spans="1:9" ht="15.75" x14ac:dyDescent="0.25">
      <c r="A496" s="651">
        <v>495</v>
      </c>
      <c r="B496" s="651" t="s">
        <v>226</v>
      </c>
      <c r="C496" s="651" t="s">
        <v>296</v>
      </c>
      <c r="D496" s="651" t="s">
        <v>1298</v>
      </c>
      <c r="E496" s="651">
        <v>470</v>
      </c>
      <c r="F496" s="651" t="s">
        <v>1299</v>
      </c>
      <c r="G496" s="651" t="s">
        <v>1303</v>
      </c>
      <c r="H496" s="651">
        <v>1.0999999999999999E-2</v>
      </c>
      <c r="I496" s="651" t="s">
        <v>1302</v>
      </c>
    </row>
    <row r="497" spans="1:9" ht="15.75" x14ac:dyDescent="0.25">
      <c r="A497" s="651">
        <v>496</v>
      </c>
      <c r="B497" s="651" t="s">
        <v>226</v>
      </c>
      <c r="C497" s="651" t="s">
        <v>296</v>
      </c>
      <c r="D497" s="651" t="s">
        <v>1298</v>
      </c>
      <c r="E497" s="651">
        <v>470</v>
      </c>
      <c r="F497" s="651" t="s">
        <v>1299</v>
      </c>
      <c r="G497" s="651" t="s">
        <v>1303</v>
      </c>
      <c r="H497" s="651">
        <v>1.0999999999999999E-2</v>
      </c>
      <c r="I497" s="651" t="s">
        <v>1302</v>
      </c>
    </row>
    <row r="498" spans="1:9" ht="15.75" x14ac:dyDescent="0.25">
      <c r="A498" s="651">
        <v>497</v>
      </c>
      <c r="B498" s="651" t="s">
        <v>226</v>
      </c>
      <c r="C498" s="651" t="s">
        <v>296</v>
      </c>
      <c r="D498" s="651" t="s">
        <v>1298</v>
      </c>
      <c r="E498" s="651">
        <v>470</v>
      </c>
      <c r="F498" s="651" t="s">
        <v>1299</v>
      </c>
      <c r="G498" s="651" t="s">
        <v>1303</v>
      </c>
      <c r="H498" s="651">
        <v>1.0999999999999999E-2</v>
      </c>
      <c r="I498" s="651" t="s">
        <v>1302</v>
      </c>
    </row>
    <row r="499" spans="1:9" ht="15.75" x14ac:dyDescent="0.25">
      <c r="A499" s="651">
        <v>498</v>
      </c>
      <c r="B499" s="651" t="s">
        <v>226</v>
      </c>
      <c r="C499" s="651" t="s">
        <v>296</v>
      </c>
      <c r="D499" s="651" t="s">
        <v>1298</v>
      </c>
      <c r="E499" s="651">
        <v>470</v>
      </c>
      <c r="F499" s="651" t="s">
        <v>1299</v>
      </c>
      <c r="G499" s="651" t="s">
        <v>1303</v>
      </c>
      <c r="H499" s="651">
        <v>1.0999999999999999E-2</v>
      </c>
      <c r="I499" s="651" t="s">
        <v>1302</v>
      </c>
    </row>
    <row r="500" spans="1:9" ht="15.75" x14ac:dyDescent="0.25">
      <c r="A500" s="651">
        <v>499</v>
      </c>
      <c r="B500" s="651" t="s">
        <v>226</v>
      </c>
      <c r="C500" s="651" t="s">
        <v>296</v>
      </c>
      <c r="D500" s="651" t="s">
        <v>1298</v>
      </c>
      <c r="E500" s="651">
        <v>472</v>
      </c>
      <c r="F500" s="651" t="s">
        <v>1299</v>
      </c>
      <c r="G500" s="651">
        <v>1.2E-2</v>
      </c>
      <c r="H500" s="651">
        <v>1.2E-2</v>
      </c>
      <c r="I500" s="651" t="s">
        <v>1302</v>
      </c>
    </row>
    <row r="501" spans="1:9" ht="15.75" x14ac:dyDescent="0.25">
      <c r="A501" s="651">
        <v>500</v>
      </c>
      <c r="B501" s="651" t="s">
        <v>226</v>
      </c>
      <c r="C501" s="651" t="s">
        <v>296</v>
      </c>
      <c r="D501" s="651" t="s">
        <v>1298</v>
      </c>
      <c r="E501" s="651">
        <v>474</v>
      </c>
      <c r="F501" s="651" t="s">
        <v>1299</v>
      </c>
      <c r="G501" s="651">
        <v>1.0999999999999999E-2</v>
      </c>
      <c r="H501" s="651">
        <v>1.0999999999999999E-2</v>
      </c>
      <c r="I501" s="651" t="s">
        <v>1302</v>
      </c>
    </row>
    <row r="502" spans="1:9" ht="15.75" x14ac:dyDescent="0.25">
      <c r="A502" s="651">
        <v>501</v>
      </c>
      <c r="B502" s="651" t="s">
        <v>226</v>
      </c>
      <c r="C502" s="651" t="s">
        <v>296</v>
      </c>
      <c r="D502" s="651" t="s">
        <v>1298</v>
      </c>
      <c r="E502" s="651">
        <v>474</v>
      </c>
      <c r="F502" s="651" t="s">
        <v>1299</v>
      </c>
      <c r="G502" s="651">
        <v>1.0999999999999999E-2</v>
      </c>
      <c r="H502" s="651">
        <v>1.0999999999999999E-2</v>
      </c>
      <c r="I502" s="651" t="s">
        <v>1302</v>
      </c>
    </row>
    <row r="503" spans="1:9" ht="15.75" x14ac:dyDescent="0.25">
      <c r="A503" s="651">
        <v>502</v>
      </c>
      <c r="B503" s="651" t="s">
        <v>226</v>
      </c>
      <c r="C503" s="651" t="s">
        <v>296</v>
      </c>
      <c r="D503" s="651" t="s">
        <v>1298</v>
      </c>
      <c r="E503" s="651">
        <v>474</v>
      </c>
      <c r="F503" s="651" t="s">
        <v>1299</v>
      </c>
      <c r="G503" s="651" t="s">
        <v>1303</v>
      </c>
      <c r="H503" s="651">
        <v>1.0999999999999999E-2</v>
      </c>
      <c r="I503" s="651" t="s">
        <v>1302</v>
      </c>
    </row>
    <row r="504" spans="1:9" ht="15.75" x14ac:dyDescent="0.25">
      <c r="A504" s="651">
        <v>503</v>
      </c>
      <c r="B504" s="651" t="s">
        <v>226</v>
      </c>
      <c r="C504" s="651" t="s">
        <v>296</v>
      </c>
      <c r="D504" s="651" t="s">
        <v>1298</v>
      </c>
      <c r="E504" s="651">
        <v>475</v>
      </c>
      <c r="F504" s="651" t="s">
        <v>1299</v>
      </c>
      <c r="G504" s="651" t="s">
        <v>1303</v>
      </c>
      <c r="H504" s="651">
        <v>1.0999999999999999E-2</v>
      </c>
      <c r="I504" s="651" t="s">
        <v>1302</v>
      </c>
    </row>
    <row r="505" spans="1:9" ht="15.75" x14ac:dyDescent="0.25">
      <c r="A505" s="651">
        <v>504</v>
      </c>
      <c r="B505" s="651" t="s">
        <v>226</v>
      </c>
      <c r="C505" s="651" t="s">
        <v>296</v>
      </c>
      <c r="D505" s="651" t="s">
        <v>1298</v>
      </c>
      <c r="E505" s="651">
        <v>475</v>
      </c>
      <c r="F505" s="651" t="s">
        <v>1299</v>
      </c>
      <c r="G505" s="651">
        <v>1.2E-2</v>
      </c>
      <c r="H505" s="651">
        <v>1.2E-2</v>
      </c>
      <c r="I505" s="651" t="s">
        <v>1302</v>
      </c>
    </row>
    <row r="506" spans="1:9" ht="15.75" x14ac:dyDescent="0.25">
      <c r="A506" s="651">
        <v>505</v>
      </c>
      <c r="B506" s="651" t="s">
        <v>226</v>
      </c>
      <c r="C506" s="651" t="s">
        <v>296</v>
      </c>
      <c r="D506" s="651" t="s">
        <v>1298</v>
      </c>
      <c r="E506" s="651">
        <v>476</v>
      </c>
      <c r="F506" s="651" t="s">
        <v>1299</v>
      </c>
      <c r="G506" s="651">
        <v>0.5</v>
      </c>
      <c r="H506" s="651">
        <v>0.5</v>
      </c>
      <c r="I506" s="651" t="s">
        <v>1300</v>
      </c>
    </row>
    <row r="507" spans="1:9" ht="15.75" x14ac:dyDescent="0.25">
      <c r="A507" s="651">
        <v>506</v>
      </c>
      <c r="B507" s="651" t="s">
        <v>226</v>
      </c>
      <c r="C507" s="651" t="s">
        <v>296</v>
      </c>
      <c r="D507" s="651" t="s">
        <v>1298</v>
      </c>
      <c r="E507" s="651">
        <v>477</v>
      </c>
      <c r="F507" s="651" t="s">
        <v>1299</v>
      </c>
      <c r="G507" s="651" t="s">
        <v>1303</v>
      </c>
      <c r="H507" s="651">
        <v>1.0999999999999999E-2</v>
      </c>
      <c r="I507" s="651" t="s">
        <v>1302</v>
      </c>
    </row>
    <row r="508" spans="1:9" ht="15.75" x14ac:dyDescent="0.25">
      <c r="A508" s="651">
        <v>507</v>
      </c>
      <c r="B508" s="651" t="s">
        <v>226</v>
      </c>
      <c r="C508" s="651" t="s">
        <v>296</v>
      </c>
      <c r="D508" s="651" t="s">
        <v>1298</v>
      </c>
      <c r="E508" s="651">
        <v>477</v>
      </c>
      <c r="F508" s="651" t="s">
        <v>1299</v>
      </c>
      <c r="G508" s="651">
        <v>0.32</v>
      </c>
      <c r="H508" s="651">
        <v>0.32</v>
      </c>
      <c r="I508" s="651" t="s">
        <v>1302</v>
      </c>
    </row>
    <row r="509" spans="1:9" ht="15.75" x14ac:dyDescent="0.25">
      <c r="A509" s="651">
        <v>508</v>
      </c>
      <c r="B509" s="651" t="s">
        <v>226</v>
      </c>
      <c r="C509" s="651" t="s">
        <v>296</v>
      </c>
      <c r="D509" s="651" t="s">
        <v>1298</v>
      </c>
      <c r="E509" s="651">
        <v>478</v>
      </c>
      <c r="F509" s="651" t="s">
        <v>1299</v>
      </c>
      <c r="G509" s="651" t="s">
        <v>1303</v>
      </c>
      <c r="H509" s="651">
        <v>1.0999999999999999E-2</v>
      </c>
      <c r="I509" s="651" t="s">
        <v>1302</v>
      </c>
    </row>
    <row r="510" spans="1:9" ht="15.75" x14ac:dyDescent="0.25">
      <c r="A510" s="651">
        <v>509</v>
      </c>
      <c r="B510" s="651" t="s">
        <v>226</v>
      </c>
      <c r="C510" s="651" t="s">
        <v>296</v>
      </c>
      <c r="D510" s="651" t="s">
        <v>1298</v>
      </c>
      <c r="E510" s="651">
        <v>478</v>
      </c>
      <c r="F510" s="651" t="s">
        <v>1299</v>
      </c>
      <c r="G510" s="651" t="s">
        <v>1303</v>
      </c>
      <c r="H510" s="651">
        <v>1.0999999999999999E-2</v>
      </c>
      <c r="I510" s="651" t="s">
        <v>1302</v>
      </c>
    </row>
    <row r="511" spans="1:9" ht="15.75" x14ac:dyDescent="0.25">
      <c r="A511" s="651">
        <v>510</v>
      </c>
      <c r="B511" s="651" t="s">
        <v>226</v>
      </c>
      <c r="C511" s="651" t="s">
        <v>296</v>
      </c>
      <c r="D511" s="651" t="s">
        <v>1298</v>
      </c>
      <c r="E511" s="651">
        <v>480</v>
      </c>
      <c r="F511" s="651" t="s">
        <v>1301</v>
      </c>
      <c r="G511" s="651">
        <v>1.0999999999999999E-2</v>
      </c>
      <c r="H511" s="651">
        <v>1.0999999999999999E-2</v>
      </c>
      <c r="I511" s="651" t="s">
        <v>1302</v>
      </c>
    </row>
    <row r="512" spans="1:9" ht="15.75" x14ac:dyDescent="0.25">
      <c r="A512" s="651">
        <v>511</v>
      </c>
      <c r="B512" s="651" t="s">
        <v>226</v>
      </c>
      <c r="C512" s="651" t="s">
        <v>296</v>
      </c>
      <c r="D512" s="651" t="s">
        <v>1298</v>
      </c>
      <c r="E512" s="651">
        <v>480</v>
      </c>
      <c r="F512" s="651" t="s">
        <v>1301</v>
      </c>
      <c r="G512" s="651">
        <v>1.0999999999999999E-2</v>
      </c>
      <c r="H512" s="651">
        <v>1.0999999999999999E-2</v>
      </c>
      <c r="I512" s="651" t="s">
        <v>1302</v>
      </c>
    </row>
    <row r="513" spans="1:9" ht="15.75" x14ac:dyDescent="0.25">
      <c r="A513" s="651">
        <v>512</v>
      </c>
      <c r="B513" s="651" t="s">
        <v>226</v>
      </c>
      <c r="C513" s="651" t="s">
        <v>296</v>
      </c>
      <c r="D513" s="651" t="s">
        <v>1298</v>
      </c>
      <c r="E513" s="651">
        <v>480</v>
      </c>
      <c r="F513" s="651" t="s">
        <v>1301</v>
      </c>
      <c r="G513" s="651">
        <v>1.0999999999999999E-2</v>
      </c>
      <c r="H513" s="651">
        <v>1.0999999999999999E-2</v>
      </c>
      <c r="I513" s="651" t="s">
        <v>1302</v>
      </c>
    </row>
    <row r="514" spans="1:9" ht="15.75" x14ac:dyDescent="0.25">
      <c r="A514" s="651">
        <v>513</v>
      </c>
      <c r="B514" s="651" t="s">
        <v>226</v>
      </c>
      <c r="C514" s="651" t="s">
        <v>296</v>
      </c>
      <c r="D514" s="651" t="s">
        <v>1298</v>
      </c>
      <c r="E514" s="651">
        <v>480</v>
      </c>
      <c r="F514" s="651" t="s">
        <v>1301</v>
      </c>
      <c r="G514" s="651">
        <v>1.0999999999999999E-2</v>
      </c>
      <c r="H514" s="651">
        <v>1.0999999999999999E-2</v>
      </c>
      <c r="I514" s="651" t="s">
        <v>1302</v>
      </c>
    </row>
    <row r="515" spans="1:9" ht="15.75" x14ac:dyDescent="0.25">
      <c r="A515" s="651">
        <v>514</v>
      </c>
      <c r="B515" s="651" t="s">
        <v>226</v>
      </c>
      <c r="C515" s="651" t="s">
        <v>296</v>
      </c>
      <c r="D515" s="651" t="s">
        <v>1298</v>
      </c>
      <c r="E515" s="651">
        <v>480</v>
      </c>
      <c r="F515" s="651" t="s">
        <v>1301</v>
      </c>
      <c r="G515" s="651">
        <v>1.0999999999999999E-2</v>
      </c>
      <c r="H515" s="651">
        <v>1.0999999999999999E-2</v>
      </c>
      <c r="I515" s="651" t="s">
        <v>1302</v>
      </c>
    </row>
    <row r="516" spans="1:9" ht="15.75" x14ac:dyDescent="0.25">
      <c r="A516" s="651">
        <v>515</v>
      </c>
      <c r="B516" s="651" t="s">
        <v>226</v>
      </c>
      <c r="C516" s="651" t="s">
        <v>296</v>
      </c>
      <c r="D516" s="651" t="s">
        <v>1298</v>
      </c>
      <c r="E516" s="651">
        <v>480</v>
      </c>
      <c r="F516" s="651" t="s">
        <v>1301</v>
      </c>
      <c r="G516" s="651">
        <v>1.0999999999999999E-2</v>
      </c>
      <c r="H516" s="651">
        <v>1.0999999999999999E-2</v>
      </c>
      <c r="I516" s="651" t="s">
        <v>1302</v>
      </c>
    </row>
    <row r="517" spans="1:9" ht="15.75" x14ac:dyDescent="0.25">
      <c r="A517" s="651">
        <v>516</v>
      </c>
      <c r="B517" s="651" t="s">
        <v>226</v>
      </c>
      <c r="C517" s="651" t="s">
        <v>296</v>
      </c>
      <c r="D517" s="651" t="s">
        <v>1298</v>
      </c>
      <c r="E517" s="651">
        <v>480</v>
      </c>
      <c r="F517" s="651" t="s">
        <v>1301</v>
      </c>
      <c r="G517" s="651">
        <v>1.0999999999999999E-2</v>
      </c>
      <c r="H517" s="651">
        <v>1.0999999999999999E-2</v>
      </c>
      <c r="I517" s="651" t="s">
        <v>1302</v>
      </c>
    </row>
    <row r="518" spans="1:9" ht="15.75" x14ac:dyDescent="0.25">
      <c r="A518" s="651">
        <v>517</v>
      </c>
      <c r="B518" s="651" t="s">
        <v>226</v>
      </c>
      <c r="C518" s="651" t="s">
        <v>296</v>
      </c>
      <c r="D518" s="651" t="s">
        <v>1298</v>
      </c>
      <c r="E518" s="651">
        <v>480</v>
      </c>
      <c r="F518" s="651" t="s">
        <v>1301</v>
      </c>
      <c r="G518" s="651">
        <v>1.0999999999999999E-2</v>
      </c>
      <c r="H518" s="651">
        <v>1.0999999999999999E-2</v>
      </c>
      <c r="I518" s="651" t="s">
        <v>1300</v>
      </c>
    </row>
    <row r="519" spans="1:9" ht="15.75" x14ac:dyDescent="0.25">
      <c r="A519" s="651">
        <v>518</v>
      </c>
      <c r="B519" s="651" t="s">
        <v>226</v>
      </c>
      <c r="C519" s="651" t="s">
        <v>296</v>
      </c>
      <c r="D519" s="651" t="s">
        <v>1298</v>
      </c>
      <c r="E519" s="651">
        <v>480</v>
      </c>
      <c r="F519" s="651" t="s">
        <v>1301</v>
      </c>
      <c r="G519" s="651" t="s">
        <v>1303</v>
      </c>
      <c r="H519" s="651">
        <v>1.0999999999999999E-2</v>
      </c>
      <c r="I519" s="651" t="s">
        <v>1302</v>
      </c>
    </row>
    <row r="520" spans="1:9" ht="15.75" x14ac:dyDescent="0.25">
      <c r="A520" s="651">
        <v>519</v>
      </c>
      <c r="B520" s="651" t="s">
        <v>226</v>
      </c>
      <c r="C520" s="651" t="s">
        <v>296</v>
      </c>
      <c r="D520" s="651" t="s">
        <v>1298</v>
      </c>
      <c r="E520" s="651">
        <v>480</v>
      </c>
      <c r="F520" s="651" t="s">
        <v>1301</v>
      </c>
      <c r="G520" s="651" t="s">
        <v>1303</v>
      </c>
      <c r="H520" s="651">
        <v>1.0999999999999999E-2</v>
      </c>
      <c r="I520" s="651" t="s">
        <v>1302</v>
      </c>
    </row>
    <row r="521" spans="1:9" ht="15.75" x14ac:dyDescent="0.25">
      <c r="A521" s="651">
        <v>520</v>
      </c>
      <c r="B521" s="651" t="s">
        <v>226</v>
      </c>
      <c r="C521" s="651" t="s">
        <v>296</v>
      </c>
      <c r="D521" s="651" t="s">
        <v>1298</v>
      </c>
      <c r="E521" s="651">
        <v>480</v>
      </c>
      <c r="F521" s="651" t="s">
        <v>1301</v>
      </c>
      <c r="G521" s="651">
        <v>1.7999999999999999E-2</v>
      </c>
      <c r="H521" s="651">
        <v>1.7999999999999999E-2</v>
      </c>
      <c r="I521" s="651" t="s">
        <v>1300</v>
      </c>
    </row>
    <row r="522" spans="1:9" ht="15.75" x14ac:dyDescent="0.25">
      <c r="A522" s="651">
        <v>521</v>
      </c>
      <c r="B522" s="651" t="s">
        <v>226</v>
      </c>
      <c r="C522" s="651" t="s">
        <v>296</v>
      </c>
      <c r="D522" s="651" t="s">
        <v>1298</v>
      </c>
      <c r="E522" s="651">
        <v>480</v>
      </c>
      <c r="F522" s="651" t="s">
        <v>1301</v>
      </c>
      <c r="G522" s="651">
        <v>2.9000000000000001E-2</v>
      </c>
      <c r="H522" s="651">
        <v>2.9000000000000001E-2</v>
      </c>
      <c r="I522" s="651" t="s">
        <v>1302</v>
      </c>
    </row>
    <row r="523" spans="1:9" ht="15.75" x14ac:dyDescent="0.25">
      <c r="A523" s="651">
        <v>522</v>
      </c>
      <c r="B523" s="651" t="s">
        <v>226</v>
      </c>
      <c r="C523" s="651" t="s">
        <v>296</v>
      </c>
      <c r="D523" s="651" t="s">
        <v>1298</v>
      </c>
      <c r="E523" s="651">
        <v>480</v>
      </c>
      <c r="F523" s="651" t="s">
        <v>1301</v>
      </c>
      <c r="G523" s="651">
        <v>2.9000000000000001E-2</v>
      </c>
      <c r="H523" s="651">
        <v>2.9000000000000001E-2</v>
      </c>
      <c r="I523" s="651" t="s">
        <v>1302</v>
      </c>
    </row>
    <row r="524" spans="1:9" ht="15.75" x14ac:dyDescent="0.25">
      <c r="A524" s="651">
        <v>523</v>
      </c>
      <c r="B524" s="651" t="s">
        <v>226</v>
      </c>
      <c r="C524" s="651" t="s">
        <v>296</v>
      </c>
      <c r="D524" s="651" t="s">
        <v>1298</v>
      </c>
      <c r="E524" s="651">
        <v>480</v>
      </c>
      <c r="F524" s="651" t="s">
        <v>1301</v>
      </c>
      <c r="G524" s="651">
        <v>0.03</v>
      </c>
      <c r="H524" s="651">
        <v>0.03</v>
      </c>
      <c r="I524" s="651" t="s">
        <v>1302</v>
      </c>
    </row>
    <row r="525" spans="1:9" ht="15.75" x14ac:dyDescent="0.25">
      <c r="A525" s="651">
        <v>524</v>
      </c>
      <c r="B525" s="651" t="s">
        <v>226</v>
      </c>
      <c r="C525" s="651" t="s">
        <v>296</v>
      </c>
      <c r="D525" s="651" t="s">
        <v>1298</v>
      </c>
      <c r="E525" s="651">
        <v>480</v>
      </c>
      <c r="F525" s="651" t="s">
        <v>1301</v>
      </c>
      <c r="G525" s="651">
        <v>0.03</v>
      </c>
      <c r="H525" s="651">
        <v>0.03</v>
      </c>
      <c r="I525" s="651" t="s">
        <v>1302</v>
      </c>
    </row>
    <row r="526" spans="1:9" ht="15.75" x14ac:dyDescent="0.25">
      <c r="A526" s="651">
        <v>525</v>
      </c>
      <c r="B526" s="651" t="s">
        <v>226</v>
      </c>
      <c r="C526" s="651" t="s">
        <v>296</v>
      </c>
      <c r="D526" s="651" t="s">
        <v>1298</v>
      </c>
      <c r="E526" s="651">
        <v>480</v>
      </c>
      <c r="F526" s="651" t="s">
        <v>1301</v>
      </c>
      <c r="G526" s="651">
        <v>5.8999999999999997E-2</v>
      </c>
      <c r="H526" s="651">
        <v>5.8999999999999997E-2</v>
      </c>
      <c r="I526" s="651" t="s">
        <v>1302</v>
      </c>
    </row>
    <row r="527" spans="1:9" ht="15.75" x14ac:dyDescent="0.25">
      <c r="A527" s="651">
        <v>526</v>
      </c>
      <c r="B527" s="651" t="s">
        <v>226</v>
      </c>
      <c r="C527" s="651" t="s">
        <v>296</v>
      </c>
      <c r="D527" s="651" t="s">
        <v>1298</v>
      </c>
      <c r="E527" s="651">
        <v>480</v>
      </c>
      <c r="F527" s="651" t="s">
        <v>1301</v>
      </c>
      <c r="G527" s="651">
        <v>5.8999999999999997E-2</v>
      </c>
      <c r="H527" s="651">
        <v>5.8999999999999997E-2</v>
      </c>
      <c r="I527" s="651" t="s">
        <v>1302</v>
      </c>
    </row>
    <row r="528" spans="1:9" ht="15.75" x14ac:dyDescent="0.25">
      <c r="A528" s="651">
        <v>527</v>
      </c>
      <c r="B528" s="651" t="s">
        <v>226</v>
      </c>
      <c r="C528" s="651" t="s">
        <v>296</v>
      </c>
      <c r="D528" s="651" t="s">
        <v>1298</v>
      </c>
      <c r="E528" s="651">
        <v>480</v>
      </c>
      <c r="F528" s="651" t="s">
        <v>1301</v>
      </c>
      <c r="G528" s="651">
        <v>9.8000000000000004E-2</v>
      </c>
      <c r="H528" s="651">
        <v>9.8000000000000004E-2</v>
      </c>
      <c r="I528" s="651" t="s">
        <v>1300</v>
      </c>
    </row>
    <row r="529" spans="1:9" ht="15.75" x14ac:dyDescent="0.25">
      <c r="A529" s="651">
        <v>528</v>
      </c>
      <c r="B529" s="651" t="s">
        <v>226</v>
      </c>
      <c r="C529" s="651" t="s">
        <v>296</v>
      </c>
      <c r="D529" s="651" t="s">
        <v>1298</v>
      </c>
      <c r="E529" s="651">
        <v>480</v>
      </c>
      <c r="F529" s="651" t="s">
        <v>1301</v>
      </c>
      <c r="G529" s="651">
        <v>0.123</v>
      </c>
      <c r="H529" s="651">
        <v>0.123</v>
      </c>
      <c r="I529" s="651" t="s">
        <v>1300</v>
      </c>
    </row>
    <row r="530" spans="1:9" ht="15.75" x14ac:dyDescent="0.25">
      <c r="A530" s="651">
        <v>529</v>
      </c>
      <c r="B530" s="651" t="s">
        <v>226</v>
      </c>
      <c r="C530" s="651" t="s">
        <v>296</v>
      </c>
      <c r="D530" s="651" t="s">
        <v>1298</v>
      </c>
      <c r="E530" s="651">
        <v>480</v>
      </c>
      <c r="F530" s="651" t="s">
        <v>1301</v>
      </c>
      <c r="G530" s="651">
        <v>0.15</v>
      </c>
      <c r="H530" s="651">
        <v>0.15</v>
      </c>
      <c r="I530" s="651" t="s">
        <v>1300</v>
      </c>
    </row>
    <row r="531" spans="1:9" ht="15.75" x14ac:dyDescent="0.25">
      <c r="A531" s="651">
        <v>530</v>
      </c>
      <c r="B531" s="651" t="s">
        <v>226</v>
      </c>
      <c r="C531" s="651" t="s">
        <v>296</v>
      </c>
      <c r="D531" s="651" t="s">
        <v>1298</v>
      </c>
      <c r="E531" s="651">
        <v>480</v>
      </c>
      <c r="F531" s="651" t="s">
        <v>1301</v>
      </c>
      <c r="G531" s="651">
        <v>0.16</v>
      </c>
      <c r="H531" s="651">
        <v>0.16</v>
      </c>
      <c r="I531" s="651" t="s">
        <v>1302</v>
      </c>
    </row>
    <row r="532" spans="1:9" ht="15.75" x14ac:dyDescent="0.25">
      <c r="A532" s="651">
        <v>531</v>
      </c>
      <c r="B532" s="651" t="s">
        <v>226</v>
      </c>
      <c r="C532" s="651" t="s">
        <v>296</v>
      </c>
      <c r="D532" s="651" t="s">
        <v>1298</v>
      </c>
      <c r="E532" s="651">
        <v>480</v>
      </c>
      <c r="F532" s="651" t="s">
        <v>1301</v>
      </c>
      <c r="G532" s="651">
        <v>0.189</v>
      </c>
      <c r="H532" s="651">
        <v>0.189</v>
      </c>
      <c r="I532" s="651" t="s">
        <v>1300</v>
      </c>
    </row>
    <row r="533" spans="1:9" ht="15.75" x14ac:dyDescent="0.25">
      <c r="A533" s="651">
        <v>532</v>
      </c>
      <c r="B533" s="651" t="s">
        <v>226</v>
      </c>
      <c r="C533" s="651" t="s">
        <v>296</v>
      </c>
      <c r="D533" s="651" t="s">
        <v>1298</v>
      </c>
      <c r="E533" s="651">
        <v>480</v>
      </c>
      <c r="F533" s="651" t="s">
        <v>1301</v>
      </c>
      <c r="G533" s="651">
        <v>0.22</v>
      </c>
      <c r="H533" s="651">
        <v>0.22</v>
      </c>
      <c r="I533" s="651" t="s">
        <v>1300</v>
      </c>
    </row>
    <row r="534" spans="1:9" ht="15.75" x14ac:dyDescent="0.25">
      <c r="A534" s="651">
        <v>533</v>
      </c>
      <c r="B534" s="651" t="s">
        <v>226</v>
      </c>
      <c r="C534" s="651" t="s">
        <v>296</v>
      </c>
      <c r="D534" s="651" t="s">
        <v>1298</v>
      </c>
      <c r="E534" s="651">
        <v>480</v>
      </c>
      <c r="F534" s="651" t="s">
        <v>1301</v>
      </c>
      <c r="G534" s="651">
        <v>0.30399999999999999</v>
      </c>
      <c r="H534" s="651">
        <v>0.30399999999999999</v>
      </c>
      <c r="I534" s="651" t="s">
        <v>1302</v>
      </c>
    </row>
    <row r="535" spans="1:9" ht="15.75" x14ac:dyDescent="0.25">
      <c r="A535" s="651">
        <v>534</v>
      </c>
      <c r="B535" s="651" t="s">
        <v>226</v>
      </c>
      <c r="C535" s="651" t="s">
        <v>296</v>
      </c>
      <c r="D535" s="651" t="s">
        <v>1298</v>
      </c>
      <c r="E535" s="651">
        <v>480</v>
      </c>
      <c r="F535" s="651" t="s">
        <v>1301</v>
      </c>
      <c r="G535" s="651">
        <v>0.30399999999999999</v>
      </c>
      <c r="H535" s="651">
        <v>0.30399999999999999</v>
      </c>
      <c r="I535" s="651" t="s">
        <v>1302</v>
      </c>
    </row>
    <row r="536" spans="1:9" ht="15.75" x14ac:dyDescent="0.25">
      <c r="A536" s="651">
        <v>535</v>
      </c>
      <c r="B536" s="651" t="s">
        <v>226</v>
      </c>
      <c r="C536" s="651" t="s">
        <v>296</v>
      </c>
      <c r="D536" s="651" t="s">
        <v>1298</v>
      </c>
      <c r="E536" s="651">
        <v>480</v>
      </c>
      <c r="F536" s="651" t="s">
        <v>1301</v>
      </c>
      <c r="G536" s="651">
        <v>10</v>
      </c>
      <c r="H536" s="651">
        <v>10</v>
      </c>
      <c r="I536" s="651" t="s">
        <v>1300</v>
      </c>
    </row>
    <row r="537" spans="1:9" ht="15.75" x14ac:dyDescent="0.25">
      <c r="A537" s="651">
        <v>536</v>
      </c>
      <c r="B537" s="651" t="s">
        <v>226</v>
      </c>
      <c r="C537" s="651" t="s">
        <v>296</v>
      </c>
      <c r="D537" s="651" t="s">
        <v>1298</v>
      </c>
      <c r="E537" s="651">
        <v>481</v>
      </c>
      <c r="F537" s="651" t="s">
        <v>1301</v>
      </c>
      <c r="G537" s="651" t="s">
        <v>1303</v>
      </c>
      <c r="H537" s="651">
        <v>1.0999999999999999E-2</v>
      </c>
      <c r="I537" s="651" t="s">
        <v>1302</v>
      </c>
    </row>
    <row r="538" spans="1:9" ht="15.75" x14ac:dyDescent="0.25">
      <c r="A538" s="651">
        <v>537</v>
      </c>
      <c r="B538" s="651" t="s">
        <v>226</v>
      </c>
      <c r="C538" s="651" t="s">
        <v>296</v>
      </c>
      <c r="D538" s="651" t="s">
        <v>1298</v>
      </c>
      <c r="E538" s="651">
        <v>481</v>
      </c>
      <c r="F538" s="651" t="s">
        <v>1301</v>
      </c>
      <c r="G538" s="651" t="s">
        <v>1303</v>
      </c>
      <c r="H538" s="651">
        <v>1.0999999999999999E-2</v>
      </c>
      <c r="I538" s="651" t="s">
        <v>1302</v>
      </c>
    </row>
    <row r="539" spans="1:9" ht="15.75" x14ac:dyDescent="0.25">
      <c r="A539" s="651">
        <v>538</v>
      </c>
      <c r="B539" s="651" t="s">
        <v>226</v>
      </c>
      <c r="C539" s="651" t="s">
        <v>296</v>
      </c>
      <c r="D539" s="651" t="s">
        <v>1298</v>
      </c>
      <c r="E539" s="651">
        <v>482</v>
      </c>
      <c r="F539" s="651" t="s">
        <v>1301</v>
      </c>
      <c r="G539" s="651">
        <v>0.30499999999999999</v>
      </c>
      <c r="H539" s="651">
        <v>0.30399999999999999</v>
      </c>
      <c r="I539" s="651" t="s">
        <v>1302</v>
      </c>
    </row>
    <row r="540" spans="1:9" ht="15.75" x14ac:dyDescent="0.25">
      <c r="A540" s="651">
        <v>539</v>
      </c>
      <c r="B540" s="651" t="s">
        <v>226</v>
      </c>
      <c r="C540" s="651" t="s">
        <v>296</v>
      </c>
      <c r="D540" s="651" t="s">
        <v>1298</v>
      </c>
      <c r="E540" s="651">
        <v>483</v>
      </c>
      <c r="F540" s="651" t="s">
        <v>1301</v>
      </c>
      <c r="G540" s="651">
        <v>1.0999999999999999E-2</v>
      </c>
      <c r="H540" s="651">
        <v>1.0999999999999999E-2</v>
      </c>
      <c r="I540" s="651" t="s">
        <v>1302</v>
      </c>
    </row>
    <row r="541" spans="1:9" ht="15.75" x14ac:dyDescent="0.25">
      <c r="A541" s="651">
        <v>540</v>
      </c>
      <c r="B541" s="651" t="s">
        <v>226</v>
      </c>
      <c r="C541" s="651" t="s">
        <v>296</v>
      </c>
      <c r="D541" s="651" t="s">
        <v>1298</v>
      </c>
      <c r="E541" s="651">
        <v>485</v>
      </c>
      <c r="F541" s="651" t="s">
        <v>1301</v>
      </c>
      <c r="G541" s="651">
        <v>1.1114583333333334E-2</v>
      </c>
      <c r="H541" s="651">
        <v>1.0999999999999999E-2</v>
      </c>
      <c r="I541" s="651" t="s">
        <v>1302</v>
      </c>
    </row>
    <row r="542" spans="1:9" ht="15.75" x14ac:dyDescent="0.25">
      <c r="A542" s="651">
        <v>541</v>
      </c>
      <c r="B542" s="651" t="s">
        <v>226</v>
      </c>
      <c r="C542" s="651" t="s">
        <v>296</v>
      </c>
      <c r="D542" s="651" t="s">
        <v>1298</v>
      </c>
      <c r="E542" s="651">
        <v>485</v>
      </c>
      <c r="F542" s="651" t="s">
        <v>1301</v>
      </c>
      <c r="G542" s="651">
        <v>1.1114583333333334E-2</v>
      </c>
      <c r="H542" s="651">
        <v>1.0999999999999999E-2</v>
      </c>
      <c r="I542" s="651" t="s">
        <v>1302</v>
      </c>
    </row>
    <row r="543" spans="1:9" ht="15.75" x14ac:dyDescent="0.25">
      <c r="A543" s="651">
        <v>542</v>
      </c>
      <c r="B543" s="651" t="s">
        <v>226</v>
      </c>
      <c r="C543" s="651" t="s">
        <v>296</v>
      </c>
      <c r="D543" s="651" t="s">
        <v>1298</v>
      </c>
      <c r="E543" s="651">
        <v>485</v>
      </c>
      <c r="F543" s="651" t="s">
        <v>1301</v>
      </c>
      <c r="G543" s="651">
        <v>1.1114583333333334E-2</v>
      </c>
      <c r="H543" s="651">
        <v>1.0999999999999999E-2</v>
      </c>
      <c r="I543" s="651" t="s">
        <v>1302</v>
      </c>
    </row>
    <row r="544" spans="1:9" ht="15.75" x14ac:dyDescent="0.25">
      <c r="A544" s="651">
        <v>543</v>
      </c>
      <c r="B544" s="651" t="s">
        <v>226</v>
      </c>
      <c r="C544" s="651" t="s">
        <v>296</v>
      </c>
      <c r="D544" s="651" t="s">
        <v>1298</v>
      </c>
      <c r="E544" s="651">
        <v>485</v>
      </c>
      <c r="F544" s="651" t="s">
        <v>1301</v>
      </c>
      <c r="G544" s="651">
        <v>1.0999999999999999E-2</v>
      </c>
      <c r="H544" s="651">
        <v>1.0999999999999999E-2</v>
      </c>
      <c r="I544" s="651" t="s">
        <v>1302</v>
      </c>
    </row>
    <row r="545" spans="1:9" ht="15.75" x14ac:dyDescent="0.25">
      <c r="A545" s="651">
        <v>544</v>
      </c>
      <c r="B545" s="651" t="s">
        <v>226</v>
      </c>
      <c r="C545" s="651" t="s">
        <v>296</v>
      </c>
      <c r="D545" s="651" t="s">
        <v>1298</v>
      </c>
      <c r="E545" s="651">
        <v>485</v>
      </c>
      <c r="F545" s="651" t="s">
        <v>1301</v>
      </c>
      <c r="G545" s="651">
        <v>1.0999999999999999E-2</v>
      </c>
      <c r="H545" s="651">
        <v>1.0999999999999999E-2</v>
      </c>
      <c r="I545" s="651" t="s">
        <v>1302</v>
      </c>
    </row>
    <row r="546" spans="1:9" ht="15.75" x14ac:dyDescent="0.25">
      <c r="A546" s="651">
        <v>545</v>
      </c>
      <c r="B546" s="651" t="s">
        <v>226</v>
      </c>
      <c r="C546" s="651" t="s">
        <v>296</v>
      </c>
      <c r="D546" s="651" t="s">
        <v>1298</v>
      </c>
      <c r="E546" s="651">
        <v>485</v>
      </c>
      <c r="F546" s="651" t="s">
        <v>1301</v>
      </c>
      <c r="G546" s="651">
        <v>0.307</v>
      </c>
      <c r="H546" s="651">
        <v>0.30399999999999999</v>
      </c>
      <c r="I546" s="651" t="s">
        <v>1302</v>
      </c>
    </row>
    <row r="547" spans="1:9" ht="15.75" x14ac:dyDescent="0.25">
      <c r="A547" s="651">
        <v>546</v>
      </c>
      <c r="B547" s="651" t="s">
        <v>226</v>
      </c>
      <c r="C547" s="651" t="s">
        <v>296</v>
      </c>
      <c r="D547" s="651" t="s">
        <v>1298</v>
      </c>
      <c r="E547" s="651">
        <v>486</v>
      </c>
      <c r="F547" s="651" t="s">
        <v>1301</v>
      </c>
      <c r="G547" s="651" t="s">
        <v>1303</v>
      </c>
      <c r="H547" s="651">
        <v>1.0999999999999999E-2</v>
      </c>
      <c r="I547" s="651" t="s">
        <v>1302</v>
      </c>
    </row>
    <row r="548" spans="1:9" ht="15.75" x14ac:dyDescent="0.25">
      <c r="A548" s="651">
        <v>547</v>
      </c>
      <c r="B548" s="651" t="s">
        <v>226</v>
      </c>
      <c r="C548" s="651" t="s">
        <v>296</v>
      </c>
      <c r="D548" s="651" t="s">
        <v>1298</v>
      </c>
      <c r="E548" s="651">
        <v>486</v>
      </c>
      <c r="F548" s="651" t="s">
        <v>1301</v>
      </c>
      <c r="G548" s="651" t="s">
        <v>1303</v>
      </c>
      <c r="H548" s="651">
        <v>1.0999999999999999E-2</v>
      </c>
      <c r="I548" s="651" t="s">
        <v>1302</v>
      </c>
    </row>
    <row r="549" spans="1:9" ht="15.75" x14ac:dyDescent="0.25">
      <c r="A549" s="651">
        <v>548</v>
      </c>
      <c r="B549" s="651" t="s">
        <v>226</v>
      </c>
      <c r="C549" s="651" t="s">
        <v>296</v>
      </c>
      <c r="D549" s="651" t="s">
        <v>1298</v>
      </c>
      <c r="E549" s="651">
        <v>486</v>
      </c>
      <c r="F549" s="651" t="s">
        <v>1301</v>
      </c>
      <c r="G549" s="651">
        <v>0.32</v>
      </c>
      <c r="H549" s="651">
        <v>0.32</v>
      </c>
      <c r="I549" s="651" t="s">
        <v>1302</v>
      </c>
    </row>
    <row r="550" spans="1:9" ht="15.75" x14ac:dyDescent="0.25">
      <c r="A550" s="651">
        <v>549</v>
      </c>
      <c r="B550" s="651" t="s">
        <v>226</v>
      </c>
      <c r="C550" s="651" t="s">
        <v>296</v>
      </c>
      <c r="D550" s="651" t="s">
        <v>1298</v>
      </c>
      <c r="E550" s="651">
        <v>487</v>
      </c>
      <c r="F550" s="651" t="s">
        <v>1301</v>
      </c>
      <c r="G550" s="651">
        <v>1.0999999999999999E-2</v>
      </c>
      <c r="H550" s="651">
        <v>1.0999999999999999E-2</v>
      </c>
      <c r="I550" s="651" t="s">
        <v>1302</v>
      </c>
    </row>
    <row r="551" spans="1:9" ht="15.75" x14ac:dyDescent="0.25">
      <c r="A551" s="651">
        <v>550</v>
      </c>
      <c r="B551" s="651" t="s">
        <v>226</v>
      </c>
      <c r="C551" s="651" t="s">
        <v>296</v>
      </c>
      <c r="D551" s="651" t="s">
        <v>1298</v>
      </c>
      <c r="E551" s="651">
        <v>487</v>
      </c>
      <c r="F551" s="651" t="s">
        <v>1301</v>
      </c>
      <c r="G551" s="651">
        <v>0.22</v>
      </c>
      <c r="H551" s="651">
        <v>0.22</v>
      </c>
      <c r="I551" s="651" t="s">
        <v>1302</v>
      </c>
    </row>
    <row r="552" spans="1:9" ht="15.75" x14ac:dyDescent="0.25">
      <c r="A552" s="651">
        <v>551</v>
      </c>
      <c r="B552" s="651" t="s">
        <v>226</v>
      </c>
      <c r="C552" s="651" t="s">
        <v>296</v>
      </c>
      <c r="D552" s="651" t="s">
        <v>1298</v>
      </c>
      <c r="E552" s="651">
        <v>487</v>
      </c>
      <c r="F552" s="651" t="s">
        <v>1301</v>
      </c>
      <c r="G552" s="651">
        <v>0.32</v>
      </c>
      <c r="H552" s="651">
        <v>0.32</v>
      </c>
      <c r="I552" s="651" t="s">
        <v>1302</v>
      </c>
    </row>
    <row r="553" spans="1:9" ht="15.75" x14ac:dyDescent="0.25">
      <c r="A553" s="651">
        <v>552</v>
      </c>
      <c r="B553" s="651" t="s">
        <v>226</v>
      </c>
      <c r="C553" s="651" t="s">
        <v>296</v>
      </c>
      <c r="D553" s="651" t="s">
        <v>1298</v>
      </c>
      <c r="E553" s="651">
        <v>487</v>
      </c>
      <c r="F553" s="651" t="s">
        <v>1301</v>
      </c>
      <c r="G553" s="651">
        <v>0.69</v>
      </c>
      <c r="H553" s="651">
        <v>0.69</v>
      </c>
      <c r="I553" s="651" t="s">
        <v>1300</v>
      </c>
    </row>
    <row r="554" spans="1:9" ht="15.75" x14ac:dyDescent="0.25">
      <c r="A554" s="651">
        <v>553</v>
      </c>
      <c r="B554" s="651" t="s">
        <v>226</v>
      </c>
      <c r="C554" s="651" t="s">
        <v>296</v>
      </c>
      <c r="D554" s="651" t="s">
        <v>1298</v>
      </c>
      <c r="E554" s="651">
        <v>488</v>
      </c>
      <c r="F554" s="651" t="s">
        <v>1301</v>
      </c>
      <c r="G554" s="651" t="s">
        <v>1303</v>
      </c>
      <c r="H554" s="651">
        <v>1.0999999999999999E-2</v>
      </c>
      <c r="I554" s="651" t="s">
        <v>1302</v>
      </c>
    </row>
    <row r="555" spans="1:9" ht="15.75" x14ac:dyDescent="0.25">
      <c r="A555" s="651">
        <v>554</v>
      </c>
      <c r="B555" s="651" t="s">
        <v>226</v>
      </c>
      <c r="C555" s="651" t="s">
        <v>296</v>
      </c>
      <c r="D555" s="651" t="s">
        <v>1298</v>
      </c>
      <c r="E555" s="651">
        <v>488</v>
      </c>
      <c r="F555" s="651" t="s">
        <v>1301</v>
      </c>
      <c r="G555" s="651" t="s">
        <v>1303</v>
      </c>
      <c r="H555" s="651">
        <v>1.2999999999999999E-2</v>
      </c>
      <c r="I555" s="651" t="s">
        <v>1302</v>
      </c>
    </row>
    <row r="556" spans="1:9" ht="15.75" x14ac:dyDescent="0.25">
      <c r="A556" s="651">
        <v>555</v>
      </c>
      <c r="B556" s="651" t="s">
        <v>226</v>
      </c>
      <c r="C556" s="651" t="s">
        <v>296</v>
      </c>
      <c r="D556" s="651" t="s">
        <v>1298</v>
      </c>
      <c r="E556" s="651">
        <v>488</v>
      </c>
      <c r="F556" s="651" t="s">
        <v>1301</v>
      </c>
      <c r="G556" s="651">
        <v>0.33</v>
      </c>
      <c r="H556" s="651">
        <v>0.32</v>
      </c>
      <c r="I556" s="651" t="s">
        <v>1302</v>
      </c>
    </row>
    <row r="557" spans="1:9" ht="15.75" x14ac:dyDescent="0.25">
      <c r="A557" s="651">
        <v>556</v>
      </c>
      <c r="B557" s="651" t="s">
        <v>226</v>
      </c>
      <c r="C557" s="651" t="s">
        <v>296</v>
      </c>
      <c r="D557" s="651" t="s">
        <v>1298</v>
      </c>
      <c r="E557" s="651">
        <v>490</v>
      </c>
      <c r="F557" s="651" t="s">
        <v>1301</v>
      </c>
      <c r="G557" s="651">
        <v>1.1229166666666667E-2</v>
      </c>
      <c r="H557" s="651">
        <v>1.0999999999999999E-2</v>
      </c>
      <c r="I557" s="651" t="s">
        <v>1302</v>
      </c>
    </row>
    <row r="558" spans="1:9" ht="15.75" x14ac:dyDescent="0.25">
      <c r="A558" s="651">
        <v>557</v>
      </c>
      <c r="B558" s="651" t="s">
        <v>226</v>
      </c>
      <c r="C558" s="651" t="s">
        <v>296</v>
      </c>
      <c r="D558" s="651" t="s">
        <v>1298</v>
      </c>
      <c r="E558" s="651">
        <v>490</v>
      </c>
      <c r="F558" s="651" t="s">
        <v>1301</v>
      </c>
      <c r="G558" s="651">
        <v>1.1229166666666667E-2</v>
      </c>
      <c r="H558" s="651">
        <v>1.0999999999999999E-2</v>
      </c>
      <c r="I558" s="651" t="s">
        <v>1302</v>
      </c>
    </row>
    <row r="559" spans="1:9" ht="15.75" x14ac:dyDescent="0.25">
      <c r="A559" s="651">
        <v>558</v>
      </c>
      <c r="B559" s="651" t="s">
        <v>226</v>
      </c>
      <c r="C559" s="651" t="s">
        <v>296</v>
      </c>
      <c r="D559" s="651" t="s">
        <v>1298</v>
      </c>
      <c r="E559" s="651">
        <v>490</v>
      </c>
      <c r="F559" s="651" t="s">
        <v>1301</v>
      </c>
      <c r="G559" s="651">
        <v>1.0999999999999999E-2</v>
      </c>
      <c r="H559" s="651">
        <v>1.0999999999999999E-2</v>
      </c>
      <c r="I559" s="651" t="s">
        <v>1302</v>
      </c>
    </row>
    <row r="560" spans="1:9" ht="15.75" x14ac:dyDescent="0.25">
      <c r="A560" s="651">
        <v>559</v>
      </c>
      <c r="B560" s="651" t="s">
        <v>226</v>
      </c>
      <c r="C560" s="651" t="s">
        <v>296</v>
      </c>
      <c r="D560" s="651" t="s">
        <v>1298</v>
      </c>
      <c r="E560" s="651">
        <v>490</v>
      </c>
      <c r="F560" s="651" t="s">
        <v>1301</v>
      </c>
      <c r="G560" s="651" t="s">
        <v>1303</v>
      </c>
      <c r="H560" s="651">
        <v>1.0999999999999999E-2</v>
      </c>
      <c r="I560" s="651" t="s">
        <v>1302</v>
      </c>
    </row>
    <row r="561" spans="1:9" ht="15.75" x14ac:dyDescent="0.25">
      <c r="A561" s="651">
        <v>560</v>
      </c>
      <c r="B561" s="651" t="s">
        <v>226</v>
      </c>
      <c r="C561" s="651" t="s">
        <v>296</v>
      </c>
      <c r="D561" s="651" t="s">
        <v>1298</v>
      </c>
      <c r="E561" s="651">
        <v>490</v>
      </c>
      <c r="F561" s="651" t="s">
        <v>1301</v>
      </c>
      <c r="G561" s="651" t="s">
        <v>1303</v>
      </c>
      <c r="H561" s="651">
        <v>1.0999999999999999E-2</v>
      </c>
      <c r="I561" s="651" t="s">
        <v>1302</v>
      </c>
    </row>
    <row r="562" spans="1:9" ht="15.75" x14ac:dyDescent="0.25">
      <c r="A562" s="651">
        <v>561</v>
      </c>
      <c r="B562" s="651" t="s">
        <v>226</v>
      </c>
      <c r="C562" s="651" t="s">
        <v>296</v>
      </c>
      <c r="D562" s="651" t="s">
        <v>1298</v>
      </c>
      <c r="E562" s="651">
        <v>490</v>
      </c>
      <c r="F562" s="651" t="s">
        <v>1301</v>
      </c>
      <c r="G562" s="651">
        <v>0.33</v>
      </c>
      <c r="H562" s="651">
        <v>0.32</v>
      </c>
      <c r="I562" s="651" t="s">
        <v>1302</v>
      </c>
    </row>
    <row r="563" spans="1:9" ht="15.75" x14ac:dyDescent="0.25">
      <c r="A563" s="651">
        <v>562</v>
      </c>
      <c r="B563" s="651" t="s">
        <v>226</v>
      </c>
      <c r="C563" s="651" t="s">
        <v>296</v>
      </c>
      <c r="D563" s="651" t="s">
        <v>1298</v>
      </c>
      <c r="E563" s="651">
        <v>492</v>
      </c>
      <c r="F563" s="651" t="s">
        <v>1301</v>
      </c>
      <c r="G563" s="651">
        <v>0.312</v>
      </c>
      <c r="H563" s="651">
        <v>0.30399999999999999</v>
      </c>
      <c r="I563" s="651" t="s">
        <v>1302</v>
      </c>
    </row>
    <row r="564" spans="1:9" ht="15.75" x14ac:dyDescent="0.25">
      <c r="A564" s="651">
        <v>563</v>
      </c>
      <c r="B564" s="651" t="s">
        <v>226</v>
      </c>
      <c r="C564" s="651" t="s">
        <v>296</v>
      </c>
      <c r="D564" s="651" t="s">
        <v>1298</v>
      </c>
      <c r="E564" s="651">
        <v>492</v>
      </c>
      <c r="F564" s="651" t="s">
        <v>1301</v>
      </c>
      <c r="G564" s="651">
        <v>0.33</v>
      </c>
      <c r="H564" s="651">
        <v>0.32</v>
      </c>
      <c r="I564" s="651" t="s">
        <v>1302</v>
      </c>
    </row>
    <row r="565" spans="1:9" ht="15.75" x14ac:dyDescent="0.25">
      <c r="A565" s="651">
        <v>564</v>
      </c>
      <c r="B565" s="651" t="s">
        <v>226</v>
      </c>
      <c r="C565" s="651" t="s">
        <v>296</v>
      </c>
      <c r="D565" s="651" t="s">
        <v>1298</v>
      </c>
      <c r="E565" s="651">
        <v>492</v>
      </c>
      <c r="F565" s="651" t="s">
        <v>1301</v>
      </c>
      <c r="G565" s="651">
        <v>0.33</v>
      </c>
      <c r="H565" s="651">
        <v>0.32</v>
      </c>
      <c r="I565" s="651" t="s">
        <v>1302</v>
      </c>
    </row>
    <row r="566" spans="1:9" ht="15.75" x14ac:dyDescent="0.25">
      <c r="A566" s="651">
        <v>565</v>
      </c>
      <c r="B566" s="651" t="s">
        <v>226</v>
      </c>
      <c r="C566" s="651" t="s">
        <v>296</v>
      </c>
      <c r="D566" s="651" t="s">
        <v>1298</v>
      </c>
      <c r="E566" s="651">
        <v>493</v>
      </c>
      <c r="F566" s="651" t="s">
        <v>1301</v>
      </c>
      <c r="G566" s="651" t="s">
        <v>1303</v>
      </c>
      <c r="H566" s="651">
        <v>1.0999999999999999E-2</v>
      </c>
      <c r="I566" s="651" t="s">
        <v>1302</v>
      </c>
    </row>
    <row r="567" spans="1:9" ht="15.75" x14ac:dyDescent="0.25">
      <c r="A567" s="651">
        <v>566</v>
      </c>
      <c r="B567" s="651" t="s">
        <v>226</v>
      </c>
      <c r="C567" s="651" t="s">
        <v>296</v>
      </c>
      <c r="D567" s="651" t="s">
        <v>1298</v>
      </c>
      <c r="E567" s="651">
        <v>493</v>
      </c>
      <c r="F567" s="651" t="s">
        <v>1301</v>
      </c>
      <c r="G567" s="651" t="s">
        <v>1303</v>
      </c>
      <c r="H567" s="651">
        <v>1.0999999999999999E-2</v>
      </c>
      <c r="I567" s="651" t="s">
        <v>1302</v>
      </c>
    </row>
    <row r="568" spans="1:9" ht="15.75" x14ac:dyDescent="0.25">
      <c r="A568" s="651">
        <v>567</v>
      </c>
      <c r="B568" s="651" t="s">
        <v>226</v>
      </c>
      <c r="C568" s="651" t="s">
        <v>296</v>
      </c>
      <c r="D568" s="651" t="s">
        <v>1298</v>
      </c>
      <c r="E568" s="651">
        <v>493</v>
      </c>
      <c r="F568" s="651" t="s">
        <v>1301</v>
      </c>
      <c r="G568" s="651">
        <v>0.33</v>
      </c>
      <c r="H568" s="651">
        <v>0.32</v>
      </c>
      <c r="I568" s="651" t="s">
        <v>1302</v>
      </c>
    </row>
    <row r="569" spans="1:9" ht="15.75" x14ac:dyDescent="0.25">
      <c r="A569" s="651">
        <v>568</v>
      </c>
      <c r="B569" s="651" t="s">
        <v>226</v>
      </c>
      <c r="C569" s="651" t="s">
        <v>296</v>
      </c>
      <c r="D569" s="651" t="s">
        <v>1298</v>
      </c>
      <c r="E569" s="651">
        <v>494</v>
      </c>
      <c r="F569" s="651" t="s">
        <v>1301</v>
      </c>
      <c r="G569" s="651">
        <v>0.313</v>
      </c>
      <c r="H569" s="651">
        <v>0.30399999999999999</v>
      </c>
      <c r="I569" s="651" t="s">
        <v>1302</v>
      </c>
    </row>
    <row r="570" spans="1:9" ht="15.75" x14ac:dyDescent="0.25">
      <c r="A570" s="651">
        <v>569</v>
      </c>
      <c r="B570" s="651" t="s">
        <v>226</v>
      </c>
      <c r="C570" s="651" t="s">
        <v>296</v>
      </c>
      <c r="D570" s="651" t="s">
        <v>1298</v>
      </c>
      <c r="E570" s="651">
        <v>495</v>
      </c>
      <c r="F570" s="651" t="s">
        <v>1301</v>
      </c>
      <c r="G570" s="651" t="s">
        <v>1303</v>
      </c>
      <c r="H570" s="651">
        <v>1.0999999999999999E-2</v>
      </c>
      <c r="I570" s="651" t="s">
        <v>1302</v>
      </c>
    </row>
    <row r="571" spans="1:9" ht="15.75" x14ac:dyDescent="0.25">
      <c r="A571" s="651">
        <v>570</v>
      </c>
      <c r="B571" s="651" t="s">
        <v>226</v>
      </c>
      <c r="C571" s="651" t="s">
        <v>296</v>
      </c>
      <c r="D571" s="651" t="s">
        <v>1298</v>
      </c>
      <c r="E571" s="651">
        <v>496</v>
      </c>
      <c r="F571" s="651" t="s">
        <v>1301</v>
      </c>
      <c r="G571" s="651">
        <v>0.314</v>
      </c>
      <c r="H571" s="651">
        <v>0.30399999999999999</v>
      </c>
      <c r="I571" s="651" t="s">
        <v>1302</v>
      </c>
    </row>
    <row r="572" spans="1:9" ht="15.75" x14ac:dyDescent="0.25">
      <c r="A572" s="651">
        <v>571</v>
      </c>
      <c r="B572" s="651" t="s">
        <v>226</v>
      </c>
      <c r="C572" s="651" t="s">
        <v>296</v>
      </c>
      <c r="D572" s="651" t="s">
        <v>1298</v>
      </c>
      <c r="E572" s="651">
        <v>498</v>
      </c>
      <c r="F572" s="651" t="s">
        <v>1301</v>
      </c>
      <c r="G572" s="651" t="s">
        <v>1303</v>
      </c>
      <c r="H572" s="651">
        <v>1.0999999999999999E-2</v>
      </c>
      <c r="I572" s="651" t="s">
        <v>1302</v>
      </c>
    </row>
    <row r="573" spans="1:9" ht="15.75" x14ac:dyDescent="0.25">
      <c r="A573" s="651">
        <v>572</v>
      </c>
      <c r="B573" s="651" t="s">
        <v>226</v>
      </c>
      <c r="C573" s="651" t="s">
        <v>296</v>
      </c>
      <c r="D573" s="651" t="s">
        <v>1298</v>
      </c>
      <c r="E573" s="651">
        <v>498</v>
      </c>
      <c r="F573" s="651" t="s">
        <v>1301</v>
      </c>
      <c r="G573" s="651" t="s">
        <v>1303</v>
      </c>
      <c r="H573" s="651">
        <v>1.0999999999999999E-2</v>
      </c>
      <c r="I573" s="651" t="s">
        <v>1302</v>
      </c>
    </row>
    <row r="574" spans="1:9" ht="15.75" x14ac:dyDescent="0.25">
      <c r="A574" s="651">
        <v>573</v>
      </c>
      <c r="B574" s="651" t="s">
        <v>226</v>
      </c>
      <c r="C574" s="651" t="s">
        <v>296</v>
      </c>
      <c r="D574" s="651" t="s">
        <v>1298</v>
      </c>
      <c r="E574" s="651">
        <v>498</v>
      </c>
      <c r="F574" s="651" t="s">
        <v>1301</v>
      </c>
      <c r="G574" s="651" t="s">
        <v>1303</v>
      </c>
      <c r="H574" s="651">
        <v>1.0999999999999999E-2</v>
      </c>
      <c r="I574" s="651" t="s">
        <v>1302</v>
      </c>
    </row>
    <row r="575" spans="1:9" ht="15.75" x14ac:dyDescent="0.25">
      <c r="A575" s="651">
        <v>574</v>
      </c>
      <c r="B575" s="651" t="s">
        <v>226</v>
      </c>
      <c r="C575" s="651" t="s">
        <v>296</v>
      </c>
      <c r="D575" s="651" t="s">
        <v>1298</v>
      </c>
      <c r="E575" s="651">
        <v>498</v>
      </c>
      <c r="F575" s="651" t="s">
        <v>1301</v>
      </c>
      <c r="G575" s="651" t="s">
        <v>1303</v>
      </c>
      <c r="H575" s="651">
        <v>1.0999999999999999E-2</v>
      </c>
      <c r="I575" s="651" t="s">
        <v>1302</v>
      </c>
    </row>
    <row r="576" spans="1:9" ht="15.75" x14ac:dyDescent="0.25">
      <c r="A576" s="651">
        <v>575</v>
      </c>
      <c r="B576" s="651" t="s">
        <v>226</v>
      </c>
      <c r="C576" s="651" t="s">
        <v>296</v>
      </c>
      <c r="D576" s="651" t="s">
        <v>1298</v>
      </c>
      <c r="E576" s="651">
        <v>499</v>
      </c>
      <c r="F576" s="651" t="s">
        <v>1301</v>
      </c>
      <c r="G576" s="651" t="s">
        <v>1303</v>
      </c>
      <c r="H576" s="651">
        <v>1.0999999999999999E-2</v>
      </c>
      <c r="I576" s="651" t="s">
        <v>1302</v>
      </c>
    </row>
    <row r="577" spans="1:9" ht="15.75" x14ac:dyDescent="0.25">
      <c r="A577" s="651">
        <v>576</v>
      </c>
      <c r="B577" s="651" t="s">
        <v>226</v>
      </c>
      <c r="C577" s="651" t="s">
        <v>296</v>
      </c>
      <c r="D577" s="651" t="s">
        <v>1298</v>
      </c>
      <c r="E577" s="651">
        <v>500</v>
      </c>
      <c r="F577" s="651" t="s">
        <v>1301</v>
      </c>
      <c r="G577" s="651">
        <v>1.0999999999999999E-2</v>
      </c>
      <c r="H577" s="651">
        <v>1.0999999999999999E-2</v>
      </c>
      <c r="I577" s="651" t="s">
        <v>1302</v>
      </c>
    </row>
    <row r="578" spans="1:9" ht="15.75" x14ac:dyDescent="0.25">
      <c r="A578" s="651">
        <v>577</v>
      </c>
      <c r="B578" s="651" t="s">
        <v>226</v>
      </c>
      <c r="C578" s="651" t="s">
        <v>296</v>
      </c>
      <c r="D578" s="651" t="s">
        <v>1298</v>
      </c>
      <c r="E578" s="651">
        <v>500</v>
      </c>
      <c r="F578" s="651" t="s">
        <v>1301</v>
      </c>
      <c r="G578" s="651">
        <v>7.0000000000000007E-2</v>
      </c>
      <c r="H578" s="651">
        <v>7.0000000000000007E-2</v>
      </c>
      <c r="I578" s="651" t="s">
        <v>1302</v>
      </c>
    </row>
    <row r="579" spans="1:9" ht="15.75" x14ac:dyDescent="0.25">
      <c r="A579" s="651">
        <v>578</v>
      </c>
      <c r="B579" s="651" t="s">
        <v>226</v>
      </c>
      <c r="C579" s="651" t="s">
        <v>296</v>
      </c>
      <c r="D579" s="651" t="s">
        <v>1298</v>
      </c>
      <c r="E579" s="651">
        <v>501</v>
      </c>
      <c r="F579" s="651" t="s">
        <v>1301</v>
      </c>
      <c r="G579" s="651" t="s">
        <v>1303</v>
      </c>
      <c r="H579" s="651">
        <v>1.0999999999999999E-2</v>
      </c>
      <c r="I579" s="651" t="s">
        <v>1302</v>
      </c>
    </row>
    <row r="580" spans="1:9" ht="15.75" x14ac:dyDescent="0.25">
      <c r="A580" s="651">
        <v>579</v>
      </c>
      <c r="B580" s="651" t="s">
        <v>226</v>
      </c>
      <c r="C580" s="651" t="s">
        <v>296</v>
      </c>
      <c r="D580" s="651" t="s">
        <v>1298</v>
      </c>
      <c r="E580" s="651">
        <v>503</v>
      </c>
      <c r="F580" s="651" t="s">
        <v>1301</v>
      </c>
      <c r="G580" s="651">
        <v>0.11</v>
      </c>
      <c r="H580" s="651">
        <v>0.11</v>
      </c>
      <c r="I580" s="651" t="s">
        <v>1302</v>
      </c>
    </row>
    <row r="581" spans="1:9" ht="15.75" x14ac:dyDescent="0.25">
      <c r="A581" s="651">
        <v>580</v>
      </c>
      <c r="B581" s="651" t="s">
        <v>226</v>
      </c>
      <c r="C581" s="651" t="s">
        <v>296</v>
      </c>
      <c r="D581" s="651" t="s">
        <v>1298</v>
      </c>
      <c r="E581" s="651">
        <v>505</v>
      </c>
      <c r="F581" s="651" t="s">
        <v>1301</v>
      </c>
      <c r="G581" s="651" t="s">
        <v>1303</v>
      </c>
      <c r="H581" s="651">
        <v>0.01</v>
      </c>
      <c r="I581" s="651" t="s">
        <v>1302</v>
      </c>
    </row>
    <row r="582" spans="1:9" ht="15.75" x14ac:dyDescent="0.25">
      <c r="A582" s="651">
        <v>581</v>
      </c>
      <c r="B582" s="651" t="s">
        <v>226</v>
      </c>
      <c r="C582" s="651" t="s">
        <v>296</v>
      </c>
      <c r="D582" s="651" t="s">
        <v>1298</v>
      </c>
      <c r="E582" s="651">
        <v>507</v>
      </c>
      <c r="F582" s="651" t="s">
        <v>1301</v>
      </c>
      <c r="G582" s="651" t="s">
        <v>1303</v>
      </c>
      <c r="H582" s="651">
        <v>2.5999999999999999E-2</v>
      </c>
      <c r="I582" s="651" t="s">
        <v>1300</v>
      </c>
    </row>
    <row r="583" spans="1:9" ht="15.75" x14ac:dyDescent="0.25">
      <c r="A583" s="651">
        <v>582</v>
      </c>
      <c r="B583" s="651" t="s">
        <v>226</v>
      </c>
      <c r="C583" s="651" t="s">
        <v>296</v>
      </c>
      <c r="D583" s="651" t="s">
        <v>1298</v>
      </c>
      <c r="E583" s="651">
        <v>507</v>
      </c>
      <c r="F583" s="651" t="s">
        <v>1301</v>
      </c>
      <c r="G583" s="651">
        <v>6.9000000000000006E-2</v>
      </c>
      <c r="H583" s="651">
        <v>6.9000000000000006E-2</v>
      </c>
      <c r="I583" s="651" t="s">
        <v>1302</v>
      </c>
    </row>
    <row r="584" spans="1:9" ht="15.75" x14ac:dyDescent="0.25">
      <c r="A584" s="651">
        <v>583</v>
      </c>
      <c r="B584" s="651" t="s">
        <v>226</v>
      </c>
      <c r="C584" s="651" t="s">
        <v>296</v>
      </c>
      <c r="D584" s="651" t="s">
        <v>1298</v>
      </c>
      <c r="E584" s="651">
        <v>507</v>
      </c>
      <c r="F584" s="651" t="s">
        <v>1301</v>
      </c>
      <c r="G584" s="651">
        <v>0.30399999999999999</v>
      </c>
      <c r="H584" s="651">
        <v>0.28799999999999998</v>
      </c>
      <c r="I584" s="651" t="s">
        <v>1302</v>
      </c>
    </row>
    <row r="585" spans="1:9" ht="15.75" x14ac:dyDescent="0.25">
      <c r="A585" s="651">
        <v>584</v>
      </c>
      <c r="B585" s="651" t="s">
        <v>226</v>
      </c>
      <c r="C585" s="651" t="s">
        <v>296</v>
      </c>
      <c r="D585" s="651" t="s">
        <v>1298</v>
      </c>
      <c r="E585" s="651">
        <v>509</v>
      </c>
      <c r="F585" s="651" t="s">
        <v>1301</v>
      </c>
      <c r="G585" s="651">
        <v>0.34</v>
      </c>
      <c r="H585" s="651">
        <v>0.32</v>
      </c>
      <c r="I585" s="651" t="s">
        <v>1302</v>
      </c>
    </row>
    <row r="586" spans="1:9" ht="15.75" x14ac:dyDescent="0.25">
      <c r="A586" s="651">
        <v>585</v>
      </c>
      <c r="B586" s="651" t="s">
        <v>226</v>
      </c>
      <c r="C586" s="651" t="s">
        <v>296</v>
      </c>
      <c r="D586" s="651" t="s">
        <v>1298</v>
      </c>
      <c r="E586" s="651">
        <v>510</v>
      </c>
      <c r="F586" s="651" t="s">
        <v>1301</v>
      </c>
      <c r="G586" s="651">
        <v>1.0625000000000001E-2</v>
      </c>
      <c r="H586" s="651">
        <v>0.01</v>
      </c>
      <c r="I586" s="651" t="s">
        <v>1302</v>
      </c>
    </row>
    <row r="587" spans="1:9" ht="15.75" x14ac:dyDescent="0.25">
      <c r="A587" s="651">
        <v>586</v>
      </c>
      <c r="B587" s="651" t="s">
        <v>226</v>
      </c>
      <c r="C587" s="651" t="s">
        <v>296</v>
      </c>
      <c r="D587" s="651" t="s">
        <v>1298</v>
      </c>
      <c r="E587" s="651">
        <v>510</v>
      </c>
      <c r="F587" s="651" t="s">
        <v>1301</v>
      </c>
      <c r="G587" s="651">
        <v>0.01</v>
      </c>
      <c r="H587" s="651">
        <v>0.01</v>
      </c>
      <c r="I587" s="651" t="s">
        <v>1302</v>
      </c>
    </row>
    <row r="588" spans="1:9" ht="15.75" x14ac:dyDescent="0.25">
      <c r="A588" s="651">
        <v>587</v>
      </c>
      <c r="B588" s="651" t="s">
        <v>226</v>
      </c>
      <c r="C588" s="651" t="s">
        <v>296</v>
      </c>
      <c r="D588" s="651" t="s">
        <v>1298</v>
      </c>
      <c r="E588" s="651">
        <v>510</v>
      </c>
      <c r="F588" s="651" t="s">
        <v>1301</v>
      </c>
      <c r="G588" s="651" t="s">
        <v>1303</v>
      </c>
      <c r="H588" s="651">
        <v>0.01</v>
      </c>
      <c r="I588" s="651" t="s">
        <v>1302</v>
      </c>
    </row>
    <row r="589" spans="1:9" ht="15.75" x14ac:dyDescent="0.25">
      <c r="A589" s="651">
        <v>588</v>
      </c>
      <c r="B589" s="651" t="s">
        <v>226</v>
      </c>
      <c r="C589" s="651" t="s">
        <v>296</v>
      </c>
      <c r="D589" s="651" t="s">
        <v>1298</v>
      </c>
      <c r="E589" s="651">
        <v>510</v>
      </c>
      <c r="F589" s="651" t="s">
        <v>1301</v>
      </c>
      <c r="G589" s="651">
        <v>0.30599999999999999</v>
      </c>
      <c r="H589" s="651">
        <v>0.28799999999999998</v>
      </c>
      <c r="I589" s="651" t="s">
        <v>1302</v>
      </c>
    </row>
    <row r="590" spans="1:9" ht="15.75" x14ac:dyDescent="0.25">
      <c r="A590" s="651">
        <v>589</v>
      </c>
      <c r="B590" s="651" t="s">
        <v>226</v>
      </c>
      <c r="C590" s="651" t="s">
        <v>296</v>
      </c>
      <c r="D590" s="651" t="s">
        <v>1298</v>
      </c>
      <c r="E590" s="651">
        <v>510</v>
      </c>
      <c r="F590" s="651" t="s">
        <v>1301</v>
      </c>
      <c r="G590" s="651">
        <v>0.37</v>
      </c>
      <c r="H590" s="651">
        <v>0.37</v>
      </c>
      <c r="I590" s="651" t="s">
        <v>1300</v>
      </c>
    </row>
    <row r="591" spans="1:9" ht="15.75" x14ac:dyDescent="0.25">
      <c r="A591" s="651">
        <v>590</v>
      </c>
      <c r="B591" s="651" t="s">
        <v>226</v>
      </c>
      <c r="C591" s="651" t="s">
        <v>296</v>
      </c>
      <c r="D591" s="651" t="s">
        <v>1298</v>
      </c>
      <c r="E591" s="651">
        <v>511</v>
      </c>
      <c r="F591" s="651" t="s">
        <v>1301</v>
      </c>
      <c r="G591" s="651">
        <v>0.01</v>
      </c>
      <c r="H591" s="651">
        <v>0.01</v>
      </c>
      <c r="I591" s="651" t="s">
        <v>1302</v>
      </c>
    </row>
    <row r="592" spans="1:9" ht="15.75" x14ac:dyDescent="0.25">
      <c r="A592" s="651">
        <v>591</v>
      </c>
      <c r="B592" s="651" t="s">
        <v>226</v>
      </c>
      <c r="C592" s="651" t="s">
        <v>296</v>
      </c>
      <c r="D592" s="651" t="s">
        <v>1298</v>
      </c>
      <c r="E592" s="651">
        <v>511</v>
      </c>
      <c r="F592" s="651" t="s">
        <v>1301</v>
      </c>
      <c r="G592" s="651">
        <v>0.01</v>
      </c>
      <c r="H592" s="651">
        <v>0.01</v>
      </c>
      <c r="I592" s="651" t="s">
        <v>1302</v>
      </c>
    </row>
    <row r="593" spans="1:9" ht="15.75" x14ac:dyDescent="0.25">
      <c r="A593" s="651">
        <v>592</v>
      </c>
      <c r="B593" s="651" t="s">
        <v>226</v>
      </c>
      <c r="C593" s="651" t="s">
        <v>296</v>
      </c>
      <c r="D593" s="651" t="s">
        <v>1298</v>
      </c>
      <c r="E593" s="651">
        <v>511</v>
      </c>
      <c r="F593" s="651" t="s">
        <v>1301</v>
      </c>
      <c r="G593" s="651" t="s">
        <v>1303</v>
      </c>
      <c r="H593" s="651">
        <v>0.01</v>
      </c>
      <c r="I593" s="651" t="s">
        <v>1302</v>
      </c>
    </row>
    <row r="594" spans="1:9" ht="15.75" x14ac:dyDescent="0.25">
      <c r="A594" s="651">
        <v>593</v>
      </c>
      <c r="B594" s="651" t="s">
        <v>226</v>
      </c>
      <c r="C594" s="651" t="s">
        <v>296</v>
      </c>
      <c r="D594" s="651" t="s">
        <v>1298</v>
      </c>
      <c r="E594" s="651">
        <v>511</v>
      </c>
      <c r="F594" s="651" t="s">
        <v>1301</v>
      </c>
      <c r="G594" s="651" t="s">
        <v>1303</v>
      </c>
      <c r="H594" s="651">
        <v>0.01</v>
      </c>
      <c r="I594" s="651" t="s">
        <v>1302</v>
      </c>
    </row>
    <row r="595" spans="1:9" ht="15.75" x14ac:dyDescent="0.25">
      <c r="A595" s="651">
        <v>594</v>
      </c>
      <c r="B595" s="651" t="s">
        <v>226</v>
      </c>
      <c r="C595" s="651" t="s">
        <v>296</v>
      </c>
      <c r="D595" s="651" t="s">
        <v>1298</v>
      </c>
      <c r="E595" s="651">
        <v>511</v>
      </c>
      <c r="F595" s="651" t="s">
        <v>1301</v>
      </c>
      <c r="G595" s="651" t="s">
        <v>1303</v>
      </c>
      <c r="H595" s="651">
        <v>0.01</v>
      </c>
      <c r="I595" s="651" t="s">
        <v>1302</v>
      </c>
    </row>
    <row r="596" spans="1:9" ht="15.75" x14ac:dyDescent="0.25">
      <c r="A596" s="651">
        <v>595</v>
      </c>
      <c r="B596" s="651" t="s">
        <v>226</v>
      </c>
      <c r="C596" s="651" t="s">
        <v>296</v>
      </c>
      <c r="D596" s="651" t="s">
        <v>1298</v>
      </c>
      <c r="E596" s="651">
        <v>511</v>
      </c>
      <c r="F596" s="651" t="s">
        <v>1301</v>
      </c>
      <c r="G596" s="651">
        <v>0.307</v>
      </c>
      <c r="H596" s="651">
        <v>0.28799999999999998</v>
      </c>
      <c r="I596" s="651" t="s">
        <v>1302</v>
      </c>
    </row>
    <row r="597" spans="1:9" ht="15.75" x14ac:dyDescent="0.25">
      <c r="A597" s="651">
        <v>596</v>
      </c>
      <c r="B597" s="651" t="s">
        <v>226</v>
      </c>
      <c r="C597" s="651" t="s">
        <v>296</v>
      </c>
      <c r="D597" s="651" t="s">
        <v>1298</v>
      </c>
      <c r="E597" s="651">
        <v>512</v>
      </c>
      <c r="F597" s="651" t="s">
        <v>1301</v>
      </c>
      <c r="G597" s="651" t="s">
        <v>1303</v>
      </c>
      <c r="H597" s="651">
        <v>0.01</v>
      </c>
      <c r="I597" s="651" t="s">
        <v>1302</v>
      </c>
    </row>
    <row r="598" spans="1:9" ht="15.75" x14ac:dyDescent="0.25">
      <c r="A598" s="651">
        <v>597</v>
      </c>
      <c r="B598" s="651" t="s">
        <v>226</v>
      </c>
      <c r="C598" s="651" t="s">
        <v>296</v>
      </c>
      <c r="D598" s="651" t="s">
        <v>1298</v>
      </c>
      <c r="E598" s="651">
        <v>512</v>
      </c>
      <c r="F598" s="651" t="s">
        <v>1301</v>
      </c>
      <c r="G598" s="651" t="s">
        <v>1303</v>
      </c>
      <c r="H598" s="651">
        <v>0.01</v>
      </c>
      <c r="I598" s="651" t="s">
        <v>1302</v>
      </c>
    </row>
    <row r="599" spans="1:9" ht="15.75" x14ac:dyDescent="0.25">
      <c r="A599" s="651">
        <v>598</v>
      </c>
      <c r="B599" s="651" t="s">
        <v>226</v>
      </c>
      <c r="C599" s="651" t="s">
        <v>296</v>
      </c>
      <c r="D599" s="651" t="s">
        <v>1298</v>
      </c>
      <c r="E599" s="651">
        <v>512</v>
      </c>
      <c r="F599" s="651" t="s">
        <v>1301</v>
      </c>
      <c r="G599" s="651">
        <v>0.34</v>
      </c>
      <c r="H599" s="651">
        <v>0.32</v>
      </c>
      <c r="I599" s="651" t="s">
        <v>1302</v>
      </c>
    </row>
    <row r="600" spans="1:9" ht="15.75" x14ac:dyDescent="0.25">
      <c r="A600" s="651">
        <v>599</v>
      </c>
      <c r="B600" s="651" t="s">
        <v>226</v>
      </c>
      <c r="C600" s="651" t="s">
        <v>296</v>
      </c>
      <c r="D600" s="651" t="s">
        <v>1298</v>
      </c>
      <c r="E600" s="651">
        <v>513</v>
      </c>
      <c r="F600" s="651" t="s">
        <v>1301</v>
      </c>
      <c r="G600" s="651">
        <v>0.01</v>
      </c>
      <c r="H600" s="651">
        <v>0.01</v>
      </c>
      <c r="I600" s="651" t="s">
        <v>1302</v>
      </c>
    </row>
    <row r="601" spans="1:9" ht="15.75" x14ac:dyDescent="0.25">
      <c r="A601" s="651">
        <v>600</v>
      </c>
      <c r="B601" s="651" t="s">
        <v>226</v>
      </c>
      <c r="C601" s="651" t="s">
        <v>296</v>
      </c>
      <c r="D601" s="651" t="s">
        <v>1298</v>
      </c>
      <c r="E601" s="651">
        <v>513</v>
      </c>
      <c r="F601" s="651" t="s">
        <v>1301</v>
      </c>
      <c r="G601" s="651" t="s">
        <v>1303</v>
      </c>
      <c r="H601" s="651">
        <v>0.01</v>
      </c>
      <c r="I601" s="651" t="s">
        <v>1302</v>
      </c>
    </row>
    <row r="602" spans="1:9" ht="15.75" x14ac:dyDescent="0.25">
      <c r="A602" s="651">
        <v>601</v>
      </c>
      <c r="B602" s="651" t="s">
        <v>226</v>
      </c>
      <c r="C602" s="651" t="s">
        <v>296</v>
      </c>
      <c r="D602" s="651" t="s">
        <v>1298</v>
      </c>
      <c r="E602" s="651">
        <v>514</v>
      </c>
      <c r="F602" s="651" t="s">
        <v>1301</v>
      </c>
      <c r="G602" s="651">
        <v>0.308</v>
      </c>
      <c r="H602" s="651">
        <v>0.28799999999999998</v>
      </c>
      <c r="I602" s="651" t="s">
        <v>1302</v>
      </c>
    </row>
    <row r="603" spans="1:9" ht="15.75" x14ac:dyDescent="0.25">
      <c r="A603" s="651">
        <v>602</v>
      </c>
      <c r="B603" s="651" t="s">
        <v>226</v>
      </c>
      <c r="C603" s="651" t="s">
        <v>296</v>
      </c>
      <c r="D603" s="651" t="s">
        <v>1298</v>
      </c>
      <c r="E603" s="651">
        <v>515</v>
      </c>
      <c r="F603" s="651" t="s">
        <v>1301</v>
      </c>
      <c r="G603" s="651" t="s">
        <v>1303</v>
      </c>
      <c r="H603" s="651">
        <v>0.01</v>
      </c>
      <c r="I603" s="651" t="s">
        <v>1302</v>
      </c>
    </row>
    <row r="604" spans="1:9" ht="15.75" x14ac:dyDescent="0.25">
      <c r="A604" s="651">
        <v>603</v>
      </c>
      <c r="B604" s="651" t="s">
        <v>226</v>
      </c>
      <c r="C604" s="651" t="s">
        <v>296</v>
      </c>
      <c r="D604" s="651" t="s">
        <v>1298</v>
      </c>
      <c r="E604" s="651">
        <v>517</v>
      </c>
      <c r="F604" s="651" t="s">
        <v>1301</v>
      </c>
      <c r="G604" s="651">
        <v>0.17</v>
      </c>
      <c r="H604" s="651">
        <v>0.16</v>
      </c>
      <c r="I604" s="651" t="s">
        <v>1302</v>
      </c>
    </row>
    <row r="605" spans="1:9" ht="15.75" x14ac:dyDescent="0.25">
      <c r="A605" s="651">
        <v>604</v>
      </c>
      <c r="B605" s="651" t="s">
        <v>226</v>
      </c>
      <c r="C605" s="651" t="s">
        <v>296</v>
      </c>
      <c r="D605" s="651" t="s">
        <v>1298</v>
      </c>
      <c r="E605" s="651">
        <v>520</v>
      </c>
      <c r="F605" s="651" t="s">
        <v>1301</v>
      </c>
      <c r="G605" s="651">
        <v>0.312</v>
      </c>
      <c r="H605" s="651">
        <v>0.28799999999999998</v>
      </c>
      <c r="I605" s="651" t="s">
        <v>1302</v>
      </c>
    </row>
    <row r="606" spans="1:9" ht="15.75" x14ac:dyDescent="0.25">
      <c r="A606" s="651">
        <v>605</v>
      </c>
      <c r="B606" s="651" t="s">
        <v>226</v>
      </c>
      <c r="C606" s="651" t="s">
        <v>296</v>
      </c>
      <c r="D606" s="651" t="s">
        <v>1298</v>
      </c>
      <c r="E606" s="651">
        <v>521</v>
      </c>
      <c r="F606" s="651" t="s">
        <v>1301</v>
      </c>
      <c r="G606" s="651">
        <v>0.313</v>
      </c>
      <c r="H606" s="651">
        <v>0.28799999999999998</v>
      </c>
      <c r="I606" s="651" t="s">
        <v>1302</v>
      </c>
    </row>
    <row r="607" spans="1:9" ht="15.75" x14ac:dyDescent="0.25">
      <c r="A607" s="651">
        <v>606</v>
      </c>
      <c r="B607" s="651" t="s">
        <v>226</v>
      </c>
      <c r="C607" s="651" t="s">
        <v>296</v>
      </c>
      <c r="D607" s="651" t="s">
        <v>1298</v>
      </c>
      <c r="E607" s="651">
        <v>522</v>
      </c>
      <c r="F607" s="651" t="s">
        <v>1301</v>
      </c>
      <c r="G607" s="651">
        <v>0.313</v>
      </c>
      <c r="H607" s="651">
        <v>0.28799999999999998</v>
      </c>
      <c r="I607" s="651" t="s">
        <v>1302</v>
      </c>
    </row>
    <row r="608" spans="1:9" ht="15.75" x14ac:dyDescent="0.25">
      <c r="A608" s="651">
        <v>607</v>
      </c>
      <c r="B608" s="651" t="s">
        <v>226</v>
      </c>
      <c r="C608" s="651" t="s">
        <v>296</v>
      </c>
      <c r="D608" s="651" t="s">
        <v>1298</v>
      </c>
      <c r="E608" s="651">
        <v>522</v>
      </c>
      <c r="F608" s="651" t="s">
        <v>1301</v>
      </c>
      <c r="G608" s="651">
        <v>0.313</v>
      </c>
      <c r="H608" s="651">
        <v>0.28799999999999998</v>
      </c>
      <c r="I608" s="651" t="s">
        <v>1302</v>
      </c>
    </row>
    <row r="609" spans="1:9" ht="15.75" x14ac:dyDescent="0.25">
      <c r="A609" s="651">
        <v>608</v>
      </c>
      <c r="B609" s="651" t="s">
        <v>226</v>
      </c>
      <c r="C609" s="651" t="s">
        <v>296</v>
      </c>
      <c r="D609" s="651" t="s">
        <v>1298</v>
      </c>
      <c r="E609" s="651">
        <v>523</v>
      </c>
      <c r="F609" s="651" t="s">
        <v>1301</v>
      </c>
      <c r="G609" s="651">
        <v>0.17</v>
      </c>
      <c r="H609" s="651">
        <v>0.16</v>
      </c>
      <c r="I609" s="651" t="s">
        <v>1302</v>
      </c>
    </row>
    <row r="610" spans="1:9" ht="15.75" x14ac:dyDescent="0.25">
      <c r="A610" s="651">
        <v>609</v>
      </c>
      <c r="B610" s="651" t="s">
        <v>226</v>
      </c>
      <c r="C610" s="651" t="s">
        <v>296</v>
      </c>
      <c r="D610" s="651" t="s">
        <v>1298</v>
      </c>
      <c r="E610" s="651">
        <v>525</v>
      </c>
      <c r="F610" s="651" t="s">
        <v>1301</v>
      </c>
      <c r="G610" s="651">
        <v>0.315</v>
      </c>
      <c r="H610" s="651">
        <v>0.28799999999999998</v>
      </c>
      <c r="I610" s="651" t="s">
        <v>1302</v>
      </c>
    </row>
    <row r="611" spans="1:9" ht="15.75" x14ac:dyDescent="0.25">
      <c r="A611" s="651">
        <v>610</v>
      </c>
      <c r="B611" s="651" t="s">
        <v>226</v>
      </c>
      <c r="C611" s="651" t="s">
        <v>296</v>
      </c>
      <c r="D611" s="651" t="s">
        <v>1298</v>
      </c>
      <c r="E611" s="651">
        <v>525</v>
      </c>
      <c r="F611" s="651" t="s">
        <v>1301</v>
      </c>
      <c r="G611" s="651">
        <v>0.315</v>
      </c>
      <c r="H611" s="651">
        <v>0.28799999999999998</v>
      </c>
      <c r="I611" s="651" t="s">
        <v>1302</v>
      </c>
    </row>
    <row r="612" spans="1:9" ht="15.75" x14ac:dyDescent="0.25">
      <c r="A612" s="651">
        <v>611</v>
      </c>
      <c r="B612" s="651" t="s">
        <v>226</v>
      </c>
      <c r="C612" s="651" t="s">
        <v>296</v>
      </c>
      <c r="D612" s="651" t="s">
        <v>1298</v>
      </c>
      <c r="E612" s="651">
        <v>526</v>
      </c>
      <c r="F612" s="651" t="s">
        <v>1301</v>
      </c>
      <c r="G612" s="651">
        <v>8.7666666666666657E-3</v>
      </c>
      <c r="H612" s="651">
        <v>0.01</v>
      </c>
      <c r="I612" s="651" t="s">
        <v>1302</v>
      </c>
    </row>
    <row r="613" spans="1:9" ht="15.75" x14ac:dyDescent="0.25">
      <c r="A613" s="651">
        <v>612</v>
      </c>
      <c r="B613" s="651" t="s">
        <v>226</v>
      </c>
      <c r="C613" s="651" t="s">
        <v>296</v>
      </c>
      <c r="D613" s="651" t="s">
        <v>1298</v>
      </c>
      <c r="E613" s="651">
        <v>530</v>
      </c>
      <c r="F613" s="651" t="s">
        <v>1301</v>
      </c>
      <c r="G613" s="651">
        <v>6.6000000000000003E-2</v>
      </c>
      <c r="H613" s="651">
        <v>6.6000000000000003E-2</v>
      </c>
      <c r="I613" s="651" t="s">
        <v>1302</v>
      </c>
    </row>
    <row r="614" spans="1:9" ht="15.75" x14ac:dyDescent="0.25">
      <c r="A614" s="651">
        <v>613</v>
      </c>
      <c r="B614" s="651" t="s">
        <v>226</v>
      </c>
      <c r="C614" s="651" t="s">
        <v>296</v>
      </c>
      <c r="D614" s="651" t="s">
        <v>1298</v>
      </c>
      <c r="E614" s="651">
        <v>531</v>
      </c>
      <c r="F614" s="651" t="s">
        <v>1301</v>
      </c>
      <c r="G614" s="651">
        <v>0.22</v>
      </c>
      <c r="H614" s="651">
        <v>0.2</v>
      </c>
      <c r="I614" s="651" t="s">
        <v>1302</v>
      </c>
    </row>
    <row r="615" spans="1:9" ht="15.75" x14ac:dyDescent="0.25">
      <c r="A615" s="651">
        <v>614</v>
      </c>
      <c r="B615" s="651" t="s">
        <v>226</v>
      </c>
      <c r="C615" s="651" t="s">
        <v>296</v>
      </c>
      <c r="D615" s="651" t="s">
        <v>1298</v>
      </c>
      <c r="E615" s="651">
        <v>531</v>
      </c>
      <c r="F615" s="651" t="s">
        <v>1301</v>
      </c>
      <c r="G615" s="651">
        <v>0.31900000000000001</v>
      </c>
      <c r="H615" s="651">
        <v>0.28799999999999998</v>
      </c>
      <c r="I615" s="651" t="s">
        <v>1302</v>
      </c>
    </row>
    <row r="616" spans="1:9" ht="15.75" x14ac:dyDescent="0.25">
      <c r="A616" s="651">
        <v>615</v>
      </c>
      <c r="B616" s="651" t="s">
        <v>226</v>
      </c>
      <c r="C616" s="651" t="s">
        <v>296</v>
      </c>
      <c r="D616" s="651" t="s">
        <v>1298</v>
      </c>
      <c r="E616" s="651">
        <v>532</v>
      </c>
      <c r="F616" s="651" t="s">
        <v>1301</v>
      </c>
      <c r="G616" s="651">
        <v>0.22</v>
      </c>
      <c r="H616" s="651">
        <v>0.2</v>
      </c>
      <c r="I616" s="651" t="s">
        <v>1302</v>
      </c>
    </row>
    <row r="617" spans="1:9" ht="15.75" x14ac:dyDescent="0.25">
      <c r="A617" s="651">
        <v>616</v>
      </c>
      <c r="B617" s="651" t="s">
        <v>226</v>
      </c>
      <c r="C617" s="651" t="s">
        <v>296</v>
      </c>
      <c r="D617" s="651" t="s">
        <v>1298</v>
      </c>
      <c r="E617" s="651">
        <v>532</v>
      </c>
      <c r="F617" s="651" t="s">
        <v>1301</v>
      </c>
      <c r="G617" s="651">
        <v>0.35</v>
      </c>
      <c r="H617" s="651">
        <v>0.32</v>
      </c>
      <c r="I617" s="651" t="s">
        <v>1302</v>
      </c>
    </row>
    <row r="618" spans="1:9" ht="15.75" x14ac:dyDescent="0.25">
      <c r="A618" s="651">
        <v>617</v>
      </c>
      <c r="B618" s="651" t="s">
        <v>226</v>
      </c>
      <c r="C618" s="651" t="s">
        <v>296</v>
      </c>
      <c r="D618" s="651" t="s">
        <v>1298</v>
      </c>
      <c r="E618" s="651">
        <v>532</v>
      </c>
      <c r="F618" s="651" t="s">
        <v>1301</v>
      </c>
      <c r="G618" s="651">
        <v>0.35</v>
      </c>
      <c r="H618" s="651">
        <v>0.32</v>
      </c>
      <c r="I618" s="651" t="s">
        <v>1302</v>
      </c>
    </row>
    <row r="619" spans="1:9" ht="15.75" x14ac:dyDescent="0.25">
      <c r="A619" s="651">
        <v>618</v>
      </c>
      <c r="B619" s="651" t="s">
        <v>226</v>
      </c>
      <c r="C619" s="651" t="s">
        <v>296</v>
      </c>
      <c r="D619" s="651" t="s">
        <v>1298</v>
      </c>
      <c r="E619" s="651">
        <v>534</v>
      </c>
      <c r="F619" s="651" t="s">
        <v>1301</v>
      </c>
      <c r="G619" s="651">
        <v>0.22</v>
      </c>
      <c r="H619" s="651">
        <v>0.2</v>
      </c>
      <c r="I619" s="651" t="s">
        <v>1302</v>
      </c>
    </row>
    <row r="620" spans="1:9" ht="15.75" x14ac:dyDescent="0.25">
      <c r="A620" s="651">
        <v>619</v>
      </c>
      <c r="B620" s="651" t="s">
        <v>226</v>
      </c>
      <c r="C620" s="651" t="s">
        <v>296</v>
      </c>
      <c r="D620" s="651" t="s">
        <v>1298</v>
      </c>
      <c r="E620" s="651">
        <v>535</v>
      </c>
      <c r="F620" s="651" t="s">
        <v>1301</v>
      </c>
      <c r="G620" s="651">
        <v>8.827500000000002E-3</v>
      </c>
      <c r="H620" s="651">
        <v>9.9000000000000008E-3</v>
      </c>
      <c r="I620" s="651" t="s">
        <v>1302</v>
      </c>
    </row>
    <row r="621" spans="1:9" ht="15.75" x14ac:dyDescent="0.25">
      <c r="A621" s="651">
        <v>620</v>
      </c>
      <c r="B621" s="651" t="s">
        <v>226</v>
      </c>
      <c r="C621" s="651" t="s">
        <v>296</v>
      </c>
      <c r="D621" s="651" t="s">
        <v>1298</v>
      </c>
      <c r="E621" s="651">
        <v>535</v>
      </c>
      <c r="F621" s="651" t="s">
        <v>1301</v>
      </c>
      <c r="G621" s="651">
        <v>0.01</v>
      </c>
      <c r="H621" s="651">
        <v>0.01</v>
      </c>
      <c r="I621" s="651" t="s">
        <v>1302</v>
      </c>
    </row>
    <row r="622" spans="1:9" ht="15.75" x14ac:dyDescent="0.25">
      <c r="A622" s="651">
        <v>621</v>
      </c>
      <c r="B622" s="651" t="s">
        <v>226</v>
      </c>
      <c r="C622" s="651" t="s">
        <v>296</v>
      </c>
      <c r="D622" s="651" t="s">
        <v>1298</v>
      </c>
      <c r="E622" s="651">
        <v>535</v>
      </c>
      <c r="F622" s="651" t="s">
        <v>1301</v>
      </c>
      <c r="G622" s="651">
        <v>0.01</v>
      </c>
      <c r="H622" s="651">
        <v>0.01</v>
      </c>
      <c r="I622" s="651" t="s">
        <v>1302</v>
      </c>
    </row>
    <row r="623" spans="1:9" ht="15.75" x14ac:dyDescent="0.25">
      <c r="A623" s="651">
        <v>622</v>
      </c>
      <c r="B623" s="651" t="s">
        <v>226</v>
      </c>
      <c r="C623" s="651" t="s">
        <v>296</v>
      </c>
      <c r="D623" s="651" t="s">
        <v>1298</v>
      </c>
      <c r="E623" s="651">
        <v>535</v>
      </c>
      <c r="F623" s="651" t="s">
        <v>1301</v>
      </c>
      <c r="G623" s="651">
        <v>0.22</v>
      </c>
      <c r="H623" s="651">
        <v>0.2</v>
      </c>
      <c r="I623" s="651" t="s">
        <v>1302</v>
      </c>
    </row>
    <row r="624" spans="1:9" ht="15.75" x14ac:dyDescent="0.25">
      <c r="A624" s="651">
        <v>623</v>
      </c>
      <c r="B624" s="651" t="s">
        <v>226</v>
      </c>
      <c r="C624" s="651" t="s">
        <v>296</v>
      </c>
      <c r="D624" s="651" t="s">
        <v>1298</v>
      </c>
      <c r="E624" s="651">
        <v>536</v>
      </c>
      <c r="F624" s="651" t="s">
        <v>1301</v>
      </c>
      <c r="G624" s="651">
        <v>0.22</v>
      </c>
      <c r="H624" s="651">
        <v>0.2</v>
      </c>
      <c r="I624" s="651" t="s">
        <v>1302</v>
      </c>
    </row>
    <row r="625" spans="1:9" ht="15.75" x14ac:dyDescent="0.25">
      <c r="A625" s="651">
        <v>624</v>
      </c>
      <c r="B625" s="651" t="s">
        <v>226</v>
      </c>
      <c r="C625" s="651" t="s">
        <v>296</v>
      </c>
      <c r="D625" s="651" t="s">
        <v>1298</v>
      </c>
      <c r="E625" s="651">
        <v>538</v>
      </c>
      <c r="F625" s="651" t="s">
        <v>1301</v>
      </c>
      <c r="G625" s="651">
        <v>8.7873333333333345E-3</v>
      </c>
      <c r="H625" s="651">
        <v>9.7999999999999997E-3</v>
      </c>
      <c r="I625" s="651" t="s">
        <v>1302</v>
      </c>
    </row>
    <row r="626" spans="1:9" ht="15.75" x14ac:dyDescent="0.25">
      <c r="A626" s="651">
        <v>625</v>
      </c>
      <c r="B626" s="651" t="s">
        <v>226</v>
      </c>
      <c r="C626" s="651" t="s">
        <v>296</v>
      </c>
      <c r="D626" s="651" t="s">
        <v>1298</v>
      </c>
      <c r="E626" s="651">
        <v>538</v>
      </c>
      <c r="F626" s="651" t="s">
        <v>1301</v>
      </c>
      <c r="G626" s="651" t="s">
        <v>1303</v>
      </c>
      <c r="H626" s="651">
        <v>9.7999999999999997E-3</v>
      </c>
      <c r="I626" s="651" t="s">
        <v>1302</v>
      </c>
    </row>
    <row r="627" spans="1:9" ht="15.75" x14ac:dyDescent="0.25">
      <c r="A627" s="651">
        <v>626</v>
      </c>
      <c r="B627" s="651" t="s">
        <v>226</v>
      </c>
      <c r="C627" s="651" t="s">
        <v>296</v>
      </c>
      <c r="D627" s="651" t="s">
        <v>1298</v>
      </c>
      <c r="E627" s="651">
        <v>539</v>
      </c>
      <c r="F627" s="651" t="s">
        <v>1301</v>
      </c>
      <c r="G627" s="651">
        <v>6.5000000000000002E-2</v>
      </c>
      <c r="H627" s="651">
        <v>6.5000000000000002E-2</v>
      </c>
      <c r="I627" s="651" t="s">
        <v>1302</v>
      </c>
    </row>
    <row r="628" spans="1:9" ht="15.75" x14ac:dyDescent="0.25">
      <c r="A628" s="651">
        <v>627</v>
      </c>
      <c r="B628" s="651" t="s">
        <v>226</v>
      </c>
      <c r="C628" s="651" t="s">
        <v>296</v>
      </c>
      <c r="D628" s="651" t="s">
        <v>1298</v>
      </c>
      <c r="E628" s="651">
        <v>540</v>
      </c>
      <c r="F628" s="651" t="s">
        <v>1301</v>
      </c>
      <c r="G628" s="651">
        <v>9.7999999999999997E-3</v>
      </c>
      <c r="H628" s="651">
        <v>9.7999999999999997E-3</v>
      </c>
      <c r="I628" s="651" t="s">
        <v>1302</v>
      </c>
    </row>
    <row r="629" spans="1:9" ht="15.75" x14ac:dyDescent="0.25">
      <c r="A629" s="651">
        <v>628</v>
      </c>
      <c r="B629" s="651" t="s">
        <v>226</v>
      </c>
      <c r="C629" s="651" t="s">
        <v>296</v>
      </c>
      <c r="D629" s="651" t="s">
        <v>1298</v>
      </c>
      <c r="E629" s="651">
        <v>540</v>
      </c>
      <c r="F629" s="651" t="s">
        <v>1301</v>
      </c>
      <c r="G629" s="651">
        <v>8.8199999999999997E-3</v>
      </c>
      <c r="H629" s="651">
        <v>9.7999999999999997E-3</v>
      </c>
      <c r="I629" s="651" t="s">
        <v>1302</v>
      </c>
    </row>
    <row r="630" spans="1:9" ht="15.75" x14ac:dyDescent="0.25">
      <c r="A630" s="651">
        <v>629</v>
      </c>
      <c r="B630" s="651" t="s">
        <v>226</v>
      </c>
      <c r="C630" s="651" t="s">
        <v>296</v>
      </c>
      <c r="D630" s="651" t="s">
        <v>1298</v>
      </c>
      <c r="E630" s="651">
        <v>540</v>
      </c>
      <c r="F630" s="651" t="s">
        <v>1301</v>
      </c>
      <c r="G630" s="651">
        <v>8.8199999999999997E-3</v>
      </c>
      <c r="H630" s="651">
        <v>9.7999999999999997E-3</v>
      </c>
      <c r="I630" s="651" t="s">
        <v>1302</v>
      </c>
    </row>
    <row r="631" spans="1:9" ht="15.75" x14ac:dyDescent="0.25">
      <c r="A631" s="651">
        <v>630</v>
      </c>
      <c r="B631" s="651" t="s">
        <v>226</v>
      </c>
      <c r="C631" s="651" t="s">
        <v>296</v>
      </c>
      <c r="D631" s="651" t="s">
        <v>1298</v>
      </c>
      <c r="E631" s="651">
        <v>540</v>
      </c>
      <c r="F631" s="651" t="s">
        <v>1301</v>
      </c>
      <c r="G631" s="651">
        <v>0.01</v>
      </c>
      <c r="H631" s="651">
        <v>0.01</v>
      </c>
      <c r="I631" s="651" t="s">
        <v>1302</v>
      </c>
    </row>
    <row r="632" spans="1:9" ht="15.75" x14ac:dyDescent="0.25">
      <c r="A632" s="651">
        <v>631</v>
      </c>
      <c r="B632" s="651" t="s">
        <v>226</v>
      </c>
      <c r="C632" s="651" t="s">
        <v>296</v>
      </c>
      <c r="D632" s="651" t="s">
        <v>1298</v>
      </c>
      <c r="E632" s="651">
        <v>540</v>
      </c>
      <c r="F632" s="651" t="s">
        <v>1301</v>
      </c>
      <c r="G632" s="651">
        <v>0.01</v>
      </c>
      <c r="H632" s="651">
        <v>0.01</v>
      </c>
      <c r="I632" s="651" t="s">
        <v>1302</v>
      </c>
    </row>
    <row r="633" spans="1:9" ht="15.75" x14ac:dyDescent="0.25">
      <c r="A633" s="651">
        <v>632</v>
      </c>
      <c r="B633" s="651" t="s">
        <v>226</v>
      </c>
      <c r="C633" s="651" t="s">
        <v>296</v>
      </c>
      <c r="D633" s="651" t="s">
        <v>1298</v>
      </c>
      <c r="E633" s="651">
        <v>540</v>
      </c>
      <c r="F633" s="651" t="s">
        <v>1301</v>
      </c>
      <c r="G633" s="651">
        <v>1.4E-2</v>
      </c>
      <c r="H633" s="651">
        <v>1.4E-2</v>
      </c>
      <c r="I633" s="651" t="s">
        <v>1300</v>
      </c>
    </row>
    <row r="634" spans="1:9" ht="15.75" x14ac:dyDescent="0.25">
      <c r="A634" s="651">
        <v>633</v>
      </c>
      <c r="B634" s="651" t="s">
        <v>226</v>
      </c>
      <c r="C634" s="651" t="s">
        <v>296</v>
      </c>
      <c r="D634" s="651" t="s">
        <v>1298</v>
      </c>
      <c r="E634" s="651">
        <v>540</v>
      </c>
      <c r="F634" s="651" t="s">
        <v>1301</v>
      </c>
      <c r="G634" s="651">
        <v>1.4E-2</v>
      </c>
      <c r="H634" s="651">
        <v>1.4E-2</v>
      </c>
      <c r="I634" s="651" t="s">
        <v>1300</v>
      </c>
    </row>
    <row r="635" spans="1:9" ht="15.75" x14ac:dyDescent="0.25">
      <c r="A635" s="651">
        <v>634</v>
      </c>
      <c r="B635" s="651" t="s">
        <v>226</v>
      </c>
      <c r="C635" s="651" t="s">
        <v>296</v>
      </c>
      <c r="D635" s="651" t="s">
        <v>1298</v>
      </c>
      <c r="E635" s="651">
        <v>540</v>
      </c>
      <c r="F635" s="651" t="s">
        <v>1301</v>
      </c>
      <c r="G635" s="651">
        <v>1.7600000000000001E-2</v>
      </c>
      <c r="H635" s="651">
        <v>1.5679999999999999E-2</v>
      </c>
      <c r="I635" s="651" t="s">
        <v>1302</v>
      </c>
    </row>
    <row r="636" spans="1:9" ht="15.75" x14ac:dyDescent="0.25">
      <c r="A636" s="651">
        <v>635</v>
      </c>
      <c r="B636" s="651" t="s">
        <v>226</v>
      </c>
      <c r="C636" s="651" t="s">
        <v>296</v>
      </c>
      <c r="D636" s="651" t="s">
        <v>1298</v>
      </c>
      <c r="E636" s="651">
        <v>540</v>
      </c>
      <c r="F636" s="651" t="s">
        <v>1301</v>
      </c>
      <c r="G636" s="651">
        <v>2.93E-2</v>
      </c>
      <c r="H636" s="651">
        <v>2.93E-2</v>
      </c>
      <c r="I636" s="651" t="s">
        <v>1302</v>
      </c>
    </row>
    <row r="637" spans="1:9" ht="15.75" x14ac:dyDescent="0.25">
      <c r="A637" s="651">
        <v>636</v>
      </c>
      <c r="B637" s="651" t="s">
        <v>226</v>
      </c>
      <c r="C637" s="651" t="s">
        <v>296</v>
      </c>
      <c r="D637" s="651" t="s">
        <v>1298</v>
      </c>
      <c r="E637" s="651">
        <v>540</v>
      </c>
      <c r="F637" s="651" t="s">
        <v>1301</v>
      </c>
      <c r="G637" s="651">
        <v>3.3099999999999997E-2</v>
      </c>
      <c r="H637" s="651">
        <v>2.9399999999999999E-2</v>
      </c>
      <c r="I637" s="651" t="s">
        <v>1300</v>
      </c>
    </row>
    <row r="638" spans="1:9" ht="15.75" x14ac:dyDescent="0.25">
      <c r="A638" s="651">
        <v>637</v>
      </c>
      <c r="B638" s="651" t="s">
        <v>226</v>
      </c>
      <c r="C638" s="651" t="s">
        <v>296</v>
      </c>
      <c r="D638" s="651" t="s">
        <v>1298</v>
      </c>
      <c r="E638" s="651">
        <v>540</v>
      </c>
      <c r="F638" s="651" t="s">
        <v>1301</v>
      </c>
      <c r="G638" s="651">
        <v>0.255</v>
      </c>
      <c r="H638" s="651">
        <v>0.22666700000000001</v>
      </c>
      <c r="I638" s="651" t="s">
        <v>1302</v>
      </c>
    </row>
    <row r="639" spans="1:9" ht="15.75" x14ac:dyDescent="0.25">
      <c r="A639" s="651">
        <v>638</v>
      </c>
      <c r="B639" s="651" t="s">
        <v>226</v>
      </c>
      <c r="C639" s="651" t="s">
        <v>296</v>
      </c>
      <c r="D639" s="651" t="s">
        <v>1298</v>
      </c>
      <c r="E639" s="651">
        <v>540</v>
      </c>
      <c r="F639" s="651" t="s">
        <v>1301</v>
      </c>
      <c r="G639" s="651">
        <v>0.255</v>
      </c>
      <c r="H639" s="651">
        <v>0.22666700000000001</v>
      </c>
      <c r="I639" s="651" t="s">
        <v>1302</v>
      </c>
    </row>
    <row r="640" spans="1:9" ht="15.75" x14ac:dyDescent="0.25">
      <c r="A640" s="651">
        <v>639</v>
      </c>
      <c r="B640" s="651" t="s">
        <v>226</v>
      </c>
      <c r="C640" s="651" t="s">
        <v>296</v>
      </c>
      <c r="D640" s="651" t="s">
        <v>1298</v>
      </c>
      <c r="E640" s="651">
        <v>540</v>
      </c>
      <c r="F640" s="651" t="s">
        <v>1301</v>
      </c>
      <c r="G640" s="651">
        <v>0.3</v>
      </c>
      <c r="H640" s="651">
        <v>0.26666699999999999</v>
      </c>
      <c r="I640" s="651" t="s">
        <v>1302</v>
      </c>
    </row>
    <row r="641" spans="1:9" ht="15.75" x14ac:dyDescent="0.25">
      <c r="A641" s="651">
        <v>640</v>
      </c>
      <c r="B641" s="651" t="s">
        <v>226</v>
      </c>
      <c r="C641" s="651" t="s">
        <v>296</v>
      </c>
      <c r="D641" s="651" t="s">
        <v>1298</v>
      </c>
      <c r="E641" s="651">
        <v>540</v>
      </c>
      <c r="F641" s="651" t="s">
        <v>1301</v>
      </c>
      <c r="G641" s="651">
        <v>0.3</v>
      </c>
      <c r="H641" s="651">
        <v>0.26666699999999999</v>
      </c>
      <c r="I641" s="651" t="s">
        <v>1302</v>
      </c>
    </row>
    <row r="642" spans="1:9" ht="15.75" x14ac:dyDescent="0.25">
      <c r="A642" s="651">
        <v>641</v>
      </c>
      <c r="B642" s="651" t="s">
        <v>226</v>
      </c>
      <c r="C642" s="651" t="s">
        <v>296</v>
      </c>
      <c r="D642" s="651" t="s">
        <v>1298</v>
      </c>
      <c r="E642" s="651">
        <v>540</v>
      </c>
      <c r="F642" s="651" t="s">
        <v>1301</v>
      </c>
      <c r="G642" s="651">
        <v>0.3</v>
      </c>
      <c r="H642" s="651">
        <v>0.26666699999999999</v>
      </c>
      <c r="I642" s="651" t="s">
        <v>1302</v>
      </c>
    </row>
    <row r="643" spans="1:9" ht="15.75" x14ac:dyDescent="0.25">
      <c r="A643" s="651">
        <v>642</v>
      </c>
      <c r="B643" s="651" t="s">
        <v>226</v>
      </c>
      <c r="C643" s="651" t="s">
        <v>296</v>
      </c>
      <c r="D643" s="651" t="s">
        <v>1298</v>
      </c>
      <c r="E643" s="651">
        <v>540</v>
      </c>
      <c r="F643" s="651" t="s">
        <v>1301</v>
      </c>
      <c r="G643" s="651">
        <v>0.3</v>
      </c>
      <c r="H643" s="651">
        <v>0.26666699999999999</v>
      </c>
      <c r="I643" s="651" t="s">
        <v>1302</v>
      </c>
    </row>
    <row r="644" spans="1:9" ht="15.75" x14ac:dyDescent="0.25">
      <c r="A644" s="651">
        <v>643</v>
      </c>
      <c r="B644" s="651" t="s">
        <v>226</v>
      </c>
      <c r="C644" s="651" t="s">
        <v>296</v>
      </c>
      <c r="D644" s="651" t="s">
        <v>1298</v>
      </c>
      <c r="E644" s="651">
        <v>540</v>
      </c>
      <c r="F644" s="651" t="s">
        <v>1301</v>
      </c>
      <c r="G644" s="651">
        <v>0.3</v>
      </c>
      <c r="H644" s="651">
        <v>0.26666699999999999</v>
      </c>
      <c r="I644" s="651" t="s">
        <v>1302</v>
      </c>
    </row>
    <row r="645" spans="1:9" ht="15.75" x14ac:dyDescent="0.25">
      <c r="A645" s="651">
        <v>644</v>
      </c>
      <c r="B645" s="651" t="s">
        <v>226</v>
      </c>
      <c r="C645" s="651" t="s">
        <v>296</v>
      </c>
      <c r="D645" s="651" t="s">
        <v>1298</v>
      </c>
      <c r="E645" s="651">
        <v>540</v>
      </c>
      <c r="F645" s="651" t="s">
        <v>1301</v>
      </c>
      <c r="G645" s="651">
        <v>0.3</v>
      </c>
      <c r="H645" s="651">
        <v>0.26666699999999999</v>
      </c>
      <c r="I645" s="651" t="s">
        <v>1302</v>
      </c>
    </row>
    <row r="646" spans="1:9" ht="15.75" x14ac:dyDescent="0.25">
      <c r="A646" s="651">
        <v>645</v>
      </c>
      <c r="B646" s="651" t="s">
        <v>226</v>
      </c>
      <c r="C646" s="651" t="s">
        <v>296</v>
      </c>
      <c r="D646" s="651" t="s">
        <v>1298</v>
      </c>
      <c r="E646" s="651">
        <v>541</v>
      </c>
      <c r="F646" s="651" t="s">
        <v>1301</v>
      </c>
      <c r="G646" s="651">
        <v>0.30059999999999998</v>
      </c>
      <c r="H646" s="651">
        <v>0.26666699999999999</v>
      </c>
      <c r="I646" s="651" t="s">
        <v>1302</v>
      </c>
    </row>
    <row r="647" spans="1:9" ht="15.75" x14ac:dyDescent="0.25">
      <c r="A647" s="651">
        <v>646</v>
      </c>
      <c r="B647" s="651" t="s">
        <v>226</v>
      </c>
      <c r="C647" s="651" t="s">
        <v>296</v>
      </c>
      <c r="D647" s="651" t="s">
        <v>1298</v>
      </c>
      <c r="E647" s="651">
        <v>542</v>
      </c>
      <c r="F647" s="651" t="s">
        <v>1301</v>
      </c>
      <c r="G647" s="651">
        <v>0.25590000000000002</v>
      </c>
      <c r="H647" s="651">
        <v>0.22666700000000001</v>
      </c>
      <c r="I647" s="651" t="s">
        <v>1302</v>
      </c>
    </row>
    <row r="648" spans="1:9" ht="15.75" x14ac:dyDescent="0.25">
      <c r="A648" s="651">
        <v>647</v>
      </c>
      <c r="B648" s="651" t="s">
        <v>226</v>
      </c>
      <c r="C648" s="651" t="s">
        <v>296</v>
      </c>
      <c r="D648" s="651" t="s">
        <v>1298</v>
      </c>
      <c r="E648" s="651">
        <v>544</v>
      </c>
      <c r="F648" s="651" t="s">
        <v>1301</v>
      </c>
      <c r="G648" s="651">
        <v>0.01</v>
      </c>
      <c r="H648" s="651">
        <v>0.01</v>
      </c>
      <c r="I648" s="651" t="s">
        <v>1302</v>
      </c>
    </row>
    <row r="649" spans="1:9" ht="15.75" x14ac:dyDescent="0.25">
      <c r="A649" s="651">
        <v>648</v>
      </c>
      <c r="B649" s="651" t="s">
        <v>226</v>
      </c>
      <c r="C649" s="651" t="s">
        <v>296</v>
      </c>
      <c r="D649" s="651" t="s">
        <v>1298</v>
      </c>
      <c r="E649" s="651">
        <v>545</v>
      </c>
      <c r="F649" s="651" t="s">
        <v>1301</v>
      </c>
      <c r="G649" s="651">
        <v>1.47E-2</v>
      </c>
      <c r="H649" s="651">
        <v>1.2933E-2</v>
      </c>
      <c r="I649" s="651" t="s">
        <v>1302</v>
      </c>
    </row>
    <row r="650" spans="1:9" ht="15.75" x14ac:dyDescent="0.25">
      <c r="A650" s="651">
        <v>649</v>
      </c>
      <c r="B650" s="651" t="s">
        <v>226</v>
      </c>
      <c r="C650" s="651" t="s">
        <v>296</v>
      </c>
      <c r="D650" s="651" t="s">
        <v>1298</v>
      </c>
      <c r="E650" s="651">
        <v>545</v>
      </c>
      <c r="F650" s="651" t="s">
        <v>1301</v>
      </c>
      <c r="G650" s="651">
        <v>0.24</v>
      </c>
      <c r="H650" s="651">
        <v>0.21</v>
      </c>
      <c r="I650" s="651" t="s">
        <v>1300</v>
      </c>
    </row>
    <row r="651" spans="1:9" ht="15.75" x14ac:dyDescent="0.25">
      <c r="A651" s="651">
        <v>650</v>
      </c>
      <c r="B651" s="651" t="s">
        <v>226</v>
      </c>
      <c r="C651" s="651" t="s">
        <v>296</v>
      </c>
      <c r="D651" s="651" t="s">
        <v>1298</v>
      </c>
      <c r="E651" s="651">
        <v>545</v>
      </c>
      <c r="F651" s="651" t="s">
        <v>1301</v>
      </c>
      <c r="G651" s="651">
        <v>0.25740000000000002</v>
      </c>
      <c r="H651" s="651">
        <v>0.22666700000000001</v>
      </c>
      <c r="I651" s="651" t="s">
        <v>1302</v>
      </c>
    </row>
    <row r="652" spans="1:9" ht="15.75" x14ac:dyDescent="0.25">
      <c r="A652" s="651">
        <v>651</v>
      </c>
      <c r="B652" s="651" t="s">
        <v>226</v>
      </c>
      <c r="C652" s="651" t="s">
        <v>296</v>
      </c>
      <c r="D652" s="651" t="s">
        <v>1298</v>
      </c>
      <c r="E652" s="651">
        <v>545</v>
      </c>
      <c r="F652" s="651" t="s">
        <v>1301</v>
      </c>
      <c r="G652" s="651">
        <v>0.25740000000000002</v>
      </c>
      <c r="H652" s="651">
        <v>0.22666700000000001</v>
      </c>
      <c r="I652" s="651" t="s">
        <v>1302</v>
      </c>
    </row>
    <row r="653" spans="1:9" ht="15.75" x14ac:dyDescent="0.25">
      <c r="A653" s="651">
        <v>652</v>
      </c>
      <c r="B653" s="651" t="s">
        <v>226</v>
      </c>
      <c r="C653" s="651" t="s">
        <v>296</v>
      </c>
      <c r="D653" s="651" t="s">
        <v>1298</v>
      </c>
      <c r="E653" s="651">
        <v>545</v>
      </c>
      <c r="F653" s="651" t="s">
        <v>1301</v>
      </c>
      <c r="G653" s="651">
        <v>0.30280000000000001</v>
      </c>
      <c r="H653" s="651">
        <v>0.26666699999999999</v>
      </c>
      <c r="I653" s="651" t="s">
        <v>1302</v>
      </c>
    </row>
    <row r="654" spans="1:9" ht="15.75" x14ac:dyDescent="0.25">
      <c r="A654" s="651">
        <v>653</v>
      </c>
      <c r="B654" s="651" t="s">
        <v>226</v>
      </c>
      <c r="C654" s="651" t="s">
        <v>296</v>
      </c>
      <c r="D654" s="651" t="s">
        <v>1298</v>
      </c>
      <c r="E654" s="651">
        <v>545</v>
      </c>
      <c r="F654" s="651" t="s">
        <v>1301</v>
      </c>
      <c r="G654" s="651">
        <v>0.30280000000000001</v>
      </c>
      <c r="H654" s="651">
        <v>0.26666699999999999</v>
      </c>
      <c r="I654" s="651" t="s">
        <v>1302</v>
      </c>
    </row>
    <row r="655" spans="1:9" ht="15.75" x14ac:dyDescent="0.25">
      <c r="A655" s="651">
        <v>654</v>
      </c>
      <c r="B655" s="651" t="s">
        <v>226</v>
      </c>
      <c r="C655" s="651" t="s">
        <v>296</v>
      </c>
      <c r="D655" s="651" t="s">
        <v>1298</v>
      </c>
      <c r="E655" s="651">
        <v>545</v>
      </c>
      <c r="F655" s="651" t="s">
        <v>1301</v>
      </c>
      <c r="G655" s="651">
        <v>0.30280000000000001</v>
      </c>
      <c r="H655" s="651">
        <v>0.26666699999999999</v>
      </c>
      <c r="I655" s="651" t="s">
        <v>1302</v>
      </c>
    </row>
    <row r="656" spans="1:9" ht="15.75" x14ac:dyDescent="0.25">
      <c r="A656" s="651">
        <v>655</v>
      </c>
      <c r="B656" s="651" t="s">
        <v>226</v>
      </c>
      <c r="C656" s="651" t="s">
        <v>296</v>
      </c>
      <c r="D656" s="651" t="s">
        <v>1298</v>
      </c>
      <c r="E656" s="651">
        <v>545</v>
      </c>
      <c r="F656" s="651" t="s">
        <v>1301</v>
      </c>
      <c r="G656" s="651">
        <v>0.52</v>
      </c>
      <c r="H656" s="651">
        <v>0.46</v>
      </c>
      <c r="I656" s="651" t="s">
        <v>1300</v>
      </c>
    </row>
    <row r="657" spans="1:9" ht="15.75" x14ac:dyDescent="0.25">
      <c r="A657" s="651">
        <v>656</v>
      </c>
      <c r="B657" s="651" t="s">
        <v>226</v>
      </c>
      <c r="C657" s="651" t="s">
        <v>296</v>
      </c>
      <c r="D657" s="651" t="s">
        <v>1298</v>
      </c>
      <c r="E657" s="651">
        <v>549</v>
      </c>
      <c r="F657" s="651" t="s">
        <v>1301</v>
      </c>
      <c r="G657" s="651">
        <v>0.311</v>
      </c>
      <c r="H657" s="651">
        <v>0.27200000000000002</v>
      </c>
      <c r="I657" s="651" t="s">
        <v>1302</v>
      </c>
    </row>
    <row r="658" spans="1:9" ht="15.75" x14ac:dyDescent="0.25">
      <c r="A658" s="651">
        <v>657</v>
      </c>
      <c r="B658" s="651" t="s">
        <v>226</v>
      </c>
      <c r="C658" s="651" t="s">
        <v>296</v>
      </c>
      <c r="D658" s="651" t="s">
        <v>1298</v>
      </c>
      <c r="E658" s="651">
        <v>550</v>
      </c>
      <c r="F658" s="651" t="s">
        <v>1301</v>
      </c>
      <c r="G658" s="651" t="s">
        <v>1303</v>
      </c>
      <c r="H658" s="651">
        <v>9.5999999999999992E-3</v>
      </c>
      <c r="I658" s="651" t="s">
        <v>1302</v>
      </c>
    </row>
    <row r="659" spans="1:9" ht="15.75" x14ac:dyDescent="0.25">
      <c r="A659" s="651">
        <v>658</v>
      </c>
      <c r="B659" s="651" t="s">
        <v>226</v>
      </c>
      <c r="C659" s="651" t="s">
        <v>296</v>
      </c>
      <c r="D659" s="651" t="s">
        <v>1298</v>
      </c>
      <c r="E659" s="651">
        <v>550</v>
      </c>
      <c r="F659" s="651" t="s">
        <v>1301</v>
      </c>
      <c r="G659" s="651">
        <v>0.25969999999999999</v>
      </c>
      <c r="H659" s="651">
        <v>0.22666700000000001</v>
      </c>
      <c r="I659" s="651" t="s">
        <v>1302</v>
      </c>
    </row>
    <row r="660" spans="1:9" ht="15.75" x14ac:dyDescent="0.25">
      <c r="A660" s="651">
        <v>659</v>
      </c>
      <c r="B660" s="651" t="s">
        <v>226</v>
      </c>
      <c r="C660" s="651" t="s">
        <v>296</v>
      </c>
      <c r="D660" s="651" t="s">
        <v>1298</v>
      </c>
      <c r="E660" s="651">
        <v>550</v>
      </c>
      <c r="F660" s="651" t="s">
        <v>1301</v>
      </c>
      <c r="G660" s="651">
        <v>0.30559999999999998</v>
      </c>
      <c r="H660" s="651">
        <v>0.26666699999999999</v>
      </c>
      <c r="I660" s="651" t="s">
        <v>1302</v>
      </c>
    </row>
    <row r="661" spans="1:9" ht="15.75" x14ac:dyDescent="0.25">
      <c r="A661" s="651">
        <v>660</v>
      </c>
      <c r="B661" s="651" t="s">
        <v>226</v>
      </c>
      <c r="C661" s="651" t="s">
        <v>296</v>
      </c>
      <c r="D661" s="651" t="s">
        <v>1298</v>
      </c>
      <c r="E661" s="651">
        <v>550</v>
      </c>
      <c r="F661" s="651" t="s">
        <v>1301</v>
      </c>
      <c r="G661" s="651">
        <v>0.32</v>
      </c>
      <c r="H661" s="651">
        <v>0.28000000000000003</v>
      </c>
      <c r="I661" s="651" t="s">
        <v>1302</v>
      </c>
    </row>
    <row r="662" spans="1:9" ht="15.75" x14ac:dyDescent="0.25">
      <c r="A662" s="651">
        <v>661</v>
      </c>
      <c r="B662" s="651" t="s">
        <v>226</v>
      </c>
      <c r="C662" s="651" t="s">
        <v>296</v>
      </c>
      <c r="D662" s="651" t="s">
        <v>1298</v>
      </c>
      <c r="E662" s="651">
        <v>550</v>
      </c>
      <c r="F662" s="651" t="s">
        <v>1301</v>
      </c>
      <c r="G662" s="651">
        <v>0.54</v>
      </c>
      <c r="H662" s="651">
        <v>0.47</v>
      </c>
      <c r="I662" s="651" t="s">
        <v>1300</v>
      </c>
    </row>
    <row r="663" spans="1:9" ht="15.75" x14ac:dyDescent="0.25">
      <c r="A663" s="651">
        <v>662</v>
      </c>
      <c r="B663" s="651" t="s">
        <v>226</v>
      </c>
      <c r="C663" s="651" t="s">
        <v>296</v>
      </c>
      <c r="D663" s="651" t="s">
        <v>1298</v>
      </c>
      <c r="E663" s="651">
        <v>551</v>
      </c>
      <c r="F663" s="651" t="s">
        <v>1301</v>
      </c>
      <c r="G663" s="651">
        <v>0.312</v>
      </c>
      <c r="H663" s="651">
        <v>0.27200000000000002</v>
      </c>
      <c r="I663" s="651" t="s">
        <v>1302</v>
      </c>
    </row>
    <row r="664" spans="1:9" ht="15.75" x14ac:dyDescent="0.25">
      <c r="A664" s="651">
        <v>663</v>
      </c>
      <c r="B664" s="651" t="s">
        <v>226</v>
      </c>
      <c r="C664" s="651" t="s">
        <v>296</v>
      </c>
      <c r="D664" s="651" t="s">
        <v>1298</v>
      </c>
      <c r="E664" s="651">
        <v>553</v>
      </c>
      <c r="F664" s="651" t="s">
        <v>1301</v>
      </c>
      <c r="G664" s="651">
        <v>0.313</v>
      </c>
      <c r="H664" s="651">
        <v>0.27200000000000002</v>
      </c>
      <c r="I664" s="651" t="s">
        <v>1302</v>
      </c>
    </row>
    <row r="665" spans="1:9" ht="15.75" x14ac:dyDescent="0.25">
      <c r="A665" s="651">
        <v>664</v>
      </c>
      <c r="B665" s="651" t="s">
        <v>226</v>
      </c>
      <c r="C665" s="651" t="s">
        <v>296</v>
      </c>
      <c r="D665" s="651" t="s">
        <v>1298</v>
      </c>
      <c r="E665" s="651">
        <v>554</v>
      </c>
      <c r="F665" s="651" t="s">
        <v>1301</v>
      </c>
      <c r="G665" s="651">
        <v>0.2616</v>
      </c>
      <c r="H665" s="651">
        <v>0.22666700000000001</v>
      </c>
      <c r="I665" s="651" t="s">
        <v>1302</v>
      </c>
    </row>
    <row r="666" spans="1:9" ht="15.75" x14ac:dyDescent="0.25">
      <c r="A666" s="651">
        <v>665</v>
      </c>
      <c r="B666" s="651" t="s">
        <v>226</v>
      </c>
      <c r="C666" s="651" t="s">
        <v>296</v>
      </c>
      <c r="D666" s="651" t="s">
        <v>1298</v>
      </c>
      <c r="E666" s="651">
        <v>554</v>
      </c>
      <c r="F666" s="651" t="s">
        <v>1301</v>
      </c>
      <c r="G666" s="651">
        <v>0.30780000000000002</v>
      </c>
      <c r="H666" s="651">
        <v>0.26666699999999999</v>
      </c>
      <c r="I666" s="651" t="s">
        <v>1302</v>
      </c>
    </row>
    <row r="667" spans="1:9" ht="15.75" x14ac:dyDescent="0.25">
      <c r="A667" s="651">
        <v>666</v>
      </c>
      <c r="B667" s="651" t="s">
        <v>226</v>
      </c>
      <c r="C667" s="651" t="s">
        <v>296</v>
      </c>
      <c r="D667" s="651" t="s">
        <v>1298</v>
      </c>
      <c r="E667" s="651">
        <v>554</v>
      </c>
      <c r="F667" s="651" t="s">
        <v>1301</v>
      </c>
      <c r="G667" s="651">
        <v>0.314</v>
      </c>
      <c r="H667" s="651">
        <v>0.27200000000000002</v>
      </c>
      <c r="I667" s="651" t="s">
        <v>1302</v>
      </c>
    </row>
    <row r="668" spans="1:9" ht="15.75" x14ac:dyDescent="0.25">
      <c r="A668" s="651">
        <v>667</v>
      </c>
      <c r="B668" s="651" t="s">
        <v>226</v>
      </c>
      <c r="C668" s="651" t="s">
        <v>296</v>
      </c>
      <c r="D668" s="651" t="s">
        <v>1298</v>
      </c>
      <c r="E668" s="651">
        <v>560</v>
      </c>
      <c r="F668" s="651" t="s">
        <v>1301</v>
      </c>
      <c r="G668" s="651">
        <v>8.9999999999999993E-3</v>
      </c>
      <c r="H668" s="651">
        <v>8.9999999999999993E-3</v>
      </c>
      <c r="I668" s="651" t="s">
        <v>1302</v>
      </c>
    </row>
    <row r="669" spans="1:9" ht="15.75" x14ac:dyDescent="0.25">
      <c r="A669" s="651">
        <v>668</v>
      </c>
      <c r="B669" s="651" t="s">
        <v>226</v>
      </c>
      <c r="C669" s="651" t="s">
        <v>296</v>
      </c>
      <c r="D669" s="651" t="s">
        <v>1298</v>
      </c>
      <c r="E669" s="651">
        <v>560</v>
      </c>
      <c r="F669" s="651" t="s">
        <v>1301</v>
      </c>
      <c r="G669" s="651">
        <v>8.7733333333333344E-3</v>
      </c>
      <c r="H669" s="651">
        <v>9.4000000000000004E-3</v>
      </c>
      <c r="I669" s="651" t="s">
        <v>1302</v>
      </c>
    </row>
    <row r="670" spans="1:9" ht="15.75" x14ac:dyDescent="0.25">
      <c r="A670" s="651">
        <v>669</v>
      </c>
      <c r="B670" s="651" t="s">
        <v>226</v>
      </c>
      <c r="C670" s="651" t="s">
        <v>296</v>
      </c>
      <c r="D670" s="651" t="s">
        <v>1298</v>
      </c>
      <c r="E670" s="651">
        <v>560</v>
      </c>
      <c r="F670" s="651" t="s">
        <v>1301</v>
      </c>
      <c r="G670" s="651">
        <v>0.24</v>
      </c>
      <c r="H670" s="651">
        <v>0.21</v>
      </c>
      <c r="I670" s="651" t="s">
        <v>1300</v>
      </c>
    </row>
    <row r="671" spans="1:9" ht="15.75" x14ac:dyDescent="0.25">
      <c r="A671" s="651">
        <v>670</v>
      </c>
      <c r="B671" s="651" t="s">
        <v>226</v>
      </c>
      <c r="C671" s="651" t="s">
        <v>296</v>
      </c>
      <c r="D671" s="651" t="s">
        <v>1298</v>
      </c>
      <c r="E671" s="651">
        <v>560</v>
      </c>
      <c r="F671" s="651" t="s">
        <v>1301</v>
      </c>
      <c r="G671" s="651">
        <v>0.31109999999999999</v>
      </c>
      <c r="H671" s="651">
        <v>0.26666699999999999</v>
      </c>
      <c r="I671" s="651" t="s">
        <v>1302</v>
      </c>
    </row>
    <row r="672" spans="1:9" ht="15.75" x14ac:dyDescent="0.25">
      <c r="A672" s="651">
        <v>671</v>
      </c>
      <c r="B672" s="651" t="s">
        <v>226</v>
      </c>
      <c r="C672" s="651" t="s">
        <v>296</v>
      </c>
      <c r="D672" s="651" t="s">
        <v>1298</v>
      </c>
      <c r="E672" s="651">
        <v>565</v>
      </c>
      <c r="F672" s="651" t="s">
        <v>1301</v>
      </c>
      <c r="G672" s="651">
        <v>0.31390000000000001</v>
      </c>
      <c r="H672" s="651">
        <v>0.26666699999999999</v>
      </c>
      <c r="I672" s="651" t="s">
        <v>1302</v>
      </c>
    </row>
    <row r="673" spans="1:9" ht="15.75" x14ac:dyDescent="0.25">
      <c r="A673" s="651">
        <v>672</v>
      </c>
      <c r="B673" s="651" t="s">
        <v>226</v>
      </c>
      <c r="C673" s="651" t="s">
        <v>296</v>
      </c>
      <c r="D673" s="651" t="s">
        <v>1298</v>
      </c>
      <c r="E673" s="651">
        <v>567</v>
      </c>
      <c r="F673" s="651" t="s">
        <v>1301</v>
      </c>
      <c r="G673" s="651">
        <v>8.9999999999999993E-3</v>
      </c>
      <c r="H673" s="651">
        <v>8.9999999999999993E-3</v>
      </c>
      <c r="I673" s="651" t="s">
        <v>1302</v>
      </c>
    </row>
    <row r="674" spans="1:9" ht="15.75" x14ac:dyDescent="0.25">
      <c r="A674" s="651">
        <v>673</v>
      </c>
      <c r="B674" s="651" t="s">
        <v>226</v>
      </c>
      <c r="C674" s="651" t="s">
        <v>296</v>
      </c>
      <c r="D674" s="651" t="s">
        <v>1298</v>
      </c>
      <c r="E674" s="651">
        <v>567</v>
      </c>
      <c r="F674" s="651" t="s">
        <v>1301</v>
      </c>
      <c r="G674" s="651" t="s">
        <v>1303</v>
      </c>
      <c r="H674" s="651">
        <v>9.2999999999999992E-3</v>
      </c>
      <c r="I674" s="651" t="s">
        <v>1302</v>
      </c>
    </row>
    <row r="675" spans="1:9" ht="15.75" x14ac:dyDescent="0.25">
      <c r="A675" s="651">
        <v>674</v>
      </c>
      <c r="B675" s="651" t="s">
        <v>226</v>
      </c>
      <c r="C675" s="651" t="s">
        <v>296</v>
      </c>
      <c r="D675" s="651" t="s">
        <v>1298</v>
      </c>
      <c r="E675" s="651">
        <v>569</v>
      </c>
      <c r="F675" s="651" t="s">
        <v>1301</v>
      </c>
      <c r="G675" s="651">
        <v>0.25290000000000001</v>
      </c>
      <c r="H675" s="651">
        <v>0.21333299999999999</v>
      </c>
      <c r="I675" s="651" t="s">
        <v>1302</v>
      </c>
    </row>
    <row r="676" spans="1:9" ht="15.75" x14ac:dyDescent="0.25">
      <c r="A676" s="651">
        <v>675</v>
      </c>
      <c r="B676" s="651" t="s">
        <v>226</v>
      </c>
      <c r="C676" s="651" t="s">
        <v>296</v>
      </c>
      <c r="D676" s="651" t="s">
        <v>1298</v>
      </c>
      <c r="E676" s="651">
        <v>570</v>
      </c>
      <c r="F676" s="651" t="s">
        <v>1301</v>
      </c>
      <c r="G676" s="651">
        <v>8.5500000000000003E-3</v>
      </c>
      <c r="H676" s="651">
        <v>8.9999999999999993E-3</v>
      </c>
      <c r="I676" s="651" t="s">
        <v>1302</v>
      </c>
    </row>
    <row r="677" spans="1:9" ht="15.75" x14ac:dyDescent="0.25">
      <c r="A677" s="651">
        <v>676</v>
      </c>
      <c r="B677" s="651" t="s">
        <v>226</v>
      </c>
      <c r="C677" s="651" t="s">
        <v>296</v>
      </c>
      <c r="D677" s="651" t="s">
        <v>1298</v>
      </c>
      <c r="E677" s="651">
        <v>571</v>
      </c>
      <c r="F677" s="651" t="s">
        <v>1301</v>
      </c>
      <c r="G677" s="651">
        <v>0.25380000000000003</v>
      </c>
      <c r="H677" s="651">
        <v>0.21333299999999999</v>
      </c>
      <c r="I677" s="651" t="s">
        <v>1302</v>
      </c>
    </row>
    <row r="678" spans="1:9" ht="15.75" x14ac:dyDescent="0.25">
      <c r="A678" s="651">
        <v>677</v>
      </c>
      <c r="B678" s="651" t="s">
        <v>226</v>
      </c>
      <c r="C678" s="651" t="s">
        <v>296</v>
      </c>
      <c r="D678" s="651" t="s">
        <v>1298</v>
      </c>
      <c r="E678" s="651">
        <v>571</v>
      </c>
      <c r="F678" s="651" t="s">
        <v>1301</v>
      </c>
      <c r="G678" s="651">
        <v>0.25380000000000003</v>
      </c>
      <c r="H678" s="651">
        <v>0.21333299999999999</v>
      </c>
      <c r="I678" s="651" t="s">
        <v>1302</v>
      </c>
    </row>
    <row r="679" spans="1:9" ht="15.75" x14ac:dyDescent="0.25">
      <c r="A679" s="651">
        <v>678</v>
      </c>
      <c r="B679" s="651" t="s">
        <v>226</v>
      </c>
      <c r="C679" s="651" t="s">
        <v>296</v>
      </c>
      <c r="D679" s="651" t="s">
        <v>1298</v>
      </c>
      <c r="E679" s="651">
        <v>573</v>
      </c>
      <c r="F679" s="651" t="s">
        <v>1301</v>
      </c>
      <c r="G679" s="651" t="s">
        <v>1303</v>
      </c>
      <c r="H679" s="651">
        <v>9.1999999999999998E-3</v>
      </c>
      <c r="I679" s="651" t="s">
        <v>1302</v>
      </c>
    </row>
    <row r="680" spans="1:9" ht="15.75" x14ac:dyDescent="0.25">
      <c r="A680" s="651">
        <v>679</v>
      </c>
      <c r="B680" s="651" t="s">
        <v>226</v>
      </c>
      <c r="C680" s="651" t="s">
        <v>296</v>
      </c>
      <c r="D680" s="651" t="s">
        <v>1298</v>
      </c>
      <c r="E680" s="651">
        <v>573</v>
      </c>
      <c r="F680" s="651" t="s">
        <v>1301</v>
      </c>
      <c r="G680" s="651" t="s">
        <v>1303</v>
      </c>
      <c r="H680" s="651">
        <v>9.1999999999999998E-3</v>
      </c>
      <c r="I680" s="651" t="s">
        <v>1302</v>
      </c>
    </row>
    <row r="681" spans="1:9" ht="15.75" x14ac:dyDescent="0.25">
      <c r="A681" s="651">
        <v>680</v>
      </c>
      <c r="B681" s="651" t="s">
        <v>226</v>
      </c>
      <c r="C681" s="651" t="s">
        <v>296</v>
      </c>
      <c r="D681" s="651" t="s">
        <v>1298</v>
      </c>
      <c r="E681" s="651">
        <v>576</v>
      </c>
      <c r="F681" s="651" t="s">
        <v>1301</v>
      </c>
      <c r="G681" s="651">
        <v>0.25600000000000001</v>
      </c>
      <c r="H681" s="651">
        <v>0.21333299999999999</v>
      </c>
      <c r="I681" s="651" t="s">
        <v>1302</v>
      </c>
    </row>
    <row r="682" spans="1:9" ht="15.75" x14ac:dyDescent="0.25">
      <c r="A682" s="651">
        <v>681</v>
      </c>
      <c r="B682" s="651" t="s">
        <v>226</v>
      </c>
      <c r="C682" s="651" t="s">
        <v>296</v>
      </c>
      <c r="D682" s="651" t="s">
        <v>1298</v>
      </c>
      <c r="E682" s="651">
        <v>580</v>
      </c>
      <c r="F682" s="651" t="s">
        <v>1301</v>
      </c>
      <c r="G682" s="651">
        <v>8.9999999999999993E-3</v>
      </c>
      <c r="H682" s="651">
        <v>8.9999999999999993E-3</v>
      </c>
      <c r="I682" s="651" t="s">
        <v>1302</v>
      </c>
    </row>
    <row r="683" spans="1:9" ht="15.75" x14ac:dyDescent="0.25">
      <c r="A683" s="651">
        <v>682</v>
      </c>
      <c r="B683" s="651" t="s">
        <v>226</v>
      </c>
      <c r="C683" s="651" t="s">
        <v>296</v>
      </c>
      <c r="D683" s="651" t="s">
        <v>1298</v>
      </c>
      <c r="E683" s="651">
        <v>580</v>
      </c>
      <c r="F683" s="651" t="s">
        <v>1301</v>
      </c>
      <c r="G683" s="651">
        <v>0.22</v>
      </c>
      <c r="H683" s="651">
        <v>0.18</v>
      </c>
      <c r="I683" s="651" t="s">
        <v>1302</v>
      </c>
    </row>
    <row r="684" spans="1:9" ht="15.75" x14ac:dyDescent="0.25">
      <c r="A684" s="651">
        <v>683</v>
      </c>
      <c r="B684" s="651" t="s">
        <v>226</v>
      </c>
      <c r="C684" s="651" t="s">
        <v>296</v>
      </c>
      <c r="D684" s="651" t="s">
        <v>1298</v>
      </c>
      <c r="E684" s="651">
        <v>580</v>
      </c>
      <c r="F684" s="651" t="s">
        <v>1301</v>
      </c>
      <c r="G684" s="651">
        <v>0.309</v>
      </c>
      <c r="H684" s="651">
        <v>0.25600000000000001</v>
      </c>
      <c r="I684" s="651" t="s">
        <v>1302</v>
      </c>
    </row>
    <row r="685" spans="1:9" ht="15.75" x14ac:dyDescent="0.25">
      <c r="A685" s="651">
        <v>684</v>
      </c>
      <c r="B685" s="651" t="s">
        <v>226</v>
      </c>
      <c r="C685" s="651" t="s">
        <v>296</v>
      </c>
      <c r="D685" s="651" t="s">
        <v>1298</v>
      </c>
      <c r="E685" s="651">
        <v>584</v>
      </c>
      <c r="F685" s="651" t="s">
        <v>1301</v>
      </c>
      <c r="G685" s="651">
        <v>0.22</v>
      </c>
      <c r="H685" s="651">
        <v>0.18</v>
      </c>
      <c r="I685" s="651" t="s">
        <v>1302</v>
      </c>
    </row>
    <row r="686" spans="1:9" ht="15.75" x14ac:dyDescent="0.25">
      <c r="A686" s="651">
        <v>685</v>
      </c>
      <c r="B686" s="651" t="s">
        <v>226</v>
      </c>
      <c r="C686" s="651" t="s">
        <v>296</v>
      </c>
      <c r="D686" s="651" t="s">
        <v>1298</v>
      </c>
      <c r="E686" s="651">
        <v>585</v>
      </c>
      <c r="F686" s="651" t="s">
        <v>1301</v>
      </c>
      <c r="G686" s="651">
        <v>8.7749999999999998E-3</v>
      </c>
      <c r="H686" s="651">
        <v>8.9999999999999993E-3</v>
      </c>
      <c r="I686" s="651" t="s">
        <v>1302</v>
      </c>
    </row>
    <row r="687" spans="1:9" ht="15.75" x14ac:dyDescent="0.25">
      <c r="A687" s="651">
        <v>686</v>
      </c>
      <c r="B687" s="651" t="s">
        <v>226</v>
      </c>
      <c r="C687" s="651" t="s">
        <v>296</v>
      </c>
      <c r="D687" s="651" t="s">
        <v>1298</v>
      </c>
      <c r="E687" s="651">
        <v>586</v>
      </c>
      <c r="F687" s="651" t="s">
        <v>1301</v>
      </c>
      <c r="G687" s="651">
        <v>8.9999999999999993E-3</v>
      </c>
      <c r="H687" s="651">
        <v>8.9999999999999993E-3</v>
      </c>
      <c r="I687" s="651" t="s">
        <v>1302</v>
      </c>
    </row>
    <row r="688" spans="1:9" ht="15.75" x14ac:dyDescent="0.25">
      <c r="A688" s="651">
        <v>687</v>
      </c>
      <c r="B688" s="651" t="s">
        <v>226</v>
      </c>
      <c r="C688" s="651" t="s">
        <v>296</v>
      </c>
      <c r="D688" s="651" t="s">
        <v>1298</v>
      </c>
      <c r="E688" s="651">
        <v>586</v>
      </c>
      <c r="F688" s="651" t="s">
        <v>1301</v>
      </c>
      <c r="G688" s="651">
        <v>0.22</v>
      </c>
      <c r="H688" s="651">
        <v>0.18</v>
      </c>
      <c r="I688" s="651" t="s">
        <v>1302</v>
      </c>
    </row>
    <row r="689" spans="1:9" ht="15.75" x14ac:dyDescent="0.25">
      <c r="A689" s="651">
        <v>688</v>
      </c>
      <c r="B689" s="651" t="s">
        <v>226</v>
      </c>
      <c r="C689" s="651" t="s">
        <v>296</v>
      </c>
      <c r="D689" s="651" t="s">
        <v>1298</v>
      </c>
      <c r="E689" s="651">
        <v>589</v>
      </c>
      <c r="F689" s="651" t="s">
        <v>1301</v>
      </c>
      <c r="G689" s="651">
        <v>0.22</v>
      </c>
      <c r="H689" s="651">
        <v>0.18</v>
      </c>
      <c r="I689" s="651" t="s">
        <v>1302</v>
      </c>
    </row>
    <row r="690" spans="1:9" ht="15.75" x14ac:dyDescent="0.25">
      <c r="A690" s="651">
        <v>689</v>
      </c>
      <c r="B690" s="651" t="s">
        <v>226</v>
      </c>
      <c r="C690" s="651" t="s">
        <v>296</v>
      </c>
      <c r="D690" s="651" t="s">
        <v>1298</v>
      </c>
      <c r="E690" s="651">
        <v>590</v>
      </c>
      <c r="F690" s="651" t="s">
        <v>1301</v>
      </c>
      <c r="G690" s="651">
        <v>0.22</v>
      </c>
      <c r="H690" s="651">
        <v>0.18</v>
      </c>
      <c r="I690" s="651" t="s">
        <v>1302</v>
      </c>
    </row>
    <row r="691" spans="1:9" ht="15.75" x14ac:dyDescent="0.25">
      <c r="A691" s="651">
        <v>690</v>
      </c>
      <c r="B691" s="651" t="s">
        <v>226</v>
      </c>
      <c r="C691" s="651" t="s">
        <v>296</v>
      </c>
      <c r="D691" s="651" t="s">
        <v>1298</v>
      </c>
      <c r="E691" s="651">
        <v>591</v>
      </c>
      <c r="F691" s="651" t="s">
        <v>1301</v>
      </c>
      <c r="G691" s="651">
        <v>0.22</v>
      </c>
      <c r="H691" s="651">
        <v>0.18</v>
      </c>
      <c r="I691" s="651" t="s">
        <v>1302</v>
      </c>
    </row>
    <row r="692" spans="1:9" ht="15.75" x14ac:dyDescent="0.25">
      <c r="A692" s="651">
        <v>691</v>
      </c>
      <c r="B692" s="651" t="s">
        <v>226</v>
      </c>
      <c r="C692" s="651" t="s">
        <v>296</v>
      </c>
      <c r="D692" s="651" t="s">
        <v>1298</v>
      </c>
      <c r="E692" s="651">
        <v>592</v>
      </c>
      <c r="F692" s="651" t="s">
        <v>1301</v>
      </c>
      <c r="G692" s="651">
        <v>0.22</v>
      </c>
      <c r="H692" s="651">
        <v>0.18</v>
      </c>
      <c r="I692" s="651" t="s">
        <v>1302</v>
      </c>
    </row>
    <row r="693" spans="1:9" ht="15.75" x14ac:dyDescent="0.25">
      <c r="A693" s="651">
        <v>692</v>
      </c>
      <c r="B693" s="651" t="s">
        <v>226</v>
      </c>
      <c r="C693" s="651" t="s">
        <v>296</v>
      </c>
      <c r="D693" s="651" t="s">
        <v>1298</v>
      </c>
      <c r="E693" s="651">
        <v>593</v>
      </c>
      <c r="F693" s="651" t="s">
        <v>1301</v>
      </c>
      <c r="G693" s="651">
        <v>0.2636</v>
      </c>
      <c r="H693" s="651">
        <v>0.21333299999999999</v>
      </c>
      <c r="I693" s="651" t="s">
        <v>1302</v>
      </c>
    </row>
    <row r="694" spans="1:9" ht="15.75" x14ac:dyDescent="0.25">
      <c r="A694" s="651">
        <v>693</v>
      </c>
      <c r="B694" s="651" t="s">
        <v>226</v>
      </c>
      <c r="C694" s="651" t="s">
        <v>296</v>
      </c>
      <c r="D694" s="651" t="s">
        <v>1298</v>
      </c>
      <c r="E694" s="651">
        <v>594</v>
      </c>
      <c r="F694" s="651" t="s">
        <v>1301</v>
      </c>
      <c r="G694" s="651">
        <v>0.22</v>
      </c>
      <c r="H694" s="651">
        <v>0.18</v>
      </c>
      <c r="I694" s="651" t="s">
        <v>1302</v>
      </c>
    </row>
    <row r="695" spans="1:9" ht="15.75" x14ac:dyDescent="0.25">
      <c r="A695" s="651">
        <v>694</v>
      </c>
      <c r="B695" s="651" t="s">
        <v>226</v>
      </c>
      <c r="C695" s="651" t="s">
        <v>296</v>
      </c>
      <c r="D695" s="651" t="s">
        <v>1298</v>
      </c>
      <c r="E695" s="651">
        <v>594</v>
      </c>
      <c r="F695" s="651" t="s">
        <v>1301</v>
      </c>
      <c r="G695" s="651">
        <v>0.22</v>
      </c>
      <c r="H695" s="651">
        <v>0.18</v>
      </c>
      <c r="I695" s="651" t="s">
        <v>1302</v>
      </c>
    </row>
    <row r="696" spans="1:9" ht="15.75" x14ac:dyDescent="0.25">
      <c r="A696" s="651">
        <v>695</v>
      </c>
      <c r="B696" s="651" t="s">
        <v>226</v>
      </c>
      <c r="C696" s="651" t="s">
        <v>296</v>
      </c>
      <c r="D696" s="651" t="s">
        <v>1298</v>
      </c>
      <c r="E696" s="651">
        <v>595</v>
      </c>
      <c r="F696" s="651" t="s">
        <v>1301</v>
      </c>
      <c r="G696" s="651">
        <v>8.9999999999999993E-3</v>
      </c>
      <c r="H696" s="651">
        <v>8.9999999999999993E-3</v>
      </c>
      <c r="I696" s="651" t="s">
        <v>1302</v>
      </c>
    </row>
    <row r="697" spans="1:9" ht="15.75" x14ac:dyDescent="0.25">
      <c r="A697" s="651">
        <v>696</v>
      </c>
      <c r="B697" s="651" t="s">
        <v>226</v>
      </c>
      <c r="C697" s="651" t="s">
        <v>296</v>
      </c>
      <c r="D697" s="651" t="s">
        <v>1298</v>
      </c>
      <c r="E697" s="651">
        <v>595</v>
      </c>
      <c r="F697" s="651" t="s">
        <v>1301</v>
      </c>
      <c r="G697" s="651">
        <v>8.9999999999999993E-3</v>
      </c>
      <c r="H697" s="651">
        <v>8.9999999999999993E-3</v>
      </c>
      <c r="I697" s="651" t="s">
        <v>1302</v>
      </c>
    </row>
    <row r="698" spans="1:9" ht="15.75" x14ac:dyDescent="0.25">
      <c r="A698" s="651">
        <v>697</v>
      </c>
      <c r="B698" s="651" t="s">
        <v>226</v>
      </c>
      <c r="C698" s="651" t="s">
        <v>296</v>
      </c>
      <c r="D698" s="651" t="s">
        <v>1298</v>
      </c>
      <c r="E698" s="651">
        <v>595</v>
      </c>
      <c r="F698" s="651" t="s">
        <v>1301</v>
      </c>
      <c r="G698" s="651">
        <v>8.9999999999999993E-3</v>
      </c>
      <c r="H698" s="651">
        <v>8.9999999999999993E-3</v>
      </c>
      <c r="I698" s="651" t="s">
        <v>1302</v>
      </c>
    </row>
    <row r="699" spans="1:9" ht="15.75" x14ac:dyDescent="0.25">
      <c r="A699" s="651">
        <v>698</v>
      </c>
      <c r="B699" s="651" t="s">
        <v>226</v>
      </c>
      <c r="C699" s="651" t="s">
        <v>296</v>
      </c>
      <c r="D699" s="651" t="s">
        <v>1298</v>
      </c>
      <c r="E699" s="651">
        <v>595</v>
      </c>
      <c r="F699" s="651" t="s">
        <v>1301</v>
      </c>
      <c r="G699" s="651">
        <v>8.9999999999999993E-3</v>
      </c>
      <c r="H699" s="651">
        <v>8.9999999999999993E-3</v>
      </c>
      <c r="I699" s="651" t="s">
        <v>1302</v>
      </c>
    </row>
    <row r="700" spans="1:9" ht="15.75" x14ac:dyDescent="0.25">
      <c r="A700" s="651">
        <v>699</v>
      </c>
      <c r="B700" s="651" t="s">
        <v>226</v>
      </c>
      <c r="C700" s="651" t="s">
        <v>296</v>
      </c>
      <c r="D700" s="651" t="s">
        <v>1298</v>
      </c>
      <c r="E700" s="651">
        <v>600</v>
      </c>
      <c r="F700" s="651" t="s">
        <v>1301</v>
      </c>
      <c r="G700" s="651">
        <v>0.26669999999999999</v>
      </c>
      <c r="H700" s="651">
        <v>0.21333299999999999</v>
      </c>
      <c r="I700" s="651" t="s">
        <v>1302</v>
      </c>
    </row>
    <row r="701" spans="1:9" ht="15.75" x14ac:dyDescent="0.25">
      <c r="A701" s="651">
        <v>700</v>
      </c>
      <c r="B701" s="651" t="s">
        <v>226</v>
      </c>
      <c r="C701" s="651" t="s">
        <v>296</v>
      </c>
      <c r="D701" s="651" t="s">
        <v>1298</v>
      </c>
      <c r="E701" s="651">
        <v>600</v>
      </c>
      <c r="F701" s="651" t="s">
        <v>1301</v>
      </c>
      <c r="G701" s="651">
        <v>0.33329999999999999</v>
      </c>
      <c r="H701" s="651">
        <v>0.26666699999999999</v>
      </c>
      <c r="I701" s="651" t="s">
        <v>1302</v>
      </c>
    </row>
    <row r="702" spans="1:9" ht="15.75" x14ac:dyDescent="0.25">
      <c r="A702" s="651">
        <v>701</v>
      </c>
      <c r="B702" s="651" t="s">
        <v>226</v>
      </c>
      <c r="C702" s="651" t="s">
        <v>296</v>
      </c>
      <c r="D702" s="651" t="s">
        <v>1298</v>
      </c>
      <c r="E702" s="651">
        <v>601</v>
      </c>
      <c r="F702" s="651" t="s">
        <v>1301</v>
      </c>
      <c r="G702" s="651" t="s">
        <v>1303</v>
      </c>
      <c r="H702" s="651">
        <v>8.8000000000000005E-3</v>
      </c>
      <c r="I702" s="651" t="s">
        <v>1302</v>
      </c>
    </row>
    <row r="703" spans="1:9" ht="15.75" x14ac:dyDescent="0.25">
      <c r="A703" s="651">
        <v>702</v>
      </c>
      <c r="B703" s="651" t="s">
        <v>226</v>
      </c>
      <c r="C703" s="651" t="s">
        <v>296</v>
      </c>
      <c r="D703" s="651" t="s">
        <v>1298</v>
      </c>
      <c r="E703" s="651">
        <v>611</v>
      </c>
      <c r="F703" s="651" t="s">
        <v>1301</v>
      </c>
      <c r="G703" s="651">
        <v>0.33939999999999998</v>
      </c>
      <c r="H703" s="651">
        <v>0.26666699999999999</v>
      </c>
      <c r="I703" s="651" t="s">
        <v>1302</v>
      </c>
    </row>
    <row r="704" spans="1:9" ht="15.75" x14ac:dyDescent="0.25">
      <c r="A704" s="651">
        <v>703</v>
      </c>
      <c r="B704" s="651" t="s">
        <v>226</v>
      </c>
      <c r="C704" s="651" t="s">
        <v>296</v>
      </c>
      <c r="D704" s="651" t="s">
        <v>1298</v>
      </c>
      <c r="E704" s="651">
        <v>617</v>
      </c>
      <c r="F704" s="651" t="s">
        <v>1301</v>
      </c>
      <c r="G704" s="651">
        <v>0.26</v>
      </c>
      <c r="H704" s="651">
        <v>0.2</v>
      </c>
      <c r="I704" s="651" t="s">
        <v>1302</v>
      </c>
    </row>
    <row r="705" spans="1:9" ht="15.75" x14ac:dyDescent="0.25">
      <c r="A705" s="651">
        <v>704</v>
      </c>
      <c r="B705" s="651" t="s">
        <v>226</v>
      </c>
      <c r="C705" s="651" t="s">
        <v>296</v>
      </c>
      <c r="D705" s="651" t="s">
        <v>1298</v>
      </c>
      <c r="E705" s="651">
        <v>620</v>
      </c>
      <c r="F705" s="651" t="s">
        <v>1301</v>
      </c>
      <c r="G705" s="651">
        <v>8.0000000000000002E-3</v>
      </c>
      <c r="H705" s="651">
        <v>8.0000000000000002E-3</v>
      </c>
      <c r="I705" s="651" t="s">
        <v>1302</v>
      </c>
    </row>
    <row r="706" spans="1:9" ht="15.75" x14ac:dyDescent="0.25">
      <c r="A706" s="651">
        <v>705</v>
      </c>
      <c r="B706" s="651" t="s">
        <v>226</v>
      </c>
      <c r="C706" s="651" t="s">
        <v>296</v>
      </c>
      <c r="D706" s="651" t="s">
        <v>1298</v>
      </c>
      <c r="E706" s="651">
        <v>620</v>
      </c>
      <c r="F706" s="651" t="s">
        <v>1301</v>
      </c>
      <c r="G706" s="651">
        <v>8.9999999999999993E-3</v>
      </c>
      <c r="H706" s="651">
        <v>8.9999999999999993E-3</v>
      </c>
      <c r="I706" s="651" t="s">
        <v>1302</v>
      </c>
    </row>
    <row r="707" spans="1:9" ht="15.75" x14ac:dyDescent="0.25">
      <c r="A707" s="651">
        <v>706</v>
      </c>
      <c r="B707" s="651" t="s">
        <v>226</v>
      </c>
      <c r="C707" s="651" t="s">
        <v>296</v>
      </c>
      <c r="D707" s="651" t="s">
        <v>1298</v>
      </c>
      <c r="E707" s="651">
        <v>620</v>
      </c>
      <c r="F707" s="651" t="s">
        <v>1301</v>
      </c>
      <c r="G707" s="651">
        <v>8.9999999999999993E-3</v>
      </c>
      <c r="H707" s="651">
        <v>8.9999999999999993E-3</v>
      </c>
      <c r="I707" s="651" t="s">
        <v>1302</v>
      </c>
    </row>
    <row r="708" spans="1:9" ht="15.75" x14ac:dyDescent="0.25">
      <c r="A708" s="651">
        <v>707</v>
      </c>
      <c r="B708" s="651" t="s">
        <v>226</v>
      </c>
      <c r="C708" s="651" t="s">
        <v>296</v>
      </c>
      <c r="D708" s="651" t="s">
        <v>1298</v>
      </c>
      <c r="E708" s="651">
        <v>620</v>
      </c>
      <c r="F708" s="651" t="s">
        <v>1301</v>
      </c>
      <c r="G708" s="651">
        <v>8.5000000000000006E-2</v>
      </c>
      <c r="H708" s="651">
        <v>8.5000000000000006E-2</v>
      </c>
      <c r="I708" s="651" t="s">
        <v>1302</v>
      </c>
    </row>
    <row r="709" spans="1:9" ht="15.75" x14ac:dyDescent="0.25">
      <c r="A709" s="651">
        <v>708</v>
      </c>
      <c r="B709" s="651" t="s">
        <v>226</v>
      </c>
      <c r="C709" s="651" t="s">
        <v>296</v>
      </c>
      <c r="D709" s="651" t="s">
        <v>1298</v>
      </c>
      <c r="E709" s="651">
        <v>622</v>
      </c>
      <c r="F709" s="651" t="s">
        <v>1301</v>
      </c>
      <c r="G709" s="651">
        <v>0.17280000000000001</v>
      </c>
      <c r="H709" s="651">
        <v>0.13333300000000001</v>
      </c>
      <c r="I709" s="651" t="s">
        <v>1302</v>
      </c>
    </row>
    <row r="710" spans="1:9" ht="15.75" x14ac:dyDescent="0.25">
      <c r="A710" s="651">
        <v>709</v>
      </c>
      <c r="B710" s="651" t="s">
        <v>226</v>
      </c>
      <c r="C710" s="651" t="s">
        <v>296</v>
      </c>
      <c r="D710" s="651" t="s">
        <v>1298</v>
      </c>
      <c r="E710" s="651">
        <v>625</v>
      </c>
      <c r="F710" s="651" t="s">
        <v>1301</v>
      </c>
      <c r="G710" s="651">
        <v>8.0000000000000002E-3</v>
      </c>
      <c r="H710" s="651">
        <v>8.0000000000000002E-3</v>
      </c>
      <c r="I710" s="651" t="s">
        <v>1302</v>
      </c>
    </row>
    <row r="711" spans="1:9" ht="15.75" x14ac:dyDescent="0.25">
      <c r="A711" s="651">
        <v>710</v>
      </c>
      <c r="B711" s="651" t="s">
        <v>226</v>
      </c>
      <c r="C711" s="651" t="s">
        <v>296</v>
      </c>
      <c r="D711" s="651" t="s">
        <v>1298</v>
      </c>
      <c r="E711" s="651">
        <v>627</v>
      </c>
      <c r="F711" s="651" t="s">
        <v>1301</v>
      </c>
      <c r="G711" s="651">
        <v>0.26</v>
      </c>
      <c r="H711" s="651">
        <v>0.2</v>
      </c>
      <c r="I711" s="651" t="s">
        <v>1302</v>
      </c>
    </row>
    <row r="712" spans="1:9" ht="15.75" x14ac:dyDescent="0.25">
      <c r="A712" s="651">
        <v>711</v>
      </c>
      <c r="B712" s="651" t="s">
        <v>226</v>
      </c>
      <c r="C712" s="651" t="s">
        <v>296</v>
      </c>
      <c r="D712" s="651" t="s">
        <v>1298</v>
      </c>
      <c r="E712" s="651">
        <v>630</v>
      </c>
      <c r="F712" s="651" t="s">
        <v>1301</v>
      </c>
      <c r="G712" s="651">
        <v>0.17499999999999999</v>
      </c>
      <c r="H712" s="651">
        <v>0.13333300000000001</v>
      </c>
      <c r="I712" s="651" t="s">
        <v>1302</v>
      </c>
    </row>
    <row r="713" spans="1:9" ht="15.75" x14ac:dyDescent="0.25">
      <c r="A713" s="651">
        <v>712</v>
      </c>
      <c r="B713" s="651" t="s">
        <v>226</v>
      </c>
      <c r="C713" s="651" t="s">
        <v>296</v>
      </c>
      <c r="D713" s="651" t="s">
        <v>1298</v>
      </c>
      <c r="E713" s="651">
        <v>630</v>
      </c>
      <c r="F713" s="651" t="s">
        <v>1301</v>
      </c>
      <c r="G713" s="651">
        <v>0.26</v>
      </c>
      <c r="H713" s="651">
        <v>0.2</v>
      </c>
      <c r="I713" s="651" t="s">
        <v>1302</v>
      </c>
    </row>
    <row r="714" spans="1:9" ht="15.75" x14ac:dyDescent="0.25">
      <c r="A714" s="651">
        <v>713</v>
      </c>
      <c r="B714" s="651" t="s">
        <v>226</v>
      </c>
      <c r="C714" s="651" t="s">
        <v>296</v>
      </c>
      <c r="D714" s="651" t="s">
        <v>1298</v>
      </c>
      <c r="E714" s="651">
        <v>632</v>
      </c>
      <c r="F714" s="651" t="s">
        <v>1301</v>
      </c>
      <c r="G714" s="651">
        <v>0.17560000000000001</v>
      </c>
      <c r="H714" s="651">
        <v>0.13333300000000001</v>
      </c>
      <c r="I714" s="651" t="s">
        <v>1302</v>
      </c>
    </row>
    <row r="715" spans="1:9" ht="15.75" x14ac:dyDescent="0.25">
      <c r="A715" s="651">
        <v>714</v>
      </c>
      <c r="B715" s="651" t="s">
        <v>226</v>
      </c>
      <c r="C715" s="651" t="s">
        <v>296</v>
      </c>
      <c r="D715" s="651" t="s">
        <v>1298</v>
      </c>
      <c r="E715" s="651">
        <v>633</v>
      </c>
      <c r="F715" s="651" t="s">
        <v>1301</v>
      </c>
      <c r="G715" s="651">
        <v>0.17580000000000001</v>
      </c>
      <c r="H715" s="651">
        <v>0.13333300000000001</v>
      </c>
      <c r="I715" s="651" t="s">
        <v>1302</v>
      </c>
    </row>
    <row r="716" spans="1:9" ht="15.75" x14ac:dyDescent="0.25">
      <c r="A716" s="651">
        <v>715</v>
      </c>
      <c r="B716" s="651" t="s">
        <v>226</v>
      </c>
      <c r="C716" s="651" t="s">
        <v>296</v>
      </c>
      <c r="D716" s="651" t="s">
        <v>1298</v>
      </c>
      <c r="E716" s="651">
        <v>636</v>
      </c>
      <c r="F716" s="651" t="s">
        <v>1301</v>
      </c>
      <c r="G716" s="651">
        <v>0.27</v>
      </c>
      <c r="H716" s="651">
        <v>0.2</v>
      </c>
      <c r="I716" s="651" t="s">
        <v>1302</v>
      </c>
    </row>
    <row r="717" spans="1:9" ht="15.75" x14ac:dyDescent="0.25">
      <c r="A717" s="651">
        <v>716</v>
      </c>
      <c r="B717" s="651" t="s">
        <v>226</v>
      </c>
      <c r="C717" s="651" t="s">
        <v>296</v>
      </c>
      <c r="D717" s="651" t="s">
        <v>1298</v>
      </c>
      <c r="E717" s="651">
        <v>645</v>
      </c>
      <c r="F717" s="651" t="s">
        <v>1301</v>
      </c>
      <c r="G717" s="651">
        <v>0.25080000000000002</v>
      </c>
      <c r="H717" s="651">
        <v>0.186667</v>
      </c>
      <c r="I717" s="651" t="s">
        <v>1302</v>
      </c>
    </row>
    <row r="718" spans="1:9" ht="15.75" x14ac:dyDescent="0.25">
      <c r="A718" s="651">
        <v>717</v>
      </c>
      <c r="B718" s="651" t="s">
        <v>226</v>
      </c>
      <c r="C718" s="651" t="s">
        <v>296</v>
      </c>
      <c r="D718" s="651" t="s">
        <v>1298</v>
      </c>
      <c r="E718" s="651">
        <v>645</v>
      </c>
      <c r="F718" s="651" t="s">
        <v>1301</v>
      </c>
      <c r="G718" s="651">
        <v>0.25080000000000002</v>
      </c>
      <c r="H718" s="651">
        <v>0.186667</v>
      </c>
      <c r="I718" s="651" t="s">
        <v>1302</v>
      </c>
    </row>
    <row r="719" spans="1:9" ht="15.75" x14ac:dyDescent="0.25">
      <c r="A719" s="651">
        <v>718</v>
      </c>
      <c r="B719" s="651" t="s">
        <v>226</v>
      </c>
      <c r="C719" s="651" t="s">
        <v>296</v>
      </c>
      <c r="D719" s="651" t="s">
        <v>1298</v>
      </c>
      <c r="E719" s="651">
        <v>684</v>
      </c>
      <c r="F719" s="651" t="s">
        <v>1301</v>
      </c>
      <c r="G719" s="651">
        <v>0.19</v>
      </c>
      <c r="H719" s="651">
        <v>0.13333300000000001</v>
      </c>
      <c r="I719" s="651" t="s">
        <v>1302</v>
      </c>
    </row>
    <row r="720" spans="1:9" ht="15.75" x14ac:dyDescent="0.25">
      <c r="A720" s="651">
        <v>719</v>
      </c>
      <c r="B720" s="651" t="s">
        <v>226</v>
      </c>
      <c r="C720" s="651" t="s">
        <v>296</v>
      </c>
      <c r="D720" s="651" t="s">
        <v>1298</v>
      </c>
      <c r="E720" s="651" t="s">
        <v>1303</v>
      </c>
      <c r="F720" s="651" t="s">
        <v>1301</v>
      </c>
      <c r="G720" s="651" t="s">
        <v>1303</v>
      </c>
      <c r="H720" s="651">
        <v>0.04</v>
      </c>
      <c r="I720" s="651" t="s">
        <v>1302</v>
      </c>
    </row>
    <row r="721" spans="1:9" ht="15.75" x14ac:dyDescent="0.25">
      <c r="A721" s="651">
        <v>720</v>
      </c>
      <c r="B721" s="651" t="s">
        <v>226</v>
      </c>
      <c r="C721" s="651" t="s">
        <v>296</v>
      </c>
      <c r="D721" s="651" t="s">
        <v>1298</v>
      </c>
      <c r="E721" s="651" t="s">
        <v>1303</v>
      </c>
      <c r="F721" s="651" t="s">
        <v>1301</v>
      </c>
      <c r="G721" s="651" t="s">
        <v>1303</v>
      </c>
      <c r="H721" s="651">
        <v>0.04</v>
      </c>
      <c r="I721" s="651" t="s">
        <v>1302</v>
      </c>
    </row>
    <row r="722" spans="1:9" ht="15.75" x14ac:dyDescent="0.25">
      <c r="A722" s="651">
        <v>721</v>
      </c>
      <c r="B722" s="651" t="s">
        <v>226</v>
      </c>
      <c r="C722" s="651" t="s">
        <v>296</v>
      </c>
      <c r="D722" s="651" t="s">
        <v>1298</v>
      </c>
      <c r="E722" s="651" t="s">
        <v>1303</v>
      </c>
      <c r="F722" s="651" t="s">
        <v>1301</v>
      </c>
      <c r="G722" s="651" t="s">
        <v>1303</v>
      </c>
      <c r="H722" s="651">
        <v>0.04</v>
      </c>
      <c r="I722" s="651" t="s">
        <v>1302</v>
      </c>
    </row>
    <row r="723" spans="1:9" ht="15.75" x14ac:dyDescent="0.25">
      <c r="A723" s="651">
        <v>722</v>
      </c>
      <c r="B723" s="651" t="s">
        <v>226</v>
      </c>
      <c r="C723" s="651" t="s">
        <v>296</v>
      </c>
      <c r="D723" s="651" t="s">
        <v>1298</v>
      </c>
      <c r="E723" s="651" t="s">
        <v>1303</v>
      </c>
      <c r="F723" s="651" t="s">
        <v>1301</v>
      </c>
      <c r="G723" s="651" t="s">
        <v>1303</v>
      </c>
      <c r="H723" s="651">
        <v>0.04</v>
      </c>
      <c r="I723" s="651" t="s">
        <v>1302</v>
      </c>
    </row>
    <row r="724" spans="1:9" ht="15.75" x14ac:dyDescent="0.25">
      <c r="A724" s="651">
        <v>723</v>
      </c>
      <c r="B724" s="651" t="s">
        <v>226</v>
      </c>
      <c r="C724" s="651" t="s">
        <v>296</v>
      </c>
      <c r="D724" s="651" t="s">
        <v>1298</v>
      </c>
      <c r="E724" s="651" t="s">
        <v>1303</v>
      </c>
      <c r="F724" s="651" t="s">
        <v>1301</v>
      </c>
      <c r="G724" s="651" t="s">
        <v>1303</v>
      </c>
      <c r="H724" s="651">
        <v>0.04</v>
      </c>
      <c r="I724" s="651" t="s">
        <v>1302</v>
      </c>
    </row>
    <row r="725" spans="1:9" ht="15.75" x14ac:dyDescent="0.25">
      <c r="A725" s="651">
        <v>724</v>
      </c>
      <c r="B725" s="651" t="s">
        <v>226</v>
      </c>
      <c r="C725" s="651" t="s">
        <v>296</v>
      </c>
      <c r="D725" s="651" t="s">
        <v>1298</v>
      </c>
      <c r="E725" s="651" t="s">
        <v>1303</v>
      </c>
      <c r="F725" s="651" t="s">
        <v>1301</v>
      </c>
      <c r="G725" s="651" t="s">
        <v>1303</v>
      </c>
      <c r="H725" s="651">
        <v>0.04</v>
      </c>
      <c r="I725" s="651" t="s">
        <v>1302</v>
      </c>
    </row>
    <row r="726" spans="1:9" ht="15.75" x14ac:dyDescent="0.25">
      <c r="A726" s="651">
        <v>725</v>
      </c>
      <c r="B726" s="651" t="s">
        <v>226</v>
      </c>
      <c r="C726" s="651" t="s">
        <v>296</v>
      </c>
      <c r="D726" s="651" t="s">
        <v>1298</v>
      </c>
      <c r="E726" s="651" t="s">
        <v>1303</v>
      </c>
      <c r="F726" s="651" t="s">
        <v>1301</v>
      </c>
      <c r="G726" s="651" t="s">
        <v>1303</v>
      </c>
      <c r="H726" s="651">
        <v>0.04</v>
      </c>
      <c r="I726" s="651" t="s">
        <v>1302</v>
      </c>
    </row>
    <row r="727" spans="1:9" ht="15.75" x14ac:dyDescent="0.25">
      <c r="A727" s="651">
        <v>726</v>
      </c>
      <c r="B727" s="651" t="s">
        <v>226</v>
      </c>
      <c r="C727" s="651" t="s">
        <v>296</v>
      </c>
      <c r="D727" s="651" t="s">
        <v>1298</v>
      </c>
      <c r="E727" s="651" t="s">
        <v>1303</v>
      </c>
      <c r="F727" s="651" t="s">
        <v>1301</v>
      </c>
      <c r="G727" s="651" t="s">
        <v>1303</v>
      </c>
      <c r="H727" s="651">
        <v>0.04</v>
      </c>
      <c r="I727" s="651" t="s">
        <v>1302</v>
      </c>
    </row>
    <row r="728" spans="1:9" ht="15.75" x14ac:dyDescent="0.25">
      <c r="A728" s="651">
        <v>727</v>
      </c>
      <c r="B728" s="651" t="s">
        <v>226</v>
      </c>
      <c r="C728" s="651" t="s">
        <v>296</v>
      </c>
      <c r="D728" s="651" t="s">
        <v>1298</v>
      </c>
      <c r="E728" s="651" t="s">
        <v>1303</v>
      </c>
      <c r="F728" s="651" t="s">
        <v>1301</v>
      </c>
      <c r="G728" s="651" t="s">
        <v>1303</v>
      </c>
      <c r="H728" s="651">
        <v>0.04</v>
      </c>
      <c r="I728" s="651" t="s">
        <v>1302</v>
      </c>
    </row>
    <row r="729" spans="1:9" ht="15.75" x14ac:dyDescent="0.25">
      <c r="A729" s="651">
        <v>728</v>
      </c>
      <c r="B729" s="651" t="s">
        <v>226</v>
      </c>
      <c r="C729" s="651" t="s">
        <v>296</v>
      </c>
      <c r="D729" s="651" t="s">
        <v>1298</v>
      </c>
      <c r="E729" s="651" t="s">
        <v>1303</v>
      </c>
      <c r="F729" s="651" t="s">
        <v>1301</v>
      </c>
      <c r="G729" s="651" t="s">
        <v>1303</v>
      </c>
      <c r="H729" s="651">
        <v>0.04</v>
      </c>
      <c r="I729" s="651" t="s">
        <v>1302</v>
      </c>
    </row>
    <row r="730" spans="1:9" ht="15.75" x14ac:dyDescent="0.25">
      <c r="A730" s="651">
        <v>729</v>
      </c>
      <c r="B730" s="651" t="s">
        <v>226</v>
      </c>
      <c r="C730" s="651" t="s">
        <v>296</v>
      </c>
      <c r="D730" s="651" t="s">
        <v>1298</v>
      </c>
      <c r="E730" s="651" t="s">
        <v>1303</v>
      </c>
      <c r="F730" s="651" t="s">
        <v>1301</v>
      </c>
      <c r="G730" s="651" t="s">
        <v>1303</v>
      </c>
      <c r="H730" s="651">
        <v>0.04</v>
      </c>
      <c r="I730" s="651" t="s">
        <v>1302</v>
      </c>
    </row>
    <row r="731" spans="1:9" ht="15.75" x14ac:dyDescent="0.25">
      <c r="A731" s="651">
        <v>730</v>
      </c>
      <c r="B731" s="651" t="s">
        <v>226</v>
      </c>
      <c r="C731" s="651" t="s">
        <v>296</v>
      </c>
      <c r="D731" s="651" t="s">
        <v>1298</v>
      </c>
      <c r="E731" s="651" t="s">
        <v>1303</v>
      </c>
      <c r="F731" s="651" t="s">
        <v>1301</v>
      </c>
      <c r="G731" s="651" t="s">
        <v>1303</v>
      </c>
      <c r="H731" s="651">
        <v>0.04</v>
      </c>
      <c r="I731" s="651" t="s">
        <v>1302</v>
      </c>
    </row>
    <row r="732" spans="1:9" ht="15.75" x14ac:dyDescent="0.25">
      <c r="A732" s="651">
        <v>731</v>
      </c>
      <c r="B732" s="651" t="s">
        <v>226</v>
      </c>
      <c r="C732" s="651" t="s">
        <v>296</v>
      </c>
      <c r="D732" s="651" t="s">
        <v>1298</v>
      </c>
      <c r="E732" s="651" t="s">
        <v>1303</v>
      </c>
      <c r="F732" s="651" t="s">
        <v>1301</v>
      </c>
      <c r="G732" s="651" t="s">
        <v>1303</v>
      </c>
      <c r="H732" s="651">
        <v>0.04</v>
      </c>
      <c r="I732" s="651" t="s">
        <v>1302</v>
      </c>
    </row>
    <row r="733" spans="1:9" ht="15.75" x14ac:dyDescent="0.25">
      <c r="A733" s="651">
        <v>732</v>
      </c>
      <c r="B733" s="651" t="s">
        <v>226</v>
      </c>
      <c r="C733" s="651" t="s">
        <v>296</v>
      </c>
      <c r="D733" s="651" t="s">
        <v>1298</v>
      </c>
      <c r="E733" s="651" t="s">
        <v>1303</v>
      </c>
      <c r="F733" s="651" t="s">
        <v>1301</v>
      </c>
      <c r="G733" s="651" t="s">
        <v>1303</v>
      </c>
      <c r="H733" s="651">
        <v>0.04</v>
      </c>
      <c r="I733" s="651" t="s">
        <v>1302</v>
      </c>
    </row>
    <row r="734" spans="1:9" ht="15.75" x14ac:dyDescent="0.25">
      <c r="A734" s="651">
        <v>733</v>
      </c>
      <c r="B734" s="651" t="s">
        <v>226</v>
      </c>
      <c r="C734" s="651" t="s">
        <v>296</v>
      </c>
      <c r="D734" s="651" t="s">
        <v>1298</v>
      </c>
      <c r="E734" s="651" t="s">
        <v>1303</v>
      </c>
      <c r="F734" s="651" t="s">
        <v>1301</v>
      </c>
      <c r="G734" s="651" t="s">
        <v>1303</v>
      </c>
      <c r="H734" s="651">
        <v>0.04</v>
      </c>
      <c r="I734" s="651" t="s">
        <v>1302</v>
      </c>
    </row>
    <row r="735" spans="1:9" ht="15.75" x14ac:dyDescent="0.25">
      <c r="A735" s="651">
        <v>734</v>
      </c>
      <c r="B735" s="651" t="s">
        <v>226</v>
      </c>
      <c r="C735" s="651" t="s">
        <v>296</v>
      </c>
      <c r="D735" s="651" t="s">
        <v>1298</v>
      </c>
      <c r="E735" s="651" t="s">
        <v>1303</v>
      </c>
      <c r="F735" s="651" t="s">
        <v>1301</v>
      </c>
      <c r="G735" s="651" t="s">
        <v>1303</v>
      </c>
      <c r="H735" s="651">
        <v>0.04</v>
      </c>
      <c r="I735" s="651" t="s">
        <v>1302</v>
      </c>
    </row>
    <row r="736" spans="1:9" ht="15.75" x14ac:dyDescent="0.25">
      <c r="A736" s="651">
        <v>735</v>
      </c>
      <c r="B736" s="651" t="s">
        <v>226</v>
      </c>
      <c r="C736" s="651" t="s">
        <v>296</v>
      </c>
      <c r="D736" s="651" t="s">
        <v>1298</v>
      </c>
      <c r="E736" s="651" t="s">
        <v>1303</v>
      </c>
      <c r="F736" s="651" t="s">
        <v>1301</v>
      </c>
      <c r="G736" s="651" t="s">
        <v>1303</v>
      </c>
      <c r="H736" s="651">
        <v>0.04</v>
      </c>
      <c r="I736" s="651" t="s">
        <v>1302</v>
      </c>
    </row>
    <row r="737" spans="1:9" ht="15.75" x14ac:dyDescent="0.25">
      <c r="A737" s="651">
        <v>736</v>
      </c>
      <c r="B737" s="651" t="s">
        <v>226</v>
      </c>
      <c r="C737" s="651" t="s">
        <v>296</v>
      </c>
      <c r="D737" s="651" t="s">
        <v>1298</v>
      </c>
      <c r="E737" s="651" t="s">
        <v>1303</v>
      </c>
      <c r="F737" s="651" t="s">
        <v>1301</v>
      </c>
      <c r="G737" s="651" t="s">
        <v>1303</v>
      </c>
      <c r="H737" s="651">
        <v>0.04</v>
      </c>
      <c r="I737" s="651" t="s">
        <v>1302</v>
      </c>
    </row>
    <row r="738" spans="1:9" ht="15.75" x14ac:dyDescent="0.25">
      <c r="A738" s="651">
        <v>737</v>
      </c>
      <c r="B738" s="651" t="s">
        <v>226</v>
      </c>
      <c r="C738" s="651" t="s">
        <v>296</v>
      </c>
      <c r="D738" s="651" t="s">
        <v>1298</v>
      </c>
      <c r="E738" s="651" t="s">
        <v>1303</v>
      </c>
      <c r="F738" s="651" t="s">
        <v>1301</v>
      </c>
      <c r="G738" s="651" t="s">
        <v>1303</v>
      </c>
      <c r="H738" s="651">
        <v>0.04</v>
      </c>
      <c r="I738" s="651" t="s">
        <v>1302</v>
      </c>
    </row>
    <row r="739" spans="1:9" ht="15.75" x14ac:dyDescent="0.25">
      <c r="A739" s="651">
        <v>738</v>
      </c>
      <c r="B739" s="651" t="s">
        <v>226</v>
      </c>
      <c r="C739" s="651" t="s">
        <v>296</v>
      </c>
      <c r="D739" s="651" t="s">
        <v>1298</v>
      </c>
      <c r="E739" s="651" t="s">
        <v>1303</v>
      </c>
      <c r="F739" s="651" t="s">
        <v>1301</v>
      </c>
      <c r="G739" s="651" t="s">
        <v>1303</v>
      </c>
      <c r="H739" s="651">
        <v>0.04</v>
      </c>
      <c r="I739" s="651" t="s">
        <v>1302</v>
      </c>
    </row>
    <row r="740" spans="1:9" ht="15.75" x14ac:dyDescent="0.25">
      <c r="A740" s="651">
        <v>739</v>
      </c>
      <c r="B740" s="651" t="s">
        <v>226</v>
      </c>
      <c r="C740" s="651" t="s">
        <v>296</v>
      </c>
      <c r="D740" s="651" t="s">
        <v>1298</v>
      </c>
      <c r="E740" s="651" t="s">
        <v>1303</v>
      </c>
      <c r="F740" s="651" t="s">
        <v>1301</v>
      </c>
      <c r="G740" s="651" t="s">
        <v>1303</v>
      </c>
      <c r="H740" s="651">
        <v>0.04</v>
      </c>
      <c r="I740" s="651" t="s">
        <v>1302</v>
      </c>
    </row>
    <row r="741" spans="1:9" ht="15.75" x14ac:dyDescent="0.25">
      <c r="A741" s="651">
        <v>740</v>
      </c>
      <c r="B741" s="651" t="s">
        <v>226</v>
      </c>
      <c r="C741" s="651" t="s">
        <v>296</v>
      </c>
      <c r="D741" s="651" t="s">
        <v>1298</v>
      </c>
      <c r="E741" s="651" t="s">
        <v>1303</v>
      </c>
      <c r="F741" s="651" t="s">
        <v>1301</v>
      </c>
      <c r="G741" s="651" t="s">
        <v>1303</v>
      </c>
      <c r="H741" s="651">
        <v>0.04</v>
      </c>
      <c r="I741" s="651" t="s">
        <v>1302</v>
      </c>
    </row>
    <row r="742" spans="1:9" ht="15.75" x14ac:dyDescent="0.25">
      <c r="A742" s="651">
        <v>741</v>
      </c>
      <c r="B742" s="651" t="s">
        <v>226</v>
      </c>
      <c r="C742" s="651" t="s">
        <v>296</v>
      </c>
      <c r="D742" s="651" t="s">
        <v>1298</v>
      </c>
      <c r="E742" s="651" t="s">
        <v>1303</v>
      </c>
      <c r="F742" s="651" t="s">
        <v>1301</v>
      </c>
      <c r="G742" s="651" t="s">
        <v>1303</v>
      </c>
      <c r="H742" s="651">
        <v>0.04</v>
      </c>
      <c r="I742" s="651" t="s">
        <v>1302</v>
      </c>
    </row>
    <row r="743" spans="1:9" ht="15.75" x14ac:dyDescent="0.25">
      <c r="A743" s="651">
        <v>742</v>
      </c>
      <c r="B743" s="651" t="s">
        <v>226</v>
      </c>
      <c r="C743" s="651" t="s">
        <v>296</v>
      </c>
      <c r="D743" s="651" t="s">
        <v>1298</v>
      </c>
      <c r="E743" s="651" t="s">
        <v>1303</v>
      </c>
      <c r="F743" s="651" t="s">
        <v>1301</v>
      </c>
      <c r="G743" s="651" t="s">
        <v>1303</v>
      </c>
      <c r="H743" s="651">
        <v>0.04</v>
      </c>
      <c r="I743" s="651" t="s">
        <v>1302</v>
      </c>
    </row>
    <row r="744" spans="1:9" ht="15.75" x14ac:dyDescent="0.25">
      <c r="A744" s="651">
        <v>743</v>
      </c>
      <c r="B744" s="651" t="s">
        <v>226</v>
      </c>
      <c r="C744" s="651" t="s">
        <v>296</v>
      </c>
      <c r="D744" s="651" t="s">
        <v>1298</v>
      </c>
      <c r="E744" s="651" t="s">
        <v>1303</v>
      </c>
      <c r="F744" s="651" t="s">
        <v>1301</v>
      </c>
      <c r="G744" s="651" t="s">
        <v>1303</v>
      </c>
      <c r="H744" s="651">
        <v>0.04</v>
      </c>
      <c r="I744" s="651" t="s">
        <v>1302</v>
      </c>
    </row>
    <row r="745" spans="1:9" ht="15.75" x14ac:dyDescent="0.25">
      <c r="A745" s="651">
        <v>744</v>
      </c>
      <c r="B745" s="651" t="s">
        <v>226</v>
      </c>
      <c r="C745" s="651" t="s">
        <v>296</v>
      </c>
      <c r="D745" s="651" t="s">
        <v>1298</v>
      </c>
      <c r="E745" s="651" t="s">
        <v>1303</v>
      </c>
      <c r="F745" s="651" t="s">
        <v>1301</v>
      </c>
      <c r="G745" s="651" t="s">
        <v>1303</v>
      </c>
      <c r="H745" s="651">
        <v>0.04</v>
      </c>
      <c r="I745" s="651" t="s">
        <v>1302</v>
      </c>
    </row>
    <row r="746" spans="1:9" ht="15.75" x14ac:dyDescent="0.25">
      <c r="A746" s="651">
        <v>745</v>
      </c>
      <c r="B746" s="651" t="s">
        <v>226</v>
      </c>
      <c r="C746" s="651" t="s">
        <v>296</v>
      </c>
      <c r="D746" s="651" t="s">
        <v>1298</v>
      </c>
      <c r="E746" s="651" t="s">
        <v>1303</v>
      </c>
      <c r="F746" s="651" t="s">
        <v>1301</v>
      </c>
      <c r="G746" s="651" t="s">
        <v>1303</v>
      </c>
      <c r="H746" s="651">
        <v>0.04</v>
      </c>
      <c r="I746" s="651" t="s">
        <v>1302</v>
      </c>
    </row>
    <row r="747" spans="1:9" ht="15.75" x14ac:dyDescent="0.25">
      <c r="A747" s="651">
        <v>746</v>
      </c>
      <c r="B747" s="651" t="s">
        <v>226</v>
      </c>
      <c r="C747" s="651" t="s">
        <v>296</v>
      </c>
      <c r="D747" s="651" t="s">
        <v>1298</v>
      </c>
      <c r="E747" s="651" t="s">
        <v>1303</v>
      </c>
      <c r="F747" s="651" t="s">
        <v>1301</v>
      </c>
      <c r="G747" s="651" t="s">
        <v>1303</v>
      </c>
      <c r="H747" s="651">
        <v>0.04</v>
      </c>
      <c r="I747" s="651" t="s">
        <v>1302</v>
      </c>
    </row>
    <row r="748" spans="1:9" ht="15.75" x14ac:dyDescent="0.25">
      <c r="A748" s="651">
        <v>747</v>
      </c>
      <c r="B748" s="651" t="s">
        <v>226</v>
      </c>
      <c r="C748" s="651" t="s">
        <v>296</v>
      </c>
      <c r="D748" s="651" t="s">
        <v>1298</v>
      </c>
      <c r="E748" s="651" t="s">
        <v>1303</v>
      </c>
      <c r="F748" s="651" t="s">
        <v>1301</v>
      </c>
      <c r="G748" s="651" t="s">
        <v>1303</v>
      </c>
      <c r="H748" s="651">
        <v>0.04</v>
      </c>
      <c r="I748" s="651" t="s">
        <v>1302</v>
      </c>
    </row>
    <row r="749" spans="1:9" ht="15.75" x14ac:dyDescent="0.25">
      <c r="A749" s="651">
        <v>748</v>
      </c>
      <c r="B749" s="651" t="s">
        <v>226</v>
      </c>
      <c r="C749" s="651" t="s">
        <v>296</v>
      </c>
      <c r="D749" s="651" t="s">
        <v>1298</v>
      </c>
      <c r="E749" s="651" t="s">
        <v>1303</v>
      </c>
      <c r="F749" s="651" t="s">
        <v>1301</v>
      </c>
      <c r="G749" s="651" t="s">
        <v>1303</v>
      </c>
      <c r="H749" s="651">
        <v>0.04</v>
      </c>
      <c r="I749" s="651" t="s">
        <v>1302</v>
      </c>
    </row>
    <row r="750" spans="1:9" ht="15.75" x14ac:dyDescent="0.25">
      <c r="A750" s="651">
        <v>749</v>
      </c>
      <c r="B750" s="651" t="s">
        <v>226</v>
      </c>
      <c r="C750" s="651" t="s">
        <v>296</v>
      </c>
      <c r="D750" s="651" t="s">
        <v>1298</v>
      </c>
      <c r="E750" s="651" t="s">
        <v>1303</v>
      </c>
      <c r="F750" s="651" t="s">
        <v>1301</v>
      </c>
      <c r="G750" s="651" t="s">
        <v>1303</v>
      </c>
      <c r="H750" s="651">
        <v>0.04</v>
      </c>
      <c r="I750" s="651" t="s">
        <v>1302</v>
      </c>
    </row>
    <row r="751" spans="1:9" ht="15.75" x14ac:dyDescent="0.25">
      <c r="A751" s="651">
        <v>750</v>
      </c>
      <c r="B751" s="651" t="s">
        <v>226</v>
      </c>
      <c r="C751" s="651" t="s">
        <v>296</v>
      </c>
      <c r="D751" s="651" t="s">
        <v>1298</v>
      </c>
      <c r="E751" s="651" t="s">
        <v>1303</v>
      </c>
      <c r="F751" s="651" t="s">
        <v>1301</v>
      </c>
      <c r="G751" s="651" t="s">
        <v>1303</v>
      </c>
      <c r="H751" s="651">
        <v>0.04</v>
      </c>
      <c r="I751" s="651" t="s">
        <v>1302</v>
      </c>
    </row>
    <row r="752" spans="1:9" ht="15.75" x14ac:dyDescent="0.25">
      <c r="A752" s="651">
        <v>751</v>
      </c>
      <c r="B752" s="651" t="s">
        <v>226</v>
      </c>
      <c r="C752" s="651" t="s">
        <v>296</v>
      </c>
      <c r="D752" s="651" t="s">
        <v>1298</v>
      </c>
      <c r="E752" s="651" t="s">
        <v>1303</v>
      </c>
      <c r="F752" s="651" t="s">
        <v>1301</v>
      </c>
      <c r="G752" s="651" t="s">
        <v>1303</v>
      </c>
      <c r="H752" s="651">
        <v>0.04</v>
      </c>
      <c r="I752" s="651" t="s">
        <v>1302</v>
      </c>
    </row>
    <row r="753" spans="1:9" ht="15.75" x14ac:dyDescent="0.25">
      <c r="A753" s="651">
        <v>752</v>
      </c>
      <c r="B753" s="651" t="s">
        <v>226</v>
      </c>
      <c r="C753" s="651" t="s">
        <v>296</v>
      </c>
      <c r="D753" s="651" t="s">
        <v>1298</v>
      </c>
      <c r="E753" s="651" t="s">
        <v>1303</v>
      </c>
      <c r="F753" s="651" t="s">
        <v>1304</v>
      </c>
      <c r="G753" s="651" t="s">
        <v>1303</v>
      </c>
      <c r="H753" s="651">
        <v>0.04</v>
      </c>
      <c r="I753" s="651" t="s">
        <v>1302</v>
      </c>
    </row>
    <row r="754" spans="1:9" ht="15.75" x14ac:dyDescent="0.25">
      <c r="A754" s="651">
        <v>753</v>
      </c>
      <c r="B754" s="651" t="s">
        <v>226</v>
      </c>
      <c r="C754" s="651" t="s">
        <v>296</v>
      </c>
      <c r="D754" s="651" t="s">
        <v>1298</v>
      </c>
      <c r="E754" s="651" t="s">
        <v>1303</v>
      </c>
      <c r="F754" s="651" t="s">
        <v>1301</v>
      </c>
      <c r="G754" s="651" t="s">
        <v>1303</v>
      </c>
      <c r="H754" s="651">
        <v>4.8000000000000001E-2</v>
      </c>
      <c r="I754" s="651" t="s">
        <v>1302</v>
      </c>
    </row>
    <row r="755" spans="1:9" ht="15.75" x14ac:dyDescent="0.25">
      <c r="A755" s="651">
        <v>754</v>
      </c>
      <c r="B755" s="651" t="s">
        <v>226</v>
      </c>
      <c r="C755" s="651" t="s">
        <v>296</v>
      </c>
      <c r="D755" s="651" t="s">
        <v>1298</v>
      </c>
      <c r="E755" s="651" t="s">
        <v>1303</v>
      </c>
      <c r="F755" s="651" t="s">
        <v>1301</v>
      </c>
      <c r="G755" s="651" t="s">
        <v>1303</v>
      </c>
      <c r="H755" s="651">
        <v>4.8000000000000001E-2</v>
      </c>
      <c r="I755" s="651" t="s">
        <v>1302</v>
      </c>
    </row>
    <row r="756" spans="1:9" ht="15.75" x14ac:dyDescent="0.25">
      <c r="A756" s="651">
        <v>755</v>
      </c>
      <c r="B756" s="651" t="s">
        <v>226</v>
      </c>
      <c r="C756" s="651" t="s">
        <v>296</v>
      </c>
      <c r="D756" s="651" t="s">
        <v>1298</v>
      </c>
      <c r="E756" s="651" t="s">
        <v>1303</v>
      </c>
      <c r="F756" s="651" t="s">
        <v>1301</v>
      </c>
      <c r="G756" s="651" t="s">
        <v>1303</v>
      </c>
      <c r="H756" s="651">
        <v>4.9000000000000002E-2</v>
      </c>
      <c r="I756" s="651" t="s">
        <v>1302</v>
      </c>
    </row>
    <row r="757" spans="1:9" ht="15.75" x14ac:dyDescent="0.25">
      <c r="A757" s="651">
        <v>756</v>
      </c>
      <c r="B757" s="651" t="s">
        <v>226</v>
      </c>
      <c r="C757" s="651" t="s">
        <v>296</v>
      </c>
      <c r="D757" s="651" t="s">
        <v>1298</v>
      </c>
      <c r="E757" s="651" t="s">
        <v>1303</v>
      </c>
      <c r="F757" s="651" t="s">
        <v>1301</v>
      </c>
      <c r="G757" s="651" t="s">
        <v>1303</v>
      </c>
      <c r="H757" s="651">
        <v>4.9000000000000002E-2</v>
      </c>
      <c r="I757" s="651" t="s">
        <v>1302</v>
      </c>
    </row>
    <row r="758" spans="1:9" ht="15.75" x14ac:dyDescent="0.25">
      <c r="A758" s="651">
        <v>757</v>
      </c>
      <c r="B758" s="651" t="s">
        <v>226</v>
      </c>
      <c r="C758" s="651" t="s">
        <v>296</v>
      </c>
      <c r="D758" s="651" t="s">
        <v>1298</v>
      </c>
      <c r="E758" s="651" t="s">
        <v>1303</v>
      </c>
      <c r="F758" s="651" t="s">
        <v>1301</v>
      </c>
      <c r="G758" s="651" t="s">
        <v>1303</v>
      </c>
      <c r="H758" s="651">
        <v>0.05</v>
      </c>
      <c r="I758" s="651" t="s">
        <v>1302</v>
      </c>
    </row>
    <row r="759" spans="1:9" ht="15.75" x14ac:dyDescent="0.25">
      <c r="A759" s="651">
        <v>758</v>
      </c>
      <c r="B759" s="651" t="s">
        <v>226</v>
      </c>
      <c r="C759" s="651" t="s">
        <v>296</v>
      </c>
      <c r="D759" s="651" t="s">
        <v>1298</v>
      </c>
      <c r="E759" s="651" t="s">
        <v>1303</v>
      </c>
      <c r="F759" s="651" t="s">
        <v>1301</v>
      </c>
      <c r="G759" s="651" t="s">
        <v>1303</v>
      </c>
      <c r="H759" s="651">
        <v>0.05</v>
      </c>
      <c r="I759" s="651" t="s">
        <v>1302</v>
      </c>
    </row>
    <row r="760" spans="1:9" ht="15.75" x14ac:dyDescent="0.25">
      <c r="A760" s="651">
        <v>759</v>
      </c>
      <c r="B760" s="651" t="s">
        <v>226</v>
      </c>
      <c r="C760" s="651" t="s">
        <v>296</v>
      </c>
      <c r="D760" s="651" t="s">
        <v>1298</v>
      </c>
      <c r="E760" s="651" t="s">
        <v>1303</v>
      </c>
      <c r="F760" s="651" t="s">
        <v>1301</v>
      </c>
      <c r="G760" s="651" t="s">
        <v>1303</v>
      </c>
      <c r="H760" s="651">
        <v>0.05</v>
      </c>
      <c r="I760" s="651" t="s">
        <v>1302</v>
      </c>
    </row>
    <row r="761" spans="1:9" ht="15.75" x14ac:dyDescent="0.25">
      <c r="A761" s="651">
        <v>760</v>
      </c>
      <c r="B761" s="651" t="s">
        <v>226</v>
      </c>
      <c r="C761" s="651" t="s">
        <v>296</v>
      </c>
      <c r="D761" s="651" t="s">
        <v>1298</v>
      </c>
      <c r="E761" s="651" t="s">
        <v>1303</v>
      </c>
      <c r="F761" s="651" t="s">
        <v>1301</v>
      </c>
      <c r="G761" s="651" t="s">
        <v>1303</v>
      </c>
      <c r="H761" s="651">
        <v>0.05</v>
      </c>
      <c r="I761" s="651" t="s">
        <v>1302</v>
      </c>
    </row>
    <row r="762" spans="1:9" ht="15.75" x14ac:dyDescent="0.25">
      <c r="A762" s="651">
        <v>761</v>
      </c>
      <c r="B762" s="651" t="s">
        <v>226</v>
      </c>
      <c r="C762" s="651" t="s">
        <v>296</v>
      </c>
      <c r="D762" s="651" t="s">
        <v>1298</v>
      </c>
      <c r="E762" s="651" t="s">
        <v>1303</v>
      </c>
      <c r="F762" s="651" t="s">
        <v>1301</v>
      </c>
      <c r="G762" s="651" t="s">
        <v>1303</v>
      </c>
      <c r="H762" s="651">
        <v>0.05</v>
      </c>
      <c r="I762" s="651" t="s">
        <v>1302</v>
      </c>
    </row>
    <row r="763" spans="1:9" ht="15.75" x14ac:dyDescent="0.25">
      <c r="A763" s="651">
        <v>762</v>
      </c>
      <c r="B763" s="651" t="s">
        <v>226</v>
      </c>
      <c r="C763" s="651" t="s">
        <v>296</v>
      </c>
      <c r="D763" s="651" t="s">
        <v>1298</v>
      </c>
      <c r="E763" s="651" t="s">
        <v>1303</v>
      </c>
      <c r="F763" s="651" t="s">
        <v>1301</v>
      </c>
      <c r="G763" s="651" t="s">
        <v>1303</v>
      </c>
      <c r="H763" s="651">
        <v>0.05</v>
      </c>
      <c r="I763" s="651" t="s">
        <v>1302</v>
      </c>
    </row>
    <row r="764" spans="1:9" ht="15.75" x14ac:dyDescent="0.25">
      <c r="A764" s="651">
        <v>763</v>
      </c>
      <c r="B764" s="651" t="s">
        <v>226</v>
      </c>
      <c r="C764" s="651" t="s">
        <v>296</v>
      </c>
      <c r="D764" s="651" t="s">
        <v>1298</v>
      </c>
      <c r="E764" s="651" t="s">
        <v>1303</v>
      </c>
      <c r="F764" s="651" t="s">
        <v>1301</v>
      </c>
      <c r="G764" s="651" t="s">
        <v>1303</v>
      </c>
      <c r="H764" s="651">
        <v>0.05</v>
      </c>
      <c r="I764" s="651" t="s">
        <v>1302</v>
      </c>
    </row>
    <row r="765" spans="1:9" ht="15.75" x14ac:dyDescent="0.25">
      <c r="A765" s="651">
        <v>764</v>
      </c>
      <c r="B765" s="651" t="s">
        <v>226</v>
      </c>
      <c r="C765" s="651" t="s">
        <v>296</v>
      </c>
      <c r="D765" s="651" t="s">
        <v>1298</v>
      </c>
      <c r="E765" s="651" t="s">
        <v>1303</v>
      </c>
      <c r="F765" s="651" t="s">
        <v>1301</v>
      </c>
      <c r="G765" s="651" t="s">
        <v>1303</v>
      </c>
      <c r="H765" s="651">
        <v>0.05</v>
      </c>
      <c r="I765" s="651" t="s">
        <v>1302</v>
      </c>
    </row>
    <row r="766" spans="1:9" ht="15.75" x14ac:dyDescent="0.25">
      <c r="A766" s="651">
        <v>765</v>
      </c>
      <c r="B766" s="651" t="s">
        <v>226</v>
      </c>
      <c r="C766" s="651" t="s">
        <v>296</v>
      </c>
      <c r="D766" s="651" t="s">
        <v>1298</v>
      </c>
      <c r="E766" s="651" t="s">
        <v>1303</v>
      </c>
      <c r="F766" s="651" t="s">
        <v>1301</v>
      </c>
      <c r="G766" s="651" t="s">
        <v>1303</v>
      </c>
      <c r="H766" s="651">
        <v>0.05</v>
      </c>
      <c r="I766" s="651" t="s">
        <v>1302</v>
      </c>
    </row>
    <row r="767" spans="1:9" ht="15.75" x14ac:dyDescent="0.25">
      <c r="A767" s="651">
        <v>766</v>
      </c>
      <c r="B767" s="651" t="s">
        <v>226</v>
      </c>
      <c r="C767" s="651" t="s">
        <v>296</v>
      </c>
      <c r="D767" s="651" t="s">
        <v>1298</v>
      </c>
      <c r="E767" s="651" t="s">
        <v>1303</v>
      </c>
      <c r="F767" s="651" t="s">
        <v>1301</v>
      </c>
      <c r="G767" s="651" t="s">
        <v>1303</v>
      </c>
      <c r="H767" s="651">
        <v>0.05</v>
      </c>
      <c r="I767" s="651" t="s">
        <v>1302</v>
      </c>
    </row>
    <row r="768" spans="1:9" ht="15.75" x14ac:dyDescent="0.25">
      <c r="A768" s="651">
        <v>767</v>
      </c>
      <c r="B768" s="651" t="s">
        <v>226</v>
      </c>
      <c r="C768" s="651" t="s">
        <v>296</v>
      </c>
      <c r="D768" s="651" t="s">
        <v>1298</v>
      </c>
      <c r="E768" s="651" t="s">
        <v>1303</v>
      </c>
      <c r="F768" s="651" t="s">
        <v>1301</v>
      </c>
      <c r="G768" s="651" t="s">
        <v>1303</v>
      </c>
      <c r="H768" s="651">
        <v>0.05</v>
      </c>
      <c r="I768" s="651" t="s">
        <v>1302</v>
      </c>
    </row>
    <row r="769" spans="1:9" ht="15.75" x14ac:dyDescent="0.25">
      <c r="A769" s="651">
        <v>768</v>
      </c>
      <c r="B769" s="651" t="s">
        <v>226</v>
      </c>
      <c r="C769" s="651" t="s">
        <v>296</v>
      </c>
      <c r="D769" s="651" t="s">
        <v>1298</v>
      </c>
      <c r="E769" s="651" t="s">
        <v>1303</v>
      </c>
      <c r="F769" s="651" t="s">
        <v>1301</v>
      </c>
      <c r="G769" s="651" t="s">
        <v>1303</v>
      </c>
      <c r="H769" s="651">
        <v>0.05</v>
      </c>
      <c r="I769" s="651" t="s">
        <v>1302</v>
      </c>
    </row>
    <row r="770" spans="1:9" ht="15.75" x14ac:dyDescent="0.25">
      <c r="A770" s="651">
        <v>769</v>
      </c>
      <c r="B770" s="651" t="s">
        <v>226</v>
      </c>
      <c r="C770" s="651" t="s">
        <v>296</v>
      </c>
      <c r="D770" s="651" t="s">
        <v>1298</v>
      </c>
      <c r="E770" s="651" t="s">
        <v>1303</v>
      </c>
      <c r="F770" s="651" t="s">
        <v>1301</v>
      </c>
      <c r="G770" s="651" t="s">
        <v>1303</v>
      </c>
      <c r="H770" s="651">
        <v>0.05</v>
      </c>
      <c r="I770" s="651" t="s">
        <v>1302</v>
      </c>
    </row>
    <row r="771" spans="1:9" ht="15.75" x14ac:dyDescent="0.25">
      <c r="A771" s="651">
        <v>770</v>
      </c>
      <c r="B771" s="651" t="s">
        <v>226</v>
      </c>
      <c r="C771" s="651" t="s">
        <v>296</v>
      </c>
      <c r="D771" s="651" t="s">
        <v>1298</v>
      </c>
      <c r="E771" s="651" t="s">
        <v>1303</v>
      </c>
      <c r="F771" s="651" t="s">
        <v>1299</v>
      </c>
      <c r="G771" s="651" t="s">
        <v>1303</v>
      </c>
      <c r="H771" s="651">
        <v>0.05</v>
      </c>
      <c r="I771" s="651" t="s">
        <v>1302</v>
      </c>
    </row>
    <row r="772" spans="1:9" ht="15.75" x14ac:dyDescent="0.25">
      <c r="A772" s="651">
        <v>771</v>
      </c>
      <c r="B772" s="651" t="s">
        <v>226</v>
      </c>
      <c r="C772" s="651" t="s">
        <v>296</v>
      </c>
      <c r="D772" s="651" t="s">
        <v>1298</v>
      </c>
      <c r="E772" s="651" t="s">
        <v>1303</v>
      </c>
      <c r="F772" s="651" t="s">
        <v>1301</v>
      </c>
      <c r="G772" s="651" t="s">
        <v>1303</v>
      </c>
      <c r="H772" s="651">
        <v>0.06</v>
      </c>
      <c r="I772" s="651" t="s">
        <v>1302</v>
      </c>
    </row>
    <row r="773" spans="1:9" ht="15.75" x14ac:dyDescent="0.25">
      <c r="A773" s="651">
        <v>772</v>
      </c>
      <c r="B773" s="651" t="s">
        <v>226</v>
      </c>
      <c r="C773" s="651" t="s">
        <v>296</v>
      </c>
      <c r="D773" s="651" t="s">
        <v>1298</v>
      </c>
      <c r="E773" s="651" t="s">
        <v>1303</v>
      </c>
      <c r="F773" s="651" t="s">
        <v>1301</v>
      </c>
      <c r="G773" s="651" t="s">
        <v>1303</v>
      </c>
      <c r="H773" s="651">
        <v>0.06</v>
      </c>
      <c r="I773" s="651" t="s">
        <v>1300</v>
      </c>
    </row>
    <row r="774" spans="1:9" ht="15.75" x14ac:dyDescent="0.25">
      <c r="A774" s="651">
        <v>773</v>
      </c>
      <c r="B774" s="651" t="s">
        <v>226</v>
      </c>
      <c r="C774" s="651" t="s">
        <v>296</v>
      </c>
      <c r="D774" s="651" t="s">
        <v>1298</v>
      </c>
      <c r="E774" s="651" t="s">
        <v>1303</v>
      </c>
      <c r="F774" s="651" t="s">
        <v>1301</v>
      </c>
      <c r="G774" s="651" t="s">
        <v>1303</v>
      </c>
      <c r="H774" s="651">
        <v>0.09</v>
      </c>
      <c r="I774" s="651" t="s">
        <v>1300</v>
      </c>
    </row>
    <row r="775" spans="1:9" ht="15.75" x14ac:dyDescent="0.25">
      <c r="A775" s="651">
        <v>774</v>
      </c>
      <c r="B775" s="651" t="s">
        <v>226</v>
      </c>
      <c r="C775" s="651" t="s">
        <v>296</v>
      </c>
      <c r="D775" s="651" t="s">
        <v>1298</v>
      </c>
      <c r="E775" s="651" t="s">
        <v>1303</v>
      </c>
      <c r="F775" s="651" t="s">
        <v>1301</v>
      </c>
      <c r="G775" s="651" t="s">
        <v>1303</v>
      </c>
      <c r="H775" s="651">
        <v>0.09</v>
      </c>
      <c r="I775" s="651" t="s">
        <v>1300</v>
      </c>
    </row>
    <row r="776" spans="1:9" ht="15.75" x14ac:dyDescent="0.25">
      <c r="A776" s="651">
        <v>775</v>
      </c>
      <c r="B776" s="651" t="s">
        <v>226</v>
      </c>
      <c r="C776" s="651" t="s">
        <v>296</v>
      </c>
      <c r="D776" s="651" t="s">
        <v>1298</v>
      </c>
      <c r="E776" s="651" t="s">
        <v>1303</v>
      </c>
      <c r="F776" s="651" t="s">
        <v>1301</v>
      </c>
      <c r="G776" s="651" t="s">
        <v>1303</v>
      </c>
      <c r="H776" s="651">
        <v>0.17</v>
      </c>
      <c r="I776" s="651" t="s">
        <v>1302</v>
      </c>
    </row>
    <row r="777" spans="1:9" ht="15.75" x14ac:dyDescent="0.25">
      <c r="A777" s="651">
        <v>776</v>
      </c>
      <c r="B777" s="651" t="s">
        <v>226</v>
      </c>
      <c r="C777" s="651" t="s">
        <v>296</v>
      </c>
      <c r="D777" s="651" t="s">
        <v>1298</v>
      </c>
      <c r="E777" s="651" t="s">
        <v>1303</v>
      </c>
      <c r="F777" s="651" t="s">
        <v>1301</v>
      </c>
      <c r="G777" s="651" t="s">
        <v>1303</v>
      </c>
      <c r="H777" s="651">
        <v>0.17</v>
      </c>
      <c r="I777" s="651" t="s">
        <v>1302</v>
      </c>
    </row>
    <row r="778" spans="1:9" ht="15.75" x14ac:dyDescent="0.25">
      <c r="A778" s="651">
        <v>777</v>
      </c>
      <c r="B778" s="651" t="s">
        <v>226</v>
      </c>
      <c r="C778" s="651" t="s">
        <v>1305</v>
      </c>
      <c r="D778" s="651" t="s">
        <v>1298</v>
      </c>
      <c r="E778" s="651">
        <v>480</v>
      </c>
      <c r="F778" s="651" t="s">
        <v>1301</v>
      </c>
      <c r="G778" s="651">
        <v>2.5999999999999999E-2</v>
      </c>
      <c r="H778" s="651">
        <v>2.5999999999999999E-2</v>
      </c>
      <c r="I778" s="651" t="s">
        <v>1302</v>
      </c>
    </row>
    <row r="779" spans="1:9" ht="15.75" x14ac:dyDescent="0.25">
      <c r="A779" s="651">
        <v>778</v>
      </c>
      <c r="B779" s="651" t="s">
        <v>226</v>
      </c>
      <c r="C779" s="651" t="s">
        <v>1305</v>
      </c>
      <c r="D779" s="651" t="s">
        <v>1298</v>
      </c>
      <c r="E779" s="651">
        <v>480</v>
      </c>
      <c r="F779" s="651" t="s">
        <v>1301</v>
      </c>
      <c r="G779" s="651">
        <v>2.7E-2</v>
      </c>
      <c r="H779" s="651">
        <v>2.7E-2</v>
      </c>
      <c r="I779" s="651" t="s">
        <v>1302</v>
      </c>
    </row>
    <row r="780" spans="1:9" ht="15.75" x14ac:dyDescent="0.25">
      <c r="A780" s="651">
        <v>779</v>
      </c>
      <c r="B780" s="651" t="s">
        <v>226</v>
      </c>
      <c r="C780" s="651" t="s">
        <v>1305</v>
      </c>
      <c r="D780" s="651" t="s">
        <v>1298</v>
      </c>
      <c r="E780" s="651">
        <v>480</v>
      </c>
      <c r="F780" s="651" t="s">
        <v>1301</v>
      </c>
      <c r="G780" s="651">
        <v>0.16</v>
      </c>
      <c r="H780" s="651">
        <v>0.16</v>
      </c>
      <c r="I780" s="651" t="s">
        <v>1300</v>
      </c>
    </row>
    <row r="781" spans="1:9" ht="15.75" x14ac:dyDescent="0.25">
      <c r="A781" s="651">
        <v>780</v>
      </c>
      <c r="B781" s="651" t="s">
        <v>226</v>
      </c>
      <c r="C781" s="651" t="s">
        <v>1305</v>
      </c>
      <c r="D781" s="651" t="s">
        <v>1298</v>
      </c>
      <c r="E781" s="651">
        <v>545</v>
      </c>
      <c r="F781" s="651" t="s">
        <v>1301</v>
      </c>
      <c r="G781" s="651" t="s">
        <v>1303</v>
      </c>
      <c r="H781" s="651">
        <v>0.02</v>
      </c>
      <c r="I781" s="651" t="s">
        <v>1300</v>
      </c>
    </row>
    <row r="782" spans="1:9" ht="15.75" x14ac:dyDescent="0.25">
      <c r="A782" s="651">
        <v>781</v>
      </c>
      <c r="B782" s="651" t="s">
        <v>230</v>
      </c>
      <c r="C782" s="651" t="s">
        <v>296</v>
      </c>
      <c r="D782" s="651" t="s">
        <v>1298</v>
      </c>
      <c r="E782" s="651">
        <v>265</v>
      </c>
      <c r="F782" s="651" t="s">
        <v>1299</v>
      </c>
      <c r="G782" s="651">
        <v>0.28999999999999998</v>
      </c>
      <c r="H782" s="651">
        <v>0.24</v>
      </c>
      <c r="I782" s="651" t="s">
        <v>1302</v>
      </c>
    </row>
    <row r="783" spans="1:9" ht="15.75" x14ac:dyDescent="0.25">
      <c r="A783" s="651">
        <v>782</v>
      </c>
      <c r="B783" s="651" t="s">
        <v>230</v>
      </c>
      <c r="C783" s="651" t="s">
        <v>296</v>
      </c>
      <c r="D783" s="651" t="s">
        <v>1298</v>
      </c>
      <c r="E783" s="651">
        <v>270</v>
      </c>
      <c r="F783" s="651" t="s">
        <v>1299</v>
      </c>
      <c r="G783" s="651">
        <v>0.39</v>
      </c>
      <c r="H783" s="651">
        <v>0.39</v>
      </c>
      <c r="I783" s="651" t="s">
        <v>1302</v>
      </c>
    </row>
    <row r="784" spans="1:9" ht="15.75" x14ac:dyDescent="0.25">
      <c r="A784" s="651">
        <v>783</v>
      </c>
      <c r="B784" s="651" t="s">
        <v>230</v>
      </c>
      <c r="C784" s="651" t="s">
        <v>296</v>
      </c>
      <c r="D784" s="651" t="s">
        <v>1298</v>
      </c>
      <c r="E784" s="651">
        <v>285</v>
      </c>
      <c r="F784" s="651" t="s">
        <v>1299</v>
      </c>
      <c r="G784" s="651">
        <v>0.21</v>
      </c>
      <c r="H784" s="651">
        <v>0.35</v>
      </c>
      <c r="I784" s="651" t="s">
        <v>1300</v>
      </c>
    </row>
    <row r="785" spans="1:9" ht="15.75" x14ac:dyDescent="0.25">
      <c r="A785" s="651">
        <v>784</v>
      </c>
      <c r="B785" s="651" t="s">
        <v>230</v>
      </c>
      <c r="C785" s="651" t="s">
        <v>296</v>
      </c>
      <c r="D785" s="651" t="s">
        <v>1298</v>
      </c>
      <c r="E785" s="651">
        <v>372</v>
      </c>
      <c r="F785" s="651" t="s">
        <v>1299</v>
      </c>
      <c r="G785" s="651">
        <v>7.7000000000000002E-3</v>
      </c>
      <c r="H785" s="651">
        <v>0.01</v>
      </c>
      <c r="I785" s="651" t="s">
        <v>1302</v>
      </c>
    </row>
    <row r="786" spans="1:9" ht="15.75" x14ac:dyDescent="0.25">
      <c r="A786" s="651">
        <v>785</v>
      </c>
      <c r="B786" s="651" t="s">
        <v>230</v>
      </c>
      <c r="C786" s="651" t="s">
        <v>296</v>
      </c>
      <c r="D786" s="651" t="s">
        <v>1298</v>
      </c>
      <c r="E786" s="651">
        <v>372</v>
      </c>
      <c r="F786" s="651" t="s">
        <v>1299</v>
      </c>
      <c r="G786" s="651">
        <v>1.4E-2</v>
      </c>
      <c r="H786" s="651">
        <v>1.4E-2</v>
      </c>
      <c r="I786" s="651" t="s">
        <v>1302</v>
      </c>
    </row>
    <row r="787" spans="1:9" ht="15.75" x14ac:dyDescent="0.25">
      <c r="A787" s="651">
        <v>786</v>
      </c>
      <c r="B787" s="651" t="s">
        <v>230</v>
      </c>
      <c r="C787" s="651" t="s">
        <v>296</v>
      </c>
      <c r="D787" s="651" t="s">
        <v>1298</v>
      </c>
      <c r="E787" s="651">
        <v>390</v>
      </c>
      <c r="F787" s="651" t="s">
        <v>1299</v>
      </c>
      <c r="G787" s="651">
        <v>7.1999999999999998E-3</v>
      </c>
      <c r="H787" s="651">
        <v>8.8889999999999993E-3</v>
      </c>
      <c r="I787" s="651" t="s">
        <v>1302</v>
      </c>
    </row>
    <row r="788" spans="1:9" ht="15.75" x14ac:dyDescent="0.25">
      <c r="A788" s="651">
        <v>787</v>
      </c>
      <c r="B788" s="651" t="s">
        <v>230</v>
      </c>
      <c r="C788" s="651" t="s">
        <v>296</v>
      </c>
      <c r="D788" s="651" t="s">
        <v>1298</v>
      </c>
      <c r="E788" s="651">
        <v>420</v>
      </c>
      <c r="F788" s="651" t="s">
        <v>1299</v>
      </c>
      <c r="G788" s="651">
        <v>4.3999999999999997E-2</v>
      </c>
      <c r="H788" s="651">
        <v>0.05</v>
      </c>
      <c r="I788" s="651" t="s">
        <v>1300</v>
      </c>
    </row>
    <row r="789" spans="1:9" ht="15.75" x14ac:dyDescent="0.25">
      <c r="A789" s="651">
        <v>788</v>
      </c>
      <c r="B789" s="651" t="s">
        <v>230</v>
      </c>
      <c r="C789" s="651" t="s">
        <v>296</v>
      </c>
      <c r="D789" s="651" t="s">
        <v>1298</v>
      </c>
      <c r="E789" s="651">
        <v>435</v>
      </c>
      <c r="F789" s="651" t="s">
        <v>1299</v>
      </c>
      <c r="G789" s="651">
        <v>1.0999999999999999E-2</v>
      </c>
      <c r="H789" s="651">
        <v>1.2E-2</v>
      </c>
      <c r="I789" s="651" t="s">
        <v>1300</v>
      </c>
    </row>
    <row r="790" spans="1:9" ht="15.75" x14ac:dyDescent="0.25">
      <c r="A790" s="651">
        <v>789</v>
      </c>
      <c r="B790" s="651" t="s">
        <v>230</v>
      </c>
      <c r="C790" s="651" t="s">
        <v>296</v>
      </c>
      <c r="D790" s="651" t="s">
        <v>1298</v>
      </c>
      <c r="E790" s="651">
        <v>435</v>
      </c>
      <c r="F790" s="651" t="s">
        <v>1299</v>
      </c>
      <c r="G790" s="651">
        <v>0.37</v>
      </c>
      <c r="H790" s="651">
        <v>0.41</v>
      </c>
      <c r="I790" s="651" t="s">
        <v>1300</v>
      </c>
    </row>
    <row r="791" spans="1:9" ht="15.75" x14ac:dyDescent="0.25">
      <c r="A791" s="651">
        <v>790</v>
      </c>
      <c r="B791" s="651" t="s">
        <v>230</v>
      </c>
      <c r="C791" s="651" t="s">
        <v>296</v>
      </c>
      <c r="D791" s="651" t="s">
        <v>1298</v>
      </c>
      <c r="E791" s="651">
        <v>436</v>
      </c>
      <c r="F791" s="651" t="s">
        <v>1299</v>
      </c>
      <c r="G791" s="651">
        <v>0.05</v>
      </c>
      <c r="H791" s="651">
        <v>0.05</v>
      </c>
      <c r="I791" s="651" t="s">
        <v>1302</v>
      </c>
    </row>
    <row r="792" spans="1:9" ht="15.75" x14ac:dyDescent="0.25">
      <c r="A792" s="651">
        <v>791</v>
      </c>
      <c r="B792" s="651" t="s">
        <v>230</v>
      </c>
      <c r="C792" s="651" t="s">
        <v>296</v>
      </c>
      <c r="D792" s="651" t="s">
        <v>1298</v>
      </c>
      <c r="E792" s="651">
        <v>440</v>
      </c>
      <c r="F792" s="651" t="s">
        <v>1299</v>
      </c>
      <c r="G792" s="651">
        <v>9.1999999999999998E-3</v>
      </c>
      <c r="H792" s="651">
        <v>0.01</v>
      </c>
      <c r="I792" s="651" t="s">
        <v>1300</v>
      </c>
    </row>
    <row r="793" spans="1:9" ht="15.75" x14ac:dyDescent="0.25">
      <c r="A793" s="651">
        <v>792</v>
      </c>
      <c r="B793" s="651" t="s">
        <v>230</v>
      </c>
      <c r="C793" s="651" t="s">
        <v>296</v>
      </c>
      <c r="D793" s="651" t="s">
        <v>1298</v>
      </c>
      <c r="E793" s="651">
        <v>440</v>
      </c>
      <c r="F793" s="651" t="s">
        <v>1299</v>
      </c>
      <c r="G793" s="651">
        <v>1.6E-2</v>
      </c>
      <c r="H793" s="651">
        <v>1.6E-2</v>
      </c>
      <c r="I793" s="651" t="s">
        <v>1300</v>
      </c>
    </row>
    <row r="794" spans="1:9" ht="15.75" x14ac:dyDescent="0.25">
      <c r="A794" s="651">
        <v>793</v>
      </c>
      <c r="B794" s="651" t="s">
        <v>230</v>
      </c>
      <c r="C794" s="651" t="s">
        <v>296</v>
      </c>
      <c r="D794" s="651" t="s">
        <v>1298</v>
      </c>
      <c r="E794" s="651">
        <v>445</v>
      </c>
      <c r="F794" s="651" t="s">
        <v>1299</v>
      </c>
      <c r="G794" s="651">
        <v>1.9E-2</v>
      </c>
      <c r="H794" s="651">
        <v>0.02</v>
      </c>
      <c r="I794" s="651" t="s">
        <v>1302</v>
      </c>
    </row>
    <row r="795" spans="1:9" ht="15.75" x14ac:dyDescent="0.25">
      <c r="A795" s="651">
        <v>794</v>
      </c>
      <c r="B795" s="651" t="s">
        <v>230</v>
      </c>
      <c r="C795" s="651" t="s">
        <v>296</v>
      </c>
      <c r="D795" s="651" t="s">
        <v>1298</v>
      </c>
      <c r="E795" s="651">
        <v>448</v>
      </c>
      <c r="F795" s="651" t="s">
        <v>1299</v>
      </c>
      <c r="G795" s="651">
        <v>0.02</v>
      </c>
      <c r="H795" s="651">
        <v>0.02</v>
      </c>
      <c r="I795" s="651" t="s">
        <v>1300</v>
      </c>
    </row>
    <row r="796" spans="1:9" ht="15.75" x14ac:dyDescent="0.25">
      <c r="A796" s="651">
        <v>795</v>
      </c>
      <c r="B796" s="651" t="s">
        <v>230</v>
      </c>
      <c r="C796" s="651" t="s">
        <v>296</v>
      </c>
      <c r="D796" s="651" t="s">
        <v>1298</v>
      </c>
      <c r="E796" s="651">
        <v>448</v>
      </c>
      <c r="F796" s="651" t="s">
        <v>1299</v>
      </c>
      <c r="G796" s="651">
        <v>0.05</v>
      </c>
      <c r="H796" s="651">
        <v>0.05</v>
      </c>
      <c r="I796" s="651" t="s">
        <v>1302</v>
      </c>
    </row>
    <row r="797" spans="1:9" ht="15.75" x14ac:dyDescent="0.25">
      <c r="A797" s="651">
        <v>796</v>
      </c>
      <c r="B797" s="651" t="s">
        <v>230</v>
      </c>
      <c r="C797" s="651" t="s">
        <v>296</v>
      </c>
      <c r="D797" s="651" t="s">
        <v>1298</v>
      </c>
      <c r="E797" s="651">
        <v>450</v>
      </c>
      <c r="F797" s="651" t="s">
        <v>1299</v>
      </c>
      <c r="G797" s="651">
        <v>1.2999999999999999E-2</v>
      </c>
      <c r="H797" s="651">
        <v>1.4E-2</v>
      </c>
      <c r="I797" s="651" t="s">
        <v>1300</v>
      </c>
    </row>
    <row r="798" spans="1:9" ht="15.75" x14ac:dyDescent="0.25">
      <c r="A798" s="651">
        <v>797</v>
      </c>
      <c r="B798" s="651" t="s">
        <v>230</v>
      </c>
      <c r="C798" s="651" t="s">
        <v>296</v>
      </c>
      <c r="D798" s="651" t="s">
        <v>1298</v>
      </c>
      <c r="E798" s="651">
        <v>450</v>
      </c>
      <c r="F798" s="651" t="s">
        <v>1299</v>
      </c>
      <c r="G798" s="651">
        <v>1.67E-2</v>
      </c>
      <c r="H798" s="651">
        <v>1.7777999999999999E-2</v>
      </c>
      <c r="I798" s="651" t="s">
        <v>1302</v>
      </c>
    </row>
    <row r="799" spans="1:9" ht="15.75" x14ac:dyDescent="0.25">
      <c r="A799" s="651">
        <v>798</v>
      </c>
      <c r="B799" s="651" t="s">
        <v>230</v>
      </c>
      <c r="C799" s="651" t="s">
        <v>296</v>
      </c>
      <c r="D799" s="651" t="s">
        <v>1298</v>
      </c>
      <c r="E799" s="651">
        <v>450</v>
      </c>
      <c r="F799" s="651" t="s">
        <v>1299</v>
      </c>
      <c r="G799" s="651">
        <v>0.05</v>
      </c>
      <c r="H799" s="651">
        <v>0.05</v>
      </c>
      <c r="I799" s="651" t="s">
        <v>1302</v>
      </c>
    </row>
    <row r="800" spans="1:9" ht="15.75" x14ac:dyDescent="0.25">
      <c r="A800" s="651">
        <v>799</v>
      </c>
      <c r="B800" s="651" t="s">
        <v>230</v>
      </c>
      <c r="C800" s="651" t="s">
        <v>296</v>
      </c>
      <c r="D800" s="651" t="s">
        <v>1298</v>
      </c>
      <c r="E800" s="651">
        <v>450</v>
      </c>
      <c r="F800" s="651" t="s">
        <v>1299</v>
      </c>
      <c r="G800" s="651">
        <v>0.2</v>
      </c>
      <c r="H800" s="651">
        <v>0.2</v>
      </c>
      <c r="I800" s="651" t="s">
        <v>1302</v>
      </c>
    </row>
    <row r="801" spans="1:9" ht="15.75" x14ac:dyDescent="0.25">
      <c r="A801" s="651">
        <v>800</v>
      </c>
      <c r="B801" s="651" t="s">
        <v>230</v>
      </c>
      <c r="C801" s="651" t="s">
        <v>296</v>
      </c>
      <c r="D801" s="651" t="s">
        <v>1298</v>
      </c>
      <c r="E801" s="651">
        <v>451</v>
      </c>
      <c r="F801" s="651" t="s">
        <v>1299</v>
      </c>
      <c r="G801" s="651">
        <v>0.05</v>
      </c>
      <c r="H801" s="651">
        <v>0.05</v>
      </c>
      <c r="I801" s="651" t="s">
        <v>1302</v>
      </c>
    </row>
    <row r="802" spans="1:9" ht="15.75" x14ac:dyDescent="0.25">
      <c r="A802" s="651">
        <v>801</v>
      </c>
      <c r="B802" s="651" t="s">
        <v>230</v>
      </c>
      <c r="C802" s="651" t="s">
        <v>296</v>
      </c>
      <c r="D802" s="651" t="s">
        <v>1298</v>
      </c>
      <c r="E802" s="651">
        <v>452</v>
      </c>
      <c r="F802" s="651" t="s">
        <v>1299</v>
      </c>
      <c r="G802" s="651">
        <v>0.06</v>
      </c>
      <c r="H802" s="651">
        <v>0.63</v>
      </c>
      <c r="I802" s="651" t="s">
        <v>1300</v>
      </c>
    </row>
    <row r="803" spans="1:9" ht="15.75" x14ac:dyDescent="0.25">
      <c r="A803" s="651">
        <v>802</v>
      </c>
      <c r="B803" s="651" t="s">
        <v>230</v>
      </c>
      <c r="C803" s="651" t="s">
        <v>296</v>
      </c>
      <c r="D803" s="651" t="s">
        <v>1298</v>
      </c>
      <c r="E803" s="651">
        <v>460</v>
      </c>
      <c r="F803" s="651" t="s">
        <v>1299</v>
      </c>
      <c r="G803" s="651">
        <v>9.5999999999999992E-3</v>
      </c>
      <c r="H803" s="651">
        <v>0.01</v>
      </c>
      <c r="I803" s="651" t="s">
        <v>1302</v>
      </c>
    </row>
    <row r="804" spans="1:9" ht="15.75" x14ac:dyDescent="0.25">
      <c r="A804" s="651">
        <v>803</v>
      </c>
      <c r="B804" s="651" t="s">
        <v>230</v>
      </c>
      <c r="C804" s="651" t="s">
        <v>296</v>
      </c>
      <c r="D804" s="651" t="s">
        <v>1298</v>
      </c>
      <c r="E804" s="651">
        <v>460</v>
      </c>
      <c r="F804" s="651" t="s">
        <v>1299</v>
      </c>
      <c r="G804" s="651">
        <v>1.0999999999999999E-2</v>
      </c>
      <c r="H804" s="651">
        <v>1.0999999999999999E-2</v>
      </c>
      <c r="I804" s="651" t="s">
        <v>1302</v>
      </c>
    </row>
    <row r="805" spans="1:9" ht="15.75" x14ac:dyDescent="0.25">
      <c r="A805" s="651">
        <v>804</v>
      </c>
      <c r="B805" s="651" t="s">
        <v>230</v>
      </c>
      <c r="C805" s="651" t="s">
        <v>296</v>
      </c>
      <c r="D805" s="651" t="s">
        <v>1298</v>
      </c>
      <c r="E805" s="651">
        <v>461</v>
      </c>
      <c r="F805" s="651" t="s">
        <v>1299</v>
      </c>
      <c r="G805" s="651">
        <v>1.0999999999999999E-2</v>
      </c>
      <c r="H805" s="651">
        <v>1.0999999999999999E-2</v>
      </c>
      <c r="I805" s="651" t="s">
        <v>1302</v>
      </c>
    </row>
    <row r="806" spans="1:9" ht="15.75" x14ac:dyDescent="0.25">
      <c r="A806" s="651">
        <v>805</v>
      </c>
      <c r="B806" s="651" t="s">
        <v>230</v>
      </c>
      <c r="C806" s="651" t="s">
        <v>296</v>
      </c>
      <c r="D806" s="651" t="s">
        <v>1298</v>
      </c>
      <c r="E806" s="651">
        <v>462</v>
      </c>
      <c r="F806" s="651" t="s">
        <v>1299</v>
      </c>
      <c r="G806" s="651" t="s">
        <v>1303</v>
      </c>
      <c r="H806" s="651">
        <v>9.4E-2</v>
      </c>
      <c r="I806" s="651" t="s">
        <v>1300</v>
      </c>
    </row>
    <row r="807" spans="1:9" ht="15.75" x14ac:dyDescent="0.25">
      <c r="A807" s="651">
        <v>806</v>
      </c>
      <c r="B807" s="651" t="s">
        <v>230</v>
      </c>
      <c r="C807" s="651" t="s">
        <v>296</v>
      </c>
      <c r="D807" s="651" t="s">
        <v>1298</v>
      </c>
      <c r="E807" s="651">
        <v>465</v>
      </c>
      <c r="F807" s="651" t="s">
        <v>1299</v>
      </c>
      <c r="G807" s="651">
        <v>1.9E-2</v>
      </c>
      <c r="H807" s="651">
        <v>0.02</v>
      </c>
      <c r="I807" s="651" t="s">
        <v>1302</v>
      </c>
    </row>
    <row r="808" spans="1:9" ht="15.75" x14ac:dyDescent="0.25">
      <c r="A808" s="651">
        <v>807</v>
      </c>
      <c r="B808" s="651" t="s">
        <v>230</v>
      </c>
      <c r="C808" s="651" t="s">
        <v>296</v>
      </c>
      <c r="D808" s="651" t="s">
        <v>1298</v>
      </c>
      <c r="E808" s="651">
        <v>465</v>
      </c>
      <c r="F808" s="651" t="s">
        <v>1299</v>
      </c>
      <c r="G808" s="651">
        <v>0.05</v>
      </c>
      <c r="H808" s="651">
        <v>0.05</v>
      </c>
      <c r="I808" s="651" t="s">
        <v>1302</v>
      </c>
    </row>
    <row r="809" spans="1:9" ht="15.75" x14ac:dyDescent="0.25">
      <c r="A809" s="651">
        <v>808</v>
      </c>
      <c r="B809" s="651" t="s">
        <v>230</v>
      </c>
      <c r="C809" s="651" t="s">
        <v>296</v>
      </c>
      <c r="D809" s="651" t="s">
        <v>1298</v>
      </c>
      <c r="E809" s="651">
        <v>466</v>
      </c>
      <c r="F809" s="651" t="s">
        <v>1299</v>
      </c>
      <c r="G809" s="651">
        <v>9.7000000000000003E-3</v>
      </c>
      <c r="H809" s="651">
        <v>0.01</v>
      </c>
      <c r="I809" s="651" t="s">
        <v>1302</v>
      </c>
    </row>
    <row r="810" spans="1:9" ht="15.75" x14ac:dyDescent="0.25">
      <c r="A810" s="651">
        <v>809</v>
      </c>
      <c r="B810" s="651" t="s">
        <v>230</v>
      </c>
      <c r="C810" s="651" t="s">
        <v>296</v>
      </c>
      <c r="D810" s="651" t="s">
        <v>1298</v>
      </c>
      <c r="E810" s="651">
        <v>466</v>
      </c>
      <c r="F810" s="651" t="s">
        <v>1299</v>
      </c>
      <c r="G810" s="651">
        <v>1.0999999999999999E-2</v>
      </c>
      <c r="H810" s="651">
        <v>1.0999999999999999E-2</v>
      </c>
      <c r="I810" s="651" t="s">
        <v>1302</v>
      </c>
    </row>
    <row r="811" spans="1:9" ht="15.75" x14ac:dyDescent="0.25">
      <c r="A811" s="651">
        <v>810</v>
      </c>
      <c r="B811" s="651" t="s">
        <v>230</v>
      </c>
      <c r="C811" s="651" t="s">
        <v>296</v>
      </c>
      <c r="D811" s="651" t="s">
        <v>1298</v>
      </c>
      <c r="E811" s="651">
        <v>470</v>
      </c>
      <c r="F811" s="651" t="s">
        <v>1299</v>
      </c>
      <c r="G811" s="651" t="s">
        <v>1303</v>
      </c>
      <c r="H811" s="651">
        <v>9.0999999999999998E-2</v>
      </c>
      <c r="I811" s="651" t="s">
        <v>1300</v>
      </c>
    </row>
    <row r="812" spans="1:9" ht="15.75" x14ac:dyDescent="0.25">
      <c r="A812" s="651">
        <v>811</v>
      </c>
      <c r="B812" s="651" t="s">
        <v>230</v>
      </c>
      <c r="C812" s="651" t="s">
        <v>296</v>
      </c>
      <c r="D812" s="651" t="s">
        <v>1298</v>
      </c>
      <c r="E812" s="651">
        <v>475</v>
      </c>
      <c r="F812" s="651" t="s">
        <v>1299</v>
      </c>
      <c r="G812" s="651">
        <v>0.04</v>
      </c>
      <c r="H812" s="651">
        <v>0.04</v>
      </c>
      <c r="I812" s="651" t="s">
        <v>1300</v>
      </c>
    </row>
    <row r="813" spans="1:9" ht="15.75" x14ac:dyDescent="0.25">
      <c r="A813" s="651">
        <v>812</v>
      </c>
      <c r="B813" s="651" t="s">
        <v>230</v>
      </c>
      <c r="C813" s="651" t="s">
        <v>296</v>
      </c>
      <c r="D813" s="651" t="s">
        <v>1298</v>
      </c>
      <c r="E813" s="651">
        <v>480</v>
      </c>
      <c r="F813" s="651" t="s">
        <v>1301</v>
      </c>
      <c r="G813" s="651">
        <v>8.0000000000000002E-3</v>
      </c>
      <c r="H813" s="651">
        <v>8.0000000000000002E-3</v>
      </c>
      <c r="I813" s="651" t="s">
        <v>1302</v>
      </c>
    </row>
    <row r="814" spans="1:9" ht="15.75" x14ac:dyDescent="0.25">
      <c r="A814" s="651">
        <v>813</v>
      </c>
      <c r="B814" s="651" t="s">
        <v>230</v>
      </c>
      <c r="C814" s="651" t="s">
        <v>296</v>
      </c>
      <c r="D814" s="651" t="s">
        <v>1298</v>
      </c>
      <c r="E814" s="651">
        <v>480</v>
      </c>
      <c r="F814" s="651" t="s">
        <v>1301</v>
      </c>
      <c r="G814" s="651">
        <v>0.01</v>
      </c>
      <c r="H814" s="651">
        <v>0.01</v>
      </c>
      <c r="I814" s="651" t="s">
        <v>1302</v>
      </c>
    </row>
    <row r="815" spans="1:9" ht="15.75" x14ac:dyDescent="0.25">
      <c r="A815" s="651">
        <v>814</v>
      </c>
      <c r="B815" s="651" t="s">
        <v>230</v>
      </c>
      <c r="C815" s="651" t="s">
        <v>296</v>
      </c>
      <c r="D815" s="651" t="s">
        <v>1298</v>
      </c>
      <c r="E815" s="651">
        <v>480</v>
      </c>
      <c r="F815" s="651" t="s">
        <v>1301</v>
      </c>
      <c r="G815" s="651" t="s">
        <v>1303</v>
      </c>
      <c r="H815" s="651">
        <v>1.0999999999999999E-2</v>
      </c>
      <c r="I815" s="651" t="s">
        <v>1302</v>
      </c>
    </row>
    <row r="816" spans="1:9" ht="15.75" x14ac:dyDescent="0.25">
      <c r="A816" s="651">
        <v>815</v>
      </c>
      <c r="B816" s="651" t="s">
        <v>230</v>
      </c>
      <c r="C816" s="651" t="s">
        <v>296</v>
      </c>
      <c r="D816" s="651" t="s">
        <v>1298</v>
      </c>
      <c r="E816" s="651">
        <v>480</v>
      </c>
      <c r="F816" s="651" t="s">
        <v>1301</v>
      </c>
      <c r="G816" s="651">
        <v>1.3299999999999999E-2</v>
      </c>
      <c r="H816" s="651">
        <v>1.3332999999999999E-2</v>
      </c>
      <c r="I816" s="651" t="s">
        <v>1302</v>
      </c>
    </row>
    <row r="817" spans="1:9" ht="15.75" x14ac:dyDescent="0.25">
      <c r="A817" s="651">
        <v>816</v>
      </c>
      <c r="B817" s="651" t="s">
        <v>230</v>
      </c>
      <c r="C817" s="651" t="s">
        <v>296</v>
      </c>
      <c r="D817" s="651" t="s">
        <v>1298</v>
      </c>
      <c r="E817" s="651">
        <v>480</v>
      </c>
      <c r="F817" s="651" t="s">
        <v>1301</v>
      </c>
      <c r="G817" s="651">
        <v>1.78E-2</v>
      </c>
      <c r="H817" s="651">
        <v>1.7777999999999999E-2</v>
      </c>
      <c r="I817" s="651" t="s">
        <v>1302</v>
      </c>
    </row>
    <row r="818" spans="1:9" ht="15.75" x14ac:dyDescent="0.25">
      <c r="A818" s="651">
        <v>817</v>
      </c>
      <c r="B818" s="651" t="s">
        <v>230</v>
      </c>
      <c r="C818" s="651" t="s">
        <v>296</v>
      </c>
      <c r="D818" s="651" t="s">
        <v>1298</v>
      </c>
      <c r="E818" s="651">
        <v>480</v>
      </c>
      <c r="F818" s="651" t="s">
        <v>1301</v>
      </c>
      <c r="G818" s="651">
        <v>0.02</v>
      </c>
      <c r="H818" s="651">
        <v>0.02</v>
      </c>
      <c r="I818" s="651" t="s">
        <v>1302</v>
      </c>
    </row>
    <row r="819" spans="1:9" ht="15.75" x14ac:dyDescent="0.25">
      <c r="A819" s="651">
        <v>818</v>
      </c>
      <c r="B819" s="651" t="s">
        <v>230</v>
      </c>
      <c r="C819" s="651" t="s">
        <v>296</v>
      </c>
      <c r="D819" s="651" t="s">
        <v>1298</v>
      </c>
      <c r="E819" s="651">
        <v>480</v>
      </c>
      <c r="F819" s="651" t="s">
        <v>1301</v>
      </c>
      <c r="G819" s="651">
        <v>0.02</v>
      </c>
      <c r="H819" s="651">
        <v>0.02</v>
      </c>
      <c r="I819" s="651" t="s">
        <v>1302</v>
      </c>
    </row>
    <row r="820" spans="1:9" ht="15.75" x14ac:dyDescent="0.25">
      <c r="A820" s="651">
        <v>819</v>
      </c>
      <c r="B820" s="651" t="s">
        <v>230</v>
      </c>
      <c r="C820" s="651" t="s">
        <v>296</v>
      </c>
      <c r="D820" s="651" t="s">
        <v>1298</v>
      </c>
      <c r="E820" s="651">
        <v>480</v>
      </c>
      <c r="F820" s="651" t="s">
        <v>1301</v>
      </c>
      <c r="G820" s="651">
        <v>2.1000000000000001E-2</v>
      </c>
      <c r="H820" s="651">
        <v>2.1000000000000001E-2</v>
      </c>
      <c r="I820" s="651" t="s">
        <v>1300</v>
      </c>
    </row>
    <row r="821" spans="1:9" ht="15.75" x14ac:dyDescent="0.25">
      <c r="A821" s="651">
        <v>820</v>
      </c>
      <c r="B821" s="651" t="s">
        <v>230</v>
      </c>
      <c r="C821" s="651" t="s">
        <v>296</v>
      </c>
      <c r="D821" s="651" t="s">
        <v>1298</v>
      </c>
      <c r="E821" s="651">
        <v>480</v>
      </c>
      <c r="F821" s="651" t="s">
        <v>1301</v>
      </c>
      <c r="G821" s="651">
        <v>2.1999999999999999E-2</v>
      </c>
      <c r="H821" s="651">
        <v>2.1999999999999999E-2</v>
      </c>
      <c r="I821" s="651" t="s">
        <v>1300</v>
      </c>
    </row>
    <row r="822" spans="1:9" ht="15.75" x14ac:dyDescent="0.25">
      <c r="A822" s="651">
        <v>821</v>
      </c>
      <c r="B822" s="651" t="s">
        <v>230</v>
      </c>
      <c r="C822" s="651" t="s">
        <v>296</v>
      </c>
      <c r="D822" s="651" t="s">
        <v>1298</v>
      </c>
      <c r="E822" s="651">
        <v>480</v>
      </c>
      <c r="F822" s="651" t="s">
        <v>1301</v>
      </c>
      <c r="G822" s="651">
        <v>2.9000000000000001E-2</v>
      </c>
      <c r="H822" s="651">
        <v>2.9000000000000001E-2</v>
      </c>
      <c r="I822" s="651" t="s">
        <v>1302</v>
      </c>
    </row>
    <row r="823" spans="1:9" ht="15.75" x14ac:dyDescent="0.25">
      <c r="A823" s="651">
        <v>822</v>
      </c>
      <c r="B823" s="651" t="s">
        <v>230</v>
      </c>
      <c r="C823" s="651" t="s">
        <v>296</v>
      </c>
      <c r="D823" s="651" t="s">
        <v>1298</v>
      </c>
      <c r="E823" s="651">
        <v>480</v>
      </c>
      <c r="F823" s="651" t="s">
        <v>1301</v>
      </c>
      <c r="G823" s="651">
        <v>2.9000000000000001E-2</v>
      </c>
      <c r="H823" s="651">
        <v>2.9000000000000001E-2</v>
      </c>
      <c r="I823" s="651" t="s">
        <v>1302</v>
      </c>
    </row>
    <row r="824" spans="1:9" ht="15.75" x14ac:dyDescent="0.25">
      <c r="A824" s="651">
        <v>823</v>
      </c>
      <c r="B824" s="651" t="s">
        <v>230</v>
      </c>
      <c r="C824" s="651" t="s">
        <v>296</v>
      </c>
      <c r="D824" s="651" t="s">
        <v>1298</v>
      </c>
      <c r="E824" s="651">
        <v>480</v>
      </c>
      <c r="F824" s="651" t="s">
        <v>1301</v>
      </c>
      <c r="G824" s="651">
        <v>3.1E-2</v>
      </c>
      <c r="H824" s="651">
        <v>3.1E-2</v>
      </c>
      <c r="I824" s="651" t="s">
        <v>1302</v>
      </c>
    </row>
    <row r="825" spans="1:9" ht="15.75" x14ac:dyDescent="0.25">
      <c r="A825" s="651">
        <v>824</v>
      </c>
      <c r="B825" s="651" t="s">
        <v>230</v>
      </c>
      <c r="C825" s="651" t="s">
        <v>296</v>
      </c>
      <c r="D825" s="651" t="s">
        <v>1298</v>
      </c>
      <c r="E825" s="651">
        <v>480</v>
      </c>
      <c r="F825" s="651" t="s">
        <v>1301</v>
      </c>
      <c r="G825" s="651">
        <v>3.1E-2</v>
      </c>
      <c r="H825" s="651">
        <v>3.1E-2</v>
      </c>
      <c r="I825" s="651" t="s">
        <v>1302</v>
      </c>
    </row>
    <row r="826" spans="1:9" ht="15.75" x14ac:dyDescent="0.25">
      <c r="A826" s="651">
        <v>825</v>
      </c>
      <c r="B826" s="651" t="s">
        <v>230</v>
      </c>
      <c r="C826" s="651" t="s">
        <v>296</v>
      </c>
      <c r="D826" s="651" t="s">
        <v>1298</v>
      </c>
      <c r="E826" s="651">
        <v>480</v>
      </c>
      <c r="F826" s="651" t="s">
        <v>1301</v>
      </c>
      <c r="G826" s="651">
        <v>3.6999999999999998E-2</v>
      </c>
      <c r="H826" s="651">
        <v>3.6999999999999998E-2</v>
      </c>
      <c r="I826" s="651" t="s">
        <v>1300</v>
      </c>
    </row>
    <row r="827" spans="1:9" ht="15.75" x14ac:dyDescent="0.25">
      <c r="A827" s="651">
        <v>826</v>
      </c>
      <c r="B827" s="651" t="s">
        <v>230</v>
      </c>
      <c r="C827" s="651" t="s">
        <v>296</v>
      </c>
      <c r="D827" s="651" t="s">
        <v>1298</v>
      </c>
      <c r="E827" s="651">
        <v>480</v>
      </c>
      <c r="F827" s="651" t="s">
        <v>1301</v>
      </c>
      <c r="G827" s="651">
        <v>6.6000000000000003E-2</v>
      </c>
      <c r="H827" s="651">
        <v>6.6000000000000003E-2</v>
      </c>
      <c r="I827" s="651" t="s">
        <v>1300</v>
      </c>
    </row>
    <row r="828" spans="1:9" ht="15.75" x14ac:dyDescent="0.25">
      <c r="A828" s="651">
        <v>827</v>
      </c>
      <c r="B828" s="651" t="s">
        <v>230</v>
      </c>
      <c r="C828" s="651" t="s">
        <v>296</v>
      </c>
      <c r="D828" s="651" t="s">
        <v>1298</v>
      </c>
      <c r="E828" s="651">
        <v>480</v>
      </c>
      <c r="F828" s="651" t="s">
        <v>1301</v>
      </c>
      <c r="G828" s="651">
        <v>7.1999999999999995E-2</v>
      </c>
      <c r="H828" s="651">
        <v>7.1999999999999995E-2</v>
      </c>
      <c r="I828" s="651" t="s">
        <v>1300</v>
      </c>
    </row>
    <row r="829" spans="1:9" ht="15.75" x14ac:dyDescent="0.25">
      <c r="A829" s="651">
        <v>828</v>
      </c>
      <c r="B829" s="651" t="s">
        <v>230</v>
      </c>
      <c r="C829" s="651" t="s">
        <v>296</v>
      </c>
      <c r="D829" s="651" t="s">
        <v>1298</v>
      </c>
      <c r="E829" s="651">
        <v>480</v>
      </c>
      <c r="F829" s="651" t="s">
        <v>1301</v>
      </c>
      <c r="G829" s="651">
        <v>0.09</v>
      </c>
      <c r="H829" s="651">
        <v>0.09</v>
      </c>
      <c r="I829" s="651" t="s">
        <v>1302</v>
      </c>
    </row>
    <row r="830" spans="1:9" ht="15.75" x14ac:dyDescent="0.25">
      <c r="A830" s="651">
        <v>829</v>
      </c>
      <c r="B830" s="651" t="s">
        <v>230</v>
      </c>
      <c r="C830" s="651" t="s">
        <v>296</v>
      </c>
      <c r="D830" s="651" t="s">
        <v>1298</v>
      </c>
      <c r="E830" s="651">
        <v>480</v>
      </c>
      <c r="F830" s="651" t="s">
        <v>1301</v>
      </c>
      <c r="G830" s="651" t="s">
        <v>1303</v>
      </c>
      <c r="H830" s="651">
        <v>0.12</v>
      </c>
      <c r="I830" s="651" t="s">
        <v>1300</v>
      </c>
    </row>
    <row r="831" spans="1:9" ht="15.75" x14ac:dyDescent="0.25">
      <c r="A831" s="651">
        <v>830</v>
      </c>
      <c r="B831" s="651" t="s">
        <v>230</v>
      </c>
      <c r="C831" s="651" t="s">
        <v>296</v>
      </c>
      <c r="D831" s="651" t="s">
        <v>1298</v>
      </c>
      <c r="E831" s="651">
        <v>480</v>
      </c>
      <c r="F831" s="651" t="s">
        <v>1301</v>
      </c>
      <c r="G831" s="651">
        <v>0.14000000000000001</v>
      </c>
      <c r="H831" s="651">
        <v>0.14000000000000001</v>
      </c>
      <c r="I831" s="651" t="s">
        <v>1300</v>
      </c>
    </row>
    <row r="832" spans="1:9" ht="15.75" x14ac:dyDescent="0.25">
      <c r="A832" s="651">
        <v>831</v>
      </c>
      <c r="B832" s="651" t="s">
        <v>230</v>
      </c>
      <c r="C832" s="651" t="s">
        <v>296</v>
      </c>
      <c r="D832" s="651" t="s">
        <v>1298</v>
      </c>
      <c r="E832" s="651">
        <v>481</v>
      </c>
      <c r="F832" s="651" t="s">
        <v>1301</v>
      </c>
      <c r="G832" s="651">
        <v>1.0999999999999999E-2</v>
      </c>
      <c r="H832" s="651">
        <v>1.0999999999999999E-2</v>
      </c>
      <c r="I832" s="651" t="s">
        <v>1302</v>
      </c>
    </row>
    <row r="833" spans="1:9" ht="15.75" x14ac:dyDescent="0.25">
      <c r="A833" s="651">
        <v>832</v>
      </c>
      <c r="B833" s="651" t="s">
        <v>230</v>
      </c>
      <c r="C833" s="651" t="s">
        <v>296</v>
      </c>
      <c r="D833" s="651" t="s">
        <v>1298</v>
      </c>
      <c r="E833" s="651">
        <v>483</v>
      </c>
      <c r="F833" s="651" t="s">
        <v>1301</v>
      </c>
      <c r="G833" s="651">
        <v>0.02</v>
      </c>
      <c r="H833" s="651">
        <v>0.02</v>
      </c>
      <c r="I833" s="651" t="s">
        <v>1302</v>
      </c>
    </row>
    <row r="834" spans="1:9" ht="15.75" x14ac:dyDescent="0.25">
      <c r="A834" s="651">
        <v>833</v>
      </c>
      <c r="B834" s="651" t="s">
        <v>230</v>
      </c>
      <c r="C834" s="651" t="s">
        <v>296</v>
      </c>
      <c r="D834" s="651" t="s">
        <v>1298</v>
      </c>
      <c r="E834" s="651">
        <v>483</v>
      </c>
      <c r="F834" s="651" t="s">
        <v>1301</v>
      </c>
      <c r="G834" s="651">
        <v>0.02</v>
      </c>
      <c r="H834" s="651">
        <v>0.02</v>
      </c>
      <c r="I834" s="651" t="s">
        <v>1302</v>
      </c>
    </row>
    <row r="835" spans="1:9" ht="15.75" x14ac:dyDescent="0.25">
      <c r="A835" s="651">
        <v>834</v>
      </c>
      <c r="B835" s="651" t="s">
        <v>230</v>
      </c>
      <c r="C835" s="651" t="s">
        <v>296</v>
      </c>
      <c r="D835" s="651" t="s">
        <v>1298</v>
      </c>
      <c r="E835" s="651">
        <v>484</v>
      </c>
      <c r="F835" s="651" t="s">
        <v>1301</v>
      </c>
      <c r="G835" s="651">
        <v>2.1999999999999999E-2</v>
      </c>
      <c r="H835" s="651">
        <v>2.1999999999999999E-2</v>
      </c>
      <c r="I835" s="651" t="s">
        <v>1300</v>
      </c>
    </row>
    <row r="836" spans="1:9" ht="15.75" x14ac:dyDescent="0.25">
      <c r="A836" s="651">
        <v>835</v>
      </c>
      <c r="B836" s="651" t="s">
        <v>230</v>
      </c>
      <c r="C836" s="651" t="s">
        <v>296</v>
      </c>
      <c r="D836" s="651" t="s">
        <v>1298</v>
      </c>
      <c r="E836" s="651">
        <v>485</v>
      </c>
      <c r="F836" s="651" t="s">
        <v>1301</v>
      </c>
      <c r="G836" s="651">
        <v>1.0999999999999999E-2</v>
      </c>
      <c r="H836" s="651">
        <v>1.0999999999999999E-2</v>
      </c>
      <c r="I836" s="651" t="s">
        <v>1302</v>
      </c>
    </row>
    <row r="837" spans="1:9" ht="15.75" x14ac:dyDescent="0.25">
      <c r="A837" s="651">
        <v>836</v>
      </c>
      <c r="B837" s="651" t="s">
        <v>230</v>
      </c>
      <c r="C837" s="651" t="s">
        <v>296</v>
      </c>
      <c r="D837" s="651" t="s">
        <v>1298</v>
      </c>
      <c r="E837" s="651">
        <v>485</v>
      </c>
      <c r="F837" s="651" t="s">
        <v>1301</v>
      </c>
      <c r="G837" s="651" t="s">
        <v>1303</v>
      </c>
      <c r="H837" s="651">
        <v>0.18</v>
      </c>
      <c r="I837" s="651" t="s">
        <v>1300</v>
      </c>
    </row>
    <row r="838" spans="1:9" ht="15.75" x14ac:dyDescent="0.25">
      <c r="A838" s="651">
        <v>837</v>
      </c>
      <c r="B838" s="651" t="s">
        <v>230</v>
      </c>
      <c r="C838" s="651" t="s">
        <v>296</v>
      </c>
      <c r="D838" s="651" t="s">
        <v>1298</v>
      </c>
      <c r="E838" s="651">
        <v>486</v>
      </c>
      <c r="F838" s="651" t="s">
        <v>1301</v>
      </c>
      <c r="G838" s="651">
        <v>7.0000000000000007E-2</v>
      </c>
      <c r="H838" s="651">
        <v>7.0000000000000007E-2</v>
      </c>
      <c r="I838" s="651" t="s">
        <v>1300</v>
      </c>
    </row>
    <row r="839" spans="1:9" ht="15.75" x14ac:dyDescent="0.25">
      <c r="A839" s="651">
        <v>838</v>
      </c>
      <c r="B839" s="651" t="s">
        <v>230</v>
      </c>
      <c r="C839" s="651" t="s">
        <v>296</v>
      </c>
      <c r="D839" s="651" t="s">
        <v>1298</v>
      </c>
      <c r="E839" s="651">
        <v>487</v>
      </c>
      <c r="F839" s="651" t="s">
        <v>1301</v>
      </c>
      <c r="G839" s="651">
        <v>1.9E-2</v>
      </c>
      <c r="H839" s="651">
        <v>1.9E-2</v>
      </c>
      <c r="I839" s="651" t="s">
        <v>1300</v>
      </c>
    </row>
    <row r="840" spans="1:9" ht="15.75" x14ac:dyDescent="0.25">
      <c r="A840" s="651">
        <v>839</v>
      </c>
      <c r="B840" s="651" t="s">
        <v>230</v>
      </c>
      <c r="C840" s="651" t="s">
        <v>296</v>
      </c>
      <c r="D840" s="651" t="s">
        <v>1298</v>
      </c>
      <c r="E840" s="651">
        <v>490</v>
      </c>
      <c r="F840" s="651" t="s">
        <v>1301</v>
      </c>
      <c r="G840" s="651">
        <v>0.02</v>
      </c>
      <c r="H840" s="651">
        <v>0.02</v>
      </c>
      <c r="I840" s="651" t="s">
        <v>1302</v>
      </c>
    </row>
    <row r="841" spans="1:9" ht="15.75" x14ac:dyDescent="0.25">
      <c r="A841" s="651">
        <v>840</v>
      </c>
      <c r="B841" s="651" t="s">
        <v>230</v>
      </c>
      <c r="C841" s="651" t="s">
        <v>296</v>
      </c>
      <c r="D841" s="651" t="s">
        <v>1298</v>
      </c>
      <c r="E841" s="651">
        <v>490</v>
      </c>
      <c r="F841" s="651" t="s">
        <v>1301</v>
      </c>
      <c r="G841" s="651">
        <v>3.4000000000000002E-2</v>
      </c>
      <c r="H841" s="651">
        <v>3.4000000000000002E-2</v>
      </c>
      <c r="I841" s="651" t="s">
        <v>1302</v>
      </c>
    </row>
    <row r="842" spans="1:9" ht="15.75" x14ac:dyDescent="0.25">
      <c r="A842" s="651">
        <v>841</v>
      </c>
      <c r="B842" s="651" t="s">
        <v>230</v>
      </c>
      <c r="C842" s="651" t="s">
        <v>296</v>
      </c>
      <c r="D842" s="651" t="s">
        <v>1298</v>
      </c>
      <c r="E842" s="651">
        <v>494</v>
      </c>
      <c r="F842" s="651" t="s">
        <v>1301</v>
      </c>
      <c r="G842" s="651">
        <v>2.1999999999999999E-2</v>
      </c>
      <c r="H842" s="651">
        <v>2.1999999999999999E-2</v>
      </c>
      <c r="I842" s="651" t="s">
        <v>1300</v>
      </c>
    </row>
    <row r="843" spans="1:9" ht="15.75" x14ac:dyDescent="0.25">
      <c r="A843" s="651">
        <v>842</v>
      </c>
      <c r="B843" s="651" t="s">
        <v>230</v>
      </c>
      <c r="C843" s="651" t="s">
        <v>296</v>
      </c>
      <c r="D843" s="651" t="s">
        <v>1298</v>
      </c>
      <c r="E843" s="651">
        <v>495</v>
      </c>
      <c r="F843" s="651" t="s">
        <v>1301</v>
      </c>
      <c r="G843" s="651">
        <v>2.1000000000000001E-2</v>
      </c>
      <c r="H843" s="651">
        <v>0.02</v>
      </c>
      <c r="I843" s="651" t="s">
        <v>1302</v>
      </c>
    </row>
    <row r="844" spans="1:9" ht="15.75" x14ac:dyDescent="0.25">
      <c r="A844" s="651">
        <v>843</v>
      </c>
      <c r="B844" s="651" t="s">
        <v>230</v>
      </c>
      <c r="C844" s="651" t="s">
        <v>296</v>
      </c>
      <c r="D844" s="651" t="s">
        <v>1298</v>
      </c>
      <c r="E844" s="651">
        <v>495</v>
      </c>
      <c r="F844" s="651" t="s">
        <v>1301</v>
      </c>
      <c r="G844" s="651" t="s">
        <v>1303</v>
      </c>
      <c r="H844" s="651">
        <v>7.8E-2</v>
      </c>
      <c r="I844" s="651" t="s">
        <v>1300</v>
      </c>
    </row>
    <row r="845" spans="1:9" ht="15.75" x14ac:dyDescent="0.25">
      <c r="A845" s="651">
        <v>844</v>
      </c>
      <c r="B845" s="651" t="s">
        <v>230</v>
      </c>
      <c r="C845" s="651" t="s">
        <v>296</v>
      </c>
      <c r="D845" s="651" t="s">
        <v>1298</v>
      </c>
      <c r="E845" s="651">
        <v>495</v>
      </c>
      <c r="F845" s="651" t="s">
        <v>1301</v>
      </c>
      <c r="G845" s="651">
        <v>0.22</v>
      </c>
      <c r="H845" s="651">
        <v>0.21</v>
      </c>
      <c r="I845" s="651" t="s">
        <v>1302</v>
      </c>
    </row>
    <row r="846" spans="1:9" ht="15.75" x14ac:dyDescent="0.25">
      <c r="A846" s="651">
        <v>845</v>
      </c>
      <c r="B846" s="651" t="s">
        <v>230</v>
      </c>
      <c r="C846" s="651" t="s">
        <v>296</v>
      </c>
      <c r="D846" s="651" t="s">
        <v>1298</v>
      </c>
      <c r="E846" s="651">
        <v>497</v>
      </c>
      <c r="F846" s="651" t="s">
        <v>1301</v>
      </c>
      <c r="G846" s="651">
        <v>2.5999999999999999E-2</v>
      </c>
      <c r="H846" s="651">
        <v>2.5999999999999999E-2</v>
      </c>
      <c r="I846" s="651" t="s">
        <v>1300</v>
      </c>
    </row>
    <row r="847" spans="1:9" ht="15.75" x14ac:dyDescent="0.25">
      <c r="A847" s="651">
        <v>846</v>
      </c>
      <c r="B847" s="651" t="s">
        <v>230</v>
      </c>
      <c r="C847" s="651" t="s">
        <v>296</v>
      </c>
      <c r="D847" s="651" t="s">
        <v>1298</v>
      </c>
      <c r="E847" s="651">
        <v>500</v>
      </c>
      <c r="F847" s="651" t="s">
        <v>1301</v>
      </c>
      <c r="G847" s="651">
        <v>2.3E-2</v>
      </c>
      <c r="H847" s="651">
        <v>2.3E-2</v>
      </c>
      <c r="I847" s="651" t="s">
        <v>1300</v>
      </c>
    </row>
    <row r="848" spans="1:9" ht="15.75" x14ac:dyDescent="0.25">
      <c r="A848" s="651">
        <v>847</v>
      </c>
      <c r="B848" s="651" t="s">
        <v>230</v>
      </c>
      <c r="C848" s="651" t="s">
        <v>296</v>
      </c>
      <c r="D848" s="651" t="s">
        <v>1298</v>
      </c>
      <c r="E848" s="651">
        <v>500</v>
      </c>
      <c r="F848" s="651" t="s">
        <v>1301</v>
      </c>
      <c r="G848" s="651" t="s">
        <v>1303</v>
      </c>
      <c r="H848" s="651">
        <v>8.2000000000000003E-2</v>
      </c>
      <c r="I848" s="651" t="s">
        <v>1300</v>
      </c>
    </row>
    <row r="849" spans="1:9" ht="15.75" x14ac:dyDescent="0.25">
      <c r="A849" s="651">
        <v>848</v>
      </c>
      <c r="B849" s="651" t="s">
        <v>230</v>
      </c>
      <c r="C849" s="651" t="s">
        <v>296</v>
      </c>
      <c r="D849" s="651" t="s">
        <v>1298</v>
      </c>
      <c r="E849" s="651">
        <v>500</v>
      </c>
      <c r="F849" s="651" t="s">
        <v>1301</v>
      </c>
      <c r="G849" s="651">
        <v>0.28999999999999998</v>
      </c>
      <c r="H849" s="651">
        <v>0.28999999999999998</v>
      </c>
      <c r="I849" s="651" t="s">
        <v>1300</v>
      </c>
    </row>
    <row r="850" spans="1:9" ht="15.75" x14ac:dyDescent="0.25">
      <c r="A850" s="651">
        <v>849</v>
      </c>
      <c r="B850" s="651" t="s">
        <v>230</v>
      </c>
      <c r="C850" s="651" t="s">
        <v>296</v>
      </c>
      <c r="D850" s="651" t="s">
        <v>1298</v>
      </c>
      <c r="E850" s="651">
        <v>501</v>
      </c>
      <c r="F850" s="651" t="s">
        <v>1301</v>
      </c>
      <c r="G850" s="651">
        <v>1.0999999999999999E-2</v>
      </c>
      <c r="H850" s="651">
        <v>1.0999999999999999E-2</v>
      </c>
      <c r="I850" s="651" t="s">
        <v>1302</v>
      </c>
    </row>
    <row r="851" spans="1:9" ht="15.75" x14ac:dyDescent="0.25">
      <c r="A851" s="651">
        <v>850</v>
      </c>
      <c r="B851" s="651" t="s">
        <v>230</v>
      </c>
      <c r="C851" s="651" t="s">
        <v>296</v>
      </c>
      <c r="D851" s="651" t="s">
        <v>1298</v>
      </c>
      <c r="E851" s="651">
        <v>508</v>
      </c>
      <c r="F851" s="651" t="s">
        <v>1301</v>
      </c>
      <c r="G851" s="651" t="s">
        <v>1303</v>
      </c>
      <c r="H851" s="651">
        <v>0.01</v>
      </c>
      <c r="I851" s="651" t="s">
        <v>1302</v>
      </c>
    </row>
    <row r="852" spans="1:9" ht="15.75" x14ac:dyDescent="0.25">
      <c r="A852" s="651">
        <v>851</v>
      </c>
      <c r="B852" s="651" t="s">
        <v>230</v>
      </c>
      <c r="C852" s="651" t="s">
        <v>296</v>
      </c>
      <c r="D852" s="651" t="s">
        <v>1298</v>
      </c>
      <c r="E852" s="651">
        <v>508</v>
      </c>
      <c r="F852" s="651" t="s">
        <v>1301</v>
      </c>
      <c r="G852" s="651" t="s">
        <v>1303</v>
      </c>
      <c r="H852" s="651">
        <v>0.01</v>
      </c>
      <c r="I852" s="651" t="s">
        <v>1302</v>
      </c>
    </row>
    <row r="853" spans="1:9" ht="15.75" x14ac:dyDescent="0.25">
      <c r="A853" s="651">
        <v>852</v>
      </c>
      <c r="B853" s="651" t="s">
        <v>230</v>
      </c>
      <c r="C853" s="651" t="s">
        <v>296</v>
      </c>
      <c r="D853" s="651" t="s">
        <v>1298</v>
      </c>
      <c r="E853" s="651">
        <v>508</v>
      </c>
      <c r="F853" s="651" t="s">
        <v>1301</v>
      </c>
      <c r="G853" s="651">
        <v>0.11</v>
      </c>
      <c r="H853" s="651">
        <v>0.1</v>
      </c>
      <c r="I853" s="651" t="s">
        <v>1302</v>
      </c>
    </row>
    <row r="854" spans="1:9" ht="15.75" x14ac:dyDescent="0.25">
      <c r="A854" s="651">
        <v>853</v>
      </c>
      <c r="B854" s="651" t="s">
        <v>230</v>
      </c>
      <c r="C854" s="651" t="s">
        <v>296</v>
      </c>
      <c r="D854" s="651" t="s">
        <v>1298</v>
      </c>
      <c r="E854" s="651">
        <v>508</v>
      </c>
      <c r="F854" s="651" t="s">
        <v>1301</v>
      </c>
      <c r="G854" s="651">
        <v>0.22</v>
      </c>
      <c r="H854" s="651">
        <v>0.21</v>
      </c>
      <c r="I854" s="651" t="s">
        <v>1302</v>
      </c>
    </row>
    <row r="855" spans="1:9" ht="15.75" x14ac:dyDescent="0.25">
      <c r="A855" s="651">
        <v>854</v>
      </c>
      <c r="B855" s="651" t="s">
        <v>230</v>
      </c>
      <c r="C855" s="651" t="s">
        <v>296</v>
      </c>
      <c r="D855" s="651" t="s">
        <v>1298</v>
      </c>
      <c r="E855" s="651">
        <v>509</v>
      </c>
      <c r="F855" s="651" t="s">
        <v>1301</v>
      </c>
      <c r="G855" s="651" t="s">
        <v>1303</v>
      </c>
      <c r="H855" s="651">
        <v>4.9000000000000002E-2</v>
      </c>
      <c r="I855" s="651" t="s">
        <v>1300</v>
      </c>
    </row>
    <row r="856" spans="1:9" ht="15.75" x14ac:dyDescent="0.25">
      <c r="A856" s="651">
        <v>855</v>
      </c>
      <c r="B856" s="651" t="s">
        <v>230</v>
      </c>
      <c r="C856" s="651" t="s">
        <v>296</v>
      </c>
      <c r="D856" s="651" t="s">
        <v>1298</v>
      </c>
      <c r="E856" s="651">
        <v>510</v>
      </c>
      <c r="F856" s="651" t="s">
        <v>1301</v>
      </c>
      <c r="G856" s="651" t="s">
        <v>1303</v>
      </c>
      <c r="H856" s="651">
        <v>2.9000000000000001E-2</v>
      </c>
      <c r="I856" s="651" t="s">
        <v>1300</v>
      </c>
    </row>
    <row r="857" spans="1:9" ht="15.75" x14ac:dyDescent="0.25">
      <c r="A857" s="651">
        <v>856</v>
      </c>
      <c r="B857" s="651" t="s">
        <v>230</v>
      </c>
      <c r="C857" s="651" t="s">
        <v>296</v>
      </c>
      <c r="D857" s="651" t="s">
        <v>1298</v>
      </c>
      <c r="E857" s="651">
        <v>514</v>
      </c>
      <c r="F857" s="651" t="s">
        <v>1301</v>
      </c>
      <c r="G857" s="651" t="s">
        <v>1303</v>
      </c>
      <c r="H857" s="651">
        <v>4.4999999999999998E-2</v>
      </c>
      <c r="I857" s="651" t="s">
        <v>1300</v>
      </c>
    </row>
    <row r="858" spans="1:9" ht="15.75" x14ac:dyDescent="0.25">
      <c r="A858" s="651">
        <v>857</v>
      </c>
      <c r="B858" s="651" t="s">
        <v>230</v>
      </c>
      <c r="C858" s="651" t="s">
        <v>296</v>
      </c>
      <c r="D858" s="651" t="s">
        <v>1298</v>
      </c>
      <c r="E858" s="651">
        <v>520</v>
      </c>
      <c r="F858" s="651" t="s">
        <v>1301</v>
      </c>
      <c r="G858" s="651">
        <v>0.1444</v>
      </c>
      <c r="H858" s="651">
        <v>0.13333300000000001</v>
      </c>
      <c r="I858" s="651" t="s">
        <v>1302</v>
      </c>
    </row>
    <row r="859" spans="1:9" ht="15.75" x14ac:dyDescent="0.25">
      <c r="A859" s="651">
        <v>858</v>
      </c>
      <c r="B859" s="651" t="s">
        <v>230</v>
      </c>
      <c r="C859" s="651" t="s">
        <v>296</v>
      </c>
      <c r="D859" s="651" t="s">
        <v>1298</v>
      </c>
      <c r="E859" s="651">
        <v>522</v>
      </c>
      <c r="F859" s="651" t="s">
        <v>1301</v>
      </c>
      <c r="G859" s="651">
        <v>0.11</v>
      </c>
      <c r="H859" s="651">
        <v>0.1</v>
      </c>
      <c r="I859" s="651" t="s">
        <v>1302</v>
      </c>
    </row>
    <row r="860" spans="1:9" ht="15.75" x14ac:dyDescent="0.25">
      <c r="A860" s="651">
        <v>859</v>
      </c>
      <c r="B860" s="651" t="s">
        <v>230</v>
      </c>
      <c r="C860" s="651" t="s">
        <v>296</v>
      </c>
      <c r="D860" s="651" t="s">
        <v>1298</v>
      </c>
      <c r="E860" s="651">
        <v>525</v>
      </c>
      <c r="F860" s="651" t="s">
        <v>1301</v>
      </c>
      <c r="G860" s="651">
        <v>2.1999999999999999E-2</v>
      </c>
      <c r="H860" s="651">
        <v>0.02</v>
      </c>
      <c r="I860" s="651" t="s">
        <v>1302</v>
      </c>
    </row>
    <row r="861" spans="1:9" ht="15.75" x14ac:dyDescent="0.25">
      <c r="A861" s="651">
        <v>860</v>
      </c>
      <c r="B861" s="651" t="s">
        <v>230</v>
      </c>
      <c r="C861" s="651" t="s">
        <v>296</v>
      </c>
      <c r="D861" s="651" t="s">
        <v>1298</v>
      </c>
      <c r="E861" s="651">
        <v>525</v>
      </c>
      <c r="F861" s="651" t="s">
        <v>1301</v>
      </c>
      <c r="G861" s="651">
        <v>2.1999999999999999E-2</v>
      </c>
      <c r="H861" s="651">
        <v>0.02</v>
      </c>
      <c r="I861" s="651" t="s">
        <v>1302</v>
      </c>
    </row>
    <row r="862" spans="1:9" ht="15.75" x14ac:dyDescent="0.25">
      <c r="A862" s="651">
        <v>861</v>
      </c>
      <c r="B862" s="651" t="s">
        <v>230</v>
      </c>
      <c r="C862" s="651" t="s">
        <v>296</v>
      </c>
      <c r="D862" s="651" t="s">
        <v>1298</v>
      </c>
      <c r="E862" s="651">
        <v>525</v>
      </c>
      <c r="F862" s="651" t="s">
        <v>1301</v>
      </c>
      <c r="G862" s="651" t="s">
        <v>1303</v>
      </c>
      <c r="H862" s="651">
        <v>3.2000000000000001E-2</v>
      </c>
      <c r="I862" s="651" t="s">
        <v>1300</v>
      </c>
    </row>
    <row r="863" spans="1:9" ht="15.75" x14ac:dyDescent="0.25">
      <c r="A863" s="651">
        <v>862</v>
      </c>
      <c r="B863" s="651" t="s">
        <v>230</v>
      </c>
      <c r="C863" s="651" t="s">
        <v>296</v>
      </c>
      <c r="D863" s="651" t="s">
        <v>1298</v>
      </c>
      <c r="E863" s="651">
        <v>525</v>
      </c>
      <c r="F863" s="651" t="s">
        <v>1301</v>
      </c>
      <c r="G863" s="651">
        <v>6.8000000000000005E-2</v>
      </c>
      <c r="H863" s="651">
        <v>6.8000000000000005E-2</v>
      </c>
      <c r="I863" s="651" t="s">
        <v>1302</v>
      </c>
    </row>
    <row r="864" spans="1:9" ht="15.75" x14ac:dyDescent="0.25">
      <c r="A864" s="651">
        <v>863</v>
      </c>
      <c r="B864" s="651" t="s">
        <v>230</v>
      </c>
      <c r="C864" s="651" t="s">
        <v>296</v>
      </c>
      <c r="D864" s="651" t="s">
        <v>1298</v>
      </c>
      <c r="E864" s="651">
        <v>535</v>
      </c>
      <c r="F864" s="651" t="s">
        <v>1301</v>
      </c>
      <c r="G864" s="651">
        <v>0.01</v>
      </c>
      <c r="H864" s="651">
        <v>0.01</v>
      </c>
      <c r="I864" s="651" t="s">
        <v>1302</v>
      </c>
    </row>
    <row r="865" spans="1:9" ht="15.75" x14ac:dyDescent="0.25">
      <c r="A865" s="651">
        <v>864</v>
      </c>
      <c r="B865" s="651" t="s">
        <v>230</v>
      </c>
      <c r="C865" s="651" t="s">
        <v>296</v>
      </c>
      <c r="D865" s="651" t="s">
        <v>1298</v>
      </c>
      <c r="E865" s="651">
        <v>535</v>
      </c>
      <c r="F865" s="651" t="s">
        <v>1301</v>
      </c>
      <c r="G865" s="651">
        <v>0.01</v>
      </c>
      <c r="H865" s="651">
        <v>0.01</v>
      </c>
      <c r="I865" s="651" t="s">
        <v>1302</v>
      </c>
    </row>
    <row r="866" spans="1:9" ht="15.75" x14ac:dyDescent="0.25">
      <c r="A866" s="651">
        <v>865</v>
      </c>
      <c r="B866" s="651" t="s">
        <v>230</v>
      </c>
      <c r="C866" s="651" t="s">
        <v>296</v>
      </c>
      <c r="D866" s="651" t="s">
        <v>1298</v>
      </c>
      <c r="E866" s="651">
        <v>540</v>
      </c>
      <c r="F866" s="651" t="s">
        <v>1301</v>
      </c>
      <c r="G866" s="651">
        <v>0.01</v>
      </c>
      <c r="H866" s="651">
        <v>0.01</v>
      </c>
      <c r="I866" s="651" t="s">
        <v>1302</v>
      </c>
    </row>
    <row r="867" spans="1:9" ht="15.75" x14ac:dyDescent="0.25">
      <c r="A867" s="651">
        <v>866</v>
      </c>
      <c r="B867" s="651" t="s">
        <v>230</v>
      </c>
      <c r="C867" s="651" t="s">
        <v>296</v>
      </c>
      <c r="D867" s="651" t="s">
        <v>1298</v>
      </c>
      <c r="E867" s="651">
        <v>540</v>
      </c>
      <c r="F867" s="651" t="s">
        <v>1301</v>
      </c>
      <c r="G867" s="651">
        <v>1.4999999999999999E-2</v>
      </c>
      <c r="H867" s="651">
        <v>1.3332999999999999E-2</v>
      </c>
      <c r="I867" s="651" t="s">
        <v>1302</v>
      </c>
    </row>
    <row r="868" spans="1:9" ht="15.75" x14ac:dyDescent="0.25">
      <c r="A868" s="651">
        <v>867</v>
      </c>
      <c r="B868" s="651" t="s">
        <v>230</v>
      </c>
      <c r="C868" s="651" t="s">
        <v>296</v>
      </c>
      <c r="D868" s="651" t="s">
        <v>1298</v>
      </c>
      <c r="E868" s="651">
        <v>540</v>
      </c>
      <c r="F868" s="651" t="s">
        <v>1301</v>
      </c>
      <c r="G868" s="651">
        <v>0.02</v>
      </c>
      <c r="H868" s="651">
        <v>1.7777999999999999E-2</v>
      </c>
      <c r="I868" s="651" t="s">
        <v>1302</v>
      </c>
    </row>
    <row r="869" spans="1:9" ht="15.75" x14ac:dyDescent="0.25">
      <c r="A869" s="651">
        <v>868</v>
      </c>
      <c r="B869" s="651" t="s">
        <v>230</v>
      </c>
      <c r="C869" s="651" t="s">
        <v>296</v>
      </c>
      <c r="D869" s="651" t="s">
        <v>1298</v>
      </c>
      <c r="E869" s="651">
        <v>540</v>
      </c>
      <c r="F869" s="651" t="s">
        <v>1301</v>
      </c>
      <c r="G869" s="651">
        <v>0.02</v>
      </c>
      <c r="H869" s="651">
        <v>1.7777999999999999E-2</v>
      </c>
      <c r="I869" s="651" t="s">
        <v>1302</v>
      </c>
    </row>
    <row r="870" spans="1:9" ht="15.75" x14ac:dyDescent="0.25">
      <c r="A870" s="651">
        <v>869</v>
      </c>
      <c r="B870" s="651" t="s">
        <v>230</v>
      </c>
      <c r="C870" s="651" t="s">
        <v>296</v>
      </c>
      <c r="D870" s="651" t="s">
        <v>1298</v>
      </c>
      <c r="E870" s="651">
        <v>540</v>
      </c>
      <c r="F870" s="651" t="s">
        <v>1301</v>
      </c>
      <c r="G870" s="651">
        <v>2.9000000000000001E-2</v>
      </c>
      <c r="H870" s="651">
        <v>2.5999999999999999E-2</v>
      </c>
      <c r="I870" s="651" t="s">
        <v>1300</v>
      </c>
    </row>
    <row r="871" spans="1:9" ht="15.75" x14ac:dyDescent="0.25">
      <c r="A871" s="651">
        <v>870</v>
      </c>
      <c r="B871" s="651" t="s">
        <v>230</v>
      </c>
      <c r="C871" s="651" t="s">
        <v>296</v>
      </c>
      <c r="D871" s="651" t="s">
        <v>1298</v>
      </c>
      <c r="E871" s="651">
        <v>540</v>
      </c>
      <c r="F871" s="651" t="s">
        <v>1301</v>
      </c>
      <c r="G871" s="651">
        <v>0.15</v>
      </c>
      <c r="H871" s="651">
        <v>0.13333300000000001</v>
      </c>
      <c r="I871" s="651" t="s">
        <v>1302</v>
      </c>
    </row>
    <row r="872" spans="1:9" ht="15.75" x14ac:dyDescent="0.25">
      <c r="A872" s="651">
        <v>871</v>
      </c>
      <c r="B872" s="651" t="s">
        <v>230</v>
      </c>
      <c r="C872" s="651" t="s">
        <v>296</v>
      </c>
      <c r="D872" s="651" t="s">
        <v>1298</v>
      </c>
      <c r="E872" s="651">
        <v>540</v>
      </c>
      <c r="F872" s="651" t="s">
        <v>1301</v>
      </c>
      <c r="G872" s="651">
        <v>0.15</v>
      </c>
      <c r="H872" s="651">
        <v>0.13333300000000001</v>
      </c>
      <c r="I872" s="651" t="s">
        <v>1302</v>
      </c>
    </row>
    <row r="873" spans="1:9" ht="15.75" x14ac:dyDescent="0.25">
      <c r="A873" s="651">
        <v>872</v>
      </c>
      <c r="B873" s="651" t="s">
        <v>230</v>
      </c>
      <c r="C873" s="651" t="s">
        <v>296</v>
      </c>
      <c r="D873" s="651" t="s">
        <v>1298</v>
      </c>
      <c r="E873" s="651">
        <v>540</v>
      </c>
      <c r="F873" s="651" t="s">
        <v>1301</v>
      </c>
      <c r="G873" s="651">
        <v>0.15</v>
      </c>
      <c r="H873" s="651">
        <v>0.13333300000000001</v>
      </c>
      <c r="I873" s="651" t="s">
        <v>1302</v>
      </c>
    </row>
    <row r="874" spans="1:9" ht="15.75" x14ac:dyDescent="0.25">
      <c r="A874" s="651">
        <v>873</v>
      </c>
      <c r="B874" s="651" t="s">
        <v>230</v>
      </c>
      <c r="C874" s="651" t="s">
        <v>296</v>
      </c>
      <c r="D874" s="651" t="s">
        <v>1298</v>
      </c>
      <c r="E874" s="651">
        <v>540</v>
      </c>
      <c r="F874" s="651" t="s">
        <v>1301</v>
      </c>
      <c r="G874" s="651">
        <v>0.3</v>
      </c>
      <c r="H874" s="651">
        <v>0.26666699999999999</v>
      </c>
      <c r="I874" s="651" t="s">
        <v>1302</v>
      </c>
    </row>
    <row r="875" spans="1:9" ht="15.75" x14ac:dyDescent="0.25">
      <c r="A875" s="651">
        <v>874</v>
      </c>
      <c r="B875" s="651" t="s">
        <v>230</v>
      </c>
      <c r="C875" s="651" t="s">
        <v>296</v>
      </c>
      <c r="D875" s="651" t="s">
        <v>1298</v>
      </c>
      <c r="E875" s="651">
        <v>540</v>
      </c>
      <c r="F875" s="651" t="s">
        <v>1301</v>
      </c>
      <c r="G875" s="651">
        <v>0.3</v>
      </c>
      <c r="H875" s="651">
        <v>0.26666699999999999</v>
      </c>
      <c r="I875" s="651" t="s">
        <v>1302</v>
      </c>
    </row>
    <row r="876" spans="1:9" ht="15.75" x14ac:dyDescent="0.25">
      <c r="A876" s="651">
        <v>875</v>
      </c>
      <c r="B876" s="651" t="s">
        <v>230</v>
      </c>
      <c r="C876" s="651" t="s">
        <v>296</v>
      </c>
      <c r="D876" s="651" t="s">
        <v>1298</v>
      </c>
      <c r="E876" s="651">
        <v>540</v>
      </c>
      <c r="F876" s="651" t="s">
        <v>1301</v>
      </c>
      <c r="G876" s="651">
        <v>0.34</v>
      </c>
      <c r="H876" s="651">
        <v>0.34</v>
      </c>
      <c r="I876" s="651" t="s">
        <v>1300</v>
      </c>
    </row>
    <row r="877" spans="1:9" ht="15.75" x14ac:dyDescent="0.25">
      <c r="A877" s="651">
        <v>876</v>
      </c>
      <c r="B877" s="651" t="s">
        <v>230</v>
      </c>
      <c r="C877" s="651" t="s">
        <v>296</v>
      </c>
      <c r="D877" s="651" t="s">
        <v>1298</v>
      </c>
      <c r="E877" s="651">
        <v>541</v>
      </c>
      <c r="F877" s="651" t="s">
        <v>1301</v>
      </c>
      <c r="G877" s="651">
        <v>0.15029999999999999</v>
      </c>
      <c r="H877" s="651">
        <v>0.13333300000000001</v>
      </c>
      <c r="I877" s="651" t="s">
        <v>1302</v>
      </c>
    </row>
    <row r="878" spans="1:9" ht="15.75" x14ac:dyDescent="0.25">
      <c r="A878" s="651">
        <v>877</v>
      </c>
      <c r="B878" s="651" t="s">
        <v>230</v>
      </c>
      <c r="C878" s="651" t="s">
        <v>296</v>
      </c>
      <c r="D878" s="651" t="s">
        <v>1298</v>
      </c>
      <c r="E878" s="651">
        <v>541</v>
      </c>
      <c r="F878" s="651" t="s">
        <v>1301</v>
      </c>
      <c r="G878" s="651">
        <v>0.24</v>
      </c>
      <c r="H878" s="651">
        <v>0.21</v>
      </c>
      <c r="I878" s="651" t="s">
        <v>1300</v>
      </c>
    </row>
    <row r="879" spans="1:9" ht="15.75" x14ac:dyDescent="0.25">
      <c r="A879" s="651">
        <v>878</v>
      </c>
      <c r="B879" s="651" t="s">
        <v>230</v>
      </c>
      <c r="C879" s="651" t="s">
        <v>296</v>
      </c>
      <c r="D879" s="651" t="s">
        <v>1298</v>
      </c>
      <c r="E879" s="651">
        <v>545</v>
      </c>
      <c r="F879" s="651" t="s">
        <v>1301</v>
      </c>
      <c r="G879" s="651">
        <v>1.4999999999999999E-2</v>
      </c>
      <c r="H879" s="651">
        <v>9.7000000000000003E-3</v>
      </c>
      <c r="I879" s="651" t="s">
        <v>1302</v>
      </c>
    </row>
    <row r="880" spans="1:9" ht="15.75" x14ac:dyDescent="0.25">
      <c r="A880" s="651">
        <v>879</v>
      </c>
      <c r="B880" s="651" t="s">
        <v>230</v>
      </c>
      <c r="C880" s="651" t="s">
        <v>296</v>
      </c>
      <c r="D880" s="651" t="s">
        <v>1298</v>
      </c>
      <c r="E880" s="651">
        <v>545</v>
      </c>
      <c r="F880" s="651" t="s">
        <v>1301</v>
      </c>
      <c r="G880" s="651">
        <v>9.7000000000000003E-3</v>
      </c>
      <c r="H880" s="651">
        <v>9.7000000000000003E-3</v>
      </c>
      <c r="I880" s="651" t="s">
        <v>1302</v>
      </c>
    </row>
    <row r="881" spans="1:9" ht="15.75" x14ac:dyDescent="0.25">
      <c r="A881" s="651">
        <v>880</v>
      </c>
      <c r="B881" s="651" t="s">
        <v>230</v>
      </c>
      <c r="C881" s="651" t="s">
        <v>296</v>
      </c>
      <c r="D881" s="651" t="s">
        <v>1298</v>
      </c>
      <c r="E881" s="651">
        <v>545</v>
      </c>
      <c r="F881" s="651" t="s">
        <v>1301</v>
      </c>
      <c r="G881" s="651">
        <v>0.16</v>
      </c>
      <c r="H881" s="651">
        <v>0.16</v>
      </c>
      <c r="I881" s="651" t="s">
        <v>1300</v>
      </c>
    </row>
    <row r="882" spans="1:9" ht="15.75" x14ac:dyDescent="0.25">
      <c r="A882" s="651">
        <v>881</v>
      </c>
      <c r="B882" s="651" t="s">
        <v>230</v>
      </c>
      <c r="C882" s="651" t="s">
        <v>296</v>
      </c>
      <c r="D882" s="651" t="s">
        <v>1298</v>
      </c>
      <c r="E882" s="651">
        <v>545</v>
      </c>
      <c r="F882" s="651" t="s">
        <v>1301</v>
      </c>
      <c r="G882" s="651">
        <v>0.24</v>
      </c>
      <c r="H882" s="651">
        <v>0.21</v>
      </c>
      <c r="I882" s="651" t="s">
        <v>1300</v>
      </c>
    </row>
    <row r="883" spans="1:9" ht="15.75" x14ac:dyDescent="0.25">
      <c r="A883" s="651">
        <v>882</v>
      </c>
      <c r="B883" s="651" t="s">
        <v>230</v>
      </c>
      <c r="C883" s="651" t="s">
        <v>296</v>
      </c>
      <c r="D883" s="651" t="s">
        <v>1298</v>
      </c>
      <c r="E883" s="651">
        <v>545</v>
      </c>
      <c r="F883" s="651" t="s">
        <v>1301</v>
      </c>
      <c r="G883" s="651">
        <v>0.24</v>
      </c>
      <c r="H883" s="651">
        <v>0.21</v>
      </c>
      <c r="I883" s="651" t="s">
        <v>1300</v>
      </c>
    </row>
    <row r="884" spans="1:9" ht="15.75" x14ac:dyDescent="0.25">
      <c r="A884" s="651">
        <v>883</v>
      </c>
      <c r="B884" s="651" t="s">
        <v>230</v>
      </c>
      <c r="C884" s="651" t="s">
        <v>296</v>
      </c>
      <c r="D884" s="651" t="s">
        <v>1298</v>
      </c>
      <c r="E884" s="651">
        <v>545</v>
      </c>
      <c r="F884" s="651" t="s">
        <v>1301</v>
      </c>
      <c r="G884" s="651">
        <v>0.30280000000000001</v>
      </c>
      <c r="H884" s="651">
        <v>0.26666699999999999</v>
      </c>
      <c r="I884" s="651" t="s">
        <v>1302</v>
      </c>
    </row>
    <row r="885" spans="1:9" ht="15.75" x14ac:dyDescent="0.25">
      <c r="A885" s="651">
        <v>884</v>
      </c>
      <c r="B885" s="651" t="s">
        <v>230</v>
      </c>
      <c r="C885" s="651" t="s">
        <v>296</v>
      </c>
      <c r="D885" s="651" t="s">
        <v>1298</v>
      </c>
      <c r="E885" s="651">
        <v>546</v>
      </c>
      <c r="F885" s="651" t="s">
        <v>1301</v>
      </c>
      <c r="G885" s="651">
        <v>0.1517</v>
      </c>
      <c r="H885" s="651">
        <v>0.13333300000000001</v>
      </c>
      <c r="I885" s="651" t="s">
        <v>1302</v>
      </c>
    </row>
    <row r="886" spans="1:9" ht="15.75" x14ac:dyDescent="0.25">
      <c r="A886" s="651">
        <v>885</v>
      </c>
      <c r="B886" s="651" t="s">
        <v>230</v>
      </c>
      <c r="C886" s="651" t="s">
        <v>296</v>
      </c>
      <c r="D886" s="651" t="s">
        <v>1298</v>
      </c>
      <c r="E886" s="651">
        <v>547</v>
      </c>
      <c r="F886" s="651" t="s">
        <v>1301</v>
      </c>
      <c r="G886" s="651">
        <v>0.15190000000000001</v>
      </c>
      <c r="H886" s="651">
        <v>0.13333300000000001</v>
      </c>
      <c r="I886" s="651" t="s">
        <v>1302</v>
      </c>
    </row>
    <row r="887" spans="1:9" ht="15.75" x14ac:dyDescent="0.25">
      <c r="A887" s="651">
        <v>886</v>
      </c>
      <c r="B887" s="651" t="s">
        <v>230</v>
      </c>
      <c r="C887" s="651" t="s">
        <v>296</v>
      </c>
      <c r="D887" s="651" t="s">
        <v>1298</v>
      </c>
      <c r="E887" s="651">
        <v>548</v>
      </c>
      <c r="F887" s="651" t="s">
        <v>1301</v>
      </c>
      <c r="G887" s="651">
        <v>2.3E-2</v>
      </c>
      <c r="H887" s="651">
        <v>0.02</v>
      </c>
      <c r="I887" s="651" t="s">
        <v>1302</v>
      </c>
    </row>
    <row r="888" spans="1:9" ht="15.75" x14ac:dyDescent="0.25">
      <c r="A888" s="651">
        <v>887</v>
      </c>
      <c r="B888" s="651" t="s">
        <v>230</v>
      </c>
      <c r="C888" s="651" t="s">
        <v>296</v>
      </c>
      <c r="D888" s="651" t="s">
        <v>1298</v>
      </c>
      <c r="E888" s="651">
        <v>553</v>
      </c>
      <c r="F888" s="651" t="s">
        <v>1301</v>
      </c>
      <c r="G888" s="651">
        <v>0.15359999999999999</v>
      </c>
      <c r="H888" s="651">
        <v>0.13333300000000001</v>
      </c>
      <c r="I888" s="651" t="s">
        <v>1302</v>
      </c>
    </row>
    <row r="889" spans="1:9" ht="15.75" x14ac:dyDescent="0.25">
      <c r="A889" s="651">
        <v>888</v>
      </c>
      <c r="B889" s="651" t="s">
        <v>230</v>
      </c>
      <c r="C889" s="651" t="s">
        <v>296</v>
      </c>
      <c r="D889" s="651" t="s">
        <v>1298</v>
      </c>
      <c r="E889" s="651">
        <v>556</v>
      </c>
      <c r="F889" s="651" t="s">
        <v>1301</v>
      </c>
      <c r="G889" s="651" t="s">
        <v>1303</v>
      </c>
      <c r="H889" s="651">
        <v>0.26</v>
      </c>
      <c r="I889" s="651" t="s">
        <v>1300</v>
      </c>
    </row>
    <row r="890" spans="1:9" ht="15.75" x14ac:dyDescent="0.25">
      <c r="A890" s="651">
        <v>889</v>
      </c>
      <c r="B890" s="651" t="s">
        <v>230</v>
      </c>
      <c r="C890" s="651" t="s">
        <v>296</v>
      </c>
      <c r="D890" s="651" t="s">
        <v>1298</v>
      </c>
      <c r="E890" s="651">
        <v>563</v>
      </c>
      <c r="F890" s="651" t="s">
        <v>1301</v>
      </c>
      <c r="G890" s="651" t="s">
        <v>1303</v>
      </c>
      <c r="H890" s="651">
        <v>0.15</v>
      </c>
      <c r="I890" s="651" t="s">
        <v>1300</v>
      </c>
    </row>
    <row r="891" spans="1:9" ht="15.75" x14ac:dyDescent="0.25">
      <c r="A891" s="651">
        <v>890</v>
      </c>
      <c r="B891" s="651" t="s">
        <v>230</v>
      </c>
      <c r="C891" s="651" t="s">
        <v>296</v>
      </c>
      <c r="D891" s="651" t="s">
        <v>1298</v>
      </c>
      <c r="E891" s="651">
        <v>570</v>
      </c>
      <c r="F891" s="651" t="s">
        <v>1301</v>
      </c>
      <c r="G891" s="651">
        <v>9.300000000000001E-3</v>
      </c>
      <c r="H891" s="651">
        <v>9.300000000000001E-3</v>
      </c>
      <c r="I891" s="651" t="s">
        <v>1302</v>
      </c>
    </row>
    <row r="892" spans="1:9" ht="15.75" x14ac:dyDescent="0.25">
      <c r="A892" s="651">
        <v>891</v>
      </c>
      <c r="B892" s="651" t="s">
        <v>230</v>
      </c>
      <c r="C892" s="651" t="s">
        <v>296</v>
      </c>
      <c r="D892" s="651" t="s">
        <v>1298</v>
      </c>
      <c r="E892" s="651">
        <v>570</v>
      </c>
      <c r="F892" s="651" t="s">
        <v>1301</v>
      </c>
      <c r="G892" s="651">
        <v>0.23</v>
      </c>
      <c r="H892" s="651">
        <v>0.19</v>
      </c>
      <c r="I892" s="651" t="s">
        <v>1302</v>
      </c>
    </row>
    <row r="893" spans="1:9" ht="15.75" x14ac:dyDescent="0.25">
      <c r="A893" s="651">
        <v>892</v>
      </c>
      <c r="B893" s="651" t="s">
        <v>230</v>
      </c>
      <c r="C893" s="651" t="s">
        <v>296</v>
      </c>
      <c r="D893" s="651" t="s">
        <v>1298</v>
      </c>
      <c r="E893" s="651">
        <v>574</v>
      </c>
      <c r="F893" s="651" t="s">
        <v>1301</v>
      </c>
      <c r="G893" s="651">
        <v>1.7999999999999999E-2</v>
      </c>
      <c r="H893" s="651">
        <v>1.7999999999999999E-2</v>
      </c>
      <c r="I893" s="651" t="s">
        <v>1302</v>
      </c>
    </row>
    <row r="894" spans="1:9" ht="15.75" x14ac:dyDescent="0.25">
      <c r="A894" s="651">
        <v>893</v>
      </c>
      <c r="B894" s="651" t="s">
        <v>230</v>
      </c>
      <c r="C894" s="651" t="s">
        <v>296</v>
      </c>
      <c r="D894" s="651" t="s">
        <v>1298</v>
      </c>
      <c r="E894" s="651">
        <v>599</v>
      </c>
      <c r="F894" s="651" t="s">
        <v>1301</v>
      </c>
      <c r="G894" s="651">
        <v>1.7999999999999999E-2</v>
      </c>
      <c r="H894" s="651">
        <v>1.7999999999999999E-2</v>
      </c>
      <c r="I894" s="651" t="s">
        <v>1302</v>
      </c>
    </row>
    <row r="895" spans="1:9" ht="15.75" x14ac:dyDescent="0.25">
      <c r="A895" s="651">
        <v>894</v>
      </c>
      <c r="B895" s="651" t="s">
        <v>230</v>
      </c>
      <c r="C895" s="651" t="s">
        <v>296</v>
      </c>
      <c r="D895" s="651" t="s">
        <v>1298</v>
      </c>
      <c r="E895" s="651">
        <v>600</v>
      </c>
      <c r="F895" s="651" t="s">
        <v>1301</v>
      </c>
      <c r="G895" s="651">
        <v>0.09</v>
      </c>
      <c r="H895" s="651">
        <v>0.09</v>
      </c>
      <c r="I895" s="651" t="s">
        <v>1300</v>
      </c>
    </row>
    <row r="896" spans="1:9" ht="15.75" x14ac:dyDescent="0.25">
      <c r="A896" s="651">
        <v>895</v>
      </c>
      <c r="B896" s="651" t="s">
        <v>230</v>
      </c>
      <c r="C896" s="651" t="s">
        <v>296</v>
      </c>
      <c r="D896" s="651" t="s">
        <v>1298</v>
      </c>
      <c r="E896" s="651">
        <v>600</v>
      </c>
      <c r="F896" s="651" t="s">
        <v>1301</v>
      </c>
      <c r="G896" s="651">
        <v>0.12</v>
      </c>
      <c r="H896" s="651">
        <v>0.12</v>
      </c>
      <c r="I896" s="651" t="s">
        <v>1300</v>
      </c>
    </row>
    <row r="897" spans="1:9" ht="15.75" x14ac:dyDescent="0.25">
      <c r="A897" s="651">
        <v>896</v>
      </c>
      <c r="B897" s="651" t="s">
        <v>230</v>
      </c>
      <c r="C897" s="651" t="s">
        <v>296</v>
      </c>
      <c r="D897" s="651" t="s">
        <v>1298</v>
      </c>
      <c r="E897" s="651">
        <v>610</v>
      </c>
      <c r="F897" s="651" t="s">
        <v>1301</v>
      </c>
      <c r="G897" s="651">
        <v>8.7000000000000011E-3</v>
      </c>
      <c r="H897" s="651">
        <v>8.7000000000000011E-3</v>
      </c>
      <c r="I897" s="651" t="s">
        <v>1302</v>
      </c>
    </row>
    <row r="898" spans="1:9" ht="15.75" x14ac:dyDescent="0.25">
      <c r="A898" s="651">
        <v>897</v>
      </c>
      <c r="B898" s="651" t="s">
        <v>230</v>
      </c>
      <c r="C898" s="651" t="s">
        <v>296</v>
      </c>
      <c r="D898" s="651" t="s">
        <v>1298</v>
      </c>
      <c r="E898" s="651">
        <v>610</v>
      </c>
      <c r="F898" s="651" t="s">
        <v>1301</v>
      </c>
      <c r="G898" s="651">
        <v>8.7000000000000011E-3</v>
      </c>
      <c r="H898" s="651">
        <v>8.7000000000000011E-3</v>
      </c>
      <c r="I898" s="651" t="s">
        <v>1302</v>
      </c>
    </row>
    <row r="899" spans="1:9" ht="15.75" x14ac:dyDescent="0.25">
      <c r="A899" s="651">
        <v>898</v>
      </c>
      <c r="B899" s="651" t="s">
        <v>230</v>
      </c>
      <c r="C899" s="651" t="s">
        <v>296</v>
      </c>
      <c r="D899" s="651" t="s">
        <v>1298</v>
      </c>
      <c r="E899" s="651">
        <v>615</v>
      </c>
      <c r="F899" s="651" t="s">
        <v>1301</v>
      </c>
      <c r="G899" s="651">
        <v>8.9999999999999993E-3</v>
      </c>
      <c r="H899" s="651">
        <v>8.9999999999999993E-3</v>
      </c>
      <c r="I899" s="651" t="s">
        <v>1302</v>
      </c>
    </row>
    <row r="900" spans="1:9" ht="15.75" x14ac:dyDescent="0.25">
      <c r="A900" s="651">
        <v>899</v>
      </c>
      <c r="B900" s="651" t="s">
        <v>230</v>
      </c>
      <c r="C900" s="651" t="s">
        <v>296</v>
      </c>
      <c r="D900" s="651" t="s">
        <v>1298</v>
      </c>
      <c r="E900" s="651">
        <v>615</v>
      </c>
      <c r="F900" s="651" t="s">
        <v>1301</v>
      </c>
      <c r="G900" s="651">
        <v>8.9999999999999993E-3</v>
      </c>
      <c r="H900" s="651">
        <v>8.9999999999999993E-3</v>
      </c>
      <c r="I900" s="651" t="s">
        <v>1302</v>
      </c>
    </row>
    <row r="901" spans="1:9" ht="15.75" x14ac:dyDescent="0.25">
      <c r="A901" s="651">
        <v>900</v>
      </c>
      <c r="B901" s="651" t="s">
        <v>230</v>
      </c>
      <c r="C901" s="651" t="s">
        <v>296</v>
      </c>
      <c r="D901" s="651" t="s">
        <v>1298</v>
      </c>
      <c r="E901" s="651">
        <v>620</v>
      </c>
      <c r="F901" s="651" t="s">
        <v>1301</v>
      </c>
      <c r="G901" s="651" t="s">
        <v>1303</v>
      </c>
      <c r="H901" s="651">
        <v>8.5000000000000006E-3</v>
      </c>
      <c r="I901" s="651" t="s">
        <v>1302</v>
      </c>
    </row>
    <row r="902" spans="1:9" ht="15.75" x14ac:dyDescent="0.25">
      <c r="A902" s="651">
        <v>901</v>
      </c>
      <c r="B902" s="651" t="s">
        <v>230</v>
      </c>
      <c r="C902" s="651" t="s">
        <v>296</v>
      </c>
      <c r="D902" s="651" t="s">
        <v>1298</v>
      </c>
      <c r="E902" s="651">
        <v>620</v>
      </c>
      <c r="F902" s="651" t="s">
        <v>1301</v>
      </c>
      <c r="G902" s="651">
        <v>0.03</v>
      </c>
      <c r="H902" s="651">
        <v>0.03</v>
      </c>
      <c r="I902" s="651" t="s">
        <v>1300</v>
      </c>
    </row>
    <row r="903" spans="1:9" ht="15.75" x14ac:dyDescent="0.25">
      <c r="A903" s="651">
        <v>902</v>
      </c>
      <c r="B903" s="651" t="s">
        <v>230</v>
      </c>
      <c r="C903" s="651" t="s">
        <v>296</v>
      </c>
      <c r="D903" s="651" t="s">
        <v>1298</v>
      </c>
      <c r="E903" s="651">
        <v>623</v>
      </c>
      <c r="F903" s="651" t="s">
        <v>1301</v>
      </c>
      <c r="G903" s="651" t="s">
        <v>1303</v>
      </c>
      <c r="H903" s="651">
        <v>9.1000000000000004E-3</v>
      </c>
      <c r="I903" s="651" t="s">
        <v>1300</v>
      </c>
    </row>
    <row r="904" spans="1:9" ht="15.75" x14ac:dyDescent="0.25">
      <c r="A904" s="651">
        <v>903</v>
      </c>
      <c r="B904" s="651" t="s">
        <v>230</v>
      </c>
      <c r="C904" s="651" t="s">
        <v>296</v>
      </c>
      <c r="D904" s="651" t="s">
        <v>1298</v>
      </c>
      <c r="E904" s="651">
        <v>623</v>
      </c>
      <c r="F904" s="651" t="s">
        <v>1301</v>
      </c>
      <c r="G904" s="651" t="s">
        <v>1303</v>
      </c>
      <c r="H904" s="651">
        <v>6.8000000000000005E-2</v>
      </c>
      <c r="I904" s="651" t="s">
        <v>1300</v>
      </c>
    </row>
    <row r="905" spans="1:9" ht="15.75" x14ac:dyDescent="0.25">
      <c r="A905" s="651">
        <v>904</v>
      </c>
      <c r="B905" s="651" t="s">
        <v>230</v>
      </c>
      <c r="C905" s="651" t="s">
        <v>296</v>
      </c>
      <c r="D905" s="651" t="s">
        <v>1298</v>
      </c>
      <c r="E905" s="651">
        <v>630</v>
      </c>
      <c r="F905" s="651" t="s">
        <v>1301</v>
      </c>
      <c r="G905" s="651">
        <v>8.0000000000000002E-3</v>
      </c>
      <c r="H905" s="651">
        <v>8.0000000000000002E-3</v>
      </c>
      <c r="I905" s="651" t="s">
        <v>1302</v>
      </c>
    </row>
    <row r="906" spans="1:9" ht="15.75" x14ac:dyDescent="0.25">
      <c r="A906" s="651">
        <v>905</v>
      </c>
      <c r="B906" s="651" t="s">
        <v>230</v>
      </c>
      <c r="C906" s="651" t="s">
        <v>296</v>
      </c>
      <c r="D906" s="651" t="s">
        <v>1298</v>
      </c>
      <c r="E906" s="651">
        <v>630</v>
      </c>
      <c r="F906" s="651" t="s">
        <v>1301</v>
      </c>
      <c r="G906" s="651">
        <v>8.0000000000000002E-3</v>
      </c>
      <c r="H906" s="651">
        <v>8.0000000000000002E-3</v>
      </c>
      <c r="I906" s="651" t="s">
        <v>1302</v>
      </c>
    </row>
    <row r="907" spans="1:9" ht="15.75" x14ac:dyDescent="0.25">
      <c r="A907" s="651">
        <v>906</v>
      </c>
      <c r="B907" s="651" t="s">
        <v>230</v>
      </c>
      <c r="C907" s="651" t="s">
        <v>296</v>
      </c>
      <c r="D907" s="651" t="s">
        <v>1298</v>
      </c>
      <c r="E907" s="651">
        <v>642</v>
      </c>
      <c r="F907" s="651" t="s">
        <v>1301</v>
      </c>
      <c r="G907" s="651">
        <v>8.0000000000000002E-3</v>
      </c>
      <c r="H907" s="651">
        <v>8.0000000000000002E-3</v>
      </c>
      <c r="I907" s="651" t="s">
        <v>1302</v>
      </c>
    </row>
    <row r="908" spans="1:9" ht="15.75" x14ac:dyDescent="0.25">
      <c r="A908" s="651">
        <v>907</v>
      </c>
      <c r="B908" s="651" t="s">
        <v>230</v>
      </c>
      <c r="C908" s="651" t="s">
        <v>296</v>
      </c>
      <c r="D908" s="651" t="s">
        <v>1298</v>
      </c>
      <c r="E908" s="651">
        <v>655</v>
      </c>
      <c r="F908" s="651" t="s">
        <v>1301</v>
      </c>
      <c r="G908" s="651">
        <v>8.0000000000000002E-3</v>
      </c>
      <c r="H908" s="651">
        <v>8.0000000000000002E-3</v>
      </c>
      <c r="I908" s="651" t="s">
        <v>1302</v>
      </c>
    </row>
    <row r="909" spans="1:9" ht="15.75" x14ac:dyDescent="0.25">
      <c r="A909" s="651">
        <v>908</v>
      </c>
      <c r="B909" s="651" t="s">
        <v>230</v>
      </c>
      <c r="C909" s="651" t="s">
        <v>296</v>
      </c>
      <c r="D909" s="651" t="s">
        <v>1298</v>
      </c>
      <c r="E909" s="651">
        <v>667</v>
      </c>
      <c r="F909" s="651" t="s">
        <v>1301</v>
      </c>
      <c r="G909" s="651" t="s">
        <v>1303</v>
      </c>
      <c r="H909" s="651">
        <v>7.9000000000000008E-3</v>
      </c>
      <c r="I909" s="651" t="s">
        <v>1302</v>
      </c>
    </row>
    <row r="910" spans="1:9" ht="15.75" x14ac:dyDescent="0.25">
      <c r="A910" s="651">
        <v>909</v>
      </c>
      <c r="B910" s="651" t="s">
        <v>230</v>
      </c>
      <c r="C910" s="651" t="s">
        <v>296</v>
      </c>
      <c r="D910" s="651" t="s">
        <v>1298</v>
      </c>
      <c r="E910" s="651">
        <v>810</v>
      </c>
      <c r="F910" s="651" t="s">
        <v>1304</v>
      </c>
      <c r="G910" s="651">
        <v>1.0999999999999999E-2</v>
      </c>
      <c r="H910" s="651">
        <v>6.4999999999999997E-3</v>
      </c>
      <c r="I910" s="651" t="s">
        <v>1302</v>
      </c>
    </row>
    <row r="911" spans="1:9" ht="15.75" x14ac:dyDescent="0.25">
      <c r="A911" s="651">
        <v>910</v>
      </c>
      <c r="B911" s="651" t="s">
        <v>230</v>
      </c>
      <c r="C911" s="651" t="s">
        <v>296</v>
      </c>
      <c r="D911" s="651" t="s">
        <v>1298</v>
      </c>
      <c r="E911" s="651">
        <v>829</v>
      </c>
      <c r="F911" s="651" t="s">
        <v>1304</v>
      </c>
      <c r="G911" s="651">
        <v>1.0999999999999999E-2</v>
      </c>
      <c r="H911" s="651">
        <v>6.4000000000000003E-3</v>
      </c>
      <c r="I911" s="651" t="s">
        <v>1302</v>
      </c>
    </row>
    <row r="912" spans="1:9" ht="15.75" x14ac:dyDescent="0.25">
      <c r="A912" s="651">
        <v>911</v>
      </c>
      <c r="B912" s="651" t="s">
        <v>230</v>
      </c>
      <c r="C912" s="651" t="s">
        <v>296</v>
      </c>
      <c r="D912" s="651" t="s">
        <v>1298</v>
      </c>
      <c r="E912" s="651">
        <v>1247</v>
      </c>
      <c r="F912" s="651" t="s">
        <v>1304</v>
      </c>
      <c r="G912" s="651">
        <v>0.04</v>
      </c>
      <c r="H912" s="651">
        <v>0.04</v>
      </c>
      <c r="I912" s="651" t="s">
        <v>1300</v>
      </c>
    </row>
    <row r="913" spans="1:9" ht="15.75" x14ac:dyDescent="0.25">
      <c r="A913" s="651">
        <v>912</v>
      </c>
      <c r="B913" s="651" t="s">
        <v>230</v>
      </c>
      <c r="C913" s="651" t="s">
        <v>296</v>
      </c>
      <c r="D913" s="651" t="s">
        <v>1298</v>
      </c>
      <c r="E913" s="651">
        <v>1251</v>
      </c>
      <c r="F913" s="651" t="s">
        <v>1304</v>
      </c>
      <c r="G913" s="651">
        <v>1.3</v>
      </c>
      <c r="H913" s="651">
        <v>1.3</v>
      </c>
      <c r="I913" s="651" t="s">
        <v>1300</v>
      </c>
    </row>
    <row r="914" spans="1:9" ht="15.75" x14ac:dyDescent="0.25">
      <c r="A914" s="651">
        <v>913</v>
      </c>
      <c r="B914" s="651" t="s">
        <v>230</v>
      </c>
      <c r="C914" s="651" t="s">
        <v>296</v>
      </c>
      <c r="D914" s="651" t="s">
        <v>1298</v>
      </c>
      <c r="E914" s="651">
        <v>1327</v>
      </c>
      <c r="F914" s="651" t="s">
        <v>1304</v>
      </c>
      <c r="G914" s="651">
        <v>0.05</v>
      </c>
      <c r="H914" s="651">
        <v>0.05</v>
      </c>
      <c r="I914" s="651" t="s">
        <v>1300</v>
      </c>
    </row>
    <row r="915" spans="1:9" ht="15.75" x14ac:dyDescent="0.25">
      <c r="A915" s="651">
        <v>914</v>
      </c>
      <c r="B915" s="651" t="s">
        <v>230</v>
      </c>
      <c r="C915" s="651" t="s">
        <v>296</v>
      </c>
      <c r="D915" s="651" t="s">
        <v>1298</v>
      </c>
      <c r="E915" s="651" t="s">
        <v>1303</v>
      </c>
      <c r="F915" s="651" t="s">
        <v>1301</v>
      </c>
      <c r="G915" s="651" t="s">
        <v>1303</v>
      </c>
      <c r="H915" s="651">
        <v>0.01</v>
      </c>
      <c r="I915" s="651" t="s">
        <v>1302</v>
      </c>
    </row>
    <row r="916" spans="1:9" ht="15.75" x14ac:dyDescent="0.25">
      <c r="A916" s="651">
        <v>915</v>
      </c>
      <c r="B916" s="651" t="s">
        <v>230</v>
      </c>
      <c r="C916" s="651" t="s">
        <v>296</v>
      </c>
      <c r="D916" s="651" t="s">
        <v>1298</v>
      </c>
      <c r="E916" s="651" t="s">
        <v>1303</v>
      </c>
      <c r="F916" s="651" t="s">
        <v>1301</v>
      </c>
      <c r="G916" s="651" t="s">
        <v>1303</v>
      </c>
      <c r="H916" s="651">
        <v>0.01</v>
      </c>
      <c r="I916" s="651" t="s">
        <v>1302</v>
      </c>
    </row>
    <row r="917" spans="1:9" ht="15.75" x14ac:dyDescent="0.25">
      <c r="A917" s="651">
        <v>916</v>
      </c>
      <c r="B917" s="651" t="s">
        <v>230</v>
      </c>
      <c r="C917" s="651" t="s">
        <v>296</v>
      </c>
      <c r="D917" s="651" t="s">
        <v>1298</v>
      </c>
      <c r="E917" s="651" t="s">
        <v>1303</v>
      </c>
      <c r="F917" s="651" t="s">
        <v>1301</v>
      </c>
      <c r="G917" s="651" t="s">
        <v>1303</v>
      </c>
      <c r="H917" s="651">
        <v>0.01</v>
      </c>
      <c r="I917" s="651" t="s">
        <v>1302</v>
      </c>
    </row>
    <row r="918" spans="1:9" ht="15.75" x14ac:dyDescent="0.25">
      <c r="A918" s="651">
        <v>917</v>
      </c>
      <c r="B918" s="651" t="s">
        <v>230</v>
      </c>
      <c r="C918" s="651" t="s">
        <v>296</v>
      </c>
      <c r="D918" s="651" t="s">
        <v>1298</v>
      </c>
      <c r="E918" s="651" t="s">
        <v>1303</v>
      </c>
      <c r="F918" s="651" t="s">
        <v>1301</v>
      </c>
      <c r="G918" s="651" t="s">
        <v>1303</v>
      </c>
      <c r="H918" s="651">
        <v>0.03</v>
      </c>
      <c r="I918" s="651" t="s">
        <v>1300</v>
      </c>
    </row>
    <row r="919" spans="1:9" ht="15.75" x14ac:dyDescent="0.25">
      <c r="A919" s="651">
        <v>918</v>
      </c>
      <c r="B919" s="651" t="s">
        <v>230</v>
      </c>
      <c r="C919" s="651" t="s">
        <v>296</v>
      </c>
      <c r="D919" s="651" t="s">
        <v>1298</v>
      </c>
      <c r="E919" s="651" t="s">
        <v>1303</v>
      </c>
      <c r="F919" s="651" t="s">
        <v>1301</v>
      </c>
      <c r="G919" s="651" t="s">
        <v>1303</v>
      </c>
      <c r="H919" s="651">
        <v>0.03</v>
      </c>
      <c r="I919" s="651" t="s">
        <v>1302</v>
      </c>
    </row>
    <row r="920" spans="1:9" ht="15.75" x14ac:dyDescent="0.25">
      <c r="A920" s="651">
        <v>919</v>
      </c>
      <c r="B920" s="651" t="s">
        <v>230</v>
      </c>
      <c r="C920" s="651" t="s">
        <v>296</v>
      </c>
      <c r="D920" s="651" t="s">
        <v>1298</v>
      </c>
      <c r="E920" s="651" t="s">
        <v>1303</v>
      </c>
      <c r="F920" s="651" t="s">
        <v>1301</v>
      </c>
      <c r="G920" s="651" t="s">
        <v>1303</v>
      </c>
      <c r="H920" s="651">
        <v>0.03</v>
      </c>
      <c r="I920" s="651" t="s">
        <v>1302</v>
      </c>
    </row>
    <row r="921" spans="1:9" ht="15.75" x14ac:dyDescent="0.25">
      <c r="A921" s="651">
        <v>920</v>
      </c>
      <c r="B921" s="651" t="s">
        <v>230</v>
      </c>
      <c r="C921" s="651" t="s">
        <v>296</v>
      </c>
      <c r="D921" s="651" t="s">
        <v>1298</v>
      </c>
      <c r="E921" s="651" t="s">
        <v>1303</v>
      </c>
      <c r="F921" s="651" t="s">
        <v>1301</v>
      </c>
      <c r="G921" s="651" t="s">
        <v>1303</v>
      </c>
      <c r="H921" s="651">
        <v>0.03</v>
      </c>
      <c r="I921" s="651" t="s">
        <v>1302</v>
      </c>
    </row>
    <row r="922" spans="1:9" ht="15.75" x14ac:dyDescent="0.25">
      <c r="A922" s="651">
        <v>921</v>
      </c>
      <c r="B922" s="651" t="s">
        <v>230</v>
      </c>
      <c r="C922" s="651" t="s">
        <v>296</v>
      </c>
      <c r="D922" s="651" t="s">
        <v>1298</v>
      </c>
      <c r="E922" s="651" t="s">
        <v>1303</v>
      </c>
      <c r="F922" s="651" t="s">
        <v>1301</v>
      </c>
      <c r="G922" s="651" t="s">
        <v>1303</v>
      </c>
      <c r="H922" s="651">
        <v>0.03</v>
      </c>
      <c r="I922" s="651" t="s">
        <v>1302</v>
      </c>
    </row>
    <row r="923" spans="1:9" ht="15.75" x14ac:dyDescent="0.25">
      <c r="A923" s="651">
        <v>922</v>
      </c>
      <c r="B923" s="651" t="s">
        <v>230</v>
      </c>
      <c r="C923" s="651" t="s">
        <v>296</v>
      </c>
      <c r="D923" s="651" t="s">
        <v>1298</v>
      </c>
      <c r="E923" s="651" t="s">
        <v>1303</v>
      </c>
      <c r="F923" s="651" t="s">
        <v>1301</v>
      </c>
      <c r="G923" s="651" t="s">
        <v>1303</v>
      </c>
      <c r="H923" s="651">
        <v>0.03</v>
      </c>
      <c r="I923" s="651" t="s">
        <v>1302</v>
      </c>
    </row>
    <row r="924" spans="1:9" ht="15.75" x14ac:dyDescent="0.25">
      <c r="A924" s="651">
        <v>923</v>
      </c>
      <c r="B924" s="651" t="s">
        <v>230</v>
      </c>
      <c r="C924" s="651" t="s">
        <v>296</v>
      </c>
      <c r="D924" s="651" t="s">
        <v>1298</v>
      </c>
      <c r="E924" s="651" t="s">
        <v>1303</v>
      </c>
      <c r="F924" s="651" t="s">
        <v>1301</v>
      </c>
      <c r="G924" s="651" t="s">
        <v>1303</v>
      </c>
      <c r="H924" s="651">
        <v>0.03</v>
      </c>
      <c r="I924" s="651" t="s">
        <v>1302</v>
      </c>
    </row>
    <row r="925" spans="1:9" ht="15.75" x14ac:dyDescent="0.25">
      <c r="A925" s="651">
        <v>924</v>
      </c>
      <c r="B925" s="651" t="s">
        <v>230</v>
      </c>
      <c r="C925" s="651" t="s">
        <v>296</v>
      </c>
      <c r="D925" s="651" t="s">
        <v>1298</v>
      </c>
      <c r="E925" s="651" t="s">
        <v>1303</v>
      </c>
      <c r="F925" s="651" t="s">
        <v>1304</v>
      </c>
      <c r="G925" s="651" t="s">
        <v>1303</v>
      </c>
      <c r="H925" s="651">
        <v>0.03</v>
      </c>
      <c r="I925" s="651" t="s">
        <v>1302</v>
      </c>
    </row>
    <row r="926" spans="1:9" ht="15.75" x14ac:dyDescent="0.25">
      <c r="A926" s="651">
        <v>925</v>
      </c>
      <c r="B926" s="651" t="s">
        <v>230</v>
      </c>
      <c r="C926" s="651" t="s">
        <v>296</v>
      </c>
      <c r="D926" s="651" t="s">
        <v>1298</v>
      </c>
      <c r="E926" s="651" t="s">
        <v>1303</v>
      </c>
      <c r="F926" s="651" t="s">
        <v>1301</v>
      </c>
      <c r="G926" s="651" t="s">
        <v>1303</v>
      </c>
      <c r="H926" s="651">
        <v>0.04</v>
      </c>
      <c r="I926" s="651" t="s">
        <v>1302</v>
      </c>
    </row>
    <row r="927" spans="1:9" ht="15.75" x14ac:dyDescent="0.25">
      <c r="A927" s="651">
        <v>926</v>
      </c>
      <c r="B927" s="651" t="s">
        <v>230</v>
      </c>
      <c r="C927" s="651" t="s">
        <v>296</v>
      </c>
      <c r="D927" s="651" t="s">
        <v>1298</v>
      </c>
      <c r="E927" s="651" t="s">
        <v>1303</v>
      </c>
      <c r="F927" s="651" t="s">
        <v>1301</v>
      </c>
      <c r="G927" s="651" t="s">
        <v>1303</v>
      </c>
      <c r="H927" s="651">
        <v>0.04</v>
      </c>
      <c r="I927" s="651" t="s">
        <v>1302</v>
      </c>
    </row>
    <row r="928" spans="1:9" ht="15.75" x14ac:dyDescent="0.25">
      <c r="A928" s="651">
        <v>927</v>
      </c>
      <c r="B928" s="651" t="s">
        <v>230</v>
      </c>
      <c r="C928" s="651" t="s">
        <v>296</v>
      </c>
      <c r="D928" s="651" t="s">
        <v>1298</v>
      </c>
      <c r="E928" s="651" t="s">
        <v>1303</v>
      </c>
      <c r="F928" s="651" t="s">
        <v>1301</v>
      </c>
      <c r="G928" s="651" t="s">
        <v>1303</v>
      </c>
      <c r="H928" s="651">
        <v>0.04</v>
      </c>
      <c r="I928" s="651" t="s">
        <v>1302</v>
      </c>
    </row>
    <row r="929" spans="1:9" ht="15.75" x14ac:dyDescent="0.25">
      <c r="A929" s="651">
        <v>928</v>
      </c>
      <c r="B929" s="651" t="s">
        <v>230</v>
      </c>
      <c r="C929" s="651" t="s">
        <v>296</v>
      </c>
      <c r="D929" s="651" t="s">
        <v>1298</v>
      </c>
      <c r="E929" s="651" t="s">
        <v>1303</v>
      </c>
      <c r="F929" s="651" t="s">
        <v>1301</v>
      </c>
      <c r="G929" s="651" t="s">
        <v>1303</v>
      </c>
      <c r="H929" s="651">
        <v>0.04</v>
      </c>
      <c r="I929" s="651" t="s">
        <v>1302</v>
      </c>
    </row>
    <row r="930" spans="1:9" ht="15.75" x14ac:dyDescent="0.25">
      <c r="A930" s="651">
        <v>929</v>
      </c>
      <c r="B930" s="651" t="s">
        <v>230</v>
      </c>
      <c r="C930" s="651" t="s">
        <v>296</v>
      </c>
      <c r="D930" s="651" t="s">
        <v>1298</v>
      </c>
      <c r="E930" s="651" t="s">
        <v>1303</v>
      </c>
      <c r="F930" s="651" t="s">
        <v>1301</v>
      </c>
      <c r="G930" s="651" t="s">
        <v>1303</v>
      </c>
      <c r="H930" s="651">
        <v>0.04</v>
      </c>
      <c r="I930" s="651" t="s">
        <v>1302</v>
      </c>
    </row>
    <row r="931" spans="1:9" ht="15.75" x14ac:dyDescent="0.25">
      <c r="A931" s="651">
        <v>930</v>
      </c>
      <c r="B931" s="651" t="s">
        <v>230</v>
      </c>
      <c r="C931" s="651" t="s">
        <v>296</v>
      </c>
      <c r="D931" s="651" t="s">
        <v>1298</v>
      </c>
      <c r="E931" s="651" t="s">
        <v>1303</v>
      </c>
      <c r="F931" s="651" t="s">
        <v>1301</v>
      </c>
      <c r="G931" s="651" t="s">
        <v>1303</v>
      </c>
      <c r="H931" s="651">
        <v>0.04</v>
      </c>
      <c r="I931" s="651" t="s">
        <v>1302</v>
      </c>
    </row>
    <row r="932" spans="1:9" ht="15.75" x14ac:dyDescent="0.25">
      <c r="A932" s="651">
        <v>931</v>
      </c>
      <c r="B932" s="651" t="s">
        <v>230</v>
      </c>
      <c r="C932" s="651" t="s">
        <v>296</v>
      </c>
      <c r="D932" s="651" t="s">
        <v>1298</v>
      </c>
      <c r="E932" s="651" t="s">
        <v>1303</v>
      </c>
      <c r="F932" s="651" t="s">
        <v>1301</v>
      </c>
      <c r="G932" s="651" t="s">
        <v>1303</v>
      </c>
      <c r="H932" s="651">
        <v>0.04</v>
      </c>
      <c r="I932" s="651" t="s">
        <v>1302</v>
      </c>
    </row>
    <row r="933" spans="1:9" ht="15.75" x14ac:dyDescent="0.25">
      <c r="A933" s="651">
        <v>932</v>
      </c>
      <c r="B933" s="651" t="s">
        <v>230</v>
      </c>
      <c r="C933" s="651" t="s">
        <v>296</v>
      </c>
      <c r="D933" s="651" t="s">
        <v>1298</v>
      </c>
      <c r="E933" s="651" t="s">
        <v>1303</v>
      </c>
      <c r="F933" s="651" t="s">
        <v>1301</v>
      </c>
      <c r="G933" s="651" t="s">
        <v>1303</v>
      </c>
      <c r="H933" s="651">
        <v>4.8000000000000001E-2</v>
      </c>
      <c r="I933" s="651" t="s">
        <v>1302</v>
      </c>
    </row>
    <row r="934" spans="1:9" ht="15.75" x14ac:dyDescent="0.25">
      <c r="A934" s="651">
        <v>933</v>
      </c>
      <c r="B934" s="651" t="s">
        <v>230</v>
      </c>
      <c r="C934" s="651" t="s">
        <v>296</v>
      </c>
      <c r="D934" s="651" t="s">
        <v>1298</v>
      </c>
      <c r="E934" s="651" t="s">
        <v>1303</v>
      </c>
      <c r="F934" s="651" t="s">
        <v>1301</v>
      </c>
      <c r="G934" s="651" t="s">
        <v>1303</v>
      </c>
      <c r="H934" s="651">
        <v>4.8000000000000001E-2</v>
      </c>
      <c r="I934" s="651" t="s">
        <v>1302</v>
      </c>
    </row>
    <row r="935" spans="1:9" ht="15.75" x14ac:dyDescent="0.25">
      <c r="A935" s="651">
        <v>934</v>
      </c>
      <c r="B935" s="651" t="s">
        <v>230</v>
      </c>
      <c r="C935" s="651" t="s">
        <v>296</v>
      </c>
      <c r="D935" s="651" t="s">
        <v>1298</v>
      </c>
      <c r="E935" s="651" t="s">
        <v>1303</v>
      </c>
      <c r="F935" s="651" t="s">
        <v>1301</v>
      </c>
      <c r="G935" s="651" t="s">
        <v>1303</v>
      </c>
      <c r="H935" s="651">
        <v>4.9000000000000002E-2</v>
      </c>
      <c r="I935" s="651" t="s">
        <v>1302</v>
      </c>
    </row>
    <row r="936" spans="1:9" ht="15.75" x14ac:dyDescent="0.25">
      <c r="A936" s="651">
        <v>935</v>
      </c>
      <c r="B936" s="651" t="s">
        <v>230</v>
      </c>
      <c r="C936" s="651" t="s">
        <v>296</v>
      </c>
      <c r="D936" s="651" t="s">
        <v>1298</v>
      </c>
      <c r="E936" s="651" t="s">
        <v>1303</v>
      </c>
      <c r="F936" s="651" t="s">
        <v>1301</v>
      </c>
      <c r="G936" s="651" t="s">
        <v>1303</v>
      </c>
      <c r="H936" s="651">
        <v>0.05</v>
      </c>
      <c r="I936" s="651" t="s">
        <v>1302</v>
      </c>
    </row>
    <row r="937" spans="1:9" ht="15.75" x14ac:dyDescent="0.25">
      <c r="A937" s="651">
        <v>936</v>
      </c>
      <c r="B937" s="651" t="s">
        <v>230</v>
      </c>
      <c r="C937" s="651" t="s">
        <v>296</v>
      </c>
      <c r="D937" s="651" t="s">
        <v>1298</v>
      </c>
      <c r="E937" s="651" t="s">
        <v>1303</v>
      </c>
      <c r="F937" s="651" t="s">
        <v>1301</v>
      </c>
      <c r="G937" s="651" t="s">
        <v>1303</v>
      </c>
      <c r="H937" s="651">
        <v>0.05</v>
      </c>
      <c r="I937" s="651" t="s">
        <v>1302</v>
      </c>
    </row>
    <row r="938" spans="1:9" ht="15.75" x14ac:dyDescent="0.25">
      <c r="A938" s="651">
        <v>937</v>
      </c>
      <c r="B938" s="651" t="s">
        <v>230</v>
      </c>
      <c r="C938" s="651" t="s">
        <v>296</v>
      </c>
      <c r="D938" s="651" t="s">
        <v>1298</v>
      </c>
      <c r="E938" s="651" t="s">
        <v>1303</v>
      </c>
      <c r="F938" s="651" t="s">
        <v>1301</v>
      </c>
      <c r="G938" s="651" t="s">
        <v>1303</v>
      </c>
      <c r="H938" s="651">
        <v>0.05</v>
      </c>
      <c r="I938" s="651" t="s">
        <v>1302</v>
      </c>
    </row>
    <row r="939" spans="1:9" ht="15.75" x14ac:dyDescent="0.25">
      <c r="A939" s="651">
        <v>938</v>
      </c>
      <c r="B939" s="651" t="s">
        <v>230</v>
      </c>
      <c r="C939" s="651" t="s">
        <v>296</v>
      </c>
      <c r="D939" s="651" t="s">
        <v>1298</v>
      </c>
      <c r="E939" s="651" t="s">
        <v>1303</v>
      </c>
      <c r="F939" s="651" t="s">
        <v>1301</v>
      </c>
      <c r="G939" s="651" t="s">
        <v>1303</v>
      </c>
      <c r="H939" s="651">
        <v>0.05</v>
      </c>
      <c r="I939" s="651" t="s">
        <v>1302</v>
      </c>
    </row>
    <row r="940" spans="1:9" ht="15.75" x14ac:dyDescent="0.25">
      <c r="A940" s="651">
        <v>939</v>
      </c>
      <c r="B940" s="651" t="s">
        <v>230</v>
      </c>
      <c r="C940" s="651" t="s">
        <v>296</v>
      </c>
      <c r="D940" s="651" t="s">
        <v>1298</v>
      </c>
      <c r="E940" s="651" t="s">
        <v>1303</v>
      </c>
      <c r="F940" s="651" t="s">
        <v>1301</v>
      </c>
      <c r="G940" s="651" t="s">
        <v>1303</v>
      </c>
      <c r="H940" s="651">
        <v>0.05</v>
      </c>
      <c r="I940" s="651" t="s">
        <v>1302</v>
      </c>
    </row>
    <row r="941" spans="1:9" ht="15.75" x14ac:dyDescent="0.25">
      <c r="A941" s="651">
        <v>940</v>
      </c>
      <c r="B941" s="651" t="s">
        <v>230</v>
      </c>
      <c r="C941" s="651" t="s">
        <v>296</v>
      </c>
      <c r="D941" s="651" t="s">
        <v>1298</v>
      </c>
      <c r="E941" s="651" t="s">
        <v>1303</v>
      </c>
      <c r="F941" s="651" t="s">
        <v>1301</v>
      </c>
      <c r="G941" s="651" t="s">
        <v>1303</v>
      </c>
      <c r="H941" s="651">
        <v>0.05</v>
      </c>
      <c r="I941" s="651" t="s">
        <v>1302</v>
      </c>
    </row>
    <row r="942" spans="1:9" ht="15.75" x14ac:dyDescent="0.25">
      <c r="A942" s="651">
        <v>941</v>
      </c>
      <c r="B942" s="651" t="s">
        <v>230</v>
      </c>
      <c r="C942" s="651" t="s">
        <v>296</v>
      </c>
      <c r="D942" s="651" t="s">
        <v>1298</v>
      </c>
      <c r="E942" s="651" t="s">
        <v>1303</v>
      </c>
      <c r="F942" s="651" t="s">
        <v>1301</v>
      </c>
      <c r="G942" s="651" t="s">
        <v>1303</v>
      </c>
      <c r="H942" s="651">
        <v>0.05</v>
      </c>
      <c r="I942" s="651" t="s">
        <v>1302</v>
      </c>
    </row>
    <row r="943" spans="1:9" ht="15.75" x14ac:dyDescent="0.25">
      <c r="A943" s="651">
        <v>942</v>
      </c>
      <c r="B943" s="651" t="s">
        <v>230</v>
      </c>
      <c r="C943" s="651" t="s">
        <v>296</v>
      </c>
      <c r="D943" s="651" t="s">
        <v>1298</v>
      </c>
      <c r="E943" s="651" t="s">
        <v>1303</v>
      </c>
      <c r="F943" s="651" t="s">
        <v>1301</v>
      </c>
      <c r="G943" s="651" t="s">
        <v>1303</v>
      </c>
      <c r="H943" s="651">
        <v>0.05</v>
      </c>
      <c r="I943" s="651" t="s">
        <v>1302</v>
      </c>
    </row>
    <row r="944" spans="1:9" ht="15.75" x14ac:dyDescent="0.25">
      <c r="A944" s="651">
        <v>943</v>
      </c>
      <c r="B944" s="651" t="s">
        <v>230</v>
      </c>
      <c r="C944" s="651" t="s">
        <v>296</v>
      </c>
      <c r="D944" s="651" t="s">
        <v>1298</v>
      </c>
      <c r="E944" s="651" t="s">
        <v>1303</v>
      </c>
      <c r="F944" s="651" t="s">
        <v>1301</v>
      </c>
      <c r="G944" s="651" t="s">
        <v>1303</v>
      </c>
      <c r="H944" s="651">
        <v>0.05</v>
      </c>
      <c r="I944" s="651" t="s">
        <v>1302</v>
      </c>
    </row>
    <row r="945" spans="1:9" ht="15.75" x14ac:dyDescent="0.25">
      <c r="A945" s="651">
        <v>944</v>
      </c>
      <c r="B945" s="651" t="s">
        <v>230</v>
      </c>
      <c r="C945" s="651" t="s">
        <v>296</v>
      </c>
      <c r="D945" s="651" t="s">
        <v>1298</v>
      </c>
      <c r="E945" s="651" t="s">
        <v>1303</v>
      </c>
      <c r="F945" s="651" t="s">
        <v>1301</v>
      </c>
      <c r="G945" s="651" t="s">
        <v>1303</v>
      </c>
      <c r="H945" s="651">
        <v>0.05</v>
      </c>
      <c r="I945" s="651" t="s">
        <v>1302</v>
      </c>
    </row>
    <row r="946" spans="1:9" ht="15.75" x14ac:dyDescent="0.25">
      <c r="A946" s="651">
        <v>945</v>
      </c>
      <c r="B946" s="651" t="s">
        <v>230</v>
      </c>
      <c r="C946" s="651" t="s">
        <v>296</v>
      </c>
      <c r="D946" s="651" t="s">
        <v>1298</v>
      </c>
      <c r="E946" s="651" t="s">
        <v>1303</v>
      </c>
      <c r="F946" s="651" t="s">
        <v>1301</v>
      </c>
      <c r="G946" s="651" t="s">
        <v>1303</v>
      </c>
      <c r="H946" s="651">
        <v>0.05</v>
      </c>
      <c r="I946" s="651" t="s">
        <v>1302</v>
      </c>
    </row>
    <row r="947" spans="1:9" ht="15.75" x14ac:dyDescent="0.25">
      <c r="A947" s="651">
        <v>946</v>
      </c>
      <c r="B947" s="651" t="s">
        <v>230</v>
      </c>
      <c r="C947" s="651" t="s">
        <v>296</v>
      </c>
      <c r="D947" s="651" t="s">
        <v>1298</v>
      </c>
      <c r="E947" s="651" t="s">
        <v>1303</v>
      </c>
      <c r="F947" s="651" t="s">
        <v>1301</v>
      </c>
      <c r="G947" s="651" t="s">
        <v>1303</v>
      </c>
      <c r="H947" s="651">
        <v>0.05</v>
      </c>
      <c r="I947" s="651" t="s">
        <v>1302</v>
      </c>
    </row>
    <row r="948" spans="1:9" ht="15.75" x14ac:dyDescent="0.25">
      <c r="A948" s="651">
        <v>947</v>
      </c>
      <c r="B948" s="651" t="s">
        <v>230</v>
      </c>
      <c r="C948" s="651" t="s">
        <v>296</v>
      </c>
      <c r="D948" s="651" t="s">
        <v>1298</v>
      </c>
      <c r="E948" s="651" t="s">
        <v>1303</v>
      </c>
      <c r="F948" s="651" t="s">
        <v>1301</v>
      </c>
      <c r="G948" s="651" t="s">
        <v>1303</v>
      </c>
      <c r="H948" s="651">
        <v>0.05</v>
      </c>
      <c r="I948" s="651" t="s">
        <v>1302</v>
      </c>
    </row>
    <row r="949" spans="1:9" ht="15.75" x14ac:dyDescent="0.25">
      <c r="A949" s="651">
        <v>948</v>
      </c>
      <c r="B949" s="651" t="s">
        <v>230</v>
      </c>
      <c r="C949" s="651" t="s">
        <v>296</v>
      </c>
      <c r="D949" s="651" t="s">
        <v>1298</v>
      </c>
      <c r="E949" s="651" t="s">
        <v>1303</v>
      </c>
      <c r="F949" s="651" t="s">
        <v>1301</v>
      </c>
      <c r="G949" s="651" t="s">
        <v>1303</v>
      </c>
      <c r="H949" s="651">
        <v>0.05</v>
      </c>
      <c r="I949" s="651" t="s">
        <v>1302</v>
      </c>
    </row>
    <row r="950" spans="1:9" ht="15.75" x14ac:dyDescent="0.25">
      <c r="A950" s="651">
        <v>949</v>
      </c>
      <c r="B950" s="651" t="s">
        <v>230</v>
      </c>
      <c r="C950" s="651" t="s">
        <v>296</v>
      </c>
      <c r="D950" s="651" t="s">
        <v>1298</v>
      </c>
      <c r="E950" s="651" t="s">
        <v>1303</v>
      </c>
      <c r="F950" s="651" t="s">
        <v>1301</v>
      </c>
      <c r="G950" s="651" t="s">
        <v>1303</v>
      </c>
      <c r="H950" s="651">
        <v>0.05</v>
      </c>
      <c r="I950" s="651" t="s">
        <v>1302</v>
      </c>
    </row>
    <row r="951" spans="1:9" ht="15.75" x14ac:dyDescent="0.25">
      <c r="A951" s="651">
        <v>950</v>
      </c>
      <c r="B951" s="651" t="s">
        <v>230</v>
      </c>
      <c r="C951" s="651" t="s">
        <v>296</v>
      </c>
      <c r="D951" s="651" t="s">
        <v>1298</v>
      </c>
      <c r="E951" s="651" t="s">
        <v>1303</v>
      </c>
      <c r="F951" s="651" t="s">
        <v>1301</v>
      </c>
      <c r="G951" s="651" t="s">
        <v>1303</v>
      </c>
      <c r="H951" s="651">
        <v>0.05</v>
      </c>
      <c r="I951" s="651" t="s">
        <v>1302</v>
      </c>
    </row>
    <row r="952" spans="1:9" ht="15.75" x14ac:dyDescent="0.25">
      <c r="A952" s="651">
        <v>951</v>
      </c>
      <c r="B952" s="651" t="s">
        <v>230</v>
      </c>
      <c r="C952" s="651" t="s">
        <v>296</v>
      </c>
      <c r="D952" s="651" t="s">
        <v>1298</v>
      </c>
      <c r="E952" s="651" t="s">
        <v>1303</v>
      </c>
      <c r="F952" s="651" t="s">
        <v>1301</v>
      </c>
      <c r="G952" s="651" t="s">
        <v>1303</v>
      </c>
      <c r="H952" s="651">
        <v>0.05</v>
      </c>
      <c r="I952" s="651" t="s">
        <v>1302</v>
      </c>
    </row>
    <row r="953" spans="1:9" ht="15.75" x14ac:dyDescent="0.25">
      <c r="A953" s="651">
        <v>952</v>
      </c>
      <c r="B953" s="651" t="s">
        <v>230</v>
      </c>
      <c r="C953" s="651" t="s">
        <v>296</v>
      </c>
      <c r="D953" s="651" t="s">
        <v>1298</v>
      </c>
      <c r="E953" s="651" t="s">
        <v>1303</v>
      </c>
      <c r="F953" s="651" t="s">
        <v>1299</v>
      </c>
      <c r="G953" s="651" t="s">
        <v>1303</v>
      </c>
      <c r="H953" s="651">
        <v>0.05</v>
      </c>
      <c r="I953" s="651" t="s">
        <v>1302</v>
      </c>
    </row>
    <row r="954" spans="1:9" ht="15.75" x14ac:dyDescent="0.25">
      <c r="A954" s="651">
        <v>953</v>
      </c>
      <c r="B954" s="651" t="s">
        <v>230</v>
      </c>
      <c r="C954" s="651" t="s">
        <v>296</v>
      </c>
      <c r="D954" s="651" t="s">
        <v>1298</v>
      </c>
      <c r="E954" s="651" t="s">
        <v>1303</v>
      </c>
      <c r="F954" s="651" t="s">
        <v>1299</v>
      </c>
      <c r="G954" s="651" t="s">
        <v>1303</v>
      </c>
      <c r="H954" s="651">
        <v>0.05</v>
      </c>
      <c r="I954" s="651" t="s">
        <v>1302</v>
      </c>
    </row>
    <row r="955" spans="1:9" ht="15.75" x14ac:dyDescent="0.25">
      <c r="A955" s="651">
        <v>954</v>
      </c>
      <c r="B955" s="651" t="s">
        <v>230</v>
      </c>
      <c r="C955" s="651" t="s">
        <v>296</v>
      </c>
      <c r="D955" s="651" t="s">
        <v>1298</v>
      </c>
      <c r="E955" s="651" t="s">
        <v>1303</v>
      </c>
      <c r="F955" s="651" t="s">
        <v>1301</v>
      </c>
      <c r="G955" s="651" t="s">
        <v>1303</v>
      </c>
      <c r="H955" s="651">
        <v>0.06</v>
      </c>
      <c r="I955" s="651" t="s">
        <v>1302</v>
      </c>
    </row>
    <row r="956" spans="1:9" ht="15.75" x14ac:dyDescent="0.25">
      <c r="A956" s="651">
        <v>955</v>
      </c>
      <c r="B956" s="651" t="s">
        <v>230</v>
      </c>
      <c r="C956" s="651" t="s">
        <v>296</v>
      </c>
      <c r="D956" s="651" t="s">
        <v>1298</v>
      </c>
      <c r="E956" s="651" t="s">
        <v>1303</v>
      </c>
      <c r="F956" s="651" t="s">
        <v>1299</v>
      </c>
      <c r="G956" s="651" t="s">
        <v>1303</v>
      </c>
      <c r="H956" s="651">
        <v>0.06</v>
      </c>
      <c r="I956" s="651" t="s">
        <v>1302</v>
      </c>
    </row>
    <row r="957" spans="1:9" ht="15.75" x14ac:dyDescent="0.25">
      <c r="A957" s="651">
        <v>956</v>
      </c>
      <c r="B957" s="651" t="s">
        <v>230</v>
      </c>
      <c r="C957" s="651" t="s">
        <v>296</v>
      </c>
      <c r="D957" s="651" t="s">
        <v>1298</v>
      </c>
      <c r="E957" s="651" t="s">
        <v>1303</v>
      </c>
      <c r="F957" s="651" t="s">
        <v>1299</v>
      </c>
      <c r="G957" s="651" t="s">
        <v>1303</v>
      </c>
      <c r="H957" s="651">
        <v>0.06</v>
      </c>
      <c r="I957" s="651" t="s">
        <v>1302</v>
      </c>
    </row>
    <row r="958" spans="1:9" ht="15.75" x14ac:dyDescent="0.25">
      <c r="A958" s="651">
        <v>957</v>
      </c>
      <c r="B958" s="651" t="s">
        <v>230</v>
      </c>
      <c r="C958" s="651" t="s">
        <v>296</v>
      </c>
      <c r="D958" s="651" t="s">
        <v>1298</v>
      </c>
      <c r="E958" s="651" t="s">
        <v>1303</v>
      </c>
      <c r="F958" s="651" t="s">
        <v>1299</v>
      </c>
      <c r="G958" s="651" t="s">
        <v>1303</v>
      </c>
      <c r="H958" s="651">
        <v>0.06</v>
      </c>
      <c r="I958" s="651" t="s">
        <v>1302</v>
      </c>
    </row>
    <row r="959" spans="1:9" ht="15.75" x14ac:dyDescent="0.25">
      <c r="A959" s="651">
        <v>958</v>
      </c>
      <c r="B959" s="651" t="s">
        <v>230</v>
      </c>
      <c r="C959" s="651" t="s">
        <v>296</v>
      </c>
      <c r="D959" s="651" t="s">
        <v>1298</v>
      </c>
      <c r="E959" s="651" t="s">
        <v>1303</v>
      </c>
      <c r="F959" s="651" t="s">
        <v>1299</v>
      </c>
      <c r="G959" s="651" t="s">
        <v>1303</v>
      </c>
      <c r="H959" s="651">
        <v>0.06</v>
      </c>
      <c r="I959" s="651" t="s">
        <v>1302</v>
      </c>
    </row>
    <row r="960" spans="1:9" ht="15.75" x14ac:dyDescent="0.25">
      <c r="A960" s="651">
        <v>959</v>
      </c>
      <c r="B960" s="651" t="s">
        <v>230</v>
      </c>
      <c r="C960" s="651" t="s">
        <v>296</v>
      </c>
      <c r="D960" s="651" t="s">
        <v>1298</v>
      </c>
      <c r="E960" s="651" t="s">
        <v>1303</v>
      </c>
      <c r="F960" s="651" t="s">
        <v>1299</v>
      </c>
      <c r="G960" s="651" t="s">
        <v>1303</v>
      </c>
      <c r="H960" s="651">
        <v>0.06</v>
      </c>
      <c r="I960" s="651" t="s">
        <v>1302</v>
      </c>
    </row>
    <row r="961" spans="1:9" ht="15.75" x14ac:dyDescent="0.25">
      <c r="A961" s="651">
        <v>960</v>
      </c>
      <c r="B961" s="651" t="s">
        <v>230</v>
      </c>
      <c r="C961" s="651" t="s">
        <v>296</v>
      </c>
      <c r="D961" s="651" t="s">
        <v>1298</v>
      </c>
      <c r="E961" s="651" t="s">
        <v>1303</v>
      </c>
      <c r="F961" s="651" t="s">
        <v>1299</v>
      </c>
      <c r="G961" s="651" t="s">
        <v>1303</v>
      </c>
      <c r="H961" s="651">
        <v>0.06</v>
      </c>
      <c r="I961" s="651" t="s">
        <v>1302</v>
      </c>
    </row>
    <row r="962" spans="1:9" ht="15.75" x14ac:dyDescent="0.25">
      <c r="A962" s="651">
        <v>961</v>
      </c>
      <c r="B962" s="651" t="s">
        <v>230</v>
      </c>
      <c r="C962" s="651" t="s">
        <v>296</v>
      </c>
      <c r="D962" s="651" t="s">
        <v>1298</v>
      </c>
      <c r="E962" s="651" t="s">
        <v>1303</v>
      </c>
      <c r="F962" s="651" t="s">
        <v>1299</v>
      </c>
      <c r="G962" s="651" t="s">
        <v>1303</v>
      </c>
      <c r="H962" s="651">
        <v>0.06</v>
      </c>
      <c r="I962" s="651" t="s">
        <v>1302</v>
      </c>
    </row>
    <row r="963" spans="1:9" ht="15.75" x14ac:dyDescent="0.25">
      <c r="A963" s="651">
        <v>962</v>
      </c>
      <c r="B963" s="651" t="s">
        <v>230</v>
      </c>
      <c r="C963" s="651" t="s">
        <v>296</v>
      </c>
      <c r="D963" s="651" t="s">
        <v>1298</v>
      </c>
      <c r="E963" s="651" t="s">
        <v>1303</v>
      </c>
      <c r="F963" s="651" t="s">
        <v>1299</v>
      </c>
      <c r="G963" s="651" t="s">
        <v>1303</v>
      </c>
      <c r="H963" s="651">
        <v>0.06</v>
      </c>
      <c r="I963" s="651" t="s">
        <v>1302</v>
      </c>
    </row>
    <row r="964" spans="1:9" ht="15.75" x14ac:dyDescent="0.25">
      <c r="A964" s="651">
        <v>963</v>
      </c>
      <c r="B964" s="651" t="s">
        <v>230</v>
      </c>
      <c r="C964" s="651" t="s">
        <v>296</v>
      </c>
      <c r="D964" s="651" t="s">
        <v>1298</v>
      </c>
      <c r="E964" s="651" t="s">
        <v>1303</v>
      </c>
      <c r="F964" s="651" t="s">
        <v>1299</v>
      </c>
      <c r="G964" s="651" t="s">
        <v>1303</v>
      </c>
      <c r="H964" s="651">
        <v>0.06</v>
      </c>
      <c r="I964" s="651" t="s">
        <v>1302</v>
      </c>
    </row>
    <row r="965" spans="1:9" ht="15.75" x14ac:dyDescent="0.25">
      <c r="A965" s="651">
        <v>964</v>
      </c>
      <c r="B965" s="651" t="s">
        <v>230</v>
      </c>
      <c r="C965" s="651" t="s">
        <v>296</v>
      </c>
      <c r="D965" s="651" t="s">
        <v>1298</v>
      </c>
      <c r="E965" s="651" t="s">
        <v>1303</v>
      </c>
      <c r="F965" s="651" t="s">
        <v>1299</v>
      </c>
      <c r="G965" s="651" t="s">
        <v>1303</v>
      </c>
      <c r="H965" s="651">
        <v>0.06</v>
      </c>
      <c r="I965" s="651" t="s">
        <v>1302</v>
      </c>
    </row>
    <row r="966" spans="1:9" ht="15.75" x14ac:dyDescent="0.25">
      <c r="A966" s="651">
        <v>965</v>
      </c>
      <c r="B966" s="651" t="s">
        <v>230</v>
      </c>
      <c r="C966" s="651" t="s">
        <v>296</v>
      </c>
      <c r="D966" s="651" t="s">
        <v>1298</v>
      </c>
      <c r="E966" s="651" t="s">
        <v>1303</v>
      </c>
      <c r="F966" s="651" t="s">
        <v>1299</v>
      </c>
      <c r="G966" s="651" t="s">
        <v>1303</v>
      </c>
      <c r="H966" s="651">
        <v>0.06</v>
      </c>
      <c r="I966" s="651" t="s">
        <v>1302</v>
      </c>
    </row>
    <row r="967" spans="1:9" ht="15.75" x14ac:dyDescent="0.25">
      <c r="A967" s="651">
        <v>966</v>
      </c>
      <c r="B967" s="651" t="s">
        <v>230</v>
      </c>
      <c r="C967" s="651" t="s">
        <v>296</v>
      </c>
      <c r="D967" s="651" t="s">
        <v>1298</v>
      </c>
      <c r="E967" s="651" t="s">
        <v>1303</v>
      </c>
      <c r="F967" s="651" t="s">
        <v>1299</v>
      </c>
      <c r="G967" s="651" t="s">
        <v>1303</v>
      </c>
      <c r="H967" s="651">
        <v>0.06</v>
      </c>
      <c r="I967" s="651" t="s">
        <v>1302</v>
      </c>
    </row>
    <row r="968" spans="1:9" ht="15.75" x14ac:dyDescent="0.25">
      <c r="A968" s="651">
        <v>967</v>
      </c>
      <c r="B968" s="651" t="s">
        <v>230</v>
      </c>
      <c r="C968" s="651" t="s">
        <v>296</v>
      </c>
      <c r="D968" s="651" t="s">
        <v>1298</v>
      </c>
      <c r="E968" s="651" t="s">
        <v>1303</v>
      </c>
      <c r="F968" s="651" t="s">
        <v>1299</v>
      </c>
      <c r="G968" s="651" t="s">
        <v>1303</v>
      </c>
      <c r="H968" s="651">
        <v>0.06</v>
      </c>
      <c r="I968" s="651" t="s">
        <v>1302</v>
      </c>
    </row>
    <row r="969" spans="1:9" ht="15.75" x14ac:dyDescent="0.25">
      <c r="A969" s="651">
        <v>968</v>
      </c>
      <c r="B969" s="651" t="s">
        <v>230</v>
      </c>
      <c r="C969" s="651" t="s">
        <v>296</v>
      </c>
      <c r="D969" s="651" t="s">
        <v>1298</v>
      </c>
      <c r="E969" s="651" t="s">
        <v>1303</v>
      </c>
      <c r="F969" s="651" t="s">
        <v>1299</v>
      </c>
      <c r="G969" s="651" t="s">
        <v>1303</v>
      </c>
      <c r="H969" s="651">
        <v>0.06</v>
      </c>
      <c r="I969" s="651" t="s">
        <v>1302</v>
      </c>
    </row>
    <row r="970" spans="1:9" ht="15.75" x14ac:dyDescent="0.25">
      <c r="A970" s="651">
        <v>969</v>
      </c>
      <c r="B970" s="651" t="s">
        <v>230</v>
      </c>
      <c r="C970" s="651" t="s">
        <v>296</v>
      </c>
      <c r="D970" s="651" t="s">
        <v>1298</v>
      </c>
      <c r="E970" s="651" t="s">
        <v>1303</v>
      </c>
      <c r="F970" s="651" t="s">
        <v>1299</v>
      </c>
      <c r="G970" s="651" t="s">
        <v>1303</v>
      </c>
      <c r="H970" s="651">
        <v>0.06</v>
      </c>
      <c r="I970" s="651" t="s">
        <v>1302</v>
      </c>
    </row>
    <row r="971" spans="1:9" ht="15.75" x14ac:dyDescent="0.25">
      <c r="A971" s="651">
        <v>970</v>
      </c>
      <c r="B971" s="651" t="s">
        <v>230</v>
      </c>
      <c r="C971" s="651" t="s">
        <v>296</v>
      </c>
      <c r="D971" s="651" t="s">
        <v>1298</v>
      </c>
      <c r="E971" s="651" t="s">
        <v>1303</v>
      </c>
      <c r="F971" s="651" t="s">
        <v>1299</v>
      </c>
      <c r="G971" s="651" t="s">
        <v>1303</v>
      </c>
      <c r="H971" s="651">
        <v>0.06</v>
      </c>
      <c r="I971" s="651" t="s">
        <v>1302</v>
      </c>
    </row>
    <row r="972" spans="1:9" ht="15.75" x14ac:dyDescent="0.25">
      <c r="A972" s="651">
        <v>971</v>
      </c>
      <c r="B972" s="651" t="s">
        <v>230</v>
      </c>
      <c r="C972" s="651" t="s">
        <v>296</v>
      </c>
      <c r="D972" s="651" t="s">
        <v>1298</v>
      </c>
      <c r="E972" s="651" t="s">
        <v>1303</v>
      </c>
      <c r="F972" s="651" t="s">
        <v>1299</v>
      </c>
      <c r="G972" s="651" t="s">
        <v>1303</v>
      </c>
      <c r="H972" s="651">
        <v>0.06</v>
      </c>
      <c r="I972" s="651" t="s">
        <v>1302</v>
      </c>
    </row>
    <row r="973" spans="1:9" ht="15.75" x14ac:dyDescent="0.25">
      <c r="A973" s="651">
        <v>972</v>
      </c>
      <c r="B973" s="651" t="s">
        <v>230</v>
      </c>
      <c r="C973" s="651" t="s">
        <v>296</v>
      </c>
      <c r="D973" s="651" t="s">
        <v>1298</v>
      </c>
      <c r="E973" s="651" t="s">
        <v>1303</v>
      </c>
      <c r="F973" s="651" t="s">
        <v>1299</v>
      </c>
      <c r="G973" s="651" t="s">
        <v>1303</v>
      </c>
      <c r="H973" s="651">
        <v>0.06</v>
      </c>
      <c r="I973" s="651" t="s">
        <v>1302</v>
      </c>
    </row>
    <row r="974" spans="1:9" ht="15.75" x14ac:dyDescent="0.25">
      <c r="A974" s="651">
        <v>973</v>
      </c>
      <c r="B974" s="651" t="s">
        <v>230</v>
      </c>
      <c r="C974" s="651" t="s">
        <v>296</v>
      </c>
      <c r="D974" s="651" t="s">
        <v>1298</v>
      </c>
      <c r="E974" s="651" t="s">
        <v>1303</v>
      </c>
      <c r="F974" s="651" t="s">
        <v>1299</v>
      </c>
      <c r="G974" s="651" t="s">
        <v>1303</v>
      </c>
      <c r="H974" s="651">
        <v>0.06</v>
      </c>
      <c r="I974" s="651" t="s">
        <v>1302</v>
      </c>
    </row>
    <row r="975" spans="1:9" ht="15.75" x14ac:dyDescent="0.25">
      <c r="A975" s="651">
        <v>974</v>
      </c>
      <c r="B975" s="651" t="s">
        <v>230</v>
      </c>
      <c r="C975" s="651" t="s">
        <v>296</v>
      </c>
      <c r="D975" s="651" t="s">
        <v>1298</v>
      </c>
      <c r="E975" s="651" t="s">
        <v>1303</v>
      </c>
      <c r="F975" s="651" t="s">
        <v>1299</v>
      </c>
      <c r="G975" s="651" t="s">
        <v>1303</v>
      </c>
      <c r="H975" s="651">
        <v>0.06</v>
      </c>
      <c r="I975" s="651" t="s">
        <v>1302</v>
      </c>
    </row>
    <row r="976" spans="1:9" ht="15.75" x14ac:dyDescent="0.25">
      <c r="A976" s="651">
        <v>975</v>
      </c>
      <c r="B976" s="651" t="s">
        <v>230</v>
      </c>
      <c r="C976" s="651" t="s">
        <v>296</v>
      </c>
      <c r="D976" s="651" t="s">
        <v>1298</v>
      </c>
      <c r="E976" s="651" t="s">
        <v>1303</v>
      </c>
      <c r="F976" s="651" t="s">
        <v>1299</v>
      </c>
      <c r="G976" s="651" t="s">
        <v>1303</v>
      </c>
      <c r="H976" s="651">
        <v>0.06</v>
      </c>
      <c r="I976" s="651" t="s">
        <v>1302</v>
      </c>
    </row>
    <row r="977" spans="1:9" ht="15.75" x14ac:dyDescent="0.25">
      <c r="A977" s="651">
        <v>976</v>
      </c>
      <c r="B977" s="651" t="s">
        <v>230</v>
      </c>
      <c r="C977" s="651" t="s">
        <v>296</v>
      </c>
      <c r="D977" s="651" t="s">
        <v>1298</v>
      </c>
      <c r="E977" s="651" t="s">
        <v>1303</v>
      </c>
      <c r="F977" s="651" t="s">
        <v>1299</v>
      </c>
      <c r="G977" s="651" t="s">
        <v>1303</v>
      </c>
      <c r="H977" s="651">
        <v>0.06</v>
      </c>
      <c r="I977" s="651" t="s">
        <v>1302</v>
      </c>
    </row>
    <row r="978" spans="1:9" ht="15.75" x14ac:dyDescent="0.25">
      <c r="A978" s="651">
        <v>977</v>
      </c>
      <c r="B978" s="651" t="s">
        <v>230</v>
      </c>
      <c r="C978" s="651" t="s">
        <v>296</v>
      </c>
      <c r="D978" s="651" t="s">
        <v>1298</v>
      </c>
      <c r="E978" s="651" t="s">
        <v>1303</v>
      </c>
      <c r="F978" s="651" t="s">
        <v>1299</v>
      </c>
      <c r="G978" s="651" t="s">
        <v>1303</v>
      </c>
      <c r="H978" s="651">
        <v>0.06</v>
      </c>
      <c r="I978" s="651" t="s">
        <v>1302</v>
      </c>
    </row>
    <row r="979" spans="1:9" ht="15.75" x14ac:dyDescent="0.25">
      <c r="A979" s="651">
        <v>978</v>
      </c>
      <c r="B979" s="651" t="s">
        <v>230</v>
      </c>
      <c r="C979" s="651" t="s">
        <v>296</v>
      </c>
      <c r="D979" s="651" t="s">
        <v>1298</v>
      </c>
      <c r="E979" s="651" t="s">
        <v>1303</v>
      </c>
      <c r="F979" s="651" t="s">
        <v>1299</v>
      </c>
      <c r="G979" s="651" t="s">
        <v>1303</v>
      </c>
      <c r="H979" s="651">
        <v>0.06</v>
      </c>
      <c r="I979" s="651" t="s">
        <v>1302</v>
      </c>
    </row>
    <row r="980" spans="1:9" ht="15.75" x14ac:dyDescent="0.25">
      <c r="A980" s="651">
        <v>979</v>
      </c>
      <c r="B980" s="651" t="s">
        <v>230</v>
      </c>
      <c r="C980" s="651" t="s">
        <v>296</v>
      </c>
      <c r="D980" s="651" t="s">
        <v>1298</v>
      </c>
      <c r="E980" s="651" t="s">
        <v>1303</v>
      </c>
      <c r="F980" s="651" t="s">
        <v>1299</v>
      </c>
      <c r="G980" s="651" t="s">
        <v>1303</v>
      </c>
      <c r="H980" s="651">
        <v>0.06</v>
      </c>
      <c r="I980" s="651" t="s">
        <v>1302</v>
      </c>
    </row>
    <row r="981" spans="1:9" ht="15.75" x14ac:dyDescent="0.25">
      <c r="A981" s="651">
        <v>980</v>
      </c>
      <c r="B981" s="651" t="s">
        <v>230</v>
      </c>
      <c r="C981" s="651" t="s">
        <v>296</v>
      </c>
      <c r="D981" s="651" t="s">
        <v>1298</v>
      </c>
      <c r="E981" s="651" t="s">
        <v>1303</v>
      </c>
      <c r="F981" s="651" t="s">
        <v>1299</v>
      </c>
      <c r="G981" s="651" t="s">
        <v>1303</v>
      </c>
      <c r="H981" s="651">
        <v>0.06</v>
      </c>
      <c r="I981" s="651" t="s">
        <v>1302</v>
      </c>
    </row>
    <row r="982" spans="1:9" ht="15.75" x14ac:dyDescent="0.25">
      <c r="A982" s="651">
        <v>981</v>
      </c>
      <c r="B982" s="651" t="s">
        <v>230</v>
      </c>
      <c r="C982" s="651" t="s">
        <v>296</v>
      </c>
      <c r="D982" s="651" t="s">
        <v>1298</v>
      </c>
      <c r="E982" s="651" t="s">
        <v>1303</v>
      </c>
      <c r="F982" s="651" t="s">
        <v>1299</v>
      </c>
      <c r="G982" s="651" t="s">
        <v>1303</v>
      </c>
      <c r="H982" s="651">
        <v>0.06</v>
      </c>
      <c r="I982" s="651" t="s">
        <v>1302</v>
      </c>
    </row>
    <row r="983" spans="1:9" ht="15.75" x14ac:dyDescent="0.25">
      <c r="A983" s="651">
        <v>982</v>
      </c>
      <c r="B983" s="651" t="s">
        <v>230</v>
      </c>
      <c r="C983" s="651" t="s">
        <v>296</v>
      </c>
      <c r="D983" s="651" t="s">
        <v>1298</v>
      </c>
      <c r="E983" s="651" t="s">
        <v>1303</v>
      </c>
      <c r="F983" s="651" t="s">
        <v>1299</v>
      </c>
      <c r="G983" s="651" t="s">
        <v>1303</v>
      </c>
      <c r="H983" s="651">
        <v>0.06</v>
      </c>
      <c r="I983" s="651" t="s">
        <v>1302</v>
      </c>
    </row>
    <row r="984" spans="1:9" ht="15.75" x14ac:dyDescent="0.25">
      <c r="A984" s="651">
        <v>983</v>
      </c>
      <c r="B984" s="651" t="s">
        <v>230</v>
      </c>
      <c r="C984" s="651" t="s">
        <v>296</v>
      </c>
      <c r="D984" s="651" t="s">
        <v>1298</v>
      </c>
      <c r="E984" s="651" t="s">
        <v>1303</v>
      </c>
      <c r="F984" s="651" t="s">
        <v>1301</v>
      </c>
      <c r="G984" s="651" t="s">
        <v>1303</v>
      </c>
      <c r="H984" s="651">
        <v>9.0399999999999994E-2</v>
      </c>
      <c r="I984" s="651" t="s">
        <v>1302</v>
      </c>
    </row>
    <row r="985" spans="1:9" ht="15.75" x14ac:dyDescent="0.25">
      <c r="A985" s="651">
        <v>984</v>
      </c>
      <c r="B985" s="651" t="s">
        <v>230</v>
      </c>
      <c r="C985" s="651" t="s">
        <v>296</v>
      </c>
      <c r="D985" s="651" t="s">
        <v>1298</v>
      </c>
      <c r="E985" s="651" t="s">
        <v>1303</v>
      </c>
      <c r="F985" s="651" t="s">
        <v>1301</v>
      </c>
      <c r="G985" s="651" t="s">
        <v>1303</v>
      </c>
      <c r="H985" s="651">
        <v>9.0399999999999994E-2</v>
      </c>
      <c r="I985" s="651" t="s">
        <v>1302</v>
      </c>
    </row>
    <row r="986" spans="1:9" ht="15.75" x14ac:dyDescent="0.25">
      <c r="A986" s="651">
        <v>985</v>
      </c>
      <c r="B986" s="651" t="s">
        <v>230</v>
      </c>
      <c r="C986" s="651" t="s">
        <v>296</v>
      </c>
      <c r="D986" s="651" t="s">
        <v>1298</v>
      </c>
      <c r="E986" s="651" t="s">
        <v>1303</v>
      </c>
      <c r="F986" s="651" t="s">
        <v>1301</v>
      </c>
      <c r="G986" s="651" t="s">
        <v>1303</v>
      </c>
      <c r="H986" s="651">
        <v>9.0399999999999994E-2</v>
      </c>
      <c r="I986" s="651" t="s">
        <v>1302</v>
      </c>
    </row>
    <row r="987" spans="1:9" ht="15.75" x14ac:dyDescent="0.25">
      <c r="A987" s="651">
        <v>986</v>
      </c>
      <c r="B987" s="651" t="s">
        <v>230</v>
      </c>
      <c r="C987" s="651" t="s">
        <v>296</v>
      </c>
      <c r="D987" s="651" t="s">
        <v>1298</v>
      </c>
      <c r="E987" s="651" t="s">
        <v>1303</v>
      </c>
      <c r="F987" s="651" t="s">
        <v>1301</v>
      </c>
      <c r="G987" s="651" t="s">
        <v>1303</v>
      </c>
      <c r="H987" s="651">
        <v>9.5000000000000001E-2</v>
      </c>
      <c r="I987" s="651" t="s">
        <v>1300</v>
      </c>
    </row>
    <row r="988" spans="1:9" ht="15.75" x14ac:dyDescent="0.25">
      <c r="A988" s="651">
        <v>987</v>
      </c>
      <c r="B988" s="651" t="s">
        <v>230</v>
      </c>
      <c r="C988" s="651" t="s">
        <v>296</v>
      </c>
      <c r="D988" s="651" t="s">
        <v>1298</v>
      </c>
      <c r="E988" s="651" t="s">
        <v>1303</v>
      </c>
      <c r="F988" s="651" t="s">
        <v>1301</v>
      </c>
      <c r="G988" s="651" t="s">
        <v>1303</v>
      </c>
      <c r="H988" s="651">
        <v>0.14680000000000001</v>
      </c>
      <c r="I988" s="651" t="s">
        <v>1300</v>
      </c>
    </row>
    <row r="989" spans="1:9" ht="15.75" x14ac:dyDescent="0.25">
      <c r="A989" s="651">
        <v>988</v>
      </c>
      <c r="B989" s="651" t="s">
        <v>230</v>
      </c>
      <c r="C989" s="651" t="s">
        <v>296</v>
      </c>
      <c r="D989" s="651" t="s">
        <v>1298</v>
      </c>
      <c r="E989" s="651" t="s">
        <v>1303</v>
      </c>
      <c r="F989" s="651" t="s">
        <v>1301</v>
      </c>
      <c r="G989" s="651" t="s">
        <v>1303</v>
      </c>
      <c r="H989" s="651">
        <v>0.15</v>
      </c>
      <c r="I989" s="651" t="s">
        <v>1302</v>
      </c>
    </row>
    <row r="990" spans="1:9" ht="15.75" x14ac:dyDescent="0.25">
      <c r="A990" s="651">
        <v>989</v>
      </c>
      <c r="B990" s="651" t="s">
        <v>230</v>
      </c>
      <c r="C990" s="651" t="s">
        <v>296</v>
      </c>
      <c r="D990" s="651" t="s">
        <v>1298</v>
      </c>
      <c r="E990" s="651" t="s">
        <v>1303</v>
      </c>
      <c r="F990" s="651" t="s">
        <v>1301</v>
      </c>
      <c r="G990" s="651" t="s">
        <v>1303</v>
      </c>
      <c r="H990" s="651">
        <v>0.18079999999999999</v>
      </c>
      <c r="I990" s="651" t="s">
        <v>1302</v>
      </c>
    </row>
    <row r="991" spans="1:9" ht="15.75" x14ac:dyDescent="0.25">
      <c r="A991" s="651">
        <v>990</v>
      </c>
      <c r="B991" s="651" t="s">
        <v>230</v>
      </c>
      <c r="C991" s="651" t="s">
        <v>296</v>
      </c>
      <c r="D991" s="651" t="s">
        <v>1298</v>
      </c>
      <c r="E991" s="651" t="s">
        <v>1303</v>
      </c>
      <c r="F991" s="651" t="s">
        <v>1301</v>
      </c>
      <c r="G991" s="651" t="s">
        <v>1303</v>
      </c>
      <c r="H991" s="651">
        <v>0.23050000000000001</v>
      </c>
      <c r="I991" s="651" t="s">
        <v>1300</v>
      </c>
    </row>
    <row r="992" spans="1:9" ht="15.75" x14ac:dyDescent="0.25">
      <c r="A992" s="651">
        <v>991</v>
      </c>
      <c r="B992" s="651" t="s">
        <v>230</v>
      </c>
      <c r="C992" s="651" t="s">
        <v>296</v>
      </c>
      <c r="D992" s="651" t="s">
        <v>1298</v>
      </c>
      <c r="E992" s="651" t="s">
        <v>1303</v>
      </c>
      <c r="F992" s="651" t="s">
        <v>1301</v>
      </c>
      <c r="G992" s="651" t="s">
        <v>1303</v>
      </c>
      <c r="H992" s="651">
        <v>0.246</v>
      </c>
      <c r="I992" s="651" t="s">
        <v>1300</v>
      </c>
    </row>
    <row r="993" spans="1:9" ht="15.75" x14ac:dyDescent="0.25">
      <c r="A993" s="651">
        <v>992</v>
      </c>
      <c r="B993" s="651" t="s">
        <v>230</v>
      </c>
      <c r="C993" s="651" t="s">
        <v>296</v>
      </c>
      <c r="D993" s="651" t="s">
        <v>1298</v>
      </c>
      <c r="E993" s="651" t="s">
        <v>1303</v>
      </c>
      <c r="F993" s="651" t="s">
        <v>1301</v>
      </c>
      <c r="G993" s="651" t="s">
        <v>1303</v>
      </c>
      <c r="H993" s="651">
        <v>0.45200000000000001</v>
      </c>
      <c r="I993" s="651" t="s">
        <v>1302</v>
      </c>
    </row>
    <row r="994" spans="1:9" ht="15.75" x14ac:dyDescent="0.25">
      <c r="A994" s="651">
        <v>993</v>
      </c>
      <c r="B994" s="651" t="s">
        <v>230</v>
      </c>
      <c r="C994" s="651" t="s">
        <v>296</v>
      </c>
      <c r="D994" s="651" t="s">
        <v>1298</v>
      </c>
      <c r="E994" s="651" t="s">
        <v>1303</v>
      </c>
      <c r="F994" s="651" t="s">
        <v>1301</v>
      </c>
      <c r="G994" s="651" t="s">
        <v>1303</v>
      </c>
      <c r="H994" s="651">
        <v>0.58599999999999997</v>
      </c>
      <c r="I994" s="651" t="s">
        <v>1300</v>
      </c>
    </row>
    <row r="995" spans="1:9" ht="15.75" x14ac:dyDescent="0.25">
      <c r="A995" s="651">
        <v>994</v>
      </c>
      <c r="B995" s="651" t="s">
        <v>230</v>
      </c>
      <c r="C995" s="651" t="s">
        <v>296</v>
      </c>
      <c r="D995" s="651" t="s">
        <v>1298</v>
      </c>
      <c r="E995" s="651" t="s">
        <v>1303</v>
      </c>
      <c r="F995" s="651" t="s">
        <v>1301</v>
      </c>
      <c r="G995" s="651" t="s">
        <v>1303</v>
      </c>
      <c r="H995" s="651">
        <v>0.64900000000000002</v>
      </c>
      <c r="I995" s="651" t="s">
        <v>1300</v>
      </c>
    </row>
    <row r="996" spans="1:9" ht="15.75" x14ac:dyDescent="0.25">
      <c r="A996" s="651">
        <v>995</v>
      </c>
      <c r="B996" s="651" t="s">
        <v>230</v>
      </c>
      <c r="C996" s="651" t="s">
        <v>296</v>
      </c>
      <c r="D996" s="651" t="s">
        <v>1298</v>
      </c>
      <c r="E996" s="651" t="s">
        <v>1303</v>
      </c>
      <c r="F996" s="651" t="s">
        <v>1301</v>
      </c>
      <c r="G996" s="651" t="s">
        <v>1303</v>
      </c>
      <c r="H996" s="651">
        <v>2.9321000000000002</v>
      </c>
      <c r="I996" s="651" t="s">
        <v>1300</v>
      </c>
    </row>
    <row r="997" spans="1:9" ht="15.75" x14ac:dyDescent="0.25">
      <c r="A997" s="651">
        <v>996</v>
      </c>
      <c r="B997" s="651" t="s">
        <v>1306</v>
      </c>
      <c r="C997" s="651" t="s">
        <v>296</v>
      </c>
      <c r="D997" s="651" t="s">
        <v>1298</v>
      </c>
      <c r="E997" s="651">
        <v>370</v>
      </c>
      <c r="F997" s="651" t="s">
        <v>1299</v>
      </c>
      <c r="G997" s="651">
        <v>8.7900000000000006E-2</v>
      </c>
      <c r="H997" s="651">
        <v>0.114</v>
      </c>
      <c r="I997" s="651" t="s">
        <v>1302</v>
      </c>
    </row>
    <row r="998" spans="1:9" ht="15.75" x14ac:dyDescent="0.25">
      <c r="A998" s="651">
        <v>997</v>
      </c>
      <c r="B998" s="651" t="s">
        <v>1306</v>
      </c>
      <c r="C998" s="651" t="s">
        <v>296</v>
      </c>
      <c r="D998" s="651" t="s">
        <v>1298</v>
      </c>
      <c r="E998" s="651">
        <v>371</v>
      </c>
      <c r="F998" s="651" t="s">
        <v>1299</v>
      </c>
      <c r="G998" s="651">
        <v>1.4E-2</v>
      </c>
      <c r="H998" s="651">
        <v>1.4E-2</v>
      </c>
      <c r="I998" s="651" t="s">
        <v>1302</v>
      </c>
    </row>
    <row r="999" spans="1:9" ht="15.75" x14ac:dyDescent="0.25">
      <c r="A999" s="651">
        <v>998</v>
      </c>
      <c r="B999" s="651" t="s">
        <v>1306</v>
      </c>
      <c r="C999" s="651" t="s">
        <v>296</v>
      </c>
      <c r="D999" s="651" t="s">
        <v>1298</v>
      </c>
      <c r="E999" s="651">
        <v>397</v>
      </c>
      <c r="F999" s="651" t="s">
        <v>1299</v>
      </c>
      <c r="G999" s="651">
        <v>1.2999999999999999E-2</v>
      </c>
      <c r="H999" s="651">
        <v>1.2999999999999999E-2</v>
      </c>
      <c r="I999" s="651" t="s">
        <v>1302</v>
      </c>
    </row>
    <row r="1000" spans="1:9" ht="15.75" x14ac:dyDescent="0.25">
      <c r="A1000" s="651">
        <v>999</v>
      </c>
      <c r="B1000" s="651" t="s">
        <v>1306</v>
      </c>
      <c r="C1000" s="651" t="s">
        <v>296</v>
      </c>
      <c r="D1000" s="651" t="s">
        <v>1298</v>
      </c>
      <c r="E1000" s="651">
        <v>420</v>
      </c>
      <c r="F1000" s="651" t="s">
        <v>1299</v>
      </c>
      <c r="G1000" s="651">
        <v>8.6999999999999994E-2</v>
      </c>
      <c r="H1000" s="651">
        <v>0.1</v>
      </c>
      <c r="I1000" s="651" t="s">
        <v>1302</v>
      </c>
    </row>
    <row r="1001" spans="1:9" ht="15.75" x14ac:dyDescent="0.25">
      <c r="A1001" s="651">
        <v>1000</v>
      </c>
      <c r="B1001" s="651" t="s">
        <v>1306</v>
      </c>
      <c r="C1001" s="651" t="s">
        <v>296</v>
      </c>
      <c r="D1001" s="651" t="s">
        <v>1298</v>
      </c>
      <c r="E1001" s="651">
        <v>423</v>
      </c>
      <c r="F1001" s="651" t="s">
        <v>1299</v>
      </c>
      <c r="G1001" s="651">
        <v>1.2E-2</v>
      </c>
      <c r="H1001" s="651">
        <v>1.2E-2</v>
      </c>
      <c r="I1001" s="651" t="s">
        <v>1302</v>
      </c>
    </row>
    <row r="1002" spans="1:9" ht="15.75" x14ac:dyDescent="0.25">
      <c r="A1002" s="651">
        <v>1001</v>
      </c>
      <c r="B1002" s="651" t="s">
        <v>1306</v>
      </c>
      <c r="C1002" s="651" t="s">
        <v>296</v>
      </c>
      <c r="D1002" s="651" t="s">
        <v>1298</v>
      </c>
      <c r="E1002" s="651">
        <v>423</v>
      </c>
      <c r="F1002" s="651" t="s">
        <v>1299</v>
      </c>
      <c r="G1002" s="651" t="s">
        <v>1303</v>
      </c>
      <c r="H1002" s="651">
        <v>4.8000000000000001E-2</v>
      </c>
      <c r="I1002" s="651" t="s">
        <v>1300</v>
      </c>
    </row>
    <row r="1003" spans="1:9" ht="15.75" x14ac:dyDescent="0.25">
      <c r="A1003" s="651">
        <v>1002</v>
      </c>
      <c r="B1003" s="651" t="s">
        <v>1306</v>
      </c>
      <c r="C1003" s="651" t="s">
        <v>296</v>
      </c>
      <c r="D1003" s="651" t="s">
        <v>1298</v>
      </c>
      <c r="E1003" s="651">
        <v>425</v>
      </c>
      <c r="F1003" s="651" t="s">
        <v>1299</v>
      </c>
      <c r="G1003" s="651">
        <v>8.8999999999999996E-2</v>
      </c>
      <c r="H1003" s="651">
        <v>0.1</v>
      </c>
      <c r="I1003" s="651" t="s">
        <v>1302</v>
      </c>
    </row>
    <row r="1004" spans="1:9" ht="15.75" x14ac:dyDescent="0.25">
      <c r="A1004" s="651">
        <v>1003</v>
      </c>
      <c r="B1004" s="651" t="s">
        <v>1306</v>
      </c>
      <c r="C1004" s="651" t="s">
        <v>296</v>
      </c>
      <c r="D1004" s="651" t="s">
        <v>1298</v>
      </c>
      <c r="E1004" s="651">
        <v>434</v>
      </c>
      <c r="F1004" s="651" t="s">
        <v>1299</v>
      </c>
      <c r="G1004" s="651" t="s">
        <v>1303</v>
      </c>
      <c r="H1004" s="651">
        <v>1.2E-2</v>
      </c>
      <c r="I1004" s="651" t="s">
        <v>1302</v>
      </c>
    </row>
    <row r="1005" spans="1:9" ht="15.75" x14ac:dyDescent="0.25">
      <c r="A1005" s="651">
        <v>1004</v>
      </c>
      <c r="B1005" s="651" t="s">
        <v>1306</v>
      </c>
      <c r="C1005" s="651" t="s">
        <v>296</v>
      </c>
      <c r="D1005" s="651" t="s">
        <v>1298</v>
      </c>
      <c r="E1005" s="651">
        <v>434</v>
      </c>
      <c r="F1005" s="651" t="s">
        <v>1299</v>
      </c>
      <c r="G1005" s="651" t="s">
        <v>1303</v>
      </c>
      <c r="H1005" s="651">
        <v>2.7E-2</v>
      </c>
      <c r="I1005" s="651" t="s">
        <v>1300</v>
      </c>
    </row>
    <row r="1006" spans="1:9" ht="15.75" x14ac:dyDescent="0.25">
      <c r="A1006" s="651">
        <v>1005</v>
      </c>
      <c r="B1006" s="651" t="s">
        <v>1306</v>
      </c>
      <c r="C1006" s="651" t="s">
        <v>296</v>
      </c>
      <c r="D1006" s="651" t="s">
        <v>1298</v>
      </c>
      <c r="E1006" s="651">
        <v>434</v>
      </c>
      <c r="F1006" s="651" t="s">
        <v>1299</v>
      </c>
      <c r="G1006" s="651" t="s">
        <v>1303</v>
      </c>
      <c r="H1006" s="651">
        <v>0.14000000000000001</v>
      </c>
      <c r="I1006" s="651" t="s">
        <v>1300</v>
      </c>
    </row>
    <row r="1007" spans="1:9" ht="15.75" x14ac:dyDescent="0.25">
      <c r="A1007" s="651">
        <v>1006</v>
      </c>
      <c r="B1007" s="651" t="s">
        <v>1306</v>
      </c>
      <c r="C1007" s="651" t="s">
        <v>296</v>
      </c>
      <c r="D1007" s="651" t="s">
        <v>1298</v>
      </c>
      <c r="E1007" s="651">
        <v>435</v>
      </c>
      <c r="F1007" s="651" t="s">
        <v>1299</v>
      </c>
      <c r="G1007" s="651" t="s">
        <v>1303</v>
      </c>
      <c r="H1007" s="651">
        <v>1.2E-2</v>
      </c>
      <c r="I1007" s="651" t="s">
        <v>1302</v>
      </c>
    </row>
    <row r="1008" spans="1:9" ht="15.75" x14ac:dyDescent="0.25">
      <c r="A1008" s="651">
        <v>1007</v>
      </c>
      <c r="B1008" s="651" t="s">
        <v>1306</v>
      </c>
      <c r="C1008" s="651" t="s">
        <v>296</v>
      </c>
      <c r="D1008" s="651" t="s">
        <v>1298</v>
      </c>
      <c r="E1008" s="651">
        <v>437</v>
      </c>
      <c r="F1008" s="651" t="s">
        <v>1299</v>
      </c>
      <c r="G1008" s="651" t="s">
        <v>1303</v>
      </c>
      <c r="H1008" s="651">
        <v>4.9000000000000002E-2</v>
      </c>
      <c r="I1008" s="651" t="s">
        <v>1300</v>
      </c>
    </row>
    <row r="1009" spans="1:9" ht="15.75" x14ac:dyDescent="0.25">
      <c r="A1009" s="651">
        <v>1008</v>
      </c>
      <c r="B1009" s="651" t="s">
        <v>1306</v>
      </c>
      <c r="C1009" s="651" t="s">
        <v>296</v>
      </c>
      <c r="D1009" s="651" t="s">
        <v>1298</v>
      </c>
      <c r="E1009" s="651">
        <v>438</v>
      </c>
      <c r="F1009" s="651" t="s">
        <v>1299</v>
      </c>
      <c r="G1009" s="651" t="s">
        <v>1303</v>
      </c>
      <c r="H1009" s="651">
        <v>1.2E-2</v>
      </c>
      <c r="I1009" s="651" t="s">
        <v>1302</v>
      </c>
    </row>
    <row r="1010" spans="1:9" ht="15.75" x14ac:dyDescent="0.25">
      <c r="A1010" s="651">
        <v>1009</v>
      </c>
      <c r="B1010" s="651" t="s">
        <v>1306</v>
      </c>
      <c r="C1010" s="651" t="s">
        <v>296</v>
      </c>
      <c r="D1010" s="651" t="s">
        <v>1298</v>
      </c>
      <c r="E1010" s="651">
        <v>438</v>
      </c>
      <c r="F1010" s="651" t="s">
        <v>1299</v>
      </c>
      <c r="G1010" s="651" t="s">
        <v>1303</v>
      </c>
      <c r="H1010" s="651">
        <v>1.2E-2</v>
      </c>
      <c r="I1010" s="651" t="s">
        <v>1302</v>
      </c>
    </row>
    <row r="1011" spans="1:9" ht="15.75" x14ac:dyDescent="0.25">
      <c r="A1011" s="651">
        <v>1010</v>
      </c>
      <c r="B1011" s="651" t="s">
        <v>1306</v>
      </c>
      <c r="C1011" s="651" t="s">
        <v>296</v>
      </c>
      <c r="D1011" s="651" t="s">
        <v>1298</v>
      </c>
      <c r="E1011" s="651">
        <v>438</v>
      </c>
      <c r="F1011" s="651" t="s">
        <v>1299</v>
      </c>
      <c r="G1011" s="651" t="s">
        <v>1303</v>
      </c>
      <c r="H1011" s="651">
        <v>1.2E-2</v>
      </c>
      <c r="I1011" s="651" t="s">
        <v>1302</v>
      </c>
    </row>
    <row r="1012" spans="1:9" ht="15.75" x14ac:dyDescent="0.25">
      <c r="A1012" s="651">
        <v>1011</v>
      </c>
      <c r="B1012" s="651" t="s">
        <v>1306</v>
      </c>
      <c r="C1012" s="651" t="s">
        <v>296</v>
      </c>
      <c r="D1012" s="651" t="s">
        <v>1298</v>
      </c>
      <c r="E1012" s="651">
        <v>438</v>
      </c>
      <c r="F1012" s="651" t="s">
        <v>1299</v>
      </c>
      <c r="G1012" s="651" t="s">
        <v>1303</v>
      </c>
      <c r="H1012" s="651">
        <v>4.2000000000000003E-2</v>
      </c>
      <c r="I1012" s="651" t="s">
        <v>1300</v>
      </c>
    </row>
    <row r="1013" spans="1:9" ht="15.75" x14ac:dyDescent="0.25">
      <c r="A1013" s="651">
        <v>1012</v>
      </c>
      <c r="B1013" s="651" t="s">
        <v>1306</v>
      </c>
      <c r="C1013" s="651" t="s">
        <v>296</v>
      </c>
      <c r="D1013" s="651" t="s">
        <v>1298</v>
      </c>
      <c r="E1013" s="651">
        <v>438</v>
      </c>
      <c r="F1013" s="651" t="s">
        <v>1299</v>
      </c>
      <c r="G1013" s="651" t="s">
        <v>1303</v>
      </c>
      <c r="H1013" s="651">
        <v>4.2999999999999997E-2</v>
      </c>
      <c r="I1013" s="651" t="s">
        <v>1300</v>
      </c>
    </row>
    <row r="1014" spans="1:9" ht="15.75" x14ac:dyDescent="0.25">
      <c r="A1014" s="651">
        <v>1013</v>
      </c>
      <c r="B1014" s="651" t="s">
        <v>1306</v>
      </c>
      <c r="C1014" s="651" t="s">
        <v>296</v>
      </c>
      <c r="D1014" s="651" t="s">
        <v>1298</v>
      </c>
      <c r="E1014" s="651">
        <v>442</v>
      </c>
      <c r="F1014" s="651" t="s">
        <v>1299</v>
      </c>
      <c r="G1014" s="651" t="s">
        <v>1303</v>
      </c>
      <c r="H1014" s="651">
        <v>1.2E-2</v>
      </c>
      <c r="I1014" s="651" t="s">
        <v>1302</v>
      </c>
    </row>
    <row r="1015" spans="1:9" ht="15.75" x14ac:dyDescent="0.25">
      <c r="A1015" s="651">
        <v>1014</v>
      </c>
      <c r="B1015" s="651" t="s">
        <v>1306</v>
      </c>
      <c r="C1015" s="651" t="s">
        <v>296</v>
      </c>
      <c r="D1015" s="651" t="s">
        <v>1298</v>
      </c>
      <c r="E1015" s="651">
        <v>442</v>
      </c>
      <c r="F1015" s="651" t="s">
        <v>1299</v>
      </c>
      <c r="G1015" s="651" t="s">
        <v>1303</v>
      </c>
      <c r="H1015" s="651">
        <v>1.2E-2</v>
      </c>
      <c r="I1015" s="651" t="s">
        <v>1302</v>
      </c>
    </row>
    <row r="1016" spans="1:9" ht="15.75" x14ac:dyDescent="0.25">
      <c r="A1016" s="651">
        <v>1015</v>
      </c>
      <c r="B1016" s="651" t="s">
        <v>1306</v>
      </c>
      <c r="C1016" s="651" t="s">
        <v>296</v>
      </c>
      <c r="D1016" s="651" t="s">
        <v>1298</v>
      </c>
      <c r="E1016" s="651">
        <v>444</v>
      </c>
      <c r="F1016" s="651" t="s">
        <v>1299</v>
      </c>
      <c r="G1016" s="651" t="s">
        <v>1303</v>
      </c>
      <c r="H1016" s="651">
        <v>1.2E-2</v>
      </c>
      <c r="I1016" s="651" t="s">
        <v>1302</v>
      </c>
    </row>
    <row r="1017" spans="1:9" ht="15.75" x14ac:dyDescent="0.25">
      <c r="A1017" s="651">
        <v>1016</v>
      </c>
      <c r="B1017" s="651" t="s">
        <v>1306</v>
      </c>
      <c r="C1017" s="651" t="s">
        <v>296</v>
      </c>
      <c r="D1017" s="651" t="s">
        <v>1298</v>
      </c>
      <c r="E1017" s="651">
        <v>445</v>
      </c>
      <c r="F1017" s="651" t="s">
        <v>1299</v>
      </c>
      <c r="G1017" s="651">
        <v>0.04</v>
      </c>
      <c r="H1017" s="651">
        <v>0.04</v>
      </c>
      <c r="I1017" s="651" t="s">
        <v>1302</v>
      </c>
    </row>
    <row r="1018" spans="1:9" ht="15.75" x14ac:dyDescent="0.25">
      <c r="A1018" s="651">
        <v>1017</v>
      </c>
      <c r="B1018" s="651" t="s">
        <v>1306</v>
      </c>
      <c r="C1018" s="651" t="s">
        <v>296</v>
      </c>
      <c r="D1018" s="651" t="s">
        <v>1298</v>
      </c>
      <c r="E1018" s="651">
        <v>446</v>
      </c>
      <c r="F1018" s="651" t="s">
        <v>1299</v>
      </c>
      <c r="G1018" s="651" t="s">
        <v>1303</v>
      </c>
      <c r="H1018" s="651">
        <v>1.2E-2</v>
      </c>
      <c r="I1018" s="651" t="s">
        <v>1302</v>
      </c>
    </row>
    <row r="1019" spans="1:9" ht="15.75" x14ac:dyDescent="0.25">
      <c r="A1019" s="651">
        <v>1018</v>
      </c>
      <c r="B1019" s="651" t="s">
        <v>1306</v>
      </c>
      <c r="C1019" s="651" t="s">
        <v>296</v>
      </c>
      <c r="D1019" s="651" t="s">
        <v>1298</v>
      </c>
      <c r="E1019" s="651">
        <v>450</v>
      </c>
      <c r="F1019" s="651" t="s">
        <v>1299</v>
      </c>
      <c r="G1019" s="651" t="s">
        <v>1303</v>
      </c>
      <c r="H1019" s="651">
        <v>1.2E-2</v>
      </c>
      <c r="I1019" s="651" t="s">
        <v>1302</v>
      </c>
    </row>
    <row r="1020" spans="1:9" ht="15.75" x14ac:dyDescent="0.25">
      <c r="A1020" s="651">
        <v>1019</v>
      </c>
      <c r="B1020" s="651" t="s">
        <v>1306</v>
      </c>
      <c r="C1020" s="651" t="s">
        <v>296</v>
      </c>
      <c r="D1020" s="651" t="s">
        <v>1298</v>
      </c>
      <c r="E1020" s="651">
        <v>450</v>
      </c>
      <c r="F1020" s="651" t="s">
        <v>1299</v>
      </c>
      <c r="G1020" s="651" t="s">
        <v>1303</v>
      </c>
      <c r="H1020" s="651">
        <v>1.2E-2</v>
      </c>
      <c r="I1020" s="651" t="s">
        <v>1302</v>
      </c>
    </row>
    <row r="1021" spans="1:9" ht="15.75" x14ac:dyDescent="0.25">
      <c r="A1021" s="651">
        <v>1020</v>
      </c>
      <c r="B1021" s="651" t="s">
        <v>1306</v>
      </c>
      <c r="C1021" s="651" t="s">
        <v>296</v>
      </c>
      <c r="D1021" s="651" t="s">
        <v>1298</v>
      </c>
      <c r="E1021" s="651">
        <v>450</v>
      </c>
      <c r="F1021" s="651" t="s">
        <v>1299</v>
      </c>
      <c r="G1021" s="651">
        <v>9.4E-2</v>
      </c>
      <c r="H1021" s="651">
        <v>9.4E-2</v>
      </c>
      <c r="I1021" s="651" t="s">
        <v>1302</v>
      </c>
    </row>
    <row r="1022" spans="1:9" ht="15.75" x14ac:dyDescent="0.25">
      <c r="A1022" s="651">
        <v>1021</v>
      </c>
      <c r="B1022" s="651" t="s">
        <v>1306</v>
      </c>
      <c r="C1022" s="651" t="s">
        <v>296</v>
      </c>
      <c r="D1022" s="651" t="s">
        <v>1298</v>
      </c>
      <c r="E1022" s="651">
        <v>453</v>
      </c>
      <c r="F1022" s="651" t="s">
        <v>1299</v>
      </c>
      <c r="G1022" s="651" t="s">
        <v>1303</v>
      </c>
      <c r="H1022" s="651">
        <v>1.2E-2</v>
      </c>
      <c r="I1022" s="651" t="s">
        <v>1302</v>
      </c>
    </row>
    <row r="1023" spans="1:9" ht="15.75" x14ac:dyDescent="0.25">
      <c r="A1023" s="651">
        <v>1022</v>
      </c>
      <c r="B1023" s="651" t="s">
        <v>1306</v>
      </c>
      <c r="C1023" s="651" t="s">
        <v>296</v>
      </c>
      <c r="D1023" s="651" t="s">
        <v>1298</v>
      </c>
      <c r="E1023" s="651">
        <v>459</v>
      </c>
      <c r="F1023" s="651" t="s">
        <v>1299</v>
      </c>
      <c r="G1023" s="651">
        <v>0.2</v>
      </c>
      <c r="H1023" s="651">
        <v>0.2</v>
      </c>
      <c r="I1023" s="651" t="s">
        <v>1302</v>
      </c>
    </row>
    <row r="1024" spans="1:9" ht="15.75" x14ac:dyDescent="0.25">
      <c r="A1024" s="651">
        <v>1023</v>
      </c>
      <c r="B1024" s="651" t="s">
        <v>1306</v>
      </c>
      <c r="C1024" s="651" t="s">
        <v>296</v>
      </c>
      <c r="D1024" s="651" t="s">
        <v>1298</v>
      </c>
      <c r="E1024" s="651">
        <v>460</v>
      </c>
      <c r="F1024" s="651" t="s">
        <v>1299</v>
      </c>
      <c r="G1024" s="651" t="s">
        <v>1303</v>
      </c>
      <c r="H1024" s="651">
        <v>1.0999999999999999E-2</v>
      </c>
      <c r="I1024" s="651" t="s">
        <v>1302</v>
      </c>
    </row>
    <row r="1025" spans="1:9" ht="15.75" x14ac:dyDescent="0.25">
      <c r="A1025" s="651">
        <v>1024</v>
      </c>
      <c r="B1025" s="651" t="s">
        <v>1306</v>
      </c>
      <c r="C1025" s="651" t="s">
        <v>296</v>
      </c>
      <c r="D1025" s="651" t="s">
        <v>1298</v>
      </c>
      <c r="E1025" s="651">
        <v>460</v>
      </c>
      <c r="F1025" s="651" t="s">
        <v>1299</v>
      </c>
      <c r="G1025" s="651" t="s">
        <v>1303</v>
      </c>
      <c r="H1025" s="651">
        <v>1.0999999999999999E-2</v>
      </c>
      <c r="I1025" s="651" t="s">
        <v>1302</v>
      </c>
    </row>
    <row r="1026" spans="1:9" ht="15.75" x14ac:dyDescent="0.25">
      <c r="A1026" s="651">
        <v>1025</v>
      </c>
      <c r="B1026" s="651" t="s">
        <v>1306</v>
      </c>
      <c r="C1026" s="651" t="s">
        <v>296</v>
      </c>
      <c r="D1026" s="651" t="s">
        <v>1298</v>
      </c>
      <c r="E1026" s="651">
        <v>463</v>
      </c>
      <c r="F1026" s="651" t="s">
        <v>1299</v>
      </c>
      <c r="G1026" s="651" t="s">
        <v>1303</v>
      </c>
      <c r="H1026" s="651">
        <v>1.0999999999999999E-2</v>
      </c>
      <c r="I1026" s="651" t="s">
        <v>1302</v>
      </c>
    </row>
    <row r="1027" spans="1:9" ht="15.75" x14ac:dyDescent="0.25">
      <c r="A1027" s="651">
        <v>1026</v>
      </c>
      <c r="B1027" s="651" t="s">
        <v>1306</v>
      </c>
      <c r="C1027" s="651" t="s">
        <v>296</v>
      </c>
      <c r="D1027" s="651" t="s">
        <v>1298</v>
      </c>
      <c r="E1027" s="651">
        <v>465</v>
      </c>
      <c r="F1027" s="651" t="s">
        <v>1299</v>
      </c>
      <c r="G1027" s="651" t="s">
        <v>1303</v>
      </c>
      <c r="H1027" s="651">
        <v>1.0999999999999999E-2</v>
      </c>
      <c r="I1027" s="651" t="s">
        <v>1302</v>
      </c>
    </row>
    <row r="1028" spans="1:9" ht="15.75" x14ac:dyDescent="0.25">
      <c r="A1028" s="651">
        <v>1027</v>
      </c>
      <c r="B1028" s="651" t="s">
        <v>1306</v>
      </c>
      <c r="C1028" s="651" t="s">
        <v>296</v>
      </c>
      <c r="D1028" s="651" t="s">
        <v>1298</v>
      </c>
      <c r="E1028" s="651">
        <v>465</v>
      </c>
      <c r="F1028" s="651" t="s">
        <v>1299</v>
      </c>
      <c r="G1028" s="651" t="s">
        <v>1303</v>
      </c>
      <c r="H1028" s="651">
        <v>1.0999999999999999E-2</v>
      </c>
      <c r="I1028" s="651" t="s">
        <v>1302</v>
      </c>
    </row>
    <row r="1029" spans="1:9" ht="15.75" x14ac:dyDescent="0.25">
      <c r="A1029" s="651">
        <v>1028</v>
      </c>
      <c r="B1029" s="651" t="s">
        <v>1306</v>
      </c>
      <c r="C1029" s="651" t="s">
        <v>296</v>
      </c>
      <c r="D1029" s="651" t="s">
        <v>1298</v>
      </c>
      <c r="E1029" s="651">
        <v>465</v>
      </c>
      <c r="F1029" s="651" t="s">
        <v>1299</v>
      </c>
      <c r="G1029" s="651" t="s">
        <v>1303</v>
      </c>
      <c r="H1029" s="651">
        <v>1.0999999999999999E-2</v>
      </c>
      <c r="I1029" s="651" t="s">
        <v>1302</v>
      </c>
    </row>
    <row r="1030" spans="1:9" ht="15.75" x14ac:dyDescent="0.25">
      <c r="A1030" s="651">
        <v>1029</v>
      </c>
      <c r="B1030" s="651" t="s">
        <v>1306</v>
      </c>
      <c r="C1030" s="651" t="s">
        <v>296</v>
      </c>
      <c r="D1030" s="651" t="s">
        <v>1298</v>
      </c>
      <c r="E1030" s="651">
        <v>465</v>
      </c>
      <c r="F1030" s="651" t="s">
        <v>1299</v>
      </c>
      <c r="G1030" s="651" t="s">
        <v>1303</v>
      </c>
      <c r="H1030" s="651">
        <v>1.2E-2</v>
      </c>
      <c r="I1030" s="651" t="s">
        <v>1300</v>
      </c>
    </row>
    <row r="1031" spans="1:9" ht="15.75" x14ac:dyDescent="0.25">
      <c r="A1031" s="651">
        <v>1030</v>
      </c>
      <c r="B1031" s="651" t="s">
        <v>1306</v>
      </c>
      <c r="C1031" s="651" t="s">
        <v>296</v>
      </c>
      <c r="D1031" s="651" t="s">
        <v>1298</v>
      </c>
      <c r="E1031" s="651">
        <v>465</v>
      </c>
      <c r="F1031" s="651" t="s">
        <v>1299</v>
      </c>
      <c r="G1031" s="651" t="s">
        <v>1303</v>
      </c>
      <c r="H1031" s="651">
        <v>2.8000000000000001E-2</v>
      </c>
      <c r="I1031" s="651" t="s">
        <v>1300</v>
      </c>
    </row>
    <row r="1032" spans="1:9" ht="15.75" x14ac:dyDescent="0.25">
      <c r="A1032" s="651">
        <v>1031</v>
      </c>
      <c r="B1032" s="651" t="s">
        <v>1306</v>
      </c>
      <c r="C1032" s="651" t="s">
        <v>296</v>
      </c>
      <c r="D1032" s="651" t="s">
        <v>1298</v>
      </c>
      <c r="E1032" s="651">
        <v>465</v>
      </c>
      <c r="F1032" s="651" t="s">
        <v>1299</v>
      </c>
      <c r="G1032" s="651" t="s">
        <v>1303</v>
      </c>
      <c r="H1032" s="651">
        <v>0.11</v>
      </c>
      <c r="I1032" s="651" t="s">
        <v>1300</v>
      </c>
    </row>
    <row r="1033" spans="1:9" ht="15.75" x14ac:dyDescent="0.25">
      <c r="A1033" s="651">
        <v>1032</v>
      </c>
      <c r="B1033" s="651" t="s">
        <v>1306</v>
      </c>
      <c r="C1033" s="651" t="s">
        <v>296</v>
      </c>
      <c r="D1033" s="651" t="s">
        <v>1298</v>
      </c>
      <c r="E1033" s="651">
        <v>468</v>
      </c>
      <c r="F1033" s="651" t="s">
        <v>1299</v>
      </c>
      <c r="G1033" s="651" t="s">
        <v>1303</v>
      </c>
      <c r="H1033" s="651">
        <v>1.0999999999999999E-2</v>
      </c>
      <c r="I1033" s="651" t="s">
        <v>1302</v>
      </c>
    </row>
    <row r="1034" spans="1:9" ht="15.75" x14ac:dyDescent="0.25">
      <c r="A1034" s="651">
        <v>1033</v>
      </c>
      <c r="B1034" s="651" t="s">
        <v>1306</v>
      </c>
      <c r="C1034" s="651" t="s">
        <v>296</v>
      </c>
      <c r="D1034" s="651" t="s">
        <v>1298</v>
      </c>
      <c r="E1034" s="651">
        <v>469</v>
      </c>
      <c r="F1034" s="651" t="s">
        <v>1299</v>
      </c>
      <c r="G1034" s="651">
        <v>1.0999999999999999E-2</v>
      </c>
      <c r="H1034" s="651">
        <v>1.0999999999999999E-2</v>
      </c>
      <c r="I1034" s="651" t="s">
        <v>1302</v>
      </c>
    </row>
    <row r="1035" spans="1:9" ht="15.75" x14ac:dyDescent="0.25">
      <c r="A1035" s="651">
        <v>1034</v>
      </c>
      <c r="B1035" s="651" t="s">
        <v>1306</v>
      </c>
      <c r="C1035" s="651" t="s">
        <v>296</v>
      </c>
      <c r="D1035" s="651" t="s">
        <v>1298</v>
      </c>
      <c r="E1035" s="651">
        <v>470</v>
      </c>
      <c r="F1035" s="651" t="s">
        <v>1299</v>
      </c>
      <c r="G1035" s="651">
        <v>1.0770833333333334E-2</v>
      </c>
      <c r="H1035" s="651">
        <v>1.0999999999999999E-2</v>
      </c>
      <c r="I1035" s="651" t="s">
        <v>1302</v>
      </c>
    </row>
    <row r="1036" spans="1:9" ht="15.75" x14ac:dyDescent="0.25">
      <c r="A1036" s="651">
        <v>1035</v>
      </c>
      <c r="B1036" s="651" t="s">
        <v>1306</v>
      </c>
      <c r="C1036" s="651" t="s">
        <v>296</v>
      </c>
      <c r="D1036" s="651" t="s">
        <v>1298</v>
      </c>
      <c r="E1036" s="651">
        <v>470</v>
      </c>
      <c r="F1036" s="651" t="s">
        <v>1299</v>
      </c>
      <c r="G1036" s="651" t="s">
        <v>1303</v>
      </c>
      <c r="H1036" s="651">
        <v>1.0999999999999999E-2</v>
      </c>
      <c r="I1036" s="651" t="s">
        <v>1302</v>
      </c>
    </row>
    <row r="1037" spans="1:9" ht="15.75" x14ac:dyDescent="0.25">
      <c r="A1037" s="651">
        <v>1036</v>
      </c>
      <c r="B1037" s="651" t="s">
        <v>1306</v>
      </c>
      <c r="C1037" s="651" t="s">
        <v>296</v>
      </c>
      <c r="D1037" s="651" t="s">
        <v>1298</v>
      </c>
      <c r="E1037" s="651">
        <v>470</v>
      </c>
      <c r="F1037" s="651" t="s">
        <v>1299</v>
      </c>
      <c r="G1037" s="651">
        <v>0.2</v>
      </c>
      <c r="H1037" s="651">
        <v>0.2</v>
      </c>
      <c r="I1037" s="651" t="s">
        <v>1302</v>
      </c>
    </row>
    <row r="1038" spans="1:9" ht="15.75" x14ac:dyDescent="0.25">
      <c r="A1038" s="651">
        <v>1037</v>
      </c>
      <c r="B1038" s="651" t="s">
        <v>1306</v>
      </c>
      <c r="C1038" s="651" t="s">
        <v>296</v>
      </c>
      <c r="D1038" s="651" t="s">
        <v>1298</v>
      </c>
      <c r="E1038" s="651">
        <v>473</v>
      </c>
      <c r="F1038" s="651" t="s">
        <v>1299</v>
      </c>
      <c r="G1038" s="651">
        <v>1.0999999999999999E-2</v>
      </c>
      <c r="H1038" s="651">
        <v>1.0999999999999999E-2</v>
      </c>
      <c r="I1038" s="651" t="s">
        <v>1302</v>
      </c>
    </row>
    <row r="1039" spans="1:9" ht="15.75" x14ac:dyDescent="0.25">
      <c r="A1039" s="651">
        <v>1038</v>
      </c>
      <c r="B1039" s="651" t="s">
        <v>1306</v>
      </c>
      <c r="C1039" s="651" t="s">
        <v>296</v>
      </c>
      <c r="D1039" s="651" t="s">
        <v>1298</v>
      </c>
      <c r="E1039" s="651">
        <v>474</v>
      </c>
      <c r="F1039" s="651" t="s">
        <v>1299</v>
      </c>
      <c r="G1039" s="651" t="s">
        <v>1303</v>
      </c>
      <c r="H1039" s="651">
        <v>7.6999999999999999E-2</v>
      </c>
      <c r="I1039" s="651" t="s">
        <v>1300</v>
      </c>
    </row>
    <row r="1040" spans="1:9" ht="15.75" x14ac:dyDescent="0.25">
      <c r="A1040" s="651">
        <v>1039</v>
      </c>
      <c r="B1040" s="651" t="s">
        <v>1306</v>
      </c>
      <c r="C1040" s="651" t="s">
        <v>296</v>
      </c>
      <c r="D1040" s="651" t="s">
        <v>1298</v>
      </c>
      <c r="E1040" s="651">
        <v>477</v>
      </c>
      <c r="F1040" s="651" t="s">
        <v>1299</v>
      </c>
      <c r="G1040" s="651">
        <v>1.0999999999999999E-2</v>
      </c>
      <c r="H1040" s="651">
        <v>1.0999999999999999E-2</v>
      </c>
      <c r="I1040" s="651" t="s">
        <v>1302</v>
      </c>
    </row>
    <row r="1041" spans="1:9" ht="15.75" x14ac:dyDescent="0.25">
      <c r="A1041" s="651">
        <v>1040</v>
      </c>
      <c r="B1041" s="651" t="s">
        <v>1306</v>
      </c>
      <c r="C1041" s="651" t="s">
        <v>296</v>
      </c>
      <c r="D1041" s="651" t="s">
        <v>1298</v>
      </c>
      <c r="E1041" s="651">
        <v>477</v>
      </c>
      <c r="F1041" s="651" t="s">
        <v>1299</v>
      </c>
      <c r="G1041" s="651" t="s">
        <v>1303</v>
      </c>
      <c r="H1041" s="651">
        <v>1.0999999999999999E-2</v>
      </c>
      <c r="I1041" s="651" t="s">
        <v>1302</v>
      </c>
    </row>
    <row r="1042" spans="1:9" ht="15.75" x14ac:dyDescent="0.25">
      <c r="A1042" s="651">
        <v>1041</v>
      </c>
      <c r="B1042" s="651" t="s">
        <v>1306</v>
      </c>
      <c r="C1042" s="651" t="s">
        <v>296</v>
      </c>
      <c r="D1042" s="651" t="s">
        <v>1298</v>
      </c>
      <c r="E1042" s="651">
        <v>478</v>
      </c>
      <c r="F1042" s="651" t="s">
        <v>1299</v>
      </c>
      <c r="G1042" s="651" t="s">
        <v>1303</v>
      </c>
      <c r="H1042" s="651">
        <v>4.7E-2</v>
      </c>
      <c r="I1042" s="651" t="s">
        <v>1300</v>
      </c>
    </row>
    <row r="1043" spans="1:9" ht="15.75" x14ac:dyDescent="0.25">
      <c r="A1043" s="651">
        <v>1042</v>
      </c>
      <c r="B1043" s="651" t="s">
        <v>1306</v>
      </c>
      <c r="C1043" s="651" t="s">
        <v>296</v>
      </c>
      <c r="D1043" s="651" t="s">
        <v>1298</v>
      </c>
      <c r="E1043" s="651">
        <v>480</v>
      </c>
      <c r="F1043" s="651" t="s">
        <v>1301</v>
      </c>
      <c r="G1043" s="651">
        <v>0.01</v>
      </c>
      <c r="H1043" s="651">
        <v>0.01</v>
      </c>
      <c r="I1043" s="651" t="s">
        <v>1302</v>
      </c>
    </row>
    <row r="1044" spans="1:9" ht="15.75" x14ac:dyDescent="0.25">
      <c r="A1044" s="651">
        <v>1043</v>
      </c>
      <c r="B1044" s="651" t="s">
        <v>1306</v>
      </c>
      <c r="C1044" s="651" t="s">
        <v>296</v>
      </c>
      <c r="D1044" s="651" t="s">
        <v>1298</v>
      </c>
      <c r="E1044" s="651">
        <v>480</v>
      </c>
      <c r="F1044" s="651" t="s">
        <v>1301</v>
      </c>
      <c r="G1044" s="651">
        <v>1.0999999999999999E-2</v>
      </c>
      <c r="H1044" s="651">
        <v>1.0999999999999999E-2</v>
      </c>
      <c r="I1044" s="651" t="s">
        <v>1302</v>
      </c>
    </row>
    <row r="1045" spans="1:9" ht="15.75" x14ac:dyDescent="0.25">
      <c r="A1045" s="651">
        <v>1044</v>
      </c>
      <c r="B1045" s="651" t="s">
        <v>1306</v>
      </c>
      <c r="C1045" s="651" t="s">
        <v>296</v>
      </c>
      <c r="D1045" s="651" t="s">
        <v>1298</v>
      </c>
      <c r="E1045" s="651">
        <v>480</v>
      </c>
      <c r="F1045" s="651" t="s">
        <v>1301</v>
      </c>
      <c r="G1045" s="651">
        <v>1.0999999999999999E-2</v>
      </c>
      <c r="H1045" s="651">
        <v>1.0999999999999999E-2</v>
      </c>
      <c r="I1045" s="651" t="s">
        <v>1302</v>
      </c>
    </row>
    <row r="1046" spans="1:9" ht="15.75" x14ac:dyDescent="0.25">
      <c r="A1046" s="651">
        <v>1045</v>
      </c>
      <c r="B1046" s="651" t="s">
        <v>1306</v>
      </c>
      <c r="C1046" s="651" t="s">
        <v>296</v>
      </c>
      <c r="D1046" s="651" t="s">
        <v>1298</v>
      </c>
      <c r="E1046" s="651">
        <v>480</v>
      </c>
      <c r="F1046" s="651" t="s">
        <v>1301</v>
      </c>
      <c r="G1046" s="651">
        <v>1.0999999999999999E-2</v>
      </c>
      <c r="H1046" s="651">
        <v>1.0999999999999999E-2</v>
      </c>
      <c r="I1046" s="651" t="s">
        <v>1302</v>
      </c>
    </row>
    <row r="1047" spans="1:9" ht="15.75" x14ac:dyDescent="0.25">
      <c r="A1047" s="651">
        <v>1046</v>
      </c>
      <c r="B1047" s="651" t="s">
        <v>1306</v>
      </c>
      <c r="C1047" s="651" t="s">
        <v>296</v>
      </c>
      <c r="D1047" s="651" t="s">
        <v>1298</v>
      </c>
      <c r="E1047" s="651">
        <v>480</v>
      </c>
      <c r="F1047" s="651" t="s">
        <v>1301</v>
      </c>
      <c r="G1047" s="651">
        <v>1.0999999999999999E-2</v>
      </c>
      <c r="H1047" s="651">
        <v>1.0999999999999999E-2</v>
      </c>
      <c r="I1047" s="651" t="s">
        <v>1302</v>
      </c>
    </row>
    <row r="1048" spans="1:9" ht="15.75" x14ac:dyDescent="0.25">
      <c r="A1048" s="651">
        <v>1047</v>
      </c>
      <c r="B1048" s="651" t="s">
        <v>1306</v>
      </c>
      <c r="C1048" s="651" t="s">
        <v>296</v>
      </c>
      <c r="D1048" s="651" t="s">
        <v>1298</v>
      </c>
      <c r="E1048" s="651">
        <v>480</v>
      </c>
      <c r="F1048" s="651" t="s">
        <v>1301</v>
      </c>
      <c r="G1048" s="651">
        <v>1.0999999999999999E-2</v>
      </c>
      <c r="H1048" s="651">
        <v>1.0999999999999999E-2</v>
      </c>
      <c r="I1048" s="651" t="s">
        <v>1302</v>
      </c>
    </row>
    <row r="1049" spans="1:9" ht="15.75" x14ac:dyDescent="0.25">
      <c r="A1049" s="651">
        <v>1048</v>
      </c>
      <c r="B1049" s="651" t="s">
        <v>1306</v>
      </c>
      <c r="C1049" s="651" t="s">
        <v>296</v>
      </c>
      <c r="D1049" s="651" t="s">
        <v>1298</v>
      </c>
      <c r="E1049" s="651">
        <v>480</v>
      </c>
      <c r="F1049" s="651" t="s">
        <v>1301</v>
      </c>
      <c r="G1049" s="651">
        <v>1.0999999999999999E-2</v>
      </c>
      <c r="H1049" s="651">
        <v>1.0999999999999999E-2</v>
      </c>
      <c r="I1049" s="651" t="s">
        <v>1302</v>
      </c>
    </row>
    <row r="1050" spans="1:9" ht="15.75" x14ac:dyDescent="0.25">
      <c r="A1050" s="651">
        <v>1049</v>
      </c>
      <c r="B1050" s="651" t="s">
        <v>1306</v>
      </c>
      <c r="C1050" s="651" t="s">
        <v>296</v>
      </c>
      <c r="D1050" s="651" t="s">
        <v>1298</v>
      </c>
      <c r="E1050" s="651">
        <v>480</v>
      </c>
      <c r="F1050" s="651" t="s">
        <v>1301</v>
      </c>
      <c r="G1050" s="651">
        <v>1.0999999999999999E-2</v>
      </c>
      <c r="H1050" s="651">
        <v>1.0999999999999999E-2</v>
      </c>
      <c r="I1050" s="651" t="s">
        <v>1302</v>
      </c>
    </row>
    <row r="1051" spans="1:9" ht="15.75" x14ac:dyDescent="0.25">
      <c r="A1051" s="651">
        <v>1050</v>
      </c>
      <c r="B1051" s="651" t="s">
        <v>1306</v>
      </c>
      <c r="C1051" s="651" t="s">
        <v>296</v>
      </c>
      <c r="D1051" s="651" t="s">
        <v>1298</v>
      </c>
      <c r="E1051" s="651">
        <v>480</v>
      </c>
      <c r="F1051" s="651" t="s">
        <v>1301</v>
      </c>
      <c r="G1051" s="651">
        <v>1.0999999999999999E-2</v>
      </c>
      <c r="H1051" s="651">
        <v>1.0999999999999999E-2</v>
      </c>
      <c r="I1051" s="651" t="s">
        <v>1302</v>
      </c>
    </row>
    <row r="1052" spans="1:9" ht="15.75" x14ac:dyDescent="0.25">
      <c r="A1052" s="651">
        <v>1051</v>
      </c>
      <c r="B1052" s="651" t="s">
        <v>1306</v>
      </c>
      <c r="C1052" s="651" t="s">
        <v>296</v>
      </c>
      <c r="D1052" s="651" t="s">
        <v>1298</v>
      </c>
      <c r="E1052" s="651">
        <v>480</v>
      </c>
      <c r="F1052" s="651" t="s">
        <v>1301</v>
      </c>
      <c r="G1052" s="651">
        <v>1.0999999999999999E-2</v>
      </c>
      <c r="H1052" s="651">
        <v>1.0999999999999999E-2</v>
      </c>
      <c r="I1052" s="651" t="s">
        <v>1302</v>
      </c>
    </row>
    <row r="1053" spans="1:9" ht="15.75" x14ac:dyDescent="0.25">
      <c r="A1053" s="651">
        <v>1052</v>
      </c>
      <c r="B1053" s="651" t="s">
        <v>1306</v>
      </c>
      <c r="C1053" s="651" t="s">
        <v>296</v>
      </c>
      <c r="D1053" s="651" t="s">
        <v>1298</v>
      </c>
      <c r="E1053" s="651">
        <v>480</v>
      </c>
      <c r="F1053" s="651" t="s">
        <v>1301</v>
      </c>
      <c r="G1053" s="651" t="s">
        <v>1303</v>
      </c>
      <c r="H1053" s="651">
        <v>1.4999999999999999E-2</v>
      </c>
      <c r="I1053" s="651" t="s">
        <v>1300</v>
      </c>
    </row>
    <row r="1054" spans="1:9" ht="15.75" x14ac:dyDescent="0.25">
      <c r="A1054" s="651">
        <v>1053</v>
      </c>
      <c r="B1054" s="651" t="s">
        <v>1306</v>
      </c>
      <c r="C1054" s="651" t="s">
        <v>296</v>
      </c>
      <c r="D1054" s="651" t="s">
        <v>1298</v>
      </c>
      <c r="E1054" s="651">
        <v>480</v>
      </c>
      <c r="F1054" s="651" t="s">
        <v>1301</v>
      </c>
      <c r="G1054" s="651">
        <v>0.22</v>
      </c>
      <c r="H1054" s="651">
        <v>0.22</v>
      </c>
      <c r="I1054" s="651" t="s">
        <v>1302</v>
      </c>
    </row>
    <row r="1055" spans="1:9" ht="15.75" x14ac:dyDescent="0.25">
      <c r="A1055" s="651">
        <v>1054</v>
      </c>
      <c r="B1055" s="651" t="s">
        <v>1306</v>
      </c>
      <c r="C1055" s="651" t="s">
        <v>296</v>
      </c>
      <c r="D1055" s="651" t="s">
        <v>1298</v>
      </c>
      <c r="E1055" s="651">
        <v>481</v>
      </c>
      <c r="F1055" s="651" t="s">
        <v>1301</v>
      </c>
      <c r="G1055" s="651" t="s">
        <v>1303</v>
      </c>
      <c r="H1055" s="651">
        <v>1.0999999999999999E-2</v>
      </c>
      <c r="I1055" s="651" t="s">
        <v>1300</v>
      </c>
    </row>
    <row r="1056" spans="1:9" ht="15.75" x14ac:dyDescent="0.25">
      <c r="A1056" s="651">
        <v>1055</v>
      </c>
      <c r="B1056" s="651" t="s">
        <v>1306</v>
      </c>
      <c r="C1056" s="651" t="s">
        <v>296</v>
      </c>
      <c r="D1056" s="651" t="s">
        <v>1298</v>
      </c>
      <c r="E1056" s="651">
        <v>484</v>
      </c>
      <c r="F1056" s="651" t="s">
        <v>1301</v>
      </c>
      <c r="G1056" s="651" t="s">
        <v>1303</v>
      </c>
      <c r="H1056" s="651">
        <v>1.0999999999999999E-2</v>
      </c>
      <c r="I1056" s="651" t="s">
        <v>1302</v>
      </c>
    </row>
    <row r="1057" spans="1:9" ht="15.75" x14ac:dyDescent="0.25">
      <c r="A1057" s="651">
        <v>1056</v>
      </c>
      <c r="B1057" s="651" t="s">
        <v>1306</v>
      </c>
      <c r="C1057" s="651" t="s">
        <v>296</v>
      </c>
      <c r="D1057" s="651" t="s">
        <v>1298</v>
      </c>
      <c r="E1057" s="651">
        <v>484</v>
      </c>
      <c r="F1057" s="651" t="s">
        <v>1301</v>
      </c>
      <c r="G1057" s="651" t="s">
        <v>1303</v>
      </c>
      <c r="H1057" s="651">
        <v>1.0999999999999999E-2</v>
      </c>
      <c r="I1057" s="651" t="s">
        <v>1302</v>
      </c>
    </row>
    <row r="1058" spans="1:9" ht="15.75" x14ac:dyDescent="0.25">
      <c r="A1058" s="651">
        <v>1057</v>
      </c>
      <c r="B1058" s="651" t="s">
        <v>1306</v>
      </c>
      <c r="C1058" s="651" t="s">
        <v>296</v>
      </c>
      <c r="D1058" s="651" t="s">
        <v>1298</v>
      </c>
      <c r="E1058" s="651">
        <v>485</v>
      </c>
      <c r="F1058" s="651" t="s">
        <v>1301</v>
      </c>
      <c r="G1058" s="651">
        <v>1.1114583333333334E-2</v>
      </c>
      <c r="H1058" s="651">
        <v>1.0999999999999999E-2</v>
      </c>
      <c r="I1058" s="651" t="s">
        <v>1302</v>
      </c>
    </row>
    <row r="1059" spans="1:9" ht="15.75" x14ac:dyDescent="0.25">
      <c r="A1059" s="651">
        <v>1058</v>
      </c>
      <c r="B1059" s="651" t="s">
        <v>1306</v>
      </c>
      <c r="C1059" s="651" t="s">
        <v>296</v>
      </c>
      <c r="D1059" s="651" t="s">
        <v>1298</v>
      </c>
      <c r="E1059" s="651">
        <v>485</v>
      </c>
      <c r="F1059" s="651" t="s">
        <v>1301</v>
      </c>
      <c r="G1059" s="651">
        <v>1.1114583333333334E-2</v>
      </c>
      <c r="H1059" s="651">
        <v>1.0999999999999999E-2</v>
      </c>
      <c r="I1059" s="651" t="s">
        <v>1302</v>
      </c>
    </row>
    <row r="1060" spans="1:9" ht="15.75" x14ac:dyDescent="0.25">
      <c r="A1060" s="651">
        <v>1059</v>
      </c>
      <c r="B1060" s="651" t="s">
        <v>1306</v>
      </c>
      <c r="C1060" s="651" t="s">
        <v>296</v>
      </c>
      <c r="D1060" s="651" t="s">
        <v>1298</v>
      </c>
      <c r="E1060" s="651">
        <v>485</v>
      </c>
      <c r="F1060" s="651" t="s">
        <v>1301</v>
      </c>
      <c r="G1060" s="651">
        <v>1.0999999999999999E-2</v>
      </c>
      <c r="H1060" s="651">
        <v>1.0999999999999999E-2</v>
      </c>
      <c r="I1060" s="651" t="s">
        <v>1302</v>
      </c>
    </row>
    <row r="1061" spans="1:9" ht="15.75" x14ac:dyDescent="0.25">
      <c r="A1061" s="651">
        <v>1060</v>
      </c>
      <c r="B1061" s="651" t="s">
        <v>1306</v>
      </c>
      <c r="C1061" s="651" t="s">
        <v>296</v>
      </c>
      <c r="D1061" s="651" t="s">
        <v>1298</v>
      </c>
      <c r="E1061" s="651">
        <v>485</v>
      </c>
      <c r="F1061" s="651" t="s">
        <v>1301</v>
      </c>
      <c r="G1061" s="651">
        <v>1.0999999999999999E-2</v>
      </c>
      <c r="H1061" s="651">
        <v>1.0999999999999999E-2</v>
      </c>
      <c r="I1061" s="651" t="s">
        <v>1302</v>
      </c>
    </row>
    <row r="1062" spans="1:9" ht="15.75" x14ac:dyDescent="0.25">
      <c r="A1062" s="651">
        <v>1061</v>
      </c>
      <c r="B1062" s="651" t="s">
        <v>1306</v>
      </c>
      <c r="C1062" s="651" t="s">
        <v>296</v>
      </c>
      <c r="D1062" s="651" t="s">
        <v>1298</v>
      </c>
      <c r="E1062" s="651">
        <v>485</v>
      </c>
      <c r="F1062" s="651" t="s">
        <v>1301</v>
      </c>
      <c r="G1062" s="651">
        <v>1.0999999999999999E-2</v>
      </c>
      <c r="H1062" s="651">
        <v>1.0999999999999999E-2</v>
      </c>
      <c r="I1062" s="651" t="s">
        <v>1302</v>
      </c>
    </row>
    <row r="1063" spans="1:9" ht="15.75" x14ac:dyDescent="0.25">
      <c r="A1063" s="651">
        <v>1062</v>
      </c>
      <c r="B1063" s="651" t="s">
        <v>1306</v>
      </c>
      <c r="C1063" s="651" t="s">
        <v>296</v>
      </c>
      <c r="D1063" s="651" t="s">
        <v>1298</v>
      </c>
      <c r="E1063" s="651">
        <v>485</v>
      </c>
      <c r="F1063" s="651" t="s">
        <v>1301</v>
      </c>
      <c r="G1063" s="651" t="s">
        <v>1303</v>
      </c>
      <c r="H1063" s="651">
        <v>1.0999999999999999E-2</v>
      </c>
      <c r="I1063" s="651" t="s">
        <v>1302</v>
      </c>
    </row>
    <row r="1064" spans="1:9" ht="15.75" x14ac:dyDescent="0.25">
      <c r="A1064" s="651">
        <v>1063</v>
      </c>
      <c r="B1064" s="651" t="s">
        <v>1306</v>
      </c>
      <c r="C1064" s="651" t="s">
        <v>296</v>
      </c>
      <c r="D1064" s="651" t="s">
        <v>1298</v>
      </c>
      <c r="E1064" s="651">
        <v>485</v>
      </c>
      <c r="F1064" s="651" t="s">
        <v>1301</v>
      </c>
      <c r="G1064" s="651" t="s">
        <v>1303</v>
      </c>
      <c r="H1064" s="651">
        <v>1.0999999999999999E-2</v>
      </c>
      <c r="I1064" s="651" t="s">
        <v>1302</v>
      </c>
    </row>
    <row r="1065" spans="1:9" ht="15.75" x14ac:dyDescent="0.25">
      <c r="A1065" s="651">
        <v>1064</v>
      </c>
      <c r="B1065" s="651" t="s">
        <v>1306</v>
      </c>
      <c r="C1065" s="651" t="s">
        <v>296</v>
      </c>
      <c r="D1065" s="651" t="s">
        <v>1298</v>
      </c>
      <c r="E1065" s="651">
        <v>485</v>
      </c>
      <c r="F1065" s="651" t="s">
        <v>1301</v>
      </c>
      <c r="G1065" s="651" t="s">
        <v>1303</v>
      </c>
      <c r="H1065" s="651">
        <v>1.0999999999999999E-2</v>
      </c>
      <c r="I1065" s="651" t="s">
        <v>1302</v>
      </c>
    </row>
    <row r="1066" spans="1:9" ht="15.75" x14ac:dyDescent="0.25">
      <c r="A1066" s="651">
        <v>1065</v>
      </c>
      <c r="B1066" s="651" t="s">
        <v>1306</v>
      </c>
      <c r="C1066" s="651" t="s">
        <v>296</v>
      </c>
      <c r="D1066" s="651" t="s">
        <v>1298</v>
      </c>
      <c r="E1066" s="651">
        <v>485</v>
      </c>
      <c r="F1066" s="651" t="s">
        <v>1301</v>
      </c>
      <c r="G1066" s="651" t="s">
        <v>1303</v>
      </c>
      <c r="H1066" s="651">
        <v>1.0999999999999999E-2</v>
      </c>
      <c r="I1066" s="651" t="s">
        <v>1302</v>
      </c>
    </row>
    <row r="1067" spans="1:9" ht="15.75" x14ac:dyDescent="0.25">
      <c r="A1067" s="651">
        <v>1066</v>
      </c>
      <c r="B1067" s="651" t="s">
        <v>1306</v>
      </c>
      <c r="C1067" s="651" t="s">
        <v>296</v>
      </c>
      <c r="D1067" s="651" t="s">
        <v>1298</v>
      </c>
      <c r="E1067" s="651">
        <v>485</v>
      </c>
      <c r="F1067" s="651" t="s">
        <v>1301</v>
      </c>
      <c r="G1067" s="651" t="s">
        <v>1303</v>
      </c>
      <c r="H1067" s="651">
        <v>1.0999999999999999E-2</v>
      </c>
      <c r="I1067" s="651" t="s">
        <v>1302</v>
      </c>
    </row>
    <row r="1068" spans="1:9" ht="15.75" x14ac:dyDescent="0.25">
      <c r="A1068" s="651">
        <v>1067</v>
      </c>
      <c r="B1068" s="651" t="s">
        <v>1306</v>
      </c>
      <c r="C1068" s="651" t="s">
        <v>296</v>
      </c>
      <c r="D1068" s="651" t="s">
        <v>1298</v>
      </c>
      <c r="E1068" s="651">
        <v>485</v>
      </c>
      <c r="F1068" s="651" t="s">
        <v>1301</v>
      </c>
      <c r="G1068" s="651" t="s">
        <v>1303</v>
      </c>
      <c r="H1068" s="651">
        <v>1.4999999999999999E-2</v>
      </c>
      <c r="I1068" s="651" t="s">
        <v>1300</v>
      </c>
    </row>
    <row r="1069" spans="1:9" ht="15.75" x14ac:dyDescent="0.25">
      <c r="A1069" s="651">
        <v>1068</v>
      </c>
      <c r="B1069" s="651" t="s">
        <v>1306</v>
      </c>
      <c r="C1069" s="651" t="s">
        <v>296</v>
      </c>
      <c r="D1069" s="651" t="s">
        <v>1298</v>
      </c>
      <c r="E1069" s="651">
        <v>486</v>
      </c>
      <c r="F1069" s="651" t="s">
        <v>1301</v>
      </c>
      <c r="G1069" s="651" t="s">
        <v>1303</v>
      </c>
      <c r="H1069" s="651">
        <v>1.0999999999999999E-2</v>
      </c>
      <c r="I1069" s="651" t="s">
        <v>1302</v>
      </c>
    </row>
    <row r="1070" spans="1:9" ht="15.75" x14ac:dyDescent="0.25">
      <c r="A1070" s="651">
        <v>1069</v>
      </c>
      <c r="B1070" s="651" t="s">
        <v>1306</v>
      </c>
      <c r="C1070" s="651" t="s">
        <v>296</v>
      </c>
      <c r="D1070" s="651" t="s">
        <v>1298</v>
      </c>
      <c r="E1070" s="651">
        <v>488</v>
      </c>
      <c r="F1070" s="651" t="s">
        <v>1301</v>
      </c>
      <c r="G1070" s="651">
        <v>1.0999999999999999E-2</v>
      </c>
      <c r="H1070" s="651">
        <v>1.0999999999999999E-2</v>
      </c>
      <c r="I1070" s="651" t="s">
        <v>1302</v>
      </c>
    </row>
    <row r="1071" spans="1:9" ht="15.75" x14ac:dyDescent="0.25">
      <c r="A1071" s="651">
        <v>1070</v>
      </c>
      <c r="B1071" s="651" t="s">
        <v>1306</v>
      </c>
      <c r="C1071" s="651" t="s">
        <v>296</v>
      </c>
      <c r="D1071" s="651" t="s">
        <v>1298</v>
      </c>
      <c r="E1071" s="651">
        <v>488</v>
      </c>
      <c r="F1071" s="651" t="s">
        <v>1301</v>
      </c>
      <c r="G1071" s="651" t="s">
        <v>1303</v>
      </c>
      <c r="H1071" s="651">
        <v>1.0999999999999999E-2</v>
      </c>
      <c r="I1071" s="651" t="s">
        <v>1302</v>
      </c>
    </row>
    <row r="1072" spans="1:9" ht="15.75" x14ac:dyDescent="0.25">
      <c r="A1072" s="651">
        <v>1071</v>
      </c>
      <c r="B1072" s="651" t="s">
        <v>1306</v>
      </c>
      <c r="C1072" s="651" t="s">
        <v>296</v>
      </c>
      <c r="D1072" s="651" t="s">
        <v>1298</v>
      </c>
      <c r="E1072" s="651">
        <v>490</v>
      </c>
      <c r="F1072" s="651" t="s">
        <v>1301</v>
      </c>
      <c r="G1072" s="651" t="s">
        <v>1303</v>
      </c>
      <c r="H1072" s="651">
        <v>1.0999999999999999E-2</v>
      </c>
      <c r="I1072" s="651" t="s">
        <v>1302</v>
      </c>
    </row>
    <row r="1073" spans="1:9" ht="15.75" x14ac:dyDescent="0.25">
      <c r="A1073" s="651">
        <v>1072</v>
      </c>
      <c r="B1073" s="651" t="s">
        <v>1306</v>
      </c>
      <c r="C1073" s="651" t="s">
        <v>296</v>
      </c>
      <c r="D1073" s="651" t="s">
        <v>1298</v>
      </c>
      <c r="E1073" s="651">
        <v>490</v>
      </c>
      <c r="F1073" s="651" t="s">
        <v>1301</v>
      </c>
      <c r="G1073" s="651" t="s">
        <v>1303</v>
      </c>
      <c r="H1073" s="651">
        <v>1.0999999999999999E-2</v>
      </c>
      <c r="I1073" s="651" t="s">
        <v>1302</v>
      </c>
    </row>
    <row r="1074" spans="1:9" ht="15.75" x14ac:dyDescent="0.25">
      <c r="A1074" s="651">
        <v>1073</v>
      </c>
      <c r="B1074" s="651" t="s">
        <v>1306</v>
      </c>
      <c r="C1074" s="651" t="s">
        <v>296</v>
      </c>
      <c r="D1074" s="651" t="s">
        <v>1298</v>
      </c>
      <c r="E1074" s="651">
        <v>490</v>
      </c>
      <c r="F1074" s="651" t="s">
        <v>1301</v>
      </c>
      <c r="G1074" s="651" t="s">
        <v>1303</v>
      </c>
      <c r="H1074" s="651">
        <v>1.0999999999999999E-2</v>
      </c>
      <c r="I1074" s="651" t="s">
        <v>1302</v>
      </c>
    </row>
    <row r="1075" spans="1:9" ht="15.75" x14ac:dyDescent="0.25">
      <c r="A1075" s="651">
        <v>1074</v>
      </c>
      <c r="B1075" s="651" t="s">
        <v>1306</v>
      </c>
      <c r="C1075" s="651" t="s">
        <v>296</v>
      </c>
      <c r="D1075" s="651" t="s">
        <v>1298</v>
      </c>
      <c r="E1075" s="651">
        <v>492</v>
      </c>
      <c r="F1075" s="651" t="s">
        <v>1301</v>
      </c>
      <c r="G1075" s="651">
        <v>1.0999999999999999E-2</v>
      </c>
      <c r="H1075" s="651">
        <v>1.0999999999999999E-2</v>
      </c>
      <c r="I1075" s="651" t="s">
        <v>1302</v>
      </c>
    </row>
    <row r="1076" spans="1:9" ht="15.75" x14ac:dyDescent="0.25">
      <c r="A1076" s="651">
        <v>1075</v>
      </c>
      <c r="B1076" s="651" t="s">
        <v>1306</v>
      </c>
      <c r="C1076" s="651" t="s">
        <v>296</v>
      </c>
      <c r="D1076" s="651" t="s">
        <v>1298</v>
      </c>
      <c r="E1076" s="651">
        <v>495</v>
      </c>
      <c r="F1076" s="651" t="s">
        <v>1301</v>
      </c>
      <c r="G1076" s="651">
        <v>1.1343749999999998E-2</v>
      </c>
      <c r="H1076" s="651">
        <v>1.0999999999999999E-2</v>
      </c>
      <c r="I1076" s="651" t="s">
        <v>1302</v>
      </c>
    </row>
    <row r="1077" spans="1:9" ht="15.75" x14ac:dyDescent="0.25">
      <c r="A1077" s="651">
        <v>1076</v>
      </c>
      <c r="B1077" s="651" t="s">
        <v>1306</v>
      </c>
      <c r="C1077" s="651" t="s">
        <v>296</v>
      </c>
      <c r="D1077" s="651" t="s">
        <v>1298</v>
      </c>
      <c r="E1077" s="651">
        <v>495</v>
      </c>
      <c r="F1077" s="651" t="s">
        <v>1301</v>
      </c>
      <c r="G1077" s="651">
        <v>1.1343749999999998E-2</v>
      </c>
      <c r="H1077" s="651">
        <v>1.0999999999999999E-2</v>
      </c>
      <c r="I1077" s="651" t="s">
        <v>1302</v>
      </c>
    </row>
    <row r="1078" spans="1:9" ht="15.75" x14ac:dyDescent="0.25">
      <c r="A1078" s="651">
        <v>1077</v>
      </c>
      <c r="B1078" s="651" t="s">
        <v>1306</v>
      </c>
      <c r="C1078" s="651" t="s">
        <v>296</v>
      </c>
      <c r="D1078" s="651" t="s">
        <v>1298</v>
      </c>
      <c r="E1078" s="651">
        <v>495</v>
      </c>
      <c r="F1078" s="651" t="s">
        <v>1301</v>
      </c>
      <c r="G1078" s="651">
        <v>1.1343749999999998E-2</v>
      </c>
      <c r="H1078" s="651">
        <v>1.0999999999999999E-2</v>
      </c>
      <c r="I1078" s="651" t="s">
        <v>1302</v>
      </c>
    </row>
    <row r="1079" spans="1:9" ht="15.75" x14ac:dyDescent="0.25">
      <c r="A1079" s="651">
        <v>1078</v>
      </c>
      <c r="B1079" s="651" t="s">
        <v>1306</v>
      </c>
      <c r="C1079" s="651" t="s">
        <v>296</v>
      </c>
      <c r="D1079" s="651" t="s">
        <v>1298</v>
      </c>
      <c r="E1079" s="651">
        <v>495</v>
      </c>
      <c r="F1079" s="651" t="s">
        <v>1301</v>
      </c>
      <c r="G1079" s="651" t="s">
        <v>1303</v>
      </c>
      <c r="H1079" s="651">
        <v>1.0999999999999999E-2</v>
      </c>
      <c r="I1079" s="651" t="s">
        <v>1302</v>
      </c>
    </row>
    <row r="1080" spans="1:9" ht="15.75" x14ac:dyDescent="0.25">
      <c r="A1080" s="651">
        <v>1079</v>
      </c>
      <c r="B1080" s="651" t="s">
        <v>1306</v>
      </c>
      <c r="C1080" s="651" t="s">
        <v>296</v>
      </c>
      <c r="D1080" s="651" t="s">
        <v>1298</v>
      </c>
      <c r="E1080" s="651">
        <v>496</v>
      </c>
      <c r="F1080" s="651" t="s">
        <v>1301</v>
      </c>
      <c r="G1080" s="651" t="s">
        <v>1303</v>
      </c>
      <c r="H1080" s="651">
        <v>1.0999999999999999E-2</v>
      </c>
      <c r="I1080" s="651" t="s">
        <v>1302</v>
      </c>
    </row>
    <row r="1081" spans="1:9" ht="15.75" x14ac:dyDescent="0.25">
      <c r="A1081" s="651">
        <v>1080</v>
      </c>
      <c r="B1081" s="651" t="s">
        <v>1306</v>
      </c>
      <c r="C1081" s="651" t="s">
        <v>296</v>
      </c>
      <c r="D1081" s="651" t="s">
        <v>1298</v>
      </c>
      <c r="E1081" s="651">
        <v>496</v>
      </c>
      <c r="F1081" s="651" t="s">
        <v>1301</v>
      </c>
      <c r="G1081" s="651" t="s">
        <v>1303</v>
      </c>
      <c r="H1081" s="651">
        <v>1.6E-2</v>
      </c>
      <c r="I1081" s="651" t="s">
        <v>1300</v>
      </c>
    </row>
    <row r="1082" spans="1:9" ht="15.75" x14ac:dyDescent="0.25">
      <c r="A1082" s="651">
        <v>1081</v>
      </c>
      <c r="B1082" s="651" t="s">
        <v>1306</v>
      </c>
      <c r="C1082" s="651" t="s">
        <v>296</v>
      </c>
      <c r="D1082" s="651" t="s">
        <v>1298</v>
      </c>
      <c r="E1082" s="651">
        <v>498</v>
      </c>
      <c r="F1082" s="651" t="s">
        <v>1301</v>
      </c>
      <c r="G1082" s="651" t="s">
        <v>1303</v>
      </c>
      <c r="H1082" s="651">
        <v>1.0999999999999999E-2</v>
      </c>
      <c r="I1082" s="651" t="s">
        <v>1302</v>
      </c>
    </row>
    <row r="1083" spans="1:9" ht="15.75" x14ac:dyDescent="0.25">
      <c r="A1083" s="651">
        <v>1082</v>
      </c>
      <c r="B1083" s="651" t="s">
        <v>1306</v>
      </c>
      <c r="C1083" s="651" t="s">
        <v>296</v>
      </c>
      <c r="D1083" s="651" t="s">
        <v>1298</v>
      </c>
      <c r="E1083" s="651">
        <v>498</v>
      </c>
      <c r="F1083" s="651" t="s">
        <v>1301</v>
      </c>
      <c r="G1083" s="651" t="s">
        <v>1303</v>
      </c>
      <c r="H1083" s="651">
        <v>5.0999999999999997E-2</v>
      </c>
      <c r="I1083" s="651" t="s">
        <v>1300</v>
      </c>
    </row>
    <row r="1084" spans="1:9" ht="15.75" x14ac:dyDescent="0.25">
      <c r="A1084" s="651">
        <v>1083</v>
      </c>
      <c r="B1084" s="651" t="s">
        <v>1306</v>
      </c>
      <c r="C1084" s="651" t="s">
        <v>296</v>
      </c>
      <c r="D1084" s="651" t="s">
        <v>1298</v>
      </c>
      <c r="E1084" s="651">
        <v>499</v>
      </c>
      <c r="F1084" s="651" t="s">
        <v>1301</v>
      </c>
      <c r="G1084" s="651" t="s">
        <v>1303</v>
      </c>
      <c r="H1084" s="651">
        <v>1.0999999999999999E-2</v>
      </c>
      <c r="I1084" s="651" t="s">
        <v>1302</v>
      </c>
    </row>
    <row r="1085" spans="1:9" ht="15.75" x14ac:dyDescent="0.25">
      <c r="A1085" s="651">
        <v>1084</v>
      </c>
      <c r="B1085" s="651" t="s">
        <v>1306</v>
      </c>
      <c r="C1085" s="651" t="s">
        <v>296</v>
      </c>
      <c r="D1085" s="651" t="s">
        <v>1298</v>
      </c>
      <c r="E1085" s="651">
        <v>500</v>
      </c>
      <c r="F1085" s="651" t="s">
        <v>1301</v>
      </c>
      <c r="G1085" s="651">
        <v>1.1458333333333333E-2</v>
      </c>
      <c r="H1085" s="651">
        <v>1.0999999999999999E-2</v>
      </c>
      <c r="I1085" s="651" t="s">
        <v>1302</v>
      </c>
    </row>
    <row r="1086" spans="1:9" ht="15.75" x14ac:dyDescent="0.25">
      <c r="A1086" s="651">
        <v>1085</v>
      </c>
      <c r="B1086" s="651" t="s">
        <v>1306</v>
      </c>
      <c r="C1086" s="651" t="s">
        <v>296</v>
      </c>
      <c r="D1086" s="651" t="s">
        <v>1298</v>
      </c>
      <c r="E1086" s="651">
        <v>500</v>
      </c>
      <c r="F1086" s="651" t="s">
        <v>1301</v>
      </c>
      <c r="G1086" s="651" t="s">
        <v>1303</v>
      </c>
      <c r="H1086" s="651">
        <v>1.0999999999999999E-2</v>
      </c>
      <c r="I1086" s="651" t="s">
        <v>1302</v>
      </c>
    </row>
    <row r="1087" spans="1:9" ht="15.75" x14ac:dyDescent="0.25">
      <c r="A1087" s="651">
        <v>1086</v>
      </c>
      <c r="B1087" s="651" t="s">
        <v>1306</v>
      </c>
      <c r="C1087" s="651" t="s">
        <v>296</v>
      </c>
      <c r="D1087" s="651" t="s">
        <v>1298</v>
      </c>
      <c r="E1087" s="651">
        <v>504</v>
      </c>
      <c r="F1087" s="651" t="s">
        <v>1301</v>
      </c>
      <c r="G1087" s="651" t="s">
        <v>1303</v>
      </c>
      <c r="H1087" s="651">
        <v>0.01</v>
      </c>
      <c r="I1087" s="651" t="s">
        <v>1302</v>
      </c>
    </row>
    <row r="1088" spans="1:9" ht="15.75" x14ac:dyDescent="0.25">
      <c r="A1088" s="651">
        <v>1087</v>
      </c>
      <c r="B1088" s="651" t="s">
        <v>1306</v>
      </c>
      <c r="C1088" s="651" t="s">
        <v>296</v>
      </c>
      <c r="D1088" s="651" t="s">
        <v>1298</v>
      </c>
      <c r="E1088" s="651">
        <v>504</v>
      </c>
      <c r="F1088" s="651" t="s">
        <v>1301</v>
      </c>
      <c r="G1088" s="651" t="s">
        <v>1303</v>
      </c>
      <c r="H1088" s="651">
        <v>0.01</v>
      </c>
      <c r="I1088" s="651" t="s">
        <v>1302</v>
      </c>
    </row>
    <row r="1089" spans="1:9" ht="15.75" x14ac:dyDescent="0.25">
      <c r="A1089" s="651">
        <v>1088</v>
      </c>
      <c r="B1089" s="651" t="s">
        <v>1306</v>
      </c>
      <c r="C1089" s="651" t="s">
        <v>296</v>
      </c>
      <c r="D1089" s="651" t="s">
        <v>1298</v>
      </c>
      <c r="E1089" s="651">
        <v>505</v>
      </c>
      <c r="F1089" s="651" t="s">
        <v>1301</v>
      </c>
      <c r="G1089" s="651" t="s">
        <v>1303</v>
      </c>
      <c r="H1089" s="651">
        <v>5.6000000000000001E-2</v>
      </c>
      <c r="I1089" s="651" t="s">
        <v>1300</v>
      </c>
    </row>
    <row r="1090" spans="1:9" ht="15.75" x14ac:dyDescent="0.25">
      <c r="A1090" s="651">
        <v>1089</v>
      </c>
      <c r="B1090" s="651" t="s">
        <v>1306</v>
      </c>
      <c r="C1090" s="651" t="s">
        <v>296</v>
      </c>
      <c r="D1090" s="651" t="s">
        <v>1298</v>
      </c>
      <c r="E1090" s="651">
        <v>507</v>
      </c>
      <c r="F1090" s="651" t="s">
        <v>1301</v>
      </c>
      <c r="G1090" s="651">
        <v>6.9000000000000006E-2</v>
      </c>
      <c r="H1090" s="651">
        <v>6.9000000000000006E-2</v>
      </c>
      <c r="I1090" s="651" t="s">
        <v>1302</v>
      </c>
    </row>
    <row r="1091" spans="1:9" ht="15.75" x14ac:dyDescent="0.25">
      <c r="A1091" s="651">
        <v>1090</v>
      </c>
      <c r="B1091" s="651" t="s">
        <v>1306</v>
      </c>
      <c r="C1091" s="651" t="s">
        <v>296</v>
      </c>
      <c r="D1091" s="651" t="s">
        <v>1298</v>
      </c>
      <c r="E1091" s="651">
        <v>508</v>
      </c>
      <c r="F1091" s="651" t="s">
        <v>1301</v>
      </c>
      <c r="G1091" s="651" t="s">
        <v>1303</v>
      </c>
      <c r="H1091" s="651">
        <v>0.01</v>
      </c>
      <c r="I1091" s="651" t="s">
        <v>1302</v>
      </c>
    </row>
    <row r="1092" spans="1:9" ht="15.75" x14ac:dyDescent="0.25">
      <c r="A1092" s="651">
        <v>1091</v>
      </c>
      <c r="B1092" s="651" t="s">
        <v>1306</v>
      </c>
      <c r="C1092" s="651" t="s">
        <v>296</v>
      </c>
      <c r="D1092" s="651" t="s">
        <v>1298</v>
      </c>
      <c r="E1092" s="651">
        <v>509</v>
      </c>
      <c r="F1092" s="651" t="s">
        <v>1301</v>
      </c>
      <c r="G1092" s="651" t="s">
        <v>1303</v>
      </c>
      <c r="H1092" s="651">
        <v>0.01</v>
      </c>
      <c r="I1092" s="651" t="s">
        <v>1302</v>
      </c>
    </row>
    <row r="1093" spans="1:9" ht="15.75" x14ac:dyDescent="0.25">
      <c r="A1093" s="651">
        <v>1092</v>
      </c>
      <c r="B1093" s="651" t="s">
        <v>1306</v>
      </c>
      <c r="C1093" s="651" t="s">
        <v>296</v>
      </c>
      <c r="D1093" s="651" t="s">
        <v>1298</v>
      </c>
      <c r="E1093" s="651">
        <v>509</v>
      </c>
      <c r="F1093" s="651" t="s">
        <v>1301</v>
      </c>
      <c r="G1093" s="651" t="s">
        <v>1303</v>
      </c>
      <c r="H1093" s="651">
        <v>1.2999999999999999E-2</v>
      </c>
      <c r="I1093" s="651" t="s">
        <v>1300</v>
      </c>
    </row>
    <row r="1094" spans="1:9" ht="15.75" x14ac:dyDescent="0.25">
      <c r="A1094" s="651">
        <v>1093</v>
      </c>
      <c r="B1094" s="651" t="s">
        <v>1306</v>
      </c>
      <c r="C1094" s="651" t="s">
        <v>296</v>
      </c>
      <c r="D1094" s="651" t="s">
        <v>1298</v>
      </c>
      <c r="E1094" s="651">
        <v>510</v>
      </c>
      <c r="F1094" s="651" t="s">
        <v>1301</v>
      </c>
      <c r="G1094" s="651">
        <v>0.01</v>
      </c>
      <c r="H1094" s="651">
        <v>0.01</v>
      </c>
      <c r="I1094" s="651" t="s">
        <v>1302</v>
      </c>
    </row>
    <row r="1095" spans="1:9" ht="15.75" x14ac:dyDescent="0.25">
      <c r="A1095" s="651">
        <v>1094</v>
      </c>
      <c r="B1095" s="651" t="s">
        <v>1306</v>
      </c>
      <c r="C1095" s="651" t="s">
        <v>296</v>
      </c>
      <c r="D1095" s="651" t="s">
        <v>1298</v>
      </c>
      <c r="E1095" s="651">
        <v>510</v>
      </c>
      <c r="F1095" s="651" t="s">
        <v>1301</v>
      </c>
      <c r="G1095" s="651">
        <v>8.5000000000000006E-3</v>
      </c>
      <c r="H1095" s="651">
        <v>0.01</v>
      </c>
      <c r="I1095" s="651" t="s">
        <v>1302</v>
      </c>
    </row>
    <row r="1096" spans="1:9" ht="15.75" x14ac:dyDescent="0.25">
      <c r="A1096" s="651">
        <v>1095</v>
      </c>
      <c r="B1096" s="651" t="s">
        <v>1306</v>
      </c>
      <c r="C1096" s="651" t="s">
        <v>296</v>
      </c>
      <c r="D1096" s="651" t="s">
        <v>1298</v>
      </c>
      <c r="E1096" s="651">
        <v>510</v>
      </c>
      <c r="F1096" s="651" t="s">
        <v>1301</v>
      </c>
      <c r="G1096" s="651" t="s">
        <v>1303</v>
      </c>
      <c r="H1096" s="651">
        <v>0.01</v>
      </c>
      <c r="I1096" s="651" t="s">
        <v>1302</v>
      </c>
    </row>
    <row r="1097" spans="1:9" ht="15.75" x14ac:dyDescent="0.25">
      <c r="A1097" s="651">
        <v>1096</v>
      </c>
      <c r="B1097" s="651" t="s">
        <v>1306</v>
      </c>
      <c r="C1097" s="651" t="s">
        <v>296</v>
      </c>
      <c r="D1097" s="651" t="s">
        <v>1298</v>
      </c>
      <c r="E1097" s="651">
        <v>510</v>
      </c>
      <c r="F1097" s="651" t="s">
        <v>1301</v>
      </c>
      <c r="G1097" s="651" t="s">
        <v>1303</v>
      </c>
      <c r="H1097" s="651">
        <v>0.01</v>
      </c>
      <c r="I1097" s="651" t="s">
        <v>1302</v>
      </c>
    </row>
    <row r="1098" spans="1:9" ht="15.75" x14ac:dyDescent="0.25">
      <c r="A1098" s="651">
        <v>1097</v>
      </c>
      <c r="B1098" s="651" t="s">
        <v>1306</v>
      </c>
      <c r="C1098" s="651" t="s">
        <v>296</v>
      </c>
      <c r="D1098" s="651" t="s">
        <v>1298</v>
      </c>
      <c r="E1098" s="651">
        <v>510</v>
      </c>
      <c r="F1098" s="651" t="s">
        <v>1301</v>
      </c>
      <c r="G1098" s="651" t="s">
        <v>1303</v>
      </c>
      <c r="H1098" s="651">
        <v>0.01</v>
      </c>
      <c r="I1098" s="651" t="s">
        <v>1302</v>
      </c>
    </row>
    <row r="1099" spans="1:9" ht="15.75" x14ac:dyDescent="0.25">
      <c r="A1099" s="651">
        <v>1098</v>
      </c>
      <c r="B1099" s="651" t="s">
        <v>1306</v>
      </c>
      <c r="C1099" s="651" t="s">
        <v>296</v>
      </c>
      <c r="D1099" s="651" t="s">
        <v>1298</v>
      </c>
      <c r="E1099" s="651">
        <v>510</v>
      </c>
      <c r="F1099" s="651" t="s">
        <v>1301</v>
      </c>
      <c r="G1099" s="651" t="s">
        <v>1303</v>
      </c>
      <c r="H1099" s="651">
        <v>0.01</v>
      </c>
      <c r="I1099" s="651" t="s">
        <v>1302</v>
      </c>
    </row>
    <row r="1100" spans="1:9" ht="15.75" x14ac:dyDescent="0.25">
      <c r="A1100" s="651">
        <v>1099</v>
      </c>
      <c r="B1100" s="651" t="s">
        <v>1306</v>
      </c>
      <c r="C1100" s="651" t="s">
        <v>296</v>
      </c>
      <c r="D1100" s="651" t="s">
        <v>1298</v>
      </c>
      <c r="E1100" s="651">
        <v>510</v>
      </c>
      <c r="F1100" s="651" t="s">
        <v>1301</v>
      </c>
      <c r="G1100" s="651" t="s">
        <v>1303</v>
      </c>
      <c r="H1100" s="651">
        <v>0.01</v>
      </c>
      <c r="I1100" s="651" t="s">
        <v>1302</v>
      </c>
    </row>
    <row r="1101" spans="1:9" ht="15.75" x14ac:dyDescent="0.25">
      <c r="A1101" s="651">
        <v>1100</v>
      </c>
      <c r="B1101" s="651" t="s">
        <v>1306</v>
      </c>
      <c r="C1101" s="651" t="s">
        <v>296</v>
      </c>
      <c r="D1101" s="651" t="s">
        <v>1298</v>
      </c>
      <c r="E1101" s="651">
        <v>510</v>
      </c>
      <c r="F1101" s="651" t="s">
        <v>1301</v>
      </c>
      <c r="G1101" s="651">
        <v>6.9000000000000006E-2</v>
      </c>
      <c r="H1101" s="651">
        <v>6.9000000000000006E-2</v>
      </c>
      <c r="I1101" s="651" t="s">
        <v>1302</v>
      </c>
    </row>
    <row r="1102" spans="1:9" ht="15.75" x14ac:dyDescent="0.25">
      <c r="A1102" s="651">
        <v>1101</v>
      </c>
      <c r="B1102" s="651" t="s">
        <v>1306</v>
      </c>
      <c r="C1102" s="651" t="s">
        <v>296</v>
      </c>
      <c r="D1102" s="651" t="s">
        <v>1298</v>
      </c>
      <c r="E1102" s="651">
        <v>513</v>
      </c>
      <c r="F1102" s="651" t="s">
        <v>1301</v>
      </c>
      <c r="G1102" s="651" t="s">
        <v>1303</v>
      </c>
      <c r="H1102" s="651">
        <v>1.8</v>
      </c>
      <c r="I1102" s="651" t="s">
        <v>1300</v>
      </c>
    </row>
    <row r="1103" spans="1:9" ht="15.75" x14ac:dyDescent="0.25">
      <c r="A1103" s="651">
        <v>1102</v>
      </c>
      <c r="B1103" s="651" t="s">
        <v>1306</v>
      </c>
      <c r="C1103" s="651" t="s">
        <v>296</v>
      </c>
      <c r="D1103" s="651" t="s">
        <v>1298</v>
      </c>
      <c r="E1103" s="651">
        <v>515</v>
      </c>
      <c r="F1103" s="651" t="s">
        <v>1301</v>
      </c>
      <c r="G1103" s="651" t="s">
        <v>1303</v>
      </c>
      <c r="H1103" s="651">
        <v>0.01</v>
      </c>
      <c r="I1103" s="651" t="s">
        <v>1302</v>
      </c>
    </row>
    <row r="1104" spans="1:9" ht="15.75" x14ac:dyDescent="0.25">
      <c r="A1104" s="651">
        <v>1103</v>
      </c>
      <c r="B1104" s="651" t="s">
        <v>1306</v>
      </c>
      <c r="C1104" s="651" t="s">
        <v>296</v>
      </c>
      <c r="D1104" s="651" t="s">
        <v>1298</v>
      </c>
      <c r="E1104" s="651">
        <v>515</v>
      </c>
      <c r="F1104" s="651" t="s">
        <v>1301</v>
      </c>
      <c r="G1104" s="651" t="s">
        <v>1303</v>
      </c>
      <c r="H1104" s="651">
        <v>0.01</v>
      </c>
      <c r="I1104" s="651" t="s">
        <v>1302</v>
      </c>
    </row>
    <row r="1105" spans="1:9" ht="15.75" x14ac:dyDescent="0.25">
      <c r="A1105" s="651">
        <v>1104</v>
      </c>
      <c r="B1105" s="651" t="s">
        <v>1306</v>
      </c>
      <c r="C1105" s="651" t="s">
        <v>296</v>
      </c>
      <c r="D1105" s="651" t="s">
        <v>1298</v>
      </c>
      <c r="E1105" s="651">
        <v>515</v>
      </c>
      <c r="F1105" s="651" t="s">
        <v>1301</v>
      </c>
      <c r="G1105" s="651" t="s">
        <v>1303</v>
      </c>
      <c r="H1105" s="651">
        <v>0.01</v>
      </c>
      <c r="I1105" s="651" t="s">
        <v>1302</v>
      </c>
    </row>
    <row r="1106" spans="1:9" ht="15.75" x14ac:dyDescent="0.25">
      <c r="A1106" s="651">
        <v>1105</v>
      </c>
      <c r="B1106" s="651" t="s">
        <v>1306</v>
      </c>
      <c r="C1106" s="651" t="s">
        <v>296</v>
      </c>
      <c r="D1106" s="651" t="s">
        <v>1298</v>
      </c>
      <c r="E1106" s="651">
        <v>515</v>
      </c>
      <c r="F1106" s="651" t="s">
        <v>1301</v>
      </c>
      <c r="G1106" s="651" t="s">
        <v>1303</v>
      </c>
      <c r="H1106" s="651">
        <v>1.0999999999999999E-2</v>
      </c>
      <c r="I1106" s="651" t="s">
        <v>1300</v>
      </c>
    </row>
    <row r="1107" spans="1:9" ht="15.75" x14ac:dyDescent="0.25">
      <c r="A1107" s="651">
        <v>1106</v>
      </c>
      <c r="B1107" s="651" t="s">
        <v>1306</v>
      </c>
      <c r="C1107" s="651" t="s">
        <v>296</v>
      </c>
      <c r="D1107" s="651" t="s">
        <v>1298</v>
      </c>
      <c r="E1107" s="651">
        <v>515</v>
      </c>
      <c r="F1107" s="651" t="s">
        <v>1301</v>
      </c>
      <c r="G1107" s="651" t="s">
        <v>1303</v>
      </c>
      <c r="H1107" s="651">
        <v>1.6E-2</v>
      </c>
      <c r="I1107" s="651" t="s">
        <v>1300</v>
      </c>
    </row>
    <row r="1108" spans="1:9" ht="15.75" x14ac:dyDescent="0.25">
      <c r="A1108" s="651">
        <v>1107</v>
      </c>
      <c r="B1108" s="651" t="s">
        <v>1306</v>
      </c>
      <c r="C1108" s="651" t="s">
        <v>296</v>
      </c>
      <c r="D1108" s="651" t="s">
        <v>1298</v>
      </c>
      <c r="E1108" s="651">
        <v>515</v>
      </c>
      <c r="F1108" s="651" t="s">
        <v>1301</v>
      </c>
      <c r="G1108" s="651" t="s">
        <v>1303</v>
      </c>
      <c r="H1108" s="651">
        <v>0.2</v>
      </c>
      <c r="I1108" s="651" t="s">
        <v>1300</v>
      </c>
    </row>
    <row r="1109" spans="1:9" ht="15.75" x14ac:dyDescent="0.25">
      <c r="A1109" s="651">
        <v>1108</v>
      </c>
      <c r="B1109" s="651" t="s">
        <v>1306</v>
      </c>
      <c r="C1109" s="651" t="s">
        <v>296</v>
      </c>
      <c r="D1109" s="651" t="s">
        <v>1298</v>
      </c>
      <c r="E1109" s="651">
        <v>515</v>
      </c>
      <c r="F1109" s="651" t="s">
        <v>1301</v>
      </c>
      <c r="G1109" s="651">
        <v>0.30599999999999999</v>
      </c>
      <c r="H1109" s="651">
        <v>0.22</v>
      </c>
      <c r="I1109" s="651" t="s">
        <v>1300</v>
      </c>
    </row>
    <row r="1110" spans="1:9" ht="15.75" x14ac:dyDescent="0.25">
      <c r="A1110" s="651">
        <v>1109</v>
      </c>
      <c r="B1110" s="651" t="s">
        <v>1306</v>
      </c>
      <c r="C1110" s="651" t="s">
        <v>296</v>
      </c>
      <c r="D1110" s="651" t="s">
        <v>1298</v>
      </c>
      <c r="E1110" s="651">
        <v>516</v>
      </c>
      <c r="F1110" s="651" t="s">
        <v>1301</v>
      </c>
      <c r="G1110" s="651" t="s">
        <v>1303</v>
      </c>
      <c r="H1110" s="651">
        <v>0.02</v>
      </c>
      <c r="I1110" s="651" t="s">
        <v>1300</v>
      </c>
    </row>
    <row r="1111" spans="1:9" ht="15.75" x14ac:dyDescent="0.25">
      <c r="A1111" s="651">
        <v>1110</v>
      </c>
      <c r="B1111" s="651" t="s">
        <v>1306</v>
      </c>
      <c r="C1111" s="651" t="s">
        <v>296</v>
      </c>
      <c r="D1111" s="651" t="s">
        <v>1298</v>
      </c>
      <c r="E1111" s="651">
        <v>516</v>
      </c>
      <c r="F1111" s="651" t="s">
        <v>1301</v>
      </c>
      <c r="G1111" s="651">
        <v>7.2999999999999995E-2</v>
      </c>
      <c r="H1111" s="651">
        <v>6.8000000000000005E-2</v>
      </c>
      <c r="I1111" s="651" t="s">
        <v>1302</v>
      </c>
    </row>
    <row r="1112" spans="1:9" ht="15.75" x14ac:dyDescent="0.25">
      <c r="A1112" s="651">
        <v>1111</v>
      </c>
      <c r="B1112" s="651" t="s">
        <v>1306</v>
      </c>
      <c r="C1112" s="651" t="s">
        <v>296</v>
      </c>
      <c r="D1112" s="651" t="s">
        <v>1298</v>
      </c>
      <c r="E1112" s="651">
        <v>517</v>
      </c>
      <c r="F1112" s="651" t="s">
        <v>1301</v>
      </c>
      <c r="G1112" s="651" t="s">
        <v>1303</v>
      </c>
      <c r="H1112" s="651">
        <v>0.01</v>
      </c>
      <c r="I1112" s="651" t="s">
        <v>1302</v>
      </c>
    </row>
    <row r="1113" spans="1:9" ht="15.75" x14ac:dyDescent="0.25">
      <c r="A1113" s="651">
        <v>1112</v>
      </c>
      <c r="B1113" s="651" t="s">
        <v>1306</v>
      </c>
      <c r="C1113" s="651" t="s">
        <v>296</v>
      </c>
      <c r="D1113" s="651" t="s">
        <v>1298</v>
      </c>
      <c r="E1113" s="651">
        <v>523</v>
      </c>
      <c r="F1113" s="651" t="s">
        <v>1301</v>
      </c>
      <c r="G1113" s="651" t="s">
        <v>1303</v>
      </c>
      <c r="H1113" s="651">
        <v>0.01</v>
      </c>
      <c r="I1113" s="651" t="s">
        <v>1302</v>
      </c>
    </row>
    <row r="1114" spans="1:9" ht="15.75" x14ac:dyDescent="0.25">
      <c r="A1114" s="651">
        <v>1113</v>
      </c>
      <c r="B1114" s="651" t="s">
        <v>1306</v>
      </c>
      <c r="C1114" s="651" t="s">
        <v>296</v>
      </c>
      <c r="D1114" s="651" t="s">
        <v>1298</v>
      </c>
      <c r="E1114" s="651">
        <v>525</v>
      </c>
      <c r="F1114" s="651" t="s">
        <v>1301</v>
      </c>
      <c r="G1114" s="651">
        <v>1.0937499999999999E-2</v>
      </c>
      <c r="H1114" s="651">
        <v>0.01</v>
      </c>
      <c r="I1114" s="651" t="s">
        <v>1302</v>
      </c>
    </row>
    <row r="1115" spans="1:9" ht="15.75" x14ac:dyDescent="0.25">
      <c r="A1115" s="651">
        <v>1114</v>
      </c>
      <c r="B1115" s="651" t="s">
        <v>1306</v>
      </c>
      <c r="C1115" s="651" t="s">
        <v>296</v>
      </c>
      <c r="D1115" s="651" t="s">
        <v>1298</v>
      </c>
      <c r="E1115" s="651">
        <v>525</v>
      </c>
      <c r="F1115" s="651" t="s">
        <v>1301</v>
      </c>
      <c r="G1115" s="651">
        <v>1.0937499999999999E-2</v>
      </c>
      <c r="H1115" s="651">
        <v>0.01</v>
      </c>
      <c r="I1115" s="651" t="s">
        <v>1302</v>
      </c>
    </row>
    <row r="1116" spans="1:9" ht="15.75" x14ac:dyDescent="0.25">
      <c r="A1116" s="651">
        <v>1115</v>
      </c>
      <c r="B1116" s="651" t="s">
        <v>1306</v>
      </c>
      <c r="C1116" s="651" t="s">
        <v>296</v>
      </c>
      <c r="D1116" s="651" t="s">
        <v>1298</v>
      </c>
      <c r="E1116" s="651">
        <v>525</v>
      </c>
      <c r="F1116" s="651" t="s">
        <v>1301</v>
      </c>
      <c r="G1116" s="651">
        <v>0.01</v>
      </c>
      <c r="H1116" s="651">
        <v>0.01</v>
      </c>
      <c r="I1116" s="651" t="s">
        <v>1302</v>
      </c>
    </row>
    <row r="1117" spans="1:9" ht="15.75" x14ac:dyDescent="0.25">
      <c r="A1117" s="651">
        <v>1116</v>
      </c>
      <c r="B1117" s="651" t="s">
        <v>1306</v>
      </c>
      <c r="C1117" s="651" t="s">
        <v>296</v>
      </c>
      <c r="D1117" s="651" t="s">
        <v>1298</v>
      </c>
      <c r="E1117" s="651">
        <v>525</v>
      </c>
      <c r="F1117" s="651" t="s">
        <v>1301</v>
      </c>
      <c r="G1117" s="651" t="s">
        <v>1303</v>
      </c>
      <c r="H1117" s="651">
        <v>0.01</v>
      </c>
      <c r="I1117" s="651" t="s">
        <v>1302</v>
      </c>
    </row>
    <row r="1118" spans="1:9" ht="15.75" x14ac:dyDescent="0.25">
      <c r="A1118" s="651">
        <v>1117</v>
      </c>
      <c r="B1118" s="651" t="s">
        <v>1306</v>
      </c>
      <c r="C1118" s="651" t="s">
        <v>296</v>
      </c>
      <c r="D1118" s="651" t="s">
        <v>1298</v>
      </c>
      <c r="E1118" s="651">
        <v>525</v>
      </c>
      <c r="F1118" s="651" t="s">
        <v>1301</v>
      </c>
      <c r="G1118" s="651" t="s">
        <v>1303</v>
      </c>
      <c r="H1118" s="651">
        <v>0.01</v>
      </c>
      <c r="I1118" s="651" t="s">
        <v>1302</v>
      </c>
    </row>
    <row r="1119" spans="1:9" ht="15.75" x14ac:dyDescent="0.25">
      <c r="A1119" s="651">
        <v>1118</v>
      </c>
      <c r="B1119" s="651" t="s">
        <v>1306</v>
      </c>
      <c r="C1119" s="651" t="s">
        <v>296</v>
      </c>
      <c r="D1119" s="651" t="s">
        <v>1298</v>
      </c>
      <c r="E1119" s="651">
        <v>526</v>
      </c>
      <c r="F1119" s="651" t="s">
        <v>1301</v>
      </c>
      <c r="G1119" s="651">
        <v>0.01</v>
      </c>
      <c r="H1119" s="651">
        <v>0.01</v>
      </c>
      <c r="I1119" s="651" t="s">
        <v>1302</v>
      </c>
    </row>
    <row r="1120" spans="1:9" ht="15.75" x14ac:dyDescent="0.25">
      <c r="A1120" s="651">
        <v>1119</v>
      </c>
      <c r="B1120" s="651" t="s">
        <v>1306</v>
      </c>
      <c r="C1120" s="651" t="s">
        <v>296</v>
      </c>
      <c r="D1120" s="651" t="s">
        <v>1298</v>
      </c>
      <c r="E1120" s="651">
        <v>530</v>
      </c>
      <c r="F1120" s="651" t="s">
        <v>1301</v>
      </c>
      <c r="G1120" s="651">
        <v>1.1041666666666667E-2</v>
      </c>
      <c r="H1120" s="651">
        <v>0.01</v>
      </c>
      <c r="I1120" s="651" t="s">
        <v>1302</v>
      </c>
    </row>
    <row r="1121" spans="1:9" ht="15.75" x14ac:dyDescent="0.25">
      <c r="A1121" s="651">
        <v>1120</v>
      </c>
      <c r="B1121" s="651" t="s">
        <v>1306</v>
      </c>
      <c r="C1121" s="651" t="s">
        <v>296</v>
      </c>
      <c r="D1121" s="651" t="s">
        <v>1298</v>
      </c>
      <c r="E1121" s="651">
        <v>530</v>
      </c>
      <c r="F1121" s="651" t="s">
        <v>1301</v>
      </c>
      <c r="G1121" s="651">
        <v>1.1041666666666667E-2</v>
      </c>
      <c r="H1121" s="651">
        <v>0.01</v>
      </c>
      <c r="I1121" s="651" t="s">
        <v>1302</v>
      </c>
    </row>
    <row r="1122" spans="1:9" ht="15.75" x14ac:dyDescent="0.25">
      <c r="A1122" s="651">
        <v>1121</v>
      </c>
      <c r="B1122" s="651" t="s">
        <v>1306</v>
      </c>
      <c r="C1122" s="651" t="s">
        <v>296</v>
      </c>
      <c r="D1122" s="651" t="s">
        <v>1298</v>
      </c>
      <c r="E1122" s="651">
        <v>530</v>
      </c>
      <c r="F1122" s="651" t="s">
        <v>1301</v>
      </c>
      <c r="G1122" s="651" t="s">
        <v>1303</v>
      </c>
      <c r="H1122" s="651">
        <v>0.01</v>
      </c>
      <c r="I1122" s="651" t="s">
        <v>1302</v>
      </c>
    </row>
    <row r="1123" spans="1:9" ht="15.75" x14ac:dyDescent="0.25">
      <c r="A1123" s="651">
        <v>1122</v>
      </c>
      <c r="B1123" s="651" t="s">
        <v>1306</v>
      </c>
      <c r="C1123" s="651" t="s">
        <v>296</v>
      </c>
      <c r="D1123" s="651" t="s">
        <v>1298</v>
      </c>
      <c r="E1123" s="651">
        <v>535</v>
      </c>
      <c r="F1123" s="651" t="s">
        <v>1301</v>
      </c>
      <c r="G1123" s="651">
        <v>0.01</v>
      </c>
      <c r="H1123" s="651">
        <v>0.01</v>
      </c>
      <c r="I1123" s="651" t="s">
        <v>1302</v>
      </c>
    </row>
    <row r="1124" spans="1:9" ht="15.75" x14ac:dyDescent="0.25">
      <c r="A1124" s="651">
        <v>1123</v>
      </c>
      <c r="B1124" s="651" t="s">
        <v>1306</v>
      </c>
      <c r="C1124" s="651" t="s">
        <v>296</v>
      </c>
      <c r="D1124" s="651" t="s">
        <v>1298</v>
      </c>
      <c r="E1124" s="651">
        <v>538</v>
      </c>
      <c r="F1124" s="651" t="s">
        <v>1301</v>
      </c>
      <c r="G1124" s="651" t="s">
        <v>1303</v>
      </c>
      <c r="H1124" s="651">
        <v>7.6999999999999999E-2</v>
      </c>
      <c r="I1124" s="651" t="s">
        <v>1300</v>
      </c>
    </row>
    <row r="1125" spans="1:9" ht="15.75" x14ac:dyDescent="0.25">
      <c r="A1125" s="651">
        <v>1124</v>
      </c>
      <c r="B1125" s="651" t="s">
        <v>1306</v>
      </c>
      <c r="C1125" s="651" t="s">
        <v>296</v>
      </c>
      <c r="D1125" s="651" t="s">
        <v>1298</v>
      </c>
      <c r="E1125" s="651">
        <v>555</v>
      </c>
      <c r="F1125" s="651" t="s">
        <v>1301</v>
      </c>
      <c r="G1125" s="651" t="s">
        <v>1303</v>
      </c>
      <c r="H1125" s="651">
        <v>9.4999999999999998E-3</v>
      </c>
      <c r="I1125" s="651" t="s">
        <v>1302</v>
      </c>
    </row>
    <row r="1126" spans="1:9" ht="15.75" x14ac:dyDescent="0.25">
      <c r="A1126" s="651">
        <v>1125</v>
      </c>
      <c r="B1126" s="651" t="s">
        <v>1306</v>
      </c>
      <c r="C1126" s="651" t="s">
        <v>296</v>
      </c>
      <c r="D1126" s="651" t="s">
        <v>1298</v>
      </c>
      <c r="E1126" s="651">
        <v>560</v>
      </c>
      <c r="F1126" s="651" t="s">
        <v>1301</v>
      </c>
      <c r="G1126" s="651" t="s">
        <v>1303</v>
      </c>
      <c r="H1126" s="651">
        <v>9.4000000000000004E-3</v>
      </c>
      <c r="I1126" s="651" t="s">
        <v>1302</v>
      </c>
    </row>
    <row r="1127" spans="1:9" ht="15.75" x14ac:dyDescent="0.25">
      <c r="A1127" s="651">
        <v>1126</v>
      </c>
      <c r="B1127" s="651" t="s">
        <v>1306</v>
      </c>
      <c r="C1127" s="651" t="s">
        <v>296</v>
      </c>
      <c r="D1127" s="651" t="s">
        <v>1298</v>
      </c>
      <c r="E1127" s="651">
        <v>561</v>
      </c>
      <c r="F1127" s="651" t="s">
        <v>1301</v>
      </c>
      <c r="G1127" s="651" t="s">
        <v>1303</v>
      </c>
      <c r="H1127" s="651">
        <v>0.97</v>
      </c>
      <c r="I1127" s="651" t="s">
        <v>1300</v>
      </c>
    </row>
    <row r="1128" spans="1:9" ht="15.75" x14ac:dyDescent="0.25">
      <c r="A1128" s="651">
        <v>1127</v>
      </c>
      <c r="B1128" s="651" t="s">
        <v>1306</v>
      </c>
      <c r="C1128" s="651" t="s">
        <v>296</v>
      </c>
      <c r="D1128" s="651" t="s">
        <v>1298</v>
      </c>
      <c r="E1128" s="651">
        <v>563</v>
      </c>
      <c r="F1128" s="651" t="s">
        <v>1301</v>
      </c>
      <c r="G1128" s="651" t="s">
        <v>1303</v>
      </c>
      <c r="H1128" s="651">
        <v>0.98</v>
      </c>
      <c r="I1128" s="651" t="s">
        <v>1300</v>
      </c>
    </row>
    <row r="1129" spans="1:9" ht="15.75" x14ac:dyDescent="0.25">
      <c r="A1129" s="651">
        <v>1128</v>
      </c>
      <c r="B1129" s="651" t="s">
        <v>1306</v>
      </c>
      <c r="C1129" s="651" t="s">
        <v>296</v>
      </c>
      <c r="D1129" s="651" t="s">
        <v>1298</v>
      </c>
      <c r="E1129" s="651">
        <v>569</v>
      </c>
      <c r="F1129" s="651" t="s">
        <v>1301</v>
      </c>
      <c r="G1129" s="651" t="s">
        <v>1303</v>
      </c>
      <c r="H1129" s="651">
        <v>9.2999999999999992E-3</v>
      </c>
      <c r="I1129" s="651" t="s">
        <v>1302</v>
      </c>
    </row>
    <row r="1130" spans="1:9" ht="15.75" x14ac:dyDescent="0.25">
      <c r="A1130" s="651">
        <v>1129</v>
      </c>
      <c r="B1130" s="651" t="s">
        <v>1306</v>
      </c>
      <c r="C1130" s="651" t="s">
        <v>296</v>
      </c>
      <c r="D1130" s="651" t="s">
        <v>1298</v>
      </c>
      <c r="E1130" s="651">
        <v>569</v>
      </c>
      <c r="F1130" s="651" t="s">
        <v>1301</v>
      </c>
      <c r="G1130" s="651" t="s">
        <v>1303</v>
      </c>
      <c r="H1130" s="651">
        <v>0.05</v>
      </c>
      <c r="I1130" s="651" t="s">
        <v>1300</v>
      </c>
    </row>
    <row r="1131" spans="1:9" ht="15.75" x14ac:dyDescent="0.25">
      <c r="A1131" s="651">
        <v>1130</v>
      </c>
      <c r="B1131" s="651" t="s">
        <v>1306</v>
      </c>
      <c r="C1131" s="651" t="s">
        <v>296</v>
      </c>
      <c r="D1131" s="651" t="s">
        <v>1298</v>
      </c>
      <c r="E1131" s="651">
        <v>570</v>
      </c>
      <c r="F1131" s="651" t="s">
        <v>1301</v>
      </c>
      <c r="G1131" s="651">
        <v>8.9999999999999993E-3</v>
      </c>
      <c r="H1131" s="651">
        <v>8.9999999999999993E-3</v>
      </c>
      <c r="I1131" s="651" t="s">
        <v>1302</v>
      </c>
    </row>
    <row r="1132" spans="1:9" ht="15.75" x14ac:dyDescent="0.25">
      <c r="A1132" s="651">
        <v>1131</v>
      </c>
      <c r="B1132" s="651" t="s">
        <v>1306</v>
      </c>
      <c r="C1132" s="651" t="s">
        <v>296</v>
      </c>
      <c r="D1132" s="651" t="s">
        <v>1298</v>
      </c>
      <c r="E1132" s="651">
        <v>570</v>
      </c>
      <c r="F1132" s="651" t="s">
        <v>1301</v>
      </c>
      <c r="G1132" s="651">
        <v>8.9999999999999993E-3</v>
      </c>
      <c r="H1132" s="651">
        <v>8.9999999999999993E-3</v>
      </c>
      <c r="I1132" s="651" t="s">
        <v>1302</v>
      </c>
    </row>
    <row r="1133" spans="1:9" ht="15.75" x14ac:dyDescent="0.25">
      <c r="A1133" s="651">
        <v>1132</v>
      </c>
      <c r="B1133" s="651" t="s">
        <v>1306</v>
      </c>
      <c r="C1133" s="651" t="s">
        <v>296</v>
      </c>
      <c r="D1133" s="651" t="s">
        <v>1298</v>
      </c>
      <c r="E1133" s="651">
        <v>570</v>
      </c>
      <c r="F1133" s="651" t="s">
        <v>1301</v>
      </c>
      <c r="G1133" s="651">
        <v>8.9999999999999993E-3</v>
      </c>
      <c r="H1133" s="651">
        <v>8.9999999999999993E-3</v>
      </c>
      <c r="I1133" s="651" t="s">
        <v>1302</v>
      </c>
    </row>
    <row r="1134" spans="1:9" ht="15.75" x14ac:dyDescent="0.25">
      <c r="A1134" s="651">
        <v>1133</v>
      </c>
      <c r="B1134" s="651" t="s">
        <v>1306</v>
      </c>
      <c r="C1134" s="651" t="s">
        <v>296</v>
      </c>
      <c r="D1134" s="651" t="s">
        <v>1298</v>
      </c>
      <c r="E1134" s="651">
        <v>570</v>
      </c>
      <c r="F1134" s="651" t="s">
        <v>1301</v>
      </c>
      <c r="G1134" s="651">
        <v>2.9000000000000001E-2</v>
      </c>
      <c r="H1134" s="651">
        <v>2.9000000000000001E-2</v>
      </c>
      <c r="I1134" s="651" t="s">
        <v>1300</v>
      </c>
    </row>
    <row r="1135" spans="1:9" ht="15.75" x14ac:dyDescent="0.25">
      <c r="A1135" s="651">
        <v>1134</v>
      </c>
      <c r="B1135" s="651" t="s">
        <v>1306</v>
      </c>
      <c r="C1135" s="651" t="s">
        <v>296</v>
      </c>
      <c r="D1135" s="651" t="s">
        <v>1298</v>
      </c>
      <c r="E1135" s="651">
        <v>580</v>
      </c>
      <c r="F1135" s="651" t="s">
        <v>1301</v>
      </c>
      <c r="G1135" s="651" t="s">
        <v>1303</v>
      </c>
      <c r="H1135" s="651">
        <v>9.1000000000000004E-3</v>
      </c>
      <c r="I1135" s="651" t="s">
        <v>1302</v>
      </c>
    </row>
    <row r="1136" spans="1:9" ht="15.75" x14ac:dyDescent="0.25">
      <c r="A1136" s="651">
        <v>1135</v>
      </c>
      <c r="B1136" s="651" t="s">
        <v>1306</v>
      </c>
      <c r="C1136" s="651" t="s">
        <v>296</v>
      </c>
      <c r="D1136" s="651" t="s">
        <v>1298</v>
      </c>
      <c r="E1136" s="651">
        <v>580</v>
      </c>
      <c r="F1136" s="651" t="s">
        <v>1301</v>
      </c>
      <c r="G1136" s="651" t="s">
        <v>1303</v>
      </c>
      <c r="H1136" s="651">
        <v>9.1000000000000004E-3</v>
      </c>
      <c r="I1136" s="651" t="s">
        <v>1302</v>
      </c>
    </row>
    <row r="1137" spans="1:9" ht="15.75" x14ac:dyDescent="0.25">
      <c r="A1137" s="651">
        <v>1136</v>
      </c>
      <c r="B1137" s="651" t="s">
        <v>1306</v>
      </c>
      <c r="C1137" s="651" t="s">
        <v>296</v>
      </c>
      <c r="D1137" s="651" t="s">
        <v>1298</v>
      </c>
      <c r="E1137" s="651">
        <v>580</v>
      </c>
      <c r="F1137" s="651" t="s">
        <v>1301</v>
      </c>
      <c r="G1137" s="651" t="s">
        <v>1303</v>
      </c>
      <c r="H1137" s="651">
        <v>7.5999999999999998E-2</v>
      </c>
      <c r="I1137" s="651" t="s">
        <v>1300</v>
      </c>
    </row>
    <row r="1138" spans="1:9" ht="15.75" x14ac:dyDescent="0.25">
      <c r="A1138" s="651">
        <v>1137</v>
      </c>
      <c r="B1138" s="651" t="s">
        <v>1306</v>
      </c>
      <c r="C1138" s="651" t="s">
        <v>296</v>
      </c>
      <c r="D1138" s="651" t="s">
        <v>1298</v>
      </c>
      <c r="E1138" s="651">
        <v>580</v>
      </c>
      <c r="F1138" s="651" t="s">
        <v>1301</v>
      </c>
      <c r="G1138" s="651" t="s">
        <v>1303</v>
      </c>
      <c r="H1138" s="651">
        <v>1.7</v>
      </c>
      <c r="I1138" s="651" t="s">
        <v>1300</v>
      </c>
    </row>
    <row r="1139" spans="1:9" ht="15.75" x14ac:dyDescent="0.25">
      <c r="A1139" s="651">
        <v>1138</v>
      </c>
      <c r="B1139" s="651" t="s">
        <v>1306</v>
      </c>
      <c r="C1139" s="651" t="s">
        <v>296</v>
      </c>
      <c r="D1139" s="651" t="s">
        <v>1298</v>
      </c>
      <c r="E1139" s="651">
        <v>585</v>
      </c>
      <c r="F1139" s="651" t="s">
        <v>1301</v>
      </c>
      <c r="G1139" s="651">
        <v>1.7999999999999999E-2</v>
      </c>
      <c r="H1139" s="651">
        <v>1.7999999999999999E-2</v>
      </c>
      <c r="I1139" s="651" t="s">
        <v>1300</v>
      </c>
    </row>
    <row r="1140" spans="1:9" ht="15.75" x14ac:dyDescent="0.25">
      <c r="A1140" s="651">
        <v>1139</v>
      </c>
      <c r="B1140" s="651" t="s">
        <v>1306</v>
      </c>
      <c r="C1140" s="651" t="s">
        <v>296</v>
      </c>
      <c r="D1140" s="651" t="s">
        <v>1298</v>
      </c>
      <c r="E1140" s="651">
        <v>586</v>
      </c>
      <c r="F1140" s="651" t="s">
        <v>1301</v>
      </c>
      <c r="G1140" s="651" t="s">
        <v>1303</v>
      </c>
      <c r="H1140" s="651">
        <v>8.9999999999999993E-3</v>
      </c>
      <c r="I1140" s="651" t="s">
        <v>1302</v>
      </c>
    </row>
    <row r="1141" spans="1:9" ht="15.75" x14ac:dyDescent="0.25">
      <c r="A1141" s="651">
        <v>1140</v>
      </c>
      <c r="B1141" s="651" t="s">
        <v>1306</v>
      </c>
      <c r="C1141" s="651" t="s">
        <v>296</v>
      </c>
      <c r="D1141" s="651" t="s">
        <v>1298</v>
      </c>
      <c r="E1141" s="651">
        <v>586</v>
      </c>
      <c r="F1141" s="651" t="s">
        <v>1301</v>
      </c>
      <c r="G1141" s="651" t="s">
        <v>1303</v>
      </c>
      <c r="H1141" s="651">
        <v>8.9999999999999993E-3</v>
      </c>
      <c r="I1141" s="651" t="s">
        <v>1302</v>
      </c>
    </row>
    <row r="1142" spans="1:9" ht="15.75" x14ac:dyDescent="0.25">
      <c r="A1142" s="651">
        <v>1141</v>
      </c>
      <c r="B1142" s="651" t="s">
        <v>1306</v>
      </c>
      <c r="C1142" s="651" t="s">
        <v>296</v>
      </c>
      <c r="D1142" s="651" t="s">
        <v>1298</v>
      </c>
      <c r="E1142" s="651">
        <v>586</v>
      </c>
      <c r="F1142" s="651" t="s">
        <v>1301</v>
      </c>
      <c r="G1142" s="651" t="s">
        <v>1303</v>
      </c>
      <c r="H1142" s="651">
        <v>8.9999999999999993E-3</v>
      </c>
      <c r="I1142" s="651" t="s">
        <v>1302</v>
      </c>
    </row>
    <row r="1143" spans="1:9" ht="15.75" x14ac:dyDescent="0.25">
      <c r="A1143" s="651">
        <v>1142</v>
      </c>
      <c r="B1143" s="651" t="s">
        <v>1306</v>
      </c>
      <c r="C1143" s="651" t="s">
        <v>296</v>
      </c>
      <c r="D1143" s="651" t="s">
        <v>1298</v>
      </c>
      <c r="E1143" s="651">
        <v>586</v>
      </c>
      <c r="F1143" s="651" t="s">
        <v>1301</v>
      </c>
      <c r="G1143" s="651" t="s">
        <v>1303</v>
      </c>
      <c r="H1143" s="651">
        <v>8.9999999999999993E-3</v>
      </c>
      <c r="I1143" s="651" t="s">
        <v>1302</v>
      </c>
    </row>
    <row r="1144" spans="1:9" ht="15.75" x14ac:dyDescent="0.25">
      <c r="A1144" s="651">
        <v>1143</v>
      </c>
      <c r="B1144" s="651" t="s">
        <v>1306</v>
      </c>
      <c r="C1144" s="651" t="s">
        <v>296</v>
      </c>
      <c r="D1144" s="651" t="s">
        <v>1298</v>
      </c>
      <c r="E1144" s="651">
        <v>587</v>
      </c>
      <c r="F1144" s="651" t="s">
        <v>1301</v>
      </c>
      <c r="G1144" s="651" t="s">
        <v>1303</v>
      </c>
      <c r="H1144" s="651">
        <v>8.9999999999999993E-3</v>
      </c>
      <c r="I1144" s="651" t="s">
        <v>1302</v>
      </c>
    </row>
    <row r="1145" spans="1:9" ht="15.75" x14ac:dyDescent="0.25">
      <c r="A1145" s="651">
        <v>1144</v>
      </c>
      <c r="B1145" s="651" t="s">
        <v>1306</v>
      </c>
      <c r="C1145" s="651" t="s">
        <v>296</v>
      </c>
      <c r="D1145" s="651" t="s">
        <v>1298</v>
      </c>
      <c r="E1145" s="651">
        <v>590</v>
      </c>
      <c r="F1145" s="651" t="s">
        <v>1301</v>
      </c>
      <c r="G1145" s="651" t="s">
        <v>1303</v>
      </c>
      <c r="H1145" s="651">
        <v>8.8999999999999999E-3</v>
      </c>
      <c r="I1145" s="651" t="s">
        <v>1302</v>
      </c>
    </row>
    <row r="1146" spans="1:9" ht="15.75" x14ac:dyDescent="0.25">
      <c r="A1146" s="651">
        <v>1145</v>
      </c>
      <c r="B1146" s="651" t="s">
        <v>1306</v>
      </c>
      <c r="C1146" s="651" t="s">
        <v>296</v>
      </c>
      <c r="D1146" s="651" t="s">
        <v>1298</v>
      </c>
      <c r="E1146" s="651">
        <v>590</v>
      </c>
      <c r="F1146" s="651" t="s">
        <v>1301</v>
      </c>
      <c r="G1146" s="651" t="s">
        <v>1303</v>
      </c>
      <c r="H1146" s="651">
        <v>8.8999999999999999E-3</v>
      </c>
      <c r="I1146" s="651" t="s">
        <v>1302</v>
      </c>
    </row>
    <row r="1147" spans="1:9" ht="15.75" x14ac:dyDescent="0.25">
      <c r="A1147" s="651">
        <v>1146</v>
      </c>
      <c r="B1147" s="651" t="s">
        <v>1306</v>
      </c>
      <c r="C1147" s="651" t="s">
        <v>296</v>
      </c>
      <c r="D1147" s="651" t="s">
        <v>1298</v>
      </c>
      <c r="E1147" s="651">
        <v>590</v>
      </c>
      <c r="F1147" s="651" t="s">
        <v>1301</v>
      </c>
      <c r="G1147" s="651" t="s">
        <v>1303</v>
      </c>
      <c r="H1147" s="651">
        <v>8.8999999999999999E-3</v>
      </c>
      <c r="I1147" s="651" t="s">
        <v>1302</v>
      </c>
    </row>
    <row r="1148" spans="1:9" ht="15.75" x14ac:dyDescent="0.25">
      <c r="A1148" s="651">
        <v>1147</v>
      </c>
      <c r="B1148" s="651" t="s">
        <v>1306</v>
      </c>
      <c r="C1148" s="651" t="s">
        <v>296</v>
      </c>
      <c r="D1148" s="651" t="s">
        <v>1298</v>
      </c>
      <c r="E1148" s="651">
        <v>595</v>
      </c>
      <c r="F1148" s="651" t="s">
        <v>1301</v>
      </c>
      <c r="G1148" s="651" t="s">
        <v>1303</v>
      </c>
      <c r="H1148" s="651">
        <v>8.8999999999999999E-3</v>
      </c>
      <c r="I1148" s="651" t="s">
        <v>1302</v>
      </c>
    </row>
    <row r="1149" spans="1:9" ht="15.75" x14ac:dyDescent="0.25">
      <c r="A1149" s="651">
        <v>1148</v>
      </c>
      <c r="B1149" s="651" t="s">
        <v>1306</v>
      </c>
      <c r="C1149" s="651" t="s">
        <v>296</v>
      </c>
      <c r="D1149" s="651" t="s">
        <v>1298</v>
      </c>
      <c r="E1149" s="651">
        <v>600</v>
      </c>
      <c r="F1149" s="651" t="s">
        <v>1301</v>
      </c>
      <c r="G1149" s="651" t="s">
        <v>1303</v>
      </c>
      <c r="H1149" s="651">
        <v>8.8000000000000005E-3</v>
      </c>
      <c r="I1149" s="651" t="s">
        <v>1302</v>
      </c>
    </row>
    <row r="1150" spans="1:9" ht="15.75" x14ac:dyDescent="0.25">
      <c r="A1150" s="651">
        <v>1149</v>
      </c>
      <c r="B1150" s="651" t="s">
        <v>1306</v>
      </c>
      <c r="C1150" s="651" t="s">
        <v>296</v>
      </c>
      <c r="D1150" s="651" t="s">
        <v>1298</v>
      </c>
      <c r="E1150" s="651">
        <v>601</v>
      </c>
      <c r="F1150" s="651" t="s">
        <v>1301</v>
      </c>
      <c r="G1150" s="651" t="s">
        <v>1303</v>
      </c>
      <c r="H1150" s="651">
        <v>8.8000000000000005E-3</v>
      </c>
      <c r="I1150" s="651" t="s">
        <v>1302</v>
      </c>
    </row>
    <row r="1151" spans="1:9" ht="15.75" x14ac:dyDescent="0.25">
      <c r="A1151" s="651">
        <v>1150</v>
      </c>
      <c r="B1151" s="651" t="s">
        <v>1306</v>
      </c>
      <c r="C1151" s="651" t="s">
        <v>296</v>
      </c>
      <c r="D1151" s="651" t="s">
        <v>1298</v>
      </c>
      <c r="E1151" s="651">
        <v>606</v>
      </c>
      <c r="F1151" s="651" t="s">
        <v>1301</v>
      </c>
      <c r="G1151" s="651" t="s">
        <v>1303</v>
      </c>
      <c r="H1151" s="651">
        <v>0.28000000000000003</v>
      </c>
      <c r="I1151" s="651" t="s">
        <v>1300</v>
      </c>
    </row>
    <row r="1152" spans="1:9" ht="15.75" x14ac:dyDescent="0.25">
      <c r="A1152" s="651">
        <v>1151</v>
      </c>
      <c r="B1152" s="651" t="s">
        <v>1306</v>
      </c>
      <c r="C1152" s="651" t="s">
        <v>296</v>
      </c>
      <c r="D1152" s="651" t="s">
        <v>1298</v>
      </c>
      <c r="E1152" s="651">
        <v>609</v>
      </c>
      <c r="F1152" s="651" t="s">
        <v>1301</v>
      </c>
      <c r="G1152" s="651" t="s">
        <v>1303</v>
      </c>
      <c r="H1152" s="651">
        <v>0.21</v>
      </c>
      <c r="I1152" s="651" t="s">
        <v>1300</v>
      </c>
    </row>
    <row r="1153" spans="1:9" ht="15.75" x14ac:dyDescent="0.25">
      <c r="A1153" s="651">
        <v>1152</v>
      </c>
      <c r="B1153" s="651" t="s">
        <v>1306</v>
      </c>
      <c r="C1153" s="651" t="s">
        <v>296</v>
      </c>
      <c r="D1153" s="651" t="s">
        <v>1298</v>
      </c>
      <c r="E1153" s="651">
        <v>659</v>
      </c>
      <c r="F1153" s="651" t="s">
        <v>1301</v>
      </c>
      <c r="G1153" s="651" t="s">
        <v>1303</v>
      </c>
      <c r="H1153" s="651">
        <v>8.0000000000000002E-3</v>
      </c>
      <c r="I1153" s="651" t="s">
        <v>1302</v>
      </c>
    </row>
    <row r="1154" spans="1:9" ht="15.75" x14ac:dyDescent="0.25">
      <c r="A1154" s="651">
        <v>1153</v>
      </c>
      <c r="B1154" s="651" t="s">
        <v>1306</v>
      </c>
      <c r="C1154" s="651" t="s">
        <v>296</v>
      </c>
      <c r="D1154" s="651" t="s">
        <v>1298</v>
      </c>
      <c r="E1154" s="651">
        <v>659</v>
      </c>
      <c r="F1154" s="651" t="s">
        <v>1301</v>
      </c>
      <c r="G1154" s="651" t="s">
        <v>1303</v>
      </c>
      <c r="H1154" s="651">
        <v>0.06</v>
      </c>
      <c r="I1154" s="651" t="s">
        <v>1300</v>
      </c>
    </row>
    <row r="1155" spans="1:9" ht="15.75" x14ac:dyDescent="0.25">
      <c r="A1155" s="651">
        <v>1154</v>
      </c>
      <c r="B1155" s="651" t="s">
        <v>1306</v>
      </c>
      <c r="C1155" s="651" t="s">
        <v>296</v>
      </c>
      <c r="D1155" s="651" t="s">
        <v>1298</v>
      </c>
      <c r="E1155" s="651">
        <v>663</v>
      </c>
      <c r="F1155" s="651" t="s">
        <v>1301</v>
      </c>
      <c r="G1155" s="651" t="s">
        <v>1303</v>
      </c>
      <c r="H1155" s="651">
        <v>8.0000000000000002E-3</v>
      </c>
      <c r="I1155" s="651" t="s">
        <v>1302</v>
      </c>
    </row>
    <row r="1156" spans="1:9" ht="15.75" x14ac:dyDescent="0.25">
      <c r="A1156" s="651">
        <v>1155</v>
      </c>
      <c r="B1156" s="651" t="s">
        <v>1306</v>
      </c>
      <c r="C1156" s="651" t="s">
        <v>296</v>
      </c>
      <c r="D1156" s="651" t="s">
        <v>1298</v>
      </c>
      <c r="E1156" s="651">
        <v>663</v>
      </c>
      <c r="F1156" s="651" t="s">
        <v>1301</v>
      </c>
      <c r="G1156" s="651" t="s">
        <v>1303</v>
      </c>
      <c r="H1156" s="651">
        <v>0.12</v>
      </c>
      <c r="I1156" s="651" t="s">
        <v>1300</v>
      </c>
    </row>
    <row r="1157" spans="1:9" ht="15.75" x14ac:dyDescent="0.25">
      <c r="A1157" s="651">
        <v>1156</v>
      </c>
      <c r="B1157" s="651" t="s">
        <v>1306</v>
      </c>
      <c r="C1157" s="651" t="s">
        <v>296</v>
      </c>
      <c r="D1157" s="651" t="s">
        <v>1298</v>
      </c>
      <c r="E1157" s="651" t="s">
        <v>1303</v>
      </c>
      <c r="F1157" s="651" t="s">
        <v>1301</v>
      </c>
      <c r="G1157" s="651" t="s">
        <v>1303</v>
      </c>
      <c r="H1157" s="651">
        <v>3.9E-2</v>
      </c>
      <c r="I1157" s="651" t="s">
        <v>1302</v>
      </c>
    </row>
    <row r="1158" spans="1:9" ht="15.75" x14ac:dyDescent="0.25">
      <c r="A1158" s="651">
        <v>1157</v>
      </c>
      <c r="B1158" s="651" t="s">
        <v>1306</v>
      </c>
      <c r="C1158" s="651" t="s">
        <v>296</v>
      </c>
      <c r="D1158" s="651" t="s">
        <v>1298</v>
      </c>
      <c r="E1158" s="651" t="s">
        <v>1303</v>
      </c>
      <c r="F1158" s="651" t="s">
        <v>1301</v>
      </c>
      <c r="G1158" s="651" t="s">
        <v>1303</v>
      </c>
      <c r="H1158" s="651">
        <v>0.04</v>
      </c>
      <c r="I1158" s="651" t="s">
        <v>1302</v>
      </c>
    </row>
    <row r="1159" spans="1:9" ht="15.75" x14ac:dyDescent="0.25">
      <c r="A1159" s="651">
        <v>1158</v>
      </c>
      <c r="B1159" s="651" t="s">
        <v>1306</v>
      </c>
      <c r="C1159" s="651" t="s">
        <v>296</v>
      </c>
      <c r="D1159" s="651" t="s">
        <v>1298</v>
      </c>
      <c r="E1159" s="651" t="s">
        <v>1303</v>
      </c>
      <c r="F1159" s="651" t="s">
        <v>1301</v>
      </c>
      <c r="G1159" s="651" t="s">
        <v>1303</v>
      </c>
      <c r="H1159" s="651">
        <v>0.04</v>
      </c>
      <c r="I1159" s="651" t="s">
        <v>1302</v>
      </c>
    </row>
    <row r="1160" spans="1:9" ht="15.75" x14ac:dyDescent="0.25">
      <c r="A1160" s="651">
        <v>1159</v>
      </c>
      <c r="B1160" s="651" t="s">
        <v>1306</v>
      </c>
      <c r="C1160" s="651" t="s">
        <v>296</v>
      </c>
      <c r="D1160" s="651" t="s">
        <v>1298</v>
      </c>
      <c r="E1160" s="651" t="s">
        <v>1303</v>
      </c>
      <c r="F1160" s="651" t="s">
        <v>1301</v>
      </c>
      <c r="G1160" s="651" t="s">
        <v>1303</v>
      </c>
      <c r="H1160" s="651">
        <v>0.04</v>
      </c>
      <c r="I1160" s="651" t="s">
        <v>1302</v>
      </c>
    </row>
    <row r="1161" spans="1:9" ht="15.75" x14ac:dyDescent="0.25">
      <c r="A1161" s="651">
        <v>1160</v>
      </c>
      <c r="B1161" s="651" t="s">
        <v>1306</v>
      </c>
      <c r="C1161" s="651" t="s">
        <v>296</v>
      </c>
      <c r="D1161" s="651" t="s">
        <v>1298</v>
      </c>
      <c r="E1161" s="651" t="s">
        <v>1303</v>
      </c>
      <c r="F1161" s="651" t="s">
        <v>1301</v>
      </c>
      <c r="G1161" s="651" t="s">
        <v>1303</v>
      </c>
      <c r="H1161" s="651">
        <v>0.04</v>
      </c>
      <c r="I1161" s="651" t="s">
        <v>1302</v>
      </c>
    </row>
    <row r="1162" spans="1:9" ht="15.75" x14ac:dyDescent="0.25">
      <c r="A1162" s="651">
        <v>1161</v>
      </c>
      <c r="B1162" s="651" t="s">
        <v>1306</v>
      </c>
      <c r="C1162" s="651" t="s">
        <v>296</v>
      </c>
      <c r="D1162" s="651" t="s">
        <v>1298</v>
      </c>
      <c r="E1162" s="651" t="s">
        <v>1303</v>
      </c>
      <c r="F1162" s="651" t="s">
        <v>1301</v>
      </c>
      <c r="G1162" s="651" t="s">
        <v>1303</v>
      </c>
      <c r="H1162" s="651">
        <v>0.04</v>
      </c>
      <c r="I1162" s="651" t="s">
        <v>1302</v>
      </c>
    </row>
    <row r="1163" spans="1:9" ht="15.75" x14ac:dyDescent="0.25">
      <c r="A1163" s="651">
        <v>1162</v>
      </c>
      <c r="B1163" s="651" t="s">
        <v>1306</v>
      </c>
      <c r="C1163" s="651" t="s">
        <v>296</v>
      </c>
      <c r="D1163" s="651" t="s">
        <v>1298</v>
      </c>
      <c r="E1163" s="651" t="s">
        <v>1303</v>
      </c>
      <c r="F1163" s="651" t="s">
        <v>1301</v>
      </c>
      <c r="G1163" s="651" t="s">
        <v>1303</v>
      </c>
      <c r="H1163" s="651">
        <v>0.04</v>
      </c>
      <c r="I1163" s="651" t="s">
        <v>1302</v>
      </c>
    </row>
    <row r="1164" spans="1:9" ht="15.75" x14ac:dyDescent="0.25">
      <c r="A1164" s="651">
        <v>1163</v>
      </c>
      <c r="B1164" s="651" t="s">
        <v>1306</v>
      </c>
      <c r="C1164" s="651" t="s">
        <v>296</v>
      </c>
      <c r="D1164" s="651" t="s">
        <v>1298</v>
      </c>
      <c r="E1164" s="651" t="s">
        <v>1303</v>
      </c>
      <c r="F1164" s="651" t="s">
        <v>1301</v>
      </c>
      <c r="G1164" s="651" t="s">
        <v>1303</v>
      </c>
      <c r="H1164" s="651">
        <v>0.04</v>
      </c>
      <c r="I1164" s="651" t="s">
        <v>1302</v>
      </c>
    </row>
    <row r="1165" spans="1:9" ht="15.75" x14ac:dyDescent="0.25">
      <c r="A1165" s="651">
        <v>1164</v>
      </c>
      <c r="B1165" s="651" t="s">
        <v>1306</v>
      </c>
      <c r="C1165" s="651" t="s">
        <v>296</v>
      </c>
      <c r="D1165" s="651" t="s">
        <v>1298</v>
      </c>
      <c r="E1165" s="651" t="s">
        <v>1303</v>
      </c>
      <c r="F1165" s="651" t="s">
        <v>1301</v>
      </c>
      <c r="G1165" s="651" t="s">
        <v>1303</v>
      </c>
      <c r="H1165" s="651">
        <v>0.04</v>
      </c>
      <c r="I1165" s="651" t="s">
        <v>1302</v>
      </c>
    </row>
    <row r="1166" spans="1:9" ht="15.75" x14ac:dyDescent="0.25">
      <c r="A1166" s="651">
        <v>1165</v>
      </c>
      <c r="B1166" s="651" t="s">
        <v>1306</v>
      </c>
      <c r="C1166" s="651" t="s">
        <v>296</v>
      </c>
      <c r="D1166" s="651" t="s">
        <v>1298</v>
      </c>
      <c r="E1166" s="651" t="s">
        <v>1303</v>
      </c>
      <c r="F1166" s="651" t="s">
        <v>1301</v>
      </c>
      <c r="G1166" s="651" t="s">
        <v>1303</v>
      </c>
      <c r="H1166" s="651">
        <v>0.04</v>
      </c>
      <c r="I1166" s="651" t="s">
        <v>1302</v>
      </c>
    </row>
    <row r="1167" spans="1:9" ht="15.75" x14ac:dyDescent="0.25">
      <c r="A1167" s="651">
        <v>1166</v>
      </c>
      <c r="B1167" s="651" t="s">
        <v>1306</v>
      </c>
      <c r="C1167" s="651" t="s">
        <v>296</v>
      </c>
      <c r="D1167" s="651" t="s">
        <v>1298</v>
      </c>
      <c r="E1167" s="651" t="s">
        <v>1303</v>
      </c>
      <c r="F1167" s="651" t="s">
        <v>1301</v>
      </c>
      <c r="G1167" s="651" t="s">
        <v>1303</v>
      </c>
      <c r="H1167" s="651">
        <v>0.04</v>
      </c>
      <c r="I1167" s="651" t="s">
        <v>1302</v>
      </c>
    </row>
    <row r="1168" spans="1:9" ht="15.75" x14ac:dyDescent="0.25">
      <c r="A1168" s="651">
        <v>1167</v>
      </c>
      <c r="B1168" s="651" t="s">
        <v>1306</v>
      </c>
      <c r="C1168" s="651" t="s">
        <v>296</v>
      </c>
      <c r="D1168" s="651" t="s">
        <v>1298</v>
      </c>
      <c r="E1168" s="651" t="s">
        <v>1303</v>
      </c>
      <c r="F1168" s="651" t="s">
        <v>1301</v>
      </c>
      <c r="G1168" s="651" t="s">
        <v>1303</v>
      </c>
      <c r="H1168" s="651">
        <v>0.04</v>
      </c>
      <c r="I1168" s="651" t="s">
        <v>1302</v>
      </c>
    </row>
    <row r="1169" spans="1:9" ht="15.75" x14ac:dyDescent="0.25">
      <c r="A1169" s="651">
        <v>1168</v>
      </c>
      <c r="B1169" s="651" t="s">
        <v>1306</v>
      </c>
      <c r="C1169" s="651" t="s">
        <v>296</v>
      </c>
      <c r="D1169" s="651" t="s">
        <v>1298</v>
      </c>
      <c r="E1169" s="651" t="s">
        <v>1303</v>
      </c>
      <c r="F1169" s="651" t="s">
        <v>1301</v>
      </c>
      <c r="G1169" s="651" t="s">
        <v>1303</v>
      </c>
      <c r="H1169" s="651">
        <v>0.04</v>
      </c>
      <c r="I1169" s="651" t="s">
        <v>1302</v>
      </c>
    </row>
    <row r="1170" spans="1:9" ht="15.75" x14ac:dyDescent="0.25">
      <c r="A1170" s="651">
        <v>1169</v>
      </c>
      <c r="B1170" s="651" t="s">
        <v>1306</v>
      </c>
      <c r="C1170" s="651" t="s">
        <v>296</v>
      </c>
      <c r="D1170" s="651" t="s">
        <v>1298</v>
      </c>
      <c r="E1170" s="651" t="s">
        <v>1303</v>
      </c>
      <c r="F1170" s="651" t="s">
        <v>1301</v>
      </c>
      <c r="G1170" s="651" t="s">
        <v>1303</v>
      </c>
      <c r="H1170" s="651">
        <v>0.04</v>
      </c>
      <c r="I1170" s="651" t="s">
        <v>1302</v>
      </c>
    </row>
    <row r="1171" spans="1:9" ht="15.75" x14ac:dyDescent="0.25">
      <c r="A1171" s="651">
        <v>1170</v>
      </c>
      <c r="B1171" s="651" t="s">
        <v>1306</v>
      </c>
      <c r="C1171" s="651" t="s">
        <v>296</v>
      </c>
      <c r="D1171" s="651" t="s">
        <v>1298</v>
      </c>
      <c r="E1171" s="651" t="s">
        <v>1303</v>
      </c>
      <c r="F1171" s="651" t="s">
        <v>1301</v>
      </c>
      <c r="G1171" s="651" t="s">
        <v>1303</v>
      </c>
      <c r="H1171" s="651">
        <v>0.04</v>
      </c>
      <c r="I1171" s="651" t="s">
        <v>1302</v>
      </c>
    </row>
    <row r="1172" spans="1:9" ht="15.75" x14ac:dyDescent="0.25">
      <c r="A1172" s="651">
        <v>1171</v>
      </c>
      <c r="B1172" s="651" t="s">
        <v>1306</v>
      </c>
      <c r="C1172" s="651" t="s">
        <v>296</v>
      </c>
      <c r="D1172" s="651" t="s">
        <v>1298</v>
      </c>
      <c r="E1172" s="651" t="s">
        <v>1303</v>
      </c>
      <c r="F1172" s="651" t="s">
        <v>1301</v>
      </c>
      <c r="G1172" s="651" t="s">
        <v>1303</v>
      </c>
      <c r="H1172" s="651">
        <v>0.04</v>
      </c>
      <c r="I1172" s="651" t="s">
        <v>1302</v>
      </c>
    </row>
    <row r="1173" spans="1:9" ht="15.75" x14ac:dyDescent="0.25">
      <c r="A1173" s="651">
        <v>1172</v>
      </c>
      <c r="B1173" s="651" t="s">
        <v>1306</v>
      </c>
      <c r="C1173" s="651" t="s">
        <v>296</v>
      </c>
      <c r="D1173" s="651" t="s">
        <v>1298</v>
      </c>
      <c r="E1173" s="651" t="s">
        <v>1303</v>
      </c>
      <c r="F1173" s="651" t="s">
        <v>1301</v>
      </c>
      <c r="G1173" s="651" t="s">
        <v>1303</v>
      </c>
      <c r="H1173" s="651">
        <v>0.04</v>
      </c>
      <c r="I1173" s="651" t="s">
        <v>1302</v>
      </c>
    </row>
    <row r="1174" spans="1:9" ht="15.75" x14ac:dyDescent="0.25">
      <c r="A1174" s="651">
        <v>1173</v>
      </c>
      <c r="B1174" s="651" t="s">
        <v>1306</v>
      </c>
      <c r="C1174" s="651" t="s">
        <v>296</v>
      </c>
      <c r="D1174" s="651" t="s">
        <v>1298</v>
      </c>
      <c r="E1174" s="651" t="s">
        <v>1303</v>
      </c>
      <c r="F1174" s="651" t="s">
        <v>1301</v>
      </c>
      <c r="G1174" s="651" t="s">
        <v>1303</v>
      </c>
      <c r="H1174" s="651">
        <v>0.04</v>
      </c>
      <c r="I1174" s="651" t="s">
        <v>1302</v>
      </c>
    </row>
    <row r="1175" spans="1:9" ht="15.75" x14ac:dyDescent="0.25">
      <c r="A1175" s="651">
        <v>1174</v>
      </c>
      <c r="B1175" s="651" t="s">
        <v>1306</v>
      </c>
      <c r="C1175" s="651" t="s">
        <v>296</v>
      </c>
      <c r="D1175" s="651" t="s">
        <v>1298</v>
      </c>
      <c r="E1175" s="651" t="s">
        <v>1303</v>
      </c>
      <c r="F1175" s="651" t="s">
        <v>1301</v>
      </c>
      <c r="G1175" s="651" t="s">
        <v>1303</v>
      </c>
      <c r="H1175" s="651">
        <v>0.04</v>
      </c>
      <c r="I1175" s="651" t="s">
        <v>1302</v>
      </c>
    </row>
    <row r="1176" spans="1:9" ht="15.75" x14ac:dyDescent="0.25">
      <c r="A1176" s="651">
        <v>1175</v>
      </c>
      <c r="B1176" s="651" t="s">
        <v>1306</v>
      </c>
      <c r="C1176" s="651" t="s">
        <v>296</v>
      </c>
      <c r="D1176" s="651" t="s">
        <v>1298</v>
      </c>
      <c r="E1176" s="651" t="s">
        <v>1303</v>
      </c>
      <c r="F1176" s="651" t="s">
        <v>1301</v>
      </c>
      <c r="G1176" s="651" t="s">
        <v>1303</v>
      </c>
      <c r="H1176" s="651">
        <v>0.04</v>
      </c>
      <c r="I1176" s="651" t="s">
        <v>1302</v>
      </c>
    </row>
    <row r="1177" spans="1:9" ht="15.75" x14ac:dyDescent="0.25">
      <c r="A1177" s="651">
        <v>1176</v>
      </c>
      <c r="B1177" s="651" t="s">
        <v>1306</v>
      </c>
      <c r="C1177" s="651" t="s">
        <v>296</v>
      </c>
      <c r="D1177" s="651" t="s">
        <v>1298</v>
      </c>
      <c r="E1177" s="651" t="s">
        <v>1303</v>
      </c>
      <c r="F1177" s="651" t="s">
        <v>1301</v>
      </c>
      <c r="G1177" s="651" t="s">
        <v>1303</v>
      </c>
      <c r="H1177" s="651">
        <v>0.04</v>
      </c>
      <c r="I1177" s="651" t="s">
        <v>1302</v>
      </c>
    </row>
    <row r="1178" spans="1:9" ht="15.75" x14ac:dyDescent="0.25">
      <c r="A1178" s="651">
        <v>1177</v>
      </c>
      <c r="B1178" s="651" t="s">
        <v>1306</v>
      </c>
      <c r="C1178" s="651" t="s">
        <v>296</v>
      </c>
      <c r="D1178" s="651" t="s">
        <v>1298</v>
      </c>
      <c r="E1178" s="651" t="s">
        <v>1303</v>
      </c>
      <c r="F1178" s="651" t="s">
        <v>1301</v>
      </c>
      <c r="G1178" s="651" t="s">
        <v>1303</v>
      </c>
      <c r="H1178" s="651">
        <v>0.04</v>
      </c>
      <c r="I1178" s="651" t="s">
        <v>1302</v>
      </c>
    </row>
    <row r="1179" spans="1:9" ht="15.75" x14ac:dyDescent="0.25">
      <c r="A1179" s="651">
        <v>1178</v>
      </c>
      <c r="B1179" s="651" t="s">
        <v>1306</v>
      </c>
      <c r="C1179" s="651" t="s">
        <v>296</v>
      </c>
      <c r="D1179" s="651" t="s">
        <v>1298</v>
      </c>
      <c r="E1179" s="651" t="s">
        <v>1303</v>
      </c>
      <c r="F1179" s="651" t="s">
        <v>1301</v>
      </c>
      <c r="G1179" s="651" t="s">
        <v>1303</v>
      </c>
      <c r="H1179" s="651">
        <v>0.04</v>
      </c>
      <c r="I1179" s="651" t="s">
        <v>1302</v>
      </c>
    </row>
    <row r="1180" spans="1:9" ht="15.75" x14ac:dyDescent="0.25">
      <c r="A1180" s="651">
        <v>1179</v>
      </c>
      <c r="B1180" s="651" t="s">
        <v>1306</v>
      </c>
      <c r="C1180" s="651" t="s">
        <v>296</v>
      </c>
      <c r="D1180" s="651" t="s">
        <v>1298</v>
      </c>
      <c r="E1180" s="651" t="s">
        <v>1303</v>
      </c>
      <c r="F1180" s="651" t="s">
        <v>1301</v>
      </c>
      <c r="G1180" s="651" t="s">
        <v>1303</v>
      </c>
      <c r="H1180" s="651">
        <v>0.04</v>
      </c>
      <c r="I1180" s="651" t="s">
        <v>1302</v>
      </c>
    </row>
    <row r="1181" spans="1:9" ht="15.75" x14ac:dyDescent="0.25">
      <c r="A1181" s="651">
        <v>1180</v>
      </c>
      <c r="B1181" s="651" t="s">
        <v>1306</v>
      </c>
      <c r="C1181" s="651" t="s">
        <v>296</v>
      </c>
      <c r="D1181" s="651" t="s">
        <v>1298</v>
      </c>
      <c r="E1181" s="651" t="s">
        <v>1303</v>
      </c>
      <c r="F1181" s="651" t="s">
        <v>1301</v>
      </c>
      <c r="G1181" s="651" t="s">
        <v>1303</v>
      </c>
      <c r="H1181" s="651">
        <v>0.04</v>
      </c>
      <c r="I1181" s="651" t="s">
        <v>1302</v>
      </c>
    </row>
    <row r="1182" spans="1:9" ht="15.75" x14ac:dyDescent="0.25">
      <c r="A1182" s="651">
        <v>1181</v>
      </c>
      <c r="B1182" s="651" t="s">
        <v>1306</v>
      </c>
      <c r="C1182" s="651" t="s">
        <v>296</v>
      </c>
      <c r="D1182" s="651" t="s">
        <v>1298</v>
      </c>
      <c r="E1182" s="651" t="s">
        <v>1303</v>
      </c>
      <c r="F1182" s="651" t="s">
        <v>1301</v>
      </c>
      <c r="G1182" s="651" t="s">
        <v>1303</v>
      </c>
      <c r="H1182" s="651">
        <v>0.04</v>
      </c>
      <c r="I1182" s="651" t="s">
        <v>1302</v>
      </c>
    </row>
    <row r="1183" spans="1:9" ht="15.75" x14ac:dyDescent="0.25">
      <c r="A1183" s="651">
        <v>1182</v>
      </c>
      <c r="B1183" s="651" t="s">
        <v>1306</v>
      </c>
      <c r="C1183" s="651" t="s">
        <v>296</v>
      </c>
      <c r="D1183" s="651" t="s">
        <v>1298</v>
      </c>
      <c r="E1183" s="651" t="s">
        <v>1303</v>
      </c>
      <c r="F1183" s="651" t="s">
        <v>1301</v>
      </c>
      <c r="G1183" s="651" t="s">
        <v>1303</v>
      </c>
      <c r="H1183" s="651">
        <v>0.04</v>
      </c>
      <c r="I1183" s="651" t="s">
        <v>1300</v>
      </c>
    </row>
    <row r="1184" spans="1:9" ht="15.75" x14ac:dyDescent="0.25">
      <c r="A1184" s="651">
        <v>1183</v>
      </c>
      <c r="B1184" s="651" t="s">
        <v>1306</v>
      </c>
      <c r="C1184" s="651" t="s">
        <v>296</v>
      </c>
      <c r="D1184" s="651" t="s">
        <v>1298</v>
      </c>
      <c r="E1184" s="651" t="s">
        <v>1303</v>
      </c>
      <c r="F1184" s="651" t="s">
        <v>1301</v>
      </c>
      <c r="G1184" s="651" t="s">
        <v>1303</v>
      </c>
      <c r="H1184" s="651">
        <v>4.1000000000000002E-2</v>
      </c>
      <c r="I1184" s="651" t="s">
        <v>1302</v>
      </c>
    </row>
    <row r="1185" spans="1:9" ht="15.75" x14ac:dyDescent="0.25">
      <c r="A1185" s="651">
        <v>1184</v>
      </c>
      <c r="B1185" s="651" t="s">
        <v>1306</v>
      </c>
      <c r="C1185" s="651" t="s">
        <v>296</v>
      </c>
      <c r="D1185" s="651" t="s">
        <v>1298</v>
      </c>
      <c r="E1185" s="651" t="s">
        <v>1303</v>
      </c>
      <c r="F1185" s="651" t="s">
        <v>1301</v>
      </c>
      <c r="G1185" s="651" t="s">
        <v>1303</v>
      </c>
      <c r="H1185" s="651">
        <v>4.1000000000000002E-2</v>
      </c>
      <c r="I1185" s="651" t="s">
        <v>1302</v>
      </c>
    </row>
    <row r="1186" spans="1:9" ht="15.75" x14ac:dyDescent="0.25">
      <c r="A1186" s="651">
        <v>1185</v>
      </c>
      <c r="B1186" s="651" t="s">
        <v>1306</v>
      </c>
      <c r="C1186" s="651" t="s">
        <v>296</v>
      </c>
      <c r="D1186" s="651" t="s">
        <v>1298</v>
      </c>
      <c r="E1186" s="651" t="s">
        <v>1303</v>
      </c>
      <c r="F1186" s="651" t="s">
        <v>1301</v>
      </c>
      <c r="G1186" s="651" t="s">
        <v>1303</v>
      </c>
      <c r="H1186" s="651">
        <v>4.1000000000000002E-2</v>
      </c>
      <c r="I1186" s="651" t="s">
        <v>1302</v>
      </c>
    </row>
    <row r="1187" spans="1:9" ht="15.75" x14ac:dyDescent="0.25">
      <c r="A1187" s="651">
        <v>1186</v>
      </c>
      <c r="B1187" s="651" t="s">
        <v>1306</v>
      </c>
      <c r="C1187" s="651" t="s">
        <v>296</v>
      </c>
      <c r="D1187" s="651" t="s">
        <v>1298</v>
      </c>
      <c r="E1187" s="651" t="s">
        <v>1303</v>
      </c>
      <c r="F1187" s="651" t="s">
        <v>1301</v>
      </c>
      <c r="G1187" s="651" t="s">
        <v>1303</v>
      </c>
      <c r="H1187" s="651">
        <v>4.4999999999999998E-2</v>
      </c>
      <c r="I1187" s="651" t="s">
        <v>1302</v>
      </c>
    </row>
    <row r="1188" spans="1:9" ht="15.75" x14ac:dyDescent="0.25">
      <c r="A1188" s="651">
        <v>1187</v>
      </c>
      <c r="B1188" s="651" t="s">
        <v>1306</v>
      </c>
      <c r="C1188" s="651" t="s">
        <v>296</v>
      </c>
      <c r="D1188" s="651" t="s">
        <v>1298</v>
      </c>
      <c r="E1188" s="651" t="s">
        <v>1303</v>
      </c>
      <c r="F1188" s="651" t="s">
        <v>1301</v>
      </c>
      <c r="G1188" s="651" t="s">
        <v>1303</v>
      </c>
      <c r="H1188" s="651">
        <v>4.5999999999999999E-2</v>
      </c>
      <c r="I1188" s="651" t="s">
        <v>1302</v>
      </c>
    </row>
    <row r="1189" spans="1:9" ht="15.75" x14ac:dyDescent="0.25">
      <c r="A1189" s="651">
        <v>1188</v>
      </c>
      <c r="B1189" s="651" t="s">
        <v>1306</v>
      </c>
      <c r="C1189" s="651" t="s">
        <v>296</v>
      </c>
      <c r="D1189" s="651" t="s">
        <v>1298</v>
      </c>
      <c r="E1189" s="651" t="s">
        <v>1303</v>
      </c>
      <c r="F1189" s="651" t="s">
        <v>1301</v>
      </c>
      <c r="G1189" s="651" t="s">
        <v>1303</v>
      </c>
      <c r="H1189" s="651">
        <v>4.5999999999999999E-2</v>
      </c>
      <c r="I1189" s="651" t="s">
        <v>1302</v>
      </c>
    </row>
    <row r="1190" spans="1:9" ht="15.75" x14ac:dyDescent="0.25">
      <c r="A1190" s="651">
        <v>1189</v>
      </c>
      <c r="B1190" s="651" t="s">
        <v>1306</v>
      </c>
      <c r="C1190" s="651" t="s">
        <v>296</v>
      </c>
      <c r="D1190" s="651" t="s">
        <v>1298</v>
      </c>
      <c r="E1190" s="651" t="s">
        <v>1303</v>
      </c>
      <c r="F1190" s="651" t="s">
        <v>1301</v>
      </c>
      <c r="G1190" s="651" t="s">
        <v>1303</v>
      </c>
      <c r="H1190" s="651">
        <v>4.5999999999999999E-2</v>
      </c>
      <c r="I1190" s="651" t="s">
        <v>1302</v>
      </c>
    </row>
    <row r="1191" spans="1:9" ht="15.75" x14ac:dyDescent="0.25">
      <c r="A1191" s="651">
        <v>1190</v>
      </c>
      <c r="B1191" s="651" t="s">
        <v>1306</v>
      </c>
      <c r="C1191" s="651" t="s">
        <v>296</v>
      </c>
      <c r="D1191" s="651" t="s">
        <v>1298</v>
      </c>
      <c r="E1191" s="651" t="s">
        <v>1303</v>
      </c>
      <c r="F1191" s="651" t="s">
        <v>1301</v>
      </c>
      <c r="G1191" s="651" t="s">
        <v>1303</v>
      </c>
      <c r="H1191" s="651">
        <v>4.7E-2</v>
      </c>
      <c r="I1191" s="651" t="s">
        <v>1302</v>
      </c>
    </row>
    <row r="1192" spans="1:9" ht="15.75" x14ac:dyDescent="0.25">
      <c r="A1192" s="651">
        <v>1191</v>
      </c>
      <c r="B1192" s="651" t="s">
        <v>1306</v>
      </c>
      <c r="C1192" s="651" t="s">
        <v>296</v>
      </c>
      <c r="D1192" s="651" t="s">
        <v>1298</v>
      </c>
      <c r="E1192" s="651" t="s">
        <v>1303</v>
      </c>
      <c r="F1192" s="651" t="s">
        <v>1301</v>
      </c>
      <c r="G1192" s="651" t="s">
        <v>1303</v>
      </c>
      <c r="H1192" s="651">
        <v>4.7E-2</v>
      </c>
      <c r="I1192" s="651" t="s">
        <v>1302</v>
      </c>
    </row>
    <row r="1193" spans="1:9" ht="15.75" x14ac:dyDescent="0.25">
      <c r="A1193" s="651">
        <v>1192</v>
      </c>
      <c r="B1193" s="651" t="s">
        <v>1306</v>
      </c>
      <c r="C1193" s="651" t="s">
        <v>296</v>
      </c>
      <c r="D1193" s="651" t="s">
        <v>1298</v>
      </c>
      <c r="E1193" s="651" t="s">
        <v>1303</v>
      </c>
      <c r="F1193" s="651" t="s">
        <v>1301</v>
      </c>
      <c r="G1193" s="651" t="s">
        <v>1303</v>
      </c>
      <c r="H1193" s="651">
        <v>4.7E-2</v>
      </c>
      <c r="I1193" s="651" t="s">
        <v>1302</v>
      </c>
    </row>
    <row r="1194" spans="1:9" ht="15.75" x14ac:dyDescent="0.25">
      <c r="A1194" s="651">
        <v>1193</v>
      </c>
      <c r="B1194" s="651" t="s">
        <v>1306</v>
      </c>
      <c r="C1194" s="651" t="s">
        <v>296</v>
      </c>
      <c r="D1194" s="651" t="s">
        <v>1298</v>
      </c>
      <c r="E1194" s="651" t="s">
        <v>1303</v>
      </c>
      <c r="F1194" s="651" t="s">
        <v>1301</v>
      </c>
      <c r="G1194" s="651" t="s">
        <v>1303</v>
      </c>
      <c r="H1194" s="651">
        <v>4.7E-2</v>
      </c>
      <c r="I1194" s="651" t="s">
        <v>1302</v>
      </c>
    </row>
    <row r="1195" spans="1:9" ht="15.75" x14ac:dyDescent="0.25">
      <c r="A1195" s="651">
        <v>1194</v>
      </c>
      <c r="B1195" s="651" t="s">
        <v>1306</v>
      </c>
      <c r="C1195" s="651" t="s">
        <v>296</v>
      </c>
      <c r="D1195" s="651" t="s">
        <v>1298</v>
      </c>
      <c r="E1195" s="651" t="s">
        <v>1303</v>
      </c>
      <c r="F1195" s="651" t="s">
        <v>1301</v>
      </c>
      <c r="G1195" s="651" t="s">
        <v>1303</v>
      </c>
      <c r="H1195" s="651">
        <v>4.8000000000000001E-2</v>
      </c>
      <c r="I1195" s="651" t="s">
        <v>1302</v>
      </c>
    </row>
    <row r="1196" spans="1:9" ht="15.75" x14ac:dyDescent="0.25">
      <c r="A1196" s="651">
        <v>1195</v>
      </c>
      <c r="B1196" s="651" t="s">
        <v>1306</v>
      </c>
      <c r="C1196" s="651" t="s">
        <v>296</v>
      </c>
      <c r="D1196" s="651" t="s">
        <v>1298</v>
      </c>
      <c r="E1196" s="651" t="s">
        <v>1303</v>
      </c>
      <c r="F1196" s="651" t="s">
        <v>1301</v>
      </c>
      <c r="G1196" s="651" t="s">
        <v>1303</v>
      </c>
      <c r="H1196" s="651">
        <v>4.8000000000000001E-2</v>
      </c>
      <c r="I1196" s="651" t="s">
        <v>1302</v>
      </c>
    </row>
    <row r="1197" spans="1:9" ht="15.75" x14ac:dyDescent="0.25">
      <c r="A1197" s="651">
        <v>1196</v>
      </c>
      <c r="B1197" s="651" t="s">
        <v>1306</v>
      </c>
      <c r="C1197" s="651" t="s">
        <v>296</v>
      </c>
      <c r="D1197" s="651" t="s">
        <v>1298</v>
      </c>
      <c r="E1197" s="651" t="s">
        <v>1303</v>
      </c>
      <c r="F1197" s="651" t="s">
        <v>1299</v>
      </c>
      <c r="G1197" s="651" t="s">
        <v>1303</v>
      </c>
      <c r="H1197" s="651">
        <v>4.8000000000000001E-2</v>
      </c>
      <c r="I1197" s="651" t="s">
        <v>1302</v>
      </c>
    </row>
    <row r="1198" spans="1:9" ht="15.75" x14ac:dyDescent="0.25">
      <c r="A1198" s="651">
        <v>1197</v>
      </c>
      <c r="B1198" s="651" t="s">
        <v>1306</v>
      </c>
      <c r="C1198" s="651" t="s">
        <v>296</v>
      </c>
      <c r="D1198" s="651" t="s">
        <v>1298</v>
      </c>
      <c r="E1198" s="651" t="s">
        <v>1303</v>
      </c>
      <c r="F1198" s="651" t="s">
        <v>1299</v>
      </c>
      <c r="G1198" s="651" t="s">
        <v>1303</v>
      </c>
      <c r="H1198" s="651">
        <v>4.8000000000000001E-2</v>
      </c>
      <c r="I1198" s="651" t="s">
        <v>1302</v>
      </c>
    </row>
    <row r="1199" spans="1:9" ht="15.75" x14ac:dyDescent="0.25">
      <c r="A1199" s="651">
        <v>1198</v>
      </c>
      <c r="B1199" s="651" t="s">
        <v>1306</v>
      </c>
      <c r="C1199" s="651" t="s">
        <v>296</v>
      </c>
      <c r="D1199" s="651" t="s">
        <v>1298</v>
      </c>
      <c r="E1199" s="651" t="s">
        <v>1303</v>
      </c>
      <c r="F1199" s="651" t="s">
        <v>1301</v>
      </c>
      <c r="G1199" s="651" t="s">
        <v>1303</v>
      </c>
      <c r="H1199" s="651">
        <v>4.9000000000000002E-2</v>
      </c>
      <c r="I1199" s="651" t="s">
        <v>1302</v>
      </c>
    </row>
    <row r="1200" spans="1:9" ht="15.75" x14ac:dyDescent="0.25">
      <c r="A1200" s="651">
        <v>1199</v>
      </c>
      <c r="B1200" s="651" t="s">
        <v>1306</v>
      </c>
      <c r="C1200" s="651" t="s">
        <v>296</v>
      </c>
      <c r="D1200" s="651" t="s">
        <v>1298</v>
      </c>
      <c r="E1200" s="651" t="s">
        <v>1303</v>
      </c>
      <c r="F1200" s="651" t="s">
        <v>1301</v>
      </c>
      <c r="G1200" s="651" t="s">
        <v>1303</v>
      </c>
      <c r="H1200" s="651">
        <v>0.05</v>
      </c>
      <c r="I1200" s="651" t="s">
        <v>1302</v>
      </c>
    </row>
    <row r="1201" spans="1:9" ht="15.75" x14ac:dyDescent="0.25">
      <c r="A1201" s="651">
        <v>1200</v>
      </c>
      <c r="B1201" s="651" t="s">
        <v>1306</v>
      </c>
      <c r="C1201" s="651" t="s">
        <v>296</v>
      </c>
      <c r="D1201" s="651" t="s">
        <v>1298</v>
      </c>
      <c r="E1201" s="651" t="s">
        <v>1303</v>
      </c>
      <c r="F1201" s="651" t="s">
        <v>1301</v>
      </c>
      <c r="G1201" s="651" t="s">
        <v>1303</v>
      </c>
      <c r="H1201" s="651">
        <v>0.05</v>
      </c>
      <c r="I1201" s="651" t="s">
        <v>1302</v>
      </c>
    </row>
    <row r="1202" spans="1:9" ht="15.75" x14ac:dyDescent="0.25">
      <c r="A1202" s="651">
        <v>1201</v>
      </c>
      <c r="B1202" s="651" t="s">
        <v>1306</v>
      </c>
      <c r="C1202" s="651" t="s">
        <v>296</v>
      </c>
      <c r="D1202" s="651" t="s">
        <v>1298</v>
      </c>
      <c r="E1202" s="651" t="s">
        <v>1303</v>
      </c>
      <c r="F1202" s="651" t="s">
        <v>1301</v>
      </c>
      <c r="G1202" s="651" t="s">
        <v>1303</v>
      </c>
      <c r="H1202" s="651">
        <v>0.05</v>
      </c>
      <c r="I1202" s="651" t="s">
        <v>1302</v>
      </c>
    </row>
    <row r="1203" spans="1:9" ht="15.75" x14ac:dyDescent="0.25">
      <c r="A1203" s="651">
        <v>1202</v>
      </c>
      <c r="B1203" s="651" t="s">
        <v>1306</v>
      </c>
      <c r="C1203" s="651" t="s">
        <v>296</v>
      </c>
      <c r="D1203" s="651" t="s">
        <v>1298</v>
      </c>
      <c r="E1203" s="651" t="s">
        <v>1303</v>
      </c>
      <c r="F1203" s="651" t="s">
        <v>1301</v>
      </c>
      <c r="G1203" s="651" t="s">
        <v>1303</v>
      </c>
      <c r="H1203" s="651">
        <v>0.05</v>
      </c>
      <c r="I1203" s="651" t="s">
        <v>1302</v>
      </c>
    </row>
    <row r="1204" spans="1:9" ht="15.75" x14ac:dyDescent="0.25">
      <c r="A1204" s="651">
        <v>1203</v>
      </c>
      <c r="B1204" s="651" t="s">
        <v>1306</v>
      </c>
      <c r="C1204" s="651" t="s">
        <v>296</v>
      </c>
      <c r="D1204" s="651" t="s">
        <v>1298</v>
      </c>
      <c r="E1204" s="651" t="s">
        <v>1303</v>
      </c>
      <c r="F1204" s="651" t="s">
        <v>1301</v>
      </c>
      <c r="G1204" s="651" t="s">
        <v>1303</v>
      </c>
      <c r="H1204" s="651">
        <v>0.05</v>
      </c>
      <c r="I1204" s="651" t="s">
        <v>1302</v>
      </c>
    </row>
    <row r="1205" spans="1:9" ht="15.75" x14ac:dyDescent="0.25">
      <c r="A1205" s="651">
        <v>1204</v>
      </c>
      <c r="B1205" s="651" t="s">
        <v>1306</v>
      </c>
      <c r="C1205" s="651" t="s">
        <v>296</v>
      </c>
      <c r="D1205" s="651" t="s">
        <v>1298</v>
      </c>
      <c r="E1205" s="651" t="s">
        <v>1303</v>
      </c>
      <c r="F1205" s="651" t="s">
        <v>1301</v>
      </c>
      <c r="G1205" s="651" t="s">
        <v>1303</v>
      </c>
      <c r="H1205" s="651">
        <v>0.05</v>
      </c>
      <c r="I1205" s="651" t="s">
        <v>1302</v>
      </c>
    </row>
    <row r="1206" spans="1:9" ht="15.75" x14ac:dyDescent="0.25">
      <c r="A1206" s="651">
        <v>1205</v>
      </c>
      <c r="B1206" s="651" t="s">
        <v>1306</v>
      </c>
      <c r="C1206" s="651" t="s">
        <v>296</v>
      </c>
      <c r="D1206" s="651" t="s">
        <v>1298</v>
      </c>
      <c r="E1206" s="651" t="s">
        <v>1303</v>
      </c>
      <c r="F1206" s="651" t="s">
        <v>1301</v>
      </c>
      <c r="G1206" s="651" t="s">
        <v>1303</v>
      </c>
      <c r="H1206" s="651">
        <v>0.05</v>
      </c>
      <c r="I1206" s="651" t="s">
        <v>1302</v>
      </c>
    </row>
    <row r="1207" spans="1:9" ht="15.75" x14ac:dyDescent="0.25">
      <c r="A1207" s="651">
        <v>1206</v>
      </c>
      <c r="B1207" s="651" t="s">
        <v>1306</v>
      </c>
      <c r="C1207" s="651" t="s">
        <v>296</v>
      </c>
      <c r="D1207" s="651" t="s">
        <v>1298</v>
      </c>
      <c r="E1207" s="651" t="s">
        <v>1303</v>
      </c>
      <c r="F1207" s="651" t="s">
        <v>1301</v>
      </c>
      <c r="G1207" s="651" t="s">
        <v>1303</v>
      </c>
      <c r="H1207" s="651">
        <v>0.05</v>
      </c>
      <c r="I1207" s="651" t="s">
        <v>1302</v>
      </c>
    </row>
    <row r="1208" spans="1:9" ht="15.75" x14ac:dyDescent="0.25">
      <c r="A1208" s="651">
        <v>1207</v>
      </c>
      <c r="B1208" s="651" t="s">
        <v>1306</v>
      </c>
      <c r="C1208" s="651" t="s">
        <v>296</v>
      </c>
      <c r="D1208" s="651" t="s">
        <v>1298</v>
      </c>
      <c r="E1208" s="651" t="s">
        <v>1303</v>
      </c>
      <c r="F1208" s="651" t="s">
        <v>1301</v>
      </c>
      <c r="G1208" s="651" t="s">
        <v>1303</v>
      </c>
      <c r="H1208" s="651">
        <v>0.05</v>
      </c>
      <c r="I1208" s="651" t="s">
        <v>1302</v>
      </c>
    </row>
    <row r="1209" spans="1:9" ht="15.75" x14ac:dyDescent="0.25">
      <c r="A1209" s="651">
        <v>1208</v>
      </c>
      <c r="B1209" s="651" t="s">
        <v>1306</v>
      </c>
      <c r="C1209" s="651" t="s">
        <v>296</v>
      </c>
      <c r="D1209" s="651" t="s">
        <v>1298</v>
      </c>
      <c r="E1209" s="651" t="s">
        <v>1303</v>
      </c>
      <c r="F1209" s="651" t="s">
        <v>1301</v>
      </c>
      <c r="G1209" s="651" t="s">
        <v>1303</v>
      </c>
      <c r="H1209" s="651">
        <v>0.05</v>
      </c>
      <c r="I1209" s="651" t="s">
        <v>1302</v>
      </c>
    </row>
    <row r="1210" spans="1:9" ht="15.75" x14ac:dyDescent="0.25">
      <c r="A1210" s="651">
        <v>1209</v>
      </c>
      <c r="B1210" s="651" t="s">
        <v>1306</v>
      </c>
      <c r="C1210" s="651" t="s">
        <v>296</v>
      </c>
      <c r="D1210" s="651" t="s">
        <v>1298</v>
      </c>
      <c r="E1210" s="651" t="s">
        <v>1303</v>
      </c>
      <c r="F1210" s="651" t="s">
        <v>1301</v>
      </c>
      <c r="G1210" s="651" t="s">
        <v>1303</v>
      </c>
      <c r="H1210" s="651">
        <v>0.05</v>
      </c>
      <c r="I1210" s="651" t="s">
        <v>1302</v>
      </c>
    </row>
    <row r="1211" spans="1:9" ht="15.75" x14ac:dyDescent="0.25">
      <c r="A1211" s="651">
        <v>1210</v>
      </c>
      <c r="B1211" s="651" t="s">
        <v>1306</v>
      </c>
      <c r="C1211" s="651" t="s">
        <v>296</v>
      </c>
      <c r="D1211" s="651" t="s">
        <v>1298</v>
      </c>
      <c r="E1211" s="651" t="s">
        <v>1303</v>
      </c>
      <c r="F1211" s="651" t="s">
        <v>1301</v>
      </c>
      <c r="G1211" s="651" t="s">
        <v>1303</v>
      </c>
      <c r="H1211" s="651">
        <v>5.2999999999999999E-2</v>
      </c>
      <c r="I1211" s="651" t="s">
        <v>1302</v>
      </c>
    </row>
    <row r="1212" spans="1:9" ht="15.75" x14ac:dyDescent="0.25">
      <c r="A1212" s="651">
        <v>1211</v>
      </c>
      <c r="B1212" s="651" t="s">
        <v>1306</v>
      </c>
      <c r="C1212" s="651" t="s">
        <v>296</v>
      </c>
      <c r="D1212" s="651" t="s">
        <v>1298</v>
      </c>
      <c r="E1212" s="651" t="s">
        <v>1303</v>
      </c>
      <c r="F1212" s="651" t="s">
        <v>1301</v>
      </c>
      <c r="G1212" s="651" t="s">
        <v>1303</v>
      </c>
      <c r="H1212" s="651">
        <v>0.33200000000000002</v>
      </c>
      <c r="I1212" s="651" t="s">
        <v>1300</v>
      </c>
    </row>
    <row r="1213" spans="1:9" ht="15.75" x14ac:dyDescent="0.25">
      <c r="A1213" s="651">
        <v>1212</v>
      </c>
      <c r="B1213" s="651" t="s">
        <v>1306</v>
      </c>
      <c r="C1213" s="651" t="s">
        <v>296</v>
      </c>
      <c r="D1213" s="651" t="s">
        <v>1298</v>
      </c>
      <c r="E1213" s="651" t="s">
        <v>1303</v>
      </c>
      <c r="F1213" s="651" t="s">
        <v>1301</v>
      </c>
      <c r="G1213" s="651" t="s">
        <v>1303</v>
      </c>
      <c r="H1213" s="651">
        <v>0.75800000000000001</v>
      </c>
      <c r="I1213" s="651" t="s">
        <v>1300</v>
      </c>
    </row>
    <row r="1214" spans="1:9" ht="15.75" x14ac:dyDescent="0.25">
      <c r="A1214" s="651">
        <v>1213</v>
      </c>
      <c r="B1214" s="651" t="s">
        <v>1306</v>
      </c>
      <c r="C1214" s="651" t="s">
        <v>296</v>
      </c>
      <c r="D1214" s="651" t="s">
        <v>1298</v>
      </c>
      <c r="E1214" s="651" t="s">
        <v>1303</v>
      </c>
      <c r="F1214" s="651" t="s">
        <v>1301</v>
      </c>
      <c r="G1214" s="651" t="s">
        <v>1303</v>
      </c>
      <c r="H1214" s="651">
        <v>0.99399999999999999</v>
      </c>
      <c r="I1214" s="651" t="s">
        <v>1300</v>
      </c>
    </row>
    <row r="1215" spans="1:9" ht="15.75" x14ac:dyDescent="0.25">
      <c r="A1215" s="651">
        <v>1214</v>
      </c>
      <c r="B1215" s="651" t="s">
        <v>1306</v>
      </c>
      <c r="C1215" s="651" t="s">
        <v>296</v>
      </c>
      <c r="D1215" s="651" t="s">
        <v>1298</v>
      </c>
      <c r="E1215" s="651" t="s">
        <v>1303</v>
      </c>
      <c r="F1215" s="651" t="s">
        <v>1301</v>
      </c>
      <c r="G1215" s="651" t="s">
        <v>1303</v>
      </c>
      <c r="H1215" s="651">
        <v>1.1000000000000001</v>
      </c>
      <c r="I1215" s="651" t="s">
        <v>1300</v>
      </c>
    </row>
    <row r="1216" spans="1:9" ht="15.75" x14ac:dyDescent="0.25">
      <c r="A1216" s="651">
        <v>1215</v>
      </c>
      <c r="B1216" s="651" t="s">
        <v>1306</v>
      </c>
      <c r="C1216" s="651" t="s">
        <v>296</v>
      </c>
      <c r="D1216" s="651" t="s">
        <v>1298</v>
      </c>
      <c r="E1216" s="651" t="s">
        <v>1303</v>
      </c>
      <c r="F1216" s="651" t="s">
        <v>1301</v>
      </c>
      <c r="G1216" s="651" t="s">
        <v>1303</v>
      </c>
      <c r="H1216" s="651">
        <v>1.3</v>
      </c>
      <c r="I1216" s="651" t="s">
        <v>1300</v>
      </c>
    </row>
    <row r="1217" spans="1:9" ht="15.75" x14ac:dyDescent="0.25">
      <c r="A1217" s="651">
        <v>1216</v>
      </c>
      <c r="B1217" s="651" t="s">
        <v>1306</v>
      </c>
      <c r="C1217" s="651" t="s">
        <v>296</v>
      </c>
      <c r="D1217" s="651" t="s">
        <v>1298</v>
      </c>
      <c r="E1217" s="651" t="s">
        <v>1303</v>
      </c>
      <c r="F1217" s="651" t="s">
        <v>1301</v>
      </c>
      <c r="G1217" s="651" t="s">
        <v>1303</v>
      </c>
      <c r="H1217" s="651">
        <v>1.87</v>
      </c>
      <c r="I1217" s="651" t="s">
        <v>1300</v>
      </c>
    </row>
    <row r="1218" spans="1:9" ht="15.75" x14ac:dyDescent="0.25">
      <c r="A1218" s="651">
        <v>1217</v>
      </c>
      <c r="B1218" s="651" t="s">
        <v>1306</v>
      </c>
      <c r="C1218" s="651" t="s">
        <v>296</v>
      </c>
      <c r="D1218" s="651" t="s">
        <v>1298</v>
      </c>
      <c r="E1218" s="651" t="s">
        <v>1303</v>
      </c>
      <c r="F1218" s="651" t="s">
        <v>1301</v>
      </c>
      <c r="G1218" s="651" t="s">
        <v>1303</v>
      </c>
      <c r="H1218" s="651">
        <v>3.31</v>
      </c>
      <c r="I1218" s="651" t="s">
        <v>1300</v>
      </c>
    </row>
    <row r="1219" spans="1:9" ht="15.75" x14ac:dyDescent="0.25">
      <c r="A1219" s="651">
        <v>1218</v>
      </c>
      <c r="B1219" s="651" t="s">
        <v>1306</v>
      </c>
      <c r="C1219" s="651" t="s">
        <v>1305</v>
      </c>
      <c r="D1219" s="651" t="s">
        <v>1298</v>
      </c>
      <c r="E1219" s="651">
        <v>480</v>
      </c>
      <c r="F1219" s="651" t="s">
        <v>1301</v>
      </c>
      <c r="G1219" s="651">
        <v>1.0999999999999999E-2</v>
      </c>
      <c r="H1219" s="651">
        <v>1.0999999999999999E-2</v>
      </c>
      <c r="I1219" s="651" t="s">
        <v>1302</v>
      </c>
    </row>
    <row r="1220" spans="1:9" ht="15.75" x14ac:dyDescent="0.25">
      <c r="A1220" s="651">
        <v>1219</v>
      </c>
      <c r="B1220" s="651" t="s">
        <v>1306</v>
      </c>
      <c r="C1220" s="651" t="s">
        <v>1305</v>
      </c>
      <c r="D1220" s="651" t="s">
        <v>1298</v>
      </c>
      <c r="E1220" s="651">
        <v>480</v>
      </c>
      <c r="F1220" s="651" t="s">
        <v>1301</v>
      </c>
      <c r="G1220" s="651">
        <v>1.0999999999999999E-2</v>
      </c>
      <c r="H1220" s="651">
        <v>1.0999999999999999E-2</v>
      </c>
      <c r="I1220" s="651" t="s">
        <v>1302</v>
      </c>
    </row>
    <row r="1221" spans="1:9" ht="15.75" x14ac:dyDescent="0.25">
      <c r="A1221" s="651">
        <v>1220</v>
      </c>
      <c r="B1221" s="651" t="s">
        <v>1306</v>
      </c>
      <c r="C1221" s="651" t="s">
        <v>1305</v>
      </c>
      <c r="D1221" s="651" t="s">
        <v>1298</v>
      </c>
      <c r="E1221" s="651">
        <v>522</v>
      </c>
      <c r="F1221" s="651" t="s">
        <v>1301</v>
      </c>
      <c r="G1221" s="651" t="s">
        <v>1303</v>
      </c>
      <c r="H1221" s="651">
        <v>0.01</v>
      </c>
      <c r="I1221" s="651" t="s">
        <v>1302</v>
      </c>
    </row>
    <row r="1222" spans="1:9" ht="15.75" x14ac:dyDescent="0.25">
      <c r="A1222" s="651">
        <v>1221</v>
      </c>
      <c r="B1222" s="651" t="s">
        <v>1306</v>
      </c>
      <c r="C1222" s="651" t="s">
        <v>1305</v>
      </c>
      <c r="D1222" s="651" t="s">
        <v>1298</v>
      </c>
      <c r="E1222" s="651">
        <v>526</v>
      </c>
      <c r="F1222" s="651" t="s">
        <v>1301</v>
      </c>
      <c r="G1222" s="651" t="s">
        <v>1303</v>
      </c>
      <c r="H1222" s="651">
        <v>1.2999999999999999E-2</v>
      </c>
      <c r="I1222" s="651" t="s">
        <v>1300</v>
      </c>
    </row>
    <row r="1223" spans="1:9" ht="15.75" x14ac:dyDescent="0.25">
      <c r="A1223" s="651">
        <v>1222</v>
      </c>
      <c r="B1223" s="651" t="s">
        <v>1306</v>
      </c>
      <c r="C1223" s="651" t="s">
        <v>1305</v>
      </c>
      <c r="D1223" s="651" t="s">
        <v>1298</v>
      </c>
      <c r="E1223" s="651">
        <v>557</v>
      </c>
      <c r="F1223" s="651" t="s">
        <v>1301</v>
      </c>
      <c r="G1223" s="651" t="s">
        <v>1303</v>
      </c>
      <c r="H1223" s="651">
        <v>9.4999999999999998E-3</v>
      </c>
      <c r="I1223" s="651" t="s">
        <v>1302</v>
      </c>
    </row>
    <row r="1224" spans="1:9" ht="15.75" x14ac:dyDescent="0.25">
      <c r="A1224" s="651">
        <v>1223</v>
      </c>
      <c r="B1224" s="651" t="s">
        <v>1306</v>
      </c>
      <c r="C1224" s="651" t="s">
        <v>1305</v>
      </c>
      <c r="D1224" s="651" t="s">
        <v>1298</v>
      </c>
      <c r="E1224" s="651">
        <v>600</v>
      </c>
      <c r="F1224" s="651" t="s">
        <v>1301</v>
      </c>
      <c r="G1224" s="651" t="s">
        <v>1303</v>
      </c>
      <c r="H1224" s="651">
        <v>8.8000000000000005E-3</v>
      </c>
      <c r="I1224" s="651" t="s">
        <v>1302</v>
      </c>
    </row>
    <row r="1225" spans="1:9" ht="15.75" x14ac:dyDescent="0.25">
      <c r="A1225" s="651">
        <v>1224</v>
      </c>
      <c r="B1225" s="651" t="s">
        <v>1306</v>
      </c>
      <c r="C1225" s="651" t="s">
        <v>1305</v>
      </c>
      <c r="D1225" s="651" t="s">
        <v>1298</v>
      </c>
      <c r="E1225" s="651">
        <v>610</v>
      </c>
      <c r="F1225" s="651" t="s">
        <v>1301</v>
      </c>
      <c r="G1225" s="651" t="s">
        <v>1303</v>
      </c>
      <c r="H1225" s="651">
        <v>8.8999999999999999E-3</v>
      </c>
      <c r="I1225" s="651" t="s">
        <v>1300</v>
      </c>
    </row>
    <row r="1226" spans="1:9" ht="15.75" x14ac:dyDescent="0.25">
      <c r="A1226" s="651">
        <v>1225</v>
      </c>
      <c r="B1226" s="651" t="s">
        <v>1306</v>
      </c>
      <c r="C1226" s="651" t="s">
        <v>1305</v>
      </c>
      <c r="D1226" s="651" t="s">
        <v>1298</v>
      </c>
      <c r="E1226" s="651">
        <v>615</v>
      </c>
      <c r="F1226" s="651" t="s">
        <v>1301</v>
      </c>
      <c r="G1226" s="651" t="s">
        <v>1303</v>
      </c>
      <c r="H1226" s="651">
        <v>9.9000000000000008E-3</v>
      </c>
      <c r="I1226" s="651" t="s">
        <v>1300</v>
      </c>
    </row>
    <row r="1227" spans="1:9" ht="15.75" x14ac:dyDescent="0.25">
      <c r="A1227" s="651">
        <v>1226</v>
      </c>
      <c r="B1227" s="651" t="s">
        <v>235</v>
      </c>
      <c r="C1227" s="651" t="s">
        <v>1297</v>
      </c>
      <c r="D1227" s="651" t="s">
        <v>1298</v>
      </c>
      <c r="E1227" s="651">
        <v>480</v>
      </c>
      <c r="F1227" s="651" t="s">
        <v>1301</v>
      </c>
      <c r="G1227" s="651">
        <v>0.65</v>
      </c>
      <c r="H1227" s="651">
        <v>0.65</v>
      </c>
      <c r="I1227" s="651" t="s">
        <v>1300</v>
      </c>
    </row>
    <row r="1228" spans="1:9" ht="15.75" x14ac:dyDescent="0.25">
      <c r="A1228" s="651">
        <v>1227</v>
      </c>
      <c r="B1228" s="651" t="s">
        <v>235</v>
      </c>
      <c r="C1228" s="651" t="s">
        <v>1297</v>
      </c>
      <c r="D1228" s="651" t="s">
        <v>1298</v>
      </c>
      <c r="E1228" s="651">
        <v>494</v>
      </c>
      <c r="F1228" s="651" t="s">
        <v>1301</v>
      </c>
      <c r="G1228" s="651">
        <v>6.4000000000000001E-2</v>
      </c>
      <c r="H1228" s="651">
        <v>6.4000000000000001E-2</v>
      </c>
      <c r="I1228" s="651" t="s">
        <v>1302</v>
      </c>
    </row>
    <row r="1229" spans="1:9" ht="15.75" x14ac:dyDescent="0.25">
      <c r="A1229" s="651">
        <v>1228</v>
      </c>
      <c r="B1229" s="651" t="s">
        <v>235</v>
      </c>
      <c r="C1229" s="651" t="s">
        <v>296</v>
      </c>
      <c r="D1229" s="651" t="s">
        <v>1298</v>
      </c>
      <c r="E1229" s="651">
        <v>420</v>
      </c>
      <c r="F1229" s="651" t="s">
        <v>1299</v>
      </c>
      <c r="G1229" s="651" t="s">
        <v>1303</v>
      </c>
      <c r="H1229" s="651">
        <v>1.2999999999999999E-2</v>
      </c>
      <c r="I1229" s="651" t="s">
        <v>1302</v>
      </c>
    </row>
    <row r="1230" spans="1:9" ht="15.75" x14ac:dyDescent="0.25">
      <c r="A1230" s="651">
        <v>1229</v>
      </c>
      <c r="B1230" s="651" t="s">
        <v>235</v>
      </c>
      <c r="C1230" s="651" t="s">
        <v>296</v>
      </c>
      <c r="D1230" s="651" t="s">
        <v>1298</v>
      </c>
      <c r="E1230" s="651">
        <v>420</v>
      </c>
      <c r="F1230" s="651" t="s">
        <v>1299</v>
      </c>
      <c r="G1230" s="651">
        <v>0.31</v>
      </c>
      <c r="H1230" s="651">
        <v>0.32</v>
      </c>
      <c r="I1230" s="651" t="s">
        <v>1302</v>
      </c>
    </row>
    <row r="1231" spans="1:9" ht="15.75" x14ac:dyDescent="0.25">
      <c r="A1231" s="651">
        <v>1230</v>
      </c>
      <c r="B1231" s="651" t="s">
        <v>235</v>
      </c>
      <c r="C1231" s="651" t="s">
        <v>296</v>
      </c>
      <c r="D1231" s="651" t="s">
        <v>1298</v>
      </c>
      <c r="E1231" s="651">
        <v>420</v>
      </c>
      <c r="F1231" s="651" t="s">
        <v>1299</v>
      </c>
      <c r="G1231" s="651">
        <v>0.28000000000000003</v>
      </c>
      <c r="H1231" s="651">
        <v>0.32</v>
      </c>
      <c r="I1231" s="651" t="s">
        <v>1302</v>
      </c>
    </row>
    <row r="1232" spans="1:9" ht="15.75" x14ac:dyDescent="0.25">
      <c r="A1232" s="651">
        <v>1231</v>
      </c>
      <c r="B1232" s="651" t="s">
        <v>235</v>
      </c>
      <c r="C1232" s="651" t="s">
        <v>296</v>
      </c>
      <c r="D1232" s="651" t="s">
        <v>1298</v>
      </c>
      <c r="E1232" s="651">
        <v>420</v>
      </c>
      <c r="F1232" s="651" t="s">
        <v>1299</v>
      </c>
      <c r="G1232" s="651">
        <v>0.28000000000000003</v>
      </c>
      <c r="H1232" s="651">
        <v>0.32</v>
      </c>
      <c r="I1232" s="651" t="s">
        <v>1302</v>
      </c>
    </row>
    <row r="1233" spans="1:9" ht="15.75" x14ac:dyDescent="0.25">
      <c r="A1233" s="651">
        <v>1232</v>
      </c>
      <c r="B1233" s="651" t="s">
        <v>235</v>
      </c>
      <c r="C1233" s="651" t="s">
        <v>296</v>
      </c>
      <c r="D1233" s="651" t="s">
        <v>1298</v>
      </c>
      <c r="E1233" s="651">
        <v>420</v>
      </c>
      <c r="F1233" s="651" t="s">
        <v>1299</v>
      </c>
      <c r="G1233" s="651">
        <v>0.28000000000000003</v>
      </c>
      <c r="H1233" s="651">
        <v>0.32</v>
      </c>
      <c r="I1233" s="651" t="s">
        <v>1302</v>
      </c>
    </row>
    <row r="1234" spans="1:9" ht="15.75" x14ac:dyDescent="0.25">
      <c r="A1234" s="651">
        <v>1233</v>
      </c>
      <c r="B1234" s="651" t="s">
        <v>235</v>
      </c>
      <c r="C1234" s="651" t="s">
        <v>296</v>
      </c>
      <c r="D1234" s="651" t="s">
        <v>1298</v>
      </c>
      <c r="E1234" s="651">
        <v>427</v>
      </c>
      <c r="F1234" s="651" t="s">
        <v>1299</v>
      </c>
      <c r="G1234" s="651">
        <v>0.313</v>
      </c>
      <c r="H1234" s="651">
        <v>0.35199999999999998</v>
      </c>
      <c r="I1234" s="651" t="s">
        <v>1302</v>
      </c>
    </row>
    <row r="1235" spans="1:9" ht="15.75" x14ac:dyDescent="0.25">
      <c r="A1235" s="651">
        <v>1234</v>
      </c>
      <c r="B1235" s="651" t="s">
        <v>235</v>
      </c>
      <c r="C1235" s="651" t="s">
        <v>296</v>
      </c>
      <c r="D1235" s="651" t="s">
        <v>1298</v>
      </c>
      <c r="E1235" s="651">
        <v>430</v>
      </c>
      <c r="F1235" s="651" t="s">
        <v>1299</v>
      </c>
      <c r="G1235" s="651">
        <v>0.21</v>
      </c>
      <c r="H1235" s="651">
        <v>0.21</v>
      </c>
      <c r="I1235" s="651" t="s">
        <v>1302</v>
      </c>
    </row>
    <row r="1236" spans="1:9" ht="15.75" x14ac:dyDescent="0.25">
      <c r="A1236" s="651">
        <v>1235</v>
      </c>
      <c r="B1236" s="651" t="s">
        <v>235</v>
      </c>
      <c r="C1236" s="651" t="s">
        <v>296</v>
      </c>
      <c r="D1236" s="651" t="s">
        <v>1298</v>
      </c>
      <c r="E1236" s="651">
        <v>431</v>
      </c>
      <c r="F1236" s="651" t="s">
        <v>1299</v>
      </c>
      <c r="G1236" s="651">
        <v>0.22</v>
      </c>
      <c r="H1236" s="651">
        <v>0.22</v>
      </c>
      <c r="I1236" s="651" t="s">
        <v>1302</v>
      </c>
    </row>
    <row r="1237" spans="1:9" ht="15.75" x14ac:dyDescent="0.25">
      <c r="A1237" s="651">
        <v>1236</v>
      </c>
      <c r="B1237" s="651" t="s">
        <v>235</v>
      </c>
      <c r="C1237" s="651" t="s">
        <v>296</v>
      </c>
      <c r="D1237" s="651" t="s">
        <v>1298</v>
      </c>
      <c r="E1237" s="651">
        <v>440</v>
      </c>
      <c r="F1237" s="651" t="s">
        <v>1299</v>
      </c>
      <c r="G1237" s="651" t="s">
        <v>1303</v>
      </c>
      <c r="H1237" s="651">
        <v>1.2E-2</v>
      </c>
      <c r="I1237" s="651" t="s">
        <v>1302</v>
      </c>
    </row>
    <row r="1238" spans="1:9" ht="15.75" x14ac:dyDescent="0.25">
      <c r="A1238" s="651">
        <v>1237</v>
      </c>
      <c r="B1238" s="651" t="s">
        <v>235</v>
      </c>
      <c r="C1238" s="651" t="s">
        <v>296</v>
      </c>
      <c r="D1238" s="651" t="s">
        <v>1298</v>
      </c>
      <c r="E1238" s="651">
        <v>445</v>
      </c>
      <c r="F1238" s="651" t="s">
        <v>1299</v>
      </c>
      <c r="G1238" s="651">
        <v>0.22</v>
      </c>
      <c r="H1238" s="651">
        <v>0.24</v>
      </c>
      <c r="I1238" s="651" t="s">
        <v>1302</v>
      </c>
    </row>
    <row r="1239" spans="1:9" ht="15.75" x14ac:dyDescent="0.25">
      <c r="A1239" s="651">
        <v>1238</v>
      </c>
      <c r="B1239" s="651" t="s">
        <v>235</v>
      </c>
      <c r="C1239" s="651" t="s">
        <v>296</v>
      </c>
      <c r="D1239" s="651" t="s">
        <v>1298</v>
      </c>
      <c r="E1239" s="651">
        <v>445</v>
      </c>
      <c r="F1239" s="651" t="s">
        <v>1299</v>
      </c>
      <c r="G1239" s="651">
        <v>0.22</v>
      </c>
      <c r="H1239" s="651">
        <v>0.24</v>
      </c>
      <c r="I1239" s="651" t="s">
        <v>1302</v>
      </c>
    </row>
    <row r="1240" spans="1:9" ht="15.75" x14ac:dyDescent="0.25">
      <c r="A1240" s="651">
        <v>1239</v>
      </c>
      <c r="B1240" s="651" t="s">
        <v>235</v>
      </c>
      <c r="C1240" s="651" t="s">
        <v>296</v>
      </c>
      <c r="D1240" s="651" t="s">
        <v>1298</v>
      </c>
      <c r="E1240" s="651">
        <v>449</v>
      </c>
      <c r="F1240" s="651" t="s">
        <v>1299</v>
      </c>
      <c r="G1240" s="651">
        <v>0.2</v>
      </c>
      <c r="H1240" s="651">
        <v>0.2</v>
      </c>
      <c r="I1240" s="651" t="s">
        <v>1302</v>
      </c>
    </row>
    <row r="1241" spans="1:9" ht="15.75" x14ac:dyDescent="0.25">
      <c r="A1241" s="651">
        <v>1240</v>
      </c>
      <c r="B1241" s="651" t="s">
        <v>235</v>
      </c>
      <c r="C1241" s="651" t="s">
        <v>296</v>
      </c>
      <c r="D1241" s="651" t="s">
        <v>1298</v>
      </c>
      <c r="E1241" s="651">
        <v>450</v>
      </c>
      <c r="F1241" s="651" t="s">
        <v>1299</v>
      </c>
      <c r="G1241" s="651">
        <v>7.4999999999999997E-3</v>
      </c>
      <c r="H1241" s="651">
        <v>8.0000000000000002E-3</v>
      </c>
      <c r="I1241" s="651" t="s">
        <v>1302</v>
      </c>
    </row>
    <row r="1242" spans="1:9" ht="15.75" x14ac:dyDescent="0.25">
      <c r="A1242" s="651">
        <v>1241</v>
      </c>
      <c r="B1242" s="651" t="s">
        <v>235</v>
      </c>
      <c r="C1242" s="651" t="s">
        <v>296</v>
      </c>
      <c r="D1242" s="651" t="s">
        <v>1298</v>
      </c>
      <c r="E1242" s="651">
        <v>451</v>
      </c>
      <c r="F1242" s="651" t="s">
        <v>1299</v>
      </c>
      <c r="G1242" s="651" t="s">
        <v>1303</v>
      </c>
      <c r="H1242" s="651">
        <v>1.2E-2</v>
      </c>
      <c r="I1242" s="651" t="s">
        <v>1302</v>
      </c>
    </row>
    <row r="1243" spans="1:9" ht="15.75" x14ac:dyDescent="0.25">
      <c r="A1243" s="651">
        <v>1242</v>
      </c>
      <c r="B1243" s="651" t="s">
        <v>235</v>
      </c>
      <c r="C1243" s="651" t="s">
        <v>296</v>
      </c>
      <c r="D1243" s="651" t="s">
        <v>1298</v>
      </c>
      <c r="E1243" s="651">
        <v>455</v>
      </c>
      <c r="F1243" s="651" t="s">
        <v>1299</v>
      </c>
      <c r="G1243" s="651">
        <v>1.4999999999999999E-2</v>
      </c>
      <c r="H1243" s="651">
        <v>1.6E-2</v>
      </c>
      <c r="I1243" s="651" t="s">
        <v>1302</v>
      </c>
    </row>
    <row r="1244" spans="1:9" ht="15.75" x14ac:dyDescent="0.25">
      <c r="A1244" s="651">
        <v>1243</v>
      </c>
      <c r="B1244" s="651" t="s">
        <v>235</v>
      </c>
      <c r="C1244" s="651" t="s">
        <v>296</v>
      </c>
      <c r="D1244" s="651" t="s">
        <v>1298</v>
      </c>
      <c r="E1244" s="651">
        <v>458</v>
      </c>
      <c r="F1244" s="651" t="s">
        <v>1299</v>
      </c>
      <c r="G1244" s="651">
        <v>7.6E-3</v>
      </c>
      <c r="H1244" s="651">
        <v>8.0000000000000002E-3</v>
      </c>
      <c r="I1244" s="651" t="s">
        <v>1302</v>
      </c>
    </row>
    <row r="1245" spans="1:9" ht="15.75" x14ac:dyDescent="0.25">
      <c r="A1245" s="651">
        <v>1244</v>
      </c>
      <c r="B1245" s="651" t="s">
        <v>235</v>
      </c>
      <c r="C1245" s="651" t="s">
        <v>296</v>
      </c>
      <c r="D1245" s="651" t="s">
        <v>1298</v>
      </c>
      <c r="E1245" s="651">
        <v>460</v>
      </c>
      <c r="F1245" s="651" t="s">
        <v>1299</v>
      </c>
      <c r="G1245" s="651">
        <v>1.4999999999999999E-2</v>
      </c>
      <c r="H1245" s="651">
        <v>1.6E-2</v>
      </c>
      <c r="I1245" s="651" t="s">
        <v>1302</v>
      </c>
    </row>
    <row r="1246" spans="1:9" ht="15.75" x14ac:dyDescent="0.25">
      <c r="A1246" s="651">
        <v>1245</v>
      </c>
      <c r="B1246" s="651" t="s">
        <v>235</v>
      </c>
      <c r="C1246" s="651" t="s">
        <v>296</v>
      </c>
      <c r="D1246" s="651" t="s">
        <v>1298</v>
      </c>
      <c r="E1246" s="651">
        <v>460</v>
      </c>
      <c r="F1246" s="651" t="s">
        <v>1299</v>
      </c>
      <c r="G1246" s="651">
        <v>0.31</v>
      </c>
      <c r="H1246" s="651">
        <v>0.32</v>
      </c>
      <c r="I1246" s="651" t="s">
        <v>1302</v>
      </c>
    </row>
    <row r="1247" spans="1:9" ht="15.75" x14ac:dyDescent="0.25">
      <c r="A1247" s="651">
        <v>1246</v>
      </c>
      <c r="B1247" s="651" t="s">
        <v>235</v>
      </c>
      <c r="C1247" s="651" t="s">
        <v>296</v>
      </c>
      <c r="D1247" s="651" t="s">
        <v>1298</v>
      </c>
      <c r="E1247" s="651">
        <v>461</v>
      </c>
      <c r="F1247" s="651" t="s">
        <v>1299</v>
      </c>
      <c r="G1247" s="651">
        <v>7.7000000000000002E-3</v>
      </c>
      <c r="H1247" s="651">
        <v>8.0000000000000002E-3</v>
      </c>
      <c r="I1247" s="651" t="s">
        <v>1302</v>
      </c>
    </row>
    <row r="1248" spans="1:9" ht="15.75" x14ac:dyDescent="0.25">
      <c r="A1248" s="651">
        <v>1247</v>
      </c>
      <c r="B1248" s="651" t="s">
        <v>235</v>
      </c>
      <c r="C1248" s="651" t="s">
        <v>296</v>
      </c>
      <c r="D1248" s="651" t="s">
        <v>1298</v>
      </c>
      <c r="E1248" s="651">
        <v>463</v>
      </c>
      <c r="F1248" s="651" t="s">
        <v>1299</v>
      </c>
      <c r="G1248" s="651">
        <v>7.7000000000000002E-3</v>
      </c>
      <c r="H1248" s="651">
        <v>8.0000000000000002E-3</v>
      </c>
      <c r="I1248" s="651" t="s">
        <v>1302</v>
      </c>
    </row>
    <row r="1249" spans="1:9" ht="15.75" x14ac:dyDescent="0.25">
      <c r="A1249" s="651">
        <v>1248</v>
      </c>
      <c r="B1249" s="651" t="s">
        <v>235</v>
      </c>
      <c r="C1249" s="651" t="s">
        <v>296</v>
      </c>
      <c r="D1249" s="651" t="s">
        <v>1298</v>
      </c>
      <c r="E1249" s="651">
        <v>463</v>
      </c>
      <c r="F1249" s="651" t="s">
        <v>1299</v>
      </c>
      <c r="G1249" s="651">
        <v>7.7000000000000002E-3</v>
      </c>
      <c r="H1249" s="651">
        <v>8.0000000000000002E-3</v>
      </c>
      <c r="I1249" s="651" t="s">
        <v>1302</v>
      </c>
    </row>
    <row r="1250" spans="1:9" ht="15.75" x14ac:dyDescent="0.25">
      <c r="A1250" s="651">
        <v>1249</v>
      </c>
      <c r="B1250" s="651" t="s">
        <v>235</v>
      </c>
      <c r="C1250" s="651" t="s">
        <v>296</v>
      </c>
      <c r="D1250" s="651" t="s">
        <v>1298</v>
      </c>
      <c r="E1250" s="651">
        <v>465</v>
      </c>
      <c r="F1250" s="651" t="s">
        <v>1299</v>
      </c>
      <c r="G1250" s="651">
        <v>7.7999999999999996E-3</v>
      </c>
      <c r="H1250" s="651">
        <v>8.0000000000000002E-3</v>
      </c>
      <c r="I1250" s="651" t="s">
        <v>1302</v>
      </c>
    </row>
    <row r="1251" spans="1:9" ht="15.75" x14ac:dyDescent="0.25">
      <c r="A1251" s="651">
        <v>1250</v>
      </c>
      <c r="B1251" s="651" t="s">
        <v>235</v>
      </c>
      <c r="C1251" s="651" t="s">
        <v>296</v>
      </c>
      <c r="D1251" s="651" t="s">
        <v>1298</v>
      </c>
      <c r="E1251" s="651">
        <v>465</v>
      </c>
      <c r="F1251" s="651" t="s">
        <v>1299</v>
      </c>
      <c r="G1251" s="651">
        <v>0.19888485458000871</v>
      </c>
      <c r="H1251" s="651">
        <v>0.19888485458000871</v>
      </c>
      <c r="I1251" s="651" t="s">
        <v>1302</v>
      </c>
    </row>
    <row r="1252" spans="1:9" ht="15.75" x14ac:dyDescent="0.25">
      <c r="A1252" s="651">
        <v>1251</v>
      </c>
      <c r="B1252" s="651" t="s">
        <v>235</v>
      </c>
      <c r="C1252" s="651" t="s">
        <v>296</v>
      </c>
      <c r="D1252" s="651" t="s">
        <v>1298</v>
      </c>
      <c r="E1252" s="651">
        <v>465</v>
      </c>
      <c r="F1252" s="651" t="s">
        <v>1299</v>
      </c>
      <c r="G1252" s="651">
        <v>0.33</v>
      </c>
      <c r="H1252" s="651">
        <v>0.32</v>
      </c>
      <c r="I1252" s="651" t="s">
        <v>1302</v>
      </c>
    </row>
    <row r="1253" spans="1:9" ht="15.75" x14ac:dyDescent="0.25">
      <c r="A1253" s="651">
        <v>1252</v>
      </c>
      <c r="B1253" s="651" t="s">
        <v>235</v>
      </c>
      <c r="C1253" s="651" t="s">
        <v>296</v>
      </c>
      <c r="D1253" s="651" t="s">
        <v>1298</v>
      </c>
      <c r="E1253" s="651">
        <v>465</v>
      </c>
      <c r="F1253" s="651" t="s">
        <v>1299</v>
      </c>
      <c r="G1253" s="651">
        <v>0.32</v>
      </c>
      <c r="H1253" s="651">
        <v>0.32</v>
      </c>
      <c r="I1253" s="651" t="s">
        <v>1302</v>
      </c>
    </row>
    <row r="1254" spans="1:9" ht="15.75" x14ac:dyDescent="0.25">
      <c r="A1254" s="651">
        <v>1253</v>
      </c>
      <c r="B1254" s="651" t="s">
        <v>235</v>
      </c>
      <c r="C1254" s="651" t="s">
        <v>296</v>
      </c>
      <c r="D1254" s="651" t="s">
        <v>1298</v>
      </c>
      <c r="E1254" s="651">
        <v>465</v>
      </c>
      <c r="F1254" s="651" t="s">
        <v>1299</v>
      </c>
      <c r="G1254" s="651">
        <v>0.32</v>
      </c>
      <c r="H1254" s="651">
        <v>0.32</v>
      </c>
      <c r="I1254" s="651" t="s">
        <v>1302</v>
      </c>
    </row>
    <row r="1255" spans="1:9" ht="15.75" x14ac:dyDescent="0.25">
      <c r="A1255" s="651">
        <v>1254</v>
      </c>
      <c r="B1255" s="651" t="s">
        <v>235</v>
      </c>
      <c r="C1255" s="651" t="s">
        <v>296</v>
      </c>
      <c r="D1255" s="651" t="s">
        <v>1298</v>
      </c>
      <c r="E1255" s="651">
        <v>465</v>
      </c>
      <c r="F1255" s="651" t="s">
        <v>1299</v>
      </c>
      <c r="G1255" s="651">
        <v>0.32</v>
      </c>
      <c r="H1255" s="651">
        <v>0.32</v>
      </c>
      <c r="I1255" s="651" t="s">
        <v>1302</v>
      </c>
    </row>
    <row r="1256" spans="1:9" ht="15.75" x14ac:dyDescent="0.25">
      <c r="A1256" s="651">
        <v>1255</v>
      </c>
      <c r="B1256" s="651" t="s">
        <v>235</v>
      </c>
      <c r="C1256" s="651" t="s">
        <v>296</v>
      </c>
      <c r="D1256" s="651" t="s">
        <v>1298</v>
      </c>
      <c r="E1256" s="651">
        <v>465</v>
      </c>
      <c r="F1256" s="651" t="s">
        <v>1299</v>
      </c>
      <c r="G1256" s="651">
        <v>0.31</v>
      </c>
      <c r="H1256" s="651">
        <v>0.32</v>
      </c>
      <c r="I1256" s="651" t="s">
        <v>1302</v>
      </c>
    </row>
    <row r="1257" spans="1:9" ht="15.75" x14ac:dyDescent="0.25">
      <c r="A1257" s="651">
        <v>1256</v>
      </c>
      <c r="B1257" s="651" t="s">
        <v>235</v>
      </c>
      <c r="C1257" s="651" t="s">
        <v>296</v>
      </c>
      <c r="D1257" s="651" t="s">
        <v>1298</v>
      </c>
      <c r="E1257" s="651">
        <v>465</v>
      </c>
      <c r="F1257" s="651" t="s">
        <v>1299</v>
      </c>
      <c r="G1257" s="651">
        <v>0.31</v>
      </c>
      <c r="H1257" s="651">
        <v>0.32</v>
      </c>
      <c r="I1257" s="651" t="s">
        <v>1302</v>
      </c>
    </row>
    <row r="1258" spans="1:9" ht="15.75" x14ac:dyDescent="0.25">
      <c r="A1258" s="651">
        <v>1257</v>
      </c>
      <c r="B1258" s="651" t="s">
        <v>235</v>
      </c>
      <c r="C1258" s="651" t="s">
        <v>296</v>
      </c>
      <c r="D1258" s="651" t="s">
        <v>1298</v>
      </c>
      <c r="E1258" s="651">
        <v>465</v>
      </c>
      <c r="F1258" s="651" t="s">
        <v>1299</v>
      </c>
      <c r="G1258" s="651">
        <v>0.31</v>
      </c>
      <c r="H1258" s="651">
        <v>0.32</v>
      </c>
      <c r="I1258" s="651" t="s">
        <v>1302</v>
      </c>
    </row>
    <row r="1259" spans="1:9" ht="15.75" x14ac:dyDescent="0.25">
      <c r="A1259" s="651">
        <v>1258</v>
      </c>
      <c r="B1259" s="651" t="s">
        <v>235</v>
      </c>
      <c r="C1259" s="651" t="s">
        <v>296</v>
      </c>
      <c r="D1259" s="651" t="s">
        <v>1298</v>
      </c>
      <c r="E1259" s="651">
        <v>466</v>
      </c>
      <c r="F1259" s="651" t="s">
        <v>1299</v>
      </c>
      <c r="G1259" s="651">
        <v>7.7999999999999996E-3</v>
      </c>
      <c r="H1259" s="651">
        <v>8.0000000000000002E-3</v>
      </c>
      <c r="I1259" s="651" t="s">
        <v>1302</v>
      </c>
    </row>
    <row r="1260" spans="1:9" ht="15.75" x14ac:dyDescent="0.25">
      <c r="A1260" s="651">
        <v>1259</v>
      </c>
      <c r="B1260" s="651" t="s">
        <v>235</v>
      </c>
      <c r="C1260" s="651" t="s">
        <v>296</v>
      </c>
      <c r="D1260" s="651" t="s">
        <v>1298</v>
      </c>
      <c r="E1260" s="651">
        <v>467</v>
      </c>
      <c r="F1260" s="651" t="s">
        <v>1299</v>
      </c>
      <c r="G1260" s="651">
        <v>7.7999999999999996E-3</v>
      </c>
      <c r="H1260" s="651">
        <v>8.0000000000000002E-3</v>
      </c>
      <c r="I1260" s="651" t="s">
        <v>1302</v>
      </c>
    </row>
    <row r="1261" spans="1:9" ht="15.75" x14ac:dyDescent="0.25">
      <c r="A1261" s="651">
        <v>1260</v>
      </c>
      <c r="B1261" s="651" t="s">
        <v>235</v>
      </c>
      <c r="C1261" s="651" t="s">
        <v>296</v>
      </c>
      <c r="D1261" s="651" t="s">
        <v>1298</v>
      </c>
      <c r="E1261" s="651">
        <v>470</v>
      </c>
      <c r="F1261" s="651" t="s">
        <v>1299</v>
      </c>
      <c r="G1261" s="651">
        <v>0.31</v>
      </c>
      <c r="H1261" s="651">
        <v>0.32</v>
      </c>
      <c r="I1261" s="651" t="s">
        <v>1302</v>
      </c>
    </row>
    <row r="1262" spans="1:9" ht="15.75" x14ac:dyDescent="0.25">
      <c r="A1262" s="651">
        <v>1261</v>
      </c>
      <c r="B1262" s="651" t="s">
        <v>235</v>
      </c>
      <c r="C1262" s="651" t="s">
        <v>296</v>
      </c>
      <c r="D1262" s="651" t="s">
        <v>1298</v>
      </c>
      <c r="E1262" s="651">
        <v>470</v>
      </c>
      <c r="F1262" s="651" t="s">
        <v>1299</v>
      </c>
      <c r="G1262" s="651">
        <v>0.31</v>
      </c>
      <c r="H1262" s="651">
        <v>0.32</v>
      </c>
      <c r="I1262" s="651" t="s">
        <v>1302</v>
      </c>
    </row>
    <row r="1263" spans="1:9" ht="15.75" x14ac:dyDescent="0.25">
      <c r="A1263" s="651">
        <v>1262</v>
      </c>
      <c r="B1263" s="651" t="s">
        <v>235</v>
      </c>
      <c r="C1263" s="651" t="s">
        <v>296</v>
      </c>
      <c r="D1263" s="651" t="s">
        <v>1298</v>
      </c>
      <c r="E1263" s="651">
        <v>472</v>
      </c>
      <c r="F1263" s="651" t="s">
        <v>1299</v>
      </c>
      <c r="G1263" s="651">
        <v>0.31</v>
      </c>
      <c r="H1263" s="651">
        <v>0.32</v>
      </c>
      <c r="I1263" s="651" t="s">
        <v>1302</v>
      </c>
    </row>
    <row r="1264" spans="1:9" ht="15.75" x14ac:dyDescent="0.25">
      <c r="A1264" s="651">
        <v>1263</v>
      </c>
      <c r="B1264" s="651" t="s">
        <v>235</v>
      </c>
      <c r="C1264" s="651" t="s">
        <v>296</v>
      </c>
      <c r="D1264" s="651" t="s">
        <v>1298</v>
      </c>
      <c r="E1264" s="651">
        <v>472</v>
      </c>
      <c r="F1264" s="651" t="s">
        <v>1299</v>
      </c>
      <c r="G1264" s="651">
        <v>0.30499999999999999</v>
      </c>
      <c r="H1264" s="651">
        <v>0.32</v>
      </c>
      <c r="I1264" s="651" t="s">
        <v>1302</v>
      </c>
    </row>
    <row r="1265" spans="1:9" ht="15.75" x14ac:dyDescent="0.25">
      <c r="A1265" s="651">
        <v>1264</v>
      </c>
      <c r="B1265" s="651" t="s">
        <v>235</v>
      </c>
      <c r="C1265" s="651" t="s">
        <v>296</v>
      </c>
      <c r="D1265" s="651" t="s">
        <v>1298</v>
      </c>
      <c r="E1265" s="651">
        <v>472</v>
      </c>
      <c r="F1265" s="651" t="s">
        <v>1299</v>
      </c>
      <c r="G1265" s="651">
        <v>0.30399999999999999</v>
      </c>
      <c r="H1265" s="651">
        <v>0.32</v>
      </c>
      <c r="I1265" s="651" t="s">
        <v>1302</v>
      </c>
    </row>
    <row r="1266" spans="1:9" ht="15.75" x14ac:dyDescent="0.25">
      <c r="A1266" s="651">
        <v>1265</v>
      </c>
      <c r="B1266" s="651" t="s">
        <v>235</v>
      </c>
      <c r="C1266" s="651" t="s">
        <v>296</v>
      </c>
      <c r="D1266" s="651" t="s">
        <v>1298</v>
      </c>
      <c r="E1266" s="651">
        <v>475</v>
      </c>
      <c r="F1266" s="651" t="s">
        <v>1299</v>
      </c>
      <c r="G1266" s="651" t="s">
        <v>1303</v>
      </c>
      <c r="H1266" s="651">
        <v>1.0999999999999999E-2</v>
      </c>
      <c r="I1266" s="651" t="s">
        <v>1302</v>
      </c>
    </row>
    <row r="1267" spans="1:9" ht="15.75" x14ac:dyDescent="0.25">
      <c r="A1267" s="651">
        <v>1266</v>
      </c>
      <c r="B1267" s="651" t="s">
        <v>235</v>
      </c>
      <c r="C1267" s="651" t="s">
        <v>296</v>
      </c>
      <c r="D1267" s="651" t="s">
        <v>1298</v>
      </c>
      <c r="E1267" s="651">
        <v>475</v>
      </c>
      <c r="F1267" s="651" t="s">
        <v>1299</v>
      </c>
      <c r="G1267" s="651">
        <v>0.33</v>
      </c>
      <c r="H1267" s="651">
        <v>0.32</v>
      </c>
      <c r="I1267" s="651" t="s">
        <v>1302</v>
      </c>
    </row>
    <row r="1268" spans="1:9" ht="15.75" x14ac:dyDescent="0.25">
      <c r="A1268" s="651">
        <v>1267</v>
      </c>
      <c r="B1268" s="651" t="s">
        <v>235</v>
      </c>
      <c r="C1268" s="651" t="s">
        <v>296</v>
      </c>
      <c r="D1268" s="651" t="s">
        <v>1298</v>
      </c>
      <c r="E1268" s="651">
        <v>475</v>
      </c>
      <c r="F1268" s="651" t="s">
        <v>1299</v>
      </c>
      <c r="G1268" s="651">
        <v>0.31</v>
      </c>
      <c r="H1268" s="651">
        <v>0.32</v>
      </c>
      <c r="I1268" s="651" t="s">
        <v>1302</v>
      </c>
    </row>
    <row r="1269" spans="1:9" ht="15.75" x14ac:dyDescent="0.25">
      <c r="A1269" s="651">
        <v>1268</v>
      </c>
      <c r="B1269" s="651" t="s">
        <v>235</v>
      </c>
      <c r="C1269" s="651" t="s">
        <v>296</v>
      </c>
      <c r="D1269" s="651" t="s">
        <v>1298</v>
      </c>
      <c r="E1269" s="651">
        <v>476</v>
      </c>
      <c r="F1269" s="651" t="s">
        <v>1299</v>
      </c>
      <c r="G1269" s="651">
        <v>7.3999999999999996E-2</v>
      </c>
      <c r="H1269" s="651">
        <v>7.3999999999999996E-2</v>
      </c>
      <c r="I1269" s="651" t="s">
        <v>1302</v>
      </c>
    </row>
    <row r="1270" spans="1:9" ht="15.75" x14ac:dyDescent="0.25">
      <c r="A1270" s="651">
        <v>1269</v>
      </c>
      <c r="B1270" s="651" t="s">
        <v>235</v>
      </c>
      <c r="C1270" s="651" t="s">
        <v>296</v>
      </c>
      <c r="D1270" s="651" t="s">
        <v>1298</v>
      </c>
      <c r="E1270" s="651">
        <v>478</v>
      </c>
      <c r="F1270" s="651" t="s">
        <v>1299</v>
      </c>
      <c r="G1270" s="651">
        <v>1.6E-2</v>
      </c>
      <c r="H1270" s="651">
        <v>1.6E-2</v>
      </c>
      <c r="I1270" s="651" t="s">
        <v>1302</v>
      </c>
    </row>
    <row r="1271" spans="1:9" ht="15.75" x14ac:dyDescent="0.25">
      <c r="A1271" s="651">
        <v>1270</v>
      </c>
      <c r="B1271" s="651" t="s">
        <v>235</v>
      </c>
      <c r="C1271" s="651" t="s">
        <v>296</v>
      </c>
      <c r="D1271" s="651" t="s">
        <v>1298</v>
      </c>
      <c r="E1271" s="651">
        <v>478</v>
      </c>
      <c r="F1271" s="651" t="s">
        <v>1299</v>
      </c>
      <c r="G1271" s="651" t="s">
        <v>1303</v>
      </c>
      <c r="H1271" s="651">
        <v>6.3E-2</v>
      </c>
      <c r="I1271" s="651" t="s">
        <v>1300</v>
      </c>
    </row>
    <row r="1272" spans="1:9" ht="15.75" x14ac:dyDescent="0.25">
      <c r="A1272" s="651">
        <v>1271</v>
      </c>
      <c r="B1272" s="651" t="s">
        <v>235</v>
      </c>
      <c r="C1272" s="651" t="s">
        <v>296</v>
      </c>
      <c r="D1272" s="651" t="s">
        <v>1298</v>
      </c>
      <c r="E1272" s="651">
        <v>478</v>
      </c>
      <c r="F1272" s="651" t="s">
        <v>1299</v>
      </c>
      <c r="G1272" s="651">
        <v>0.31</v>
      </c>
      <c r="H1272" s="651">
        <v>0.30399999999999999</v>
      </c>
      <c r="I1272" s="651" t="s">
        <v>1302</v>
      </c>
    </row>
    <row r="1273" spans="1:9" ht="15.75" x14ac:dyDescent="0.25">
      <c r="A1273" s="651">
        <v>1272</v>
      </c>
      <c r="B1273" s="651" t="s">
        <v>235</v>
      </c>
      <c r="C1273" s="651" t="s">
        <v>296</v>
      </c>
      <c r="D1273" s="651" t="s">
        <v>1298</v>
      </c>
      <c r="E1273" s="651">
        <v>480</v>
      </c>
      <c r="F1273" s="651" t="s">
        <v>1301</v>
      </c>
      <c r="G1273" s="651">
        <v>8.0000000000000002E-3</v>
      </c>
      <c r="H1273" s="651">
        <v>8.0000000000000002E-3</v>
      </c>
      <c r="I1273" s="651" t="s">
        <v>1302</v>
      </c>
    </row>
    <row r="1274" spans="1:9" ht="15.75" x14ac:dyDescent="0.25">
      <c r="A1274" s="651">
        <v>1273</v>
      </c>
      <c r="B1274" s="651" t="s">
        <v>235</v>
      </c>
      <c r="C1274" s="651" t="s">
        <v>296</v>
      </c>
      <c r="D1274" s="651" t="s">
        <v>1298</v>
      </c>
      <c r="E1274" s="651">
        <v>480</v>
      </c>
      <c r="F1274" s="651" t="s">
        <v>1301</v>
      </c>
      <c r="G1274" s="651">
        <v>1.4E-2</v>
      </c>
      <c r="H1274" s="651">
        <v>1.0999999999999999E-2</v>
      </c>
      <c r="I1274" s="651" t="s">
        <v>1302</v>
      </c>
    </row>
    <row r="1275" spans="1:9" ht="15.75" x14ac:dyDescent="0.25">
      <c r="A1275" s="651">
        <v>1274</v>
      </c>
      <c r="B1275" s="651" t="s">
        <v>235</v>
      </c>
      <c r="C1275" s="651" t="s">
        <v>296</v>
      </c>
      <c r="D1275" s="651" t="s">
        <v>1298</v>
      </c>
      <c r="E1275" s="651">
        <v>480</v>
      </c>
      <c r="F1275" s="651" t="s">
        <v>1301</v>
      </c>
      <c r="G1275" s="651" t="s">
        <v>1303</v>
      </c>
      <c r="H1275" s="651">
        <v>1.0999999999999999E-2</v>
      </c>
      <c r="I1275" s="651" t="s">
        <v>1302</v>
      </c>
    </row>
    <row r="1276" spans="1:9" ht="15.75" x14ac:dyDescent="0.25">
      <c r="A1276" s="651">
        <v>1275</v>
      </c>
      <c r="B1276" s="651" t="s">
        <v>235</v>
      </c>
      <c r="C1276" s="651" t="s">
        <v>296</v>
      </c>
      <c r="D1276" s="651" t="s">
        <v>1298</v>
      </c>
      <c r="E1276" s="651">
        <v>480</v>
      </c>
      <c r="F1276" s="651" t="s">
        <v>1301</v>
      </c>
      <c r="G1276" s="651">
        <v>1.6E-2</v>
      </c>
      <c r="H1276" s="651">
        <v>1.6E-2</v>
      </c>
      <c r="I1276" s="651" t="s">
        <v>1302</v>
      </c>
    </row>
    <row r="1277" spans="1:9" ht="15.75" x14ac:dyDescent="0.25">
      <c r="A1277" s="651">
        <v>1276</v>
      </c>
      <c r="B1277" s="651" t="s">
        <v>235</v>
      </c>
      <c r="C1277" s="651" t="s">
        <v>296</v>
      </c>
      <c r="D1277" s="651" t="s">
        <v>1298</v>
      </c>
      <c r="E1277" s="651">
        <v>480</v>
      </c>
      <c r="F1277" s="651" t="s">
        <v>1301</v>
      </c>
      <c r="G1277" s="651">
        <v>0.02</v>
      </c>
      <c r="H1277" s="651">
        <v>0.02</v>
      </c>
      <c r="I1277" s="651" t="s">
        <v>1302</v>
      </c>
    </row>
    <row r="1278" spans="1:9" ht="15.75" x14ac:dyDescent="0.25">
      <c r="A1278" s="651">
        <v>1277</v>
      </c>
      <c r="B1278" s="651" t="s">
        <v>235</v>
      </c>
      <c r="C1278" s="651" t="s">
        <v>296</v>
      </c>
      <c r="D1278" s="651" t="s">
        <v>1298</v>
      </c>
      <c r="E1278" s="651">
        <v>480</v>
      </c>
      <c r="F1278" s="651" t="s">
        <v>1301</v>
      </c>
      <c r="G1278" s="651">
        <v>8.7999999999999995E-2</v>
      </c>
      <c r="H1278" s="651">
        <v>8.7999999999999995E-2</v>
      </c>
      <c r="I1278" s="651" t="s">
        <v>1302</v>
      </c>
    </row>
    <row r="1279" spans="1:9" ht="15.75" x14ac:dyDescent="0.25">
      <c r="A1279" s="651">
        <v>1278</v>
      </c>
      <c r="B1279" s="651" t="s">
        <v>235</v>
      </c>
      <c r="C1279" s="651" t="s">
        <v>296</v>
      </c>
      <c r="D1279" s="651" t="s">
        <v>1298</v>
      </c>
      <c r="E1279" s="651">
        <v>480</v>
      </c>
      <c r="F1279" s="651" t="s">
        <v>1301</v>
      </c>
      <c r="G1279" s="651">
        <v>8.7999999999999995E-2</v>
      </c>
      <c r="H1279" s="651">
        <v>8.7999999999999995E-2</v>
      </c>
      <c r="I1279" s="651" t="s">
        <v>1302</v>
      </c>
    </row>
    <row r="1280" spans="1:9" ht="15.75" x14ac:dyDescent="0.25">
      <c r="A1280" s="651">
        <v>1279</v>
      </c>
      <c r="B1280" s="651" t="s">
        <v>235</v>
      </c>
      <c r="C1280" s="651" t="s">
        <v>296</v>
      </c>
      <c r="D1280" s="651" t="s">
        <v>1298</v>
      </c>
      <c r="E1280" s="651">
        <v>480</v>
      </c>
      <c r="F1280" s="651" t="s">
        <v>1301</v>
      </c>
      <c r="G1280" s="651">
        <v>8.7999999999999995E-2</v>
      </c>
      <c r="H1280" s="651">
        <v>8.7999999999999995E-2</v>
      </c>
      <c r="I1280" s="651" t="s">
        <v>1302</v>
      </c>
    </row>
    <row r="1281" spans="1:9" ht="15.75" x14ac:dyDescent="0.25">
      <c r="A1281" s="651">
        <v>1280</v>
      </c>
      <c r="B1281" s="651" t="s">
        <v>235</v>
      </c>
      <c r="C1281" s="651" t="s">
        <v>296</v>
      </c>
      <c r="D1281" s="651" t="s">
        <v>1298</v>
      </c>
      <c r="E1281" s="651">
        <v>480</v>
      </c>
      <c r="F1281" s="651" t="s">
        <v>1301</v>
      </c>
      <c r="G1281" s="651">
        <v>0.16</v>
      </c>
      <c r="H1281" s="651">
        <v>0.16</v>
      </c>
      <c r="I1281" s="651" t="s">
        <v>1302</v>
      </c>
    </row>
    <row r="1282" spans="1:9" ht="15.75" x14ac:dyDescent="0.25">
      <c r="A1282" s="651">
        <v>1281</v>
      </c>
      <c r="B1282" s="651" t="s">
        <v>235</v>
      </c>
      <c r="C1282" s="651" t="s">
        <v>296</v>
      </c>
      <c r="D1282" s="651" t="s">
        <v>1298</v>
      </c>
      <c r="E1282" s="651">
        <v>480</v>
      </c>
      <c r="F1282" s="651" t="s">
        <v>1301</v>
      </c>
      <c r="G1282" s="651">
        <v>0.24</v>
      </c>
      <c r="H1282" s="651">
        <v>0.24</v>
      </c>
      <c r="I1282" s="651" t="s">
        <v>1300</v>
      </c>
    </row>
    <row r="1283" spans="1:9" ht="15.75" x14ac:dyDescent="0.25">
      <c r="A1283" s="651">
        <v>1282</v>
      </c>
      <c r="B1283" s="651" t="s">
        <v>235</v>
      </c>
      <c r="C1283" s="651" t="s">
        <v>296</v>
      </c>
      <c r="D1283" s="651" t="s">
        <v>1298</v>
      </c>
      <c r="E1283" s="651">
        <v>480</v>
      </c>
      <c r="F1283" s="651" t="s">
        <v>1301</v>
      </c>
      <c r="G1283" s="651">
        <v>0.24</v>
      </c>
      <c r="H1283" s="651">
        <v>0.24</v>
      </c>
      <c r="I1283" s="651" t="s">
        <v>1300</v>
      </c>
    </row>
    <row r="1284" spans="1:9" ht="15.75" x14ac:dyDescent="0.25">
      <c r="A1284" s="651">
        <v>1283</v>
      </c>
      <c r="B1284" s="651" t="s">
        <v>235</v>
      </c>
      <c r="C1284" s="651" t="s">
        <v>296</v>
      </c>
      <c r="D1284" s="651" t="s">
        <v>1298</v>
      </c>
      <c r="E1284" s="651">
        <v>480</v>
      </c>
      <c r="F1284" s="651" t="s">
        <v>1301</v>
      </c>
      <c r="G1284" s="651">
        <v>0.24</v>
      </c>
      <c r="H1284" s="651">
        <v>0.24</v>
      </c>
      <c r="I1284" s="651" t="s">
        <v>1300</v>
      </c>
    </row>
    <row r="1285" spans="1:9" ht="15.75" x14ac:dyDescent="0.25">
      <c r="A1285" s="651">
        <v>1284</v>
      </c>
      <c r="B1285" s="651" t="s">
        <v>235</v>
      </c>
      <c r="C1285" s="651" t="s">
        <v>296</v>
      </c>
      <c r="D1285" s="651" t="s">
        <v>1298</v>
      </c>
      <c r="E1285" s="651">
        <v>480</v>
      </c>
      <c r="F1285" s="651" t="s">
        <v>1301</v>
      </c>
      <c r="G1285" s="651">
        <v>0.24</v>
      </c>
      <c r="H1285" s="651">
        <v>0.24</v>
      </c>
      <c r="I1285" s="651" t="s">
        <v>1300</v>
      </c>
    </row>
    <row r="1286" spans="1:9" ht="15.75" x14ac:dyDescent="0.25">
      <c r="A1286" s="651">
        <v>1285</v>
      </c>
      <c r="B1286" s="651" t="s">
        <v>235</v>
      </c>
      <c r="C1286" s="651" t="s">
        <v>296</v>
      </c>
      <c r="D1286" s="651" t="s">
        <v>1298</v>
      </c>
      <c r="E1286" s="651">
        <v>480</v>
      </c>
      <c r="F1286" s="651" t="s">
        <v>1301</v>
      </c>
      <c r="G1286" s="651">
        <v>0.24</v>
      </c>
      <c r="H1286" s="651">
        <v>0.24</v>
      </c>
      <c r="I1286" s="651" t="s">
        <v>1300</v>
      </c>
    </row>
    <row r="1287" spans="1:9" ht="15.75" x14ac:dyDescent="0.25">
      <c r="A1287" s="651">
        <v>1286</v>
      </c>
      <c r="B1287" s="651" t="s">
        <v>235</v>
      </c>
      <c r="C1287" s="651" t="s">
        <v>296</v>
      </c>
      <c r="D1287" s="651" t="s">
        <v>1298</v>
      </c>
      <c r="E1287" s="651">
        <v>480</v>
      </c>
      <c r="F1287" s="651" t="s">
        <v>1301</v>
      </c>
      <c r="G1287" s="651">
        <v>0.24</v>
      </c>
      <c r="H1287" s="651">
        <v>0.24</v>
      </c>
      <c r="I1287" s="651" t="s">
        <v>1300</v>
      </c>
    </row>
    <row r="1288" spans="1:9" ht="15.75" x14ac:dyDescent="0.25">
      <c r="A1288" s="651">
        <v>1287</v>
      </c>
      <c r="B1288" s="651" t="s">
        <v>235</v>
      </c>
      <c r="C1288" s="651" t="s">
        <v>296</v>
      </c>
      <c r="D1288" s="651" t="s">
        <v>1298</v>
      </c>
      <c r="E1288" s="651">
        <v>480</v>
      </c>
      <c r="F1288" s="651" t="s">
        <v>1301</v>
      </c>
      <c r="G1288" s="651">
        <v>0.24</v>
      </c>
      <c r="H1288" s="651">
        <v>0.24</v>
      </c>
      <c r="I1288" s="651" t="s">
        <v>1300</v>
      </c>
    </row>
    <row r="1289" spans="1:9" ht="15.75" x14ac:dyDescent="0.25">
      <c r="A1289" s="651">
        <v>1288</v>
      </c>
      <c r="B1289" s="651" t="s">
        <v>235</v>
      </c>
      <c r="C1289" s="651" t="s">
        <v>296</v>
      </c>
      <c r="D1289" s="651" t="s">
        <v>1298</v>
      </c>
      <c r="E1289" s="651">
        <v>480</v>
      </c>
      <c r="F1289" s="651" t="s">
        <v>1301</v>
      </c>
      <c r="G1289" s="651">
        <v>0.24</v>
      </c>
      <c r="H1289" s="651">
        <v>0.24</v>
      </c>
      <c r="I1289" s="651" t="s">
        <v>1300</v>
      </c>
    </row>
    <row r="1290" spans="1:9" ht="15.75" x14ac:dyDescent="0.25">
      <c r="A1290" s="651">
        <v>1289</v>
      </c>
      <c r="B1290" s="651" t="s">
        <v>235</v>
      </c>
      <c r="C1290" s="651" t="s">
        <v>296</v>
      </c>
      <c r="D1290" s="651" t="s">
        <v>1298</v>
      </c>
      <c r="E1290" s="651">
        <v>480</v>
      </c>
      <c r="F1290" s="651" t="s">
        <v>1301</v>
      </c>
      <c r="G1290" s="651">
        <v>0.56000000000000005</v>
      </c>
      <c r="H1290" s="651">
        <v>0.30399999999999999</v>
      </c>
      <c r="I1290" s="651" t="s">
        <v>1302</v>
      </c>
    </row>
    <row r="1291" spans="1:9" ht="15.75" x14ac:dyDescent="0.25">
      <c r="A1291" s="651">
        <v>1290</v>
      </c>
      <c r="B1291" s="651" t="s">
        <v>235</v>
      </c>
      <c r="C1291" s="651" t="s">
        <v>296</v>
      </c>
      <c r="D1291" s="651" t="s">
        <v>1298</v>
      </c>
      <c r="E1291" s="651">
        <v>480</v>
      </c>
      <c r="F1291" s="651" t="s">
        <v>1301</v>
      </c>
      <c r="G1291" s="651">
        <v>0.31</v>
      </c>
      <c r="H1291" s="651">
        <v>0.30399999999999999</v>
      </c>
      <c r="I1291" s="651" t="s">
        <v>1302</v>
      </c>
    </row>
    <row r="1292" spans="1:9" ht="15.75" x14ac:dyDescent="0.25">
      <c r="A1292" s="651">
        <v>1291</v>
      </c>
      <c r="B1292" s="651" t="s">
        <v>235</v>
      </c>
      <c r="C1292" s="651" t="s">
        <v>296</v>
      </c>
      <c r="D1292" s="651" t="s">
        <v>1298</v>
      </c>
      <c r="E1292" s="651">
        <v>480</v>
      </c>
      <c r="F1292" s="651" t="s">
        <v>1301</v>
      </c>
      <c r="G1292" s="651">
        <v>0.31</v>
      </c>
      <c r="H1292" s="651">
        <v>0.30399999999999999</v>
      </c>
      <c r="I1292" s="651" t="s">
        <v>1302</v>
      </c>
    </row>
    <row r="1293" spans="1:9" ht="15.75" x14ac:dyDescent="0.25">
      <c r="A1293" s="651">
        <v>1292</v>
      </c>
      <c r="B1293" s="651" t="s">
        <v>235</v>
      </c>
      <c r="C1293" s="651" t="s">
        <v>296</v>
      </c>
      <c r="D1293" s="651" t="s">
        <v>1298</v>
      </c>
      <c r="E1293" s="651">
        <v>480</v>
      </c>
      <c r="F1293" s="651" t="s">
        <v>1301</v>
      </c>
      <c r="G1293" s="651">
        <v>0.31</v>
      </c>
      <c r="H1293" s="651">
        <v>0.30399999999999999</v>
      </c>
      <c r="I1293" s="651" t="s">
        <v>1302</v>
      </c>
    </row>
    <row r="1294" spans="1:9" ht="15.75" x14ac:dyDescent="0.25">
      <c r="A1294" s="651">
        <v>1293</v>
      </c>
      <c r="B1294" s="651" t="s">
        <v>235</v>
      </c>
      <c r="C1294" s="651" t="s">
        <v>296</v>
      </c>
      <c r="D1294" s="651" t="s">
        <v>1298</v>
      </c>
      <c r="E1294" s="651">
        <v>480</v>
      </c>
      <c r="F1294" s="651" t="s">
        <v>1301</v>
      </c>
      <c r="G1294" s="651">
        <v>0.31</v>
      </c>
      <c r="H1294" s="651">
        <v>0.30399999999999999</v>
      </c>
      <c r="I1294" s="651" t="s">
        <v>1302</v>
      </c>
    </row>
    <row r="1295" spans="1:9" ht="15.75" x14ac:dyDescent="0.25">
      <c r="A1295" s="651">
        <v>1294</v>
      </c>
      <c r="B1295" s="651" t="s">
        <v>235</v>
      </c>
      <c r="C1295" s="651" t="s">
        <v>296</v>
      </c>
      <c r="D1295" s="651" t="s">
        <v>1298</v>
      </c>
      <c r="E1295" s="651">
        <v>480</v>
      </c>
      <c r="F1295" s="651" t="s">
        <v>1301</v>
      </c>
      <c r="G1295" s="651">
        <v>0.30599999999999999</v>
      </c>
      <c r="H1295" s="651">
        <v>0.30399999999999999</v>
      </c>
      <c r="I1295" s="651" t="s">
        <v>1302</v>
      </c>
    </row>
    <row r="1296" spans="1:9" ht="15.75" x14ac:dyDescent="0.25">
      <c r="A1296" s="651">
        <v>1295</v>
      </c>
      <c r="B1296" s="651" t="s">
        <v>235</v>
      </c>
      <c r="C1296" s="651" t="s">
        <v>296</v>
      </c>
      <c r="D1296" s="651" t="s">
        <v>1298</v>
      </c>
      <c r="E1296" s="651">
        <v>480</v>
      </c>
      <c r="F1296" s="651" t="s">
        <v>1301</v>
      </c>
      <c r="G1296" s="651">
        <v>0.30399999999999999</v>
      </c>
      <c r="H1296" s="651">
        <v>0.30399999999999999</v>
      </c>
      <c r="I1296" s="651" t="s">
        <v>1302</v>
      </c>
    </row>
    <row r="1297" spans="1:9" ht="15.75" x14ac:dyDescent="0.25">
      <c r="A1297" s="651">
        <v>1296</v>
      </c>
      <c r="B1297" s="651" t="s">
        <v>235</v>
      </c>
      <c r="C1297" s="651" t="s">
        <v>296</v>
      </c>
      <c r="D1297" s="651" t="s">
        <v>1298</v>
      </c>
      <c r="E1297" s="651">
        <v>480</v>
      </c>
      <c r="F1297" s="651" t="s">
        <v>1301</v>
      </c>
      <c r="G1297" s="651">
        <v>0.30399999999999999</v>
      </c>
      <c r="H1297" s="651">
        <v>0.30399999999999999</v>
      </c>
      <c r="I1297" s="651" t="s">
        <v>1302</v>
      </c>
    </row>
    <row r="1298" spans="1:9" ht="15.75" x14ac:dyDescent="0.25">
      <c r="A1298" s="651">
        <v>1297</v>
      </c>
      <c r="B1298" s="651" t="s">
        <v>235</v>
      </c>
      <c r="C1298" s="651" t="s">
        <v>296</v>
      </c>
      <c r="D1298" s="651" t="s">
        <v>1298</v>
      </c>
      <c r="E1298" s="651">
        <v>480</v>
      </c>
      <c r="F1298" s="651" t="s">
        <v>1301</v>
      </c>
      <c r="G1298" s="651">
        <v>0.30399999999999999</v>
      </c>
      <c r="H1298" s="651">
        <v>0.30399999999999999</v>
      </c>
      <c r="I1298" s="651" t="s">
        <v>1302</v>
      </c>
    </row>
    <row r="1299" spans="1:9" ht="15.75" x14ac:dyDescent="0.25">
      <c r="A1299" s="651">
        <v>1298</v>
      </c>
      <c r="B1299" s="651" t="s">
        <v>235</v>
      </c>
      <c r="C1299" s="651" t="s">
        <v>296</v>
      </c>
      <c r="D1299" s="651" t="s">
        <v>1298</v>
      </c>
      <c r="E1299" s="651">
        <v>480</v>
      </c>
      <c r="F1299" s="651" t="s">
        <v>1301</v>
      </c>
      <c r="G1299" s="651">
        <v>0.30399999999999999</v>
      </c>
      <c r="H1299" s="651">
        <v>0.30399999999999999</v>
      </c>
      <c r="I1299" s="651" t="s">
        <v>1302</v>
      </c>
    </row>
    <row r="1300" spans="1:9" ht="15.75" x14ac:dyDescent="0.25">
      <c r="A1300" s="651">
        <v>1299</v>
      </c>
      <c r="B1300" s="651" t="s">
        <v>235</v>
      </c>
      <c r="C1300" s="651" t="s">
        <v>296</v>
      </c>
      <c r="D1300" s="651" t="s">
        <v>1298</v>
      </c>
      <c r="E1300" s="651">
        <v>480</v>
      </c>
      <c r="F1300" s="651" t="s">
        <v>1301</v>
      </c>
      <c r="G1300" s="651">
        <v>0.30399999999999999</v>
      </c>
      <c r="H1300" s="651">
        <v>0.30399999999999999</v>
      </c>
      <c r="I1300" s="651" t="s">
        <v>1302</v>
      </c>
    </row>
    <row r="1301" spans="1:9" ht="15.75" x14ac:dyDescent="0.25">
      <c r="A1301" s="651">
        <v>1300</v>
      </c>
      <c r="B1301" s="651" t="s">
        <v>235</v>
      </c>
      <c r="C1301" s="651" t="s">
        <v>296</v>
      </c>
      <c r="D1301" s="651" t="s">
        <v>1298</v>
      </c>
      <c r="E1301" s="651">
        <v>480</v>
      </c>
      <c r="F1301" s="651" t="s">
        <v>1301</v>
      </c>
      <c r="G1301" s="651">
        <v>0.30399999999999999</v>
      </c>
      <c r="H1301" s="651">
        <v>0.30399999999999999</v>
      </c>
      <c r="I1301" s="651" t="s">
        <v>1302</v>
      </c>
    </row>
    <row r="1302" spans="1:9" ht="15.75" x14ac:dyDescent="0.25">
      <c r="A1302" s="651">
        <v>1301</v>
      </c>
      <c r="B1302" s="651" t="s">
        <v>235</v>
      </c>
      <c r="C1302" s="651" t="s">
        <v>296</v>
      </c>
      <c r="D1302" s="651" t="s">
        <v>1298</v>
      </c>
      <c r="E1302" s="651">
        <v>480</v>
      </c>
      <c r="F1302" s="651" t="s">
        <v>1301</v>
      </c>
      <c r="G1302" s="651">
        <v>0.30299999999999999</v>
      </c>
      <c r="H1302" s="651">
        <v>0.30399999999999999</v>
      </c>
      <c r="I1302" s="651" t="s">
        <v>1302</v>
      </c>
    </row>
    <row r="1303" spans="1:9" ht="15.75" x14ac:dyDescent="0.25">
      <c r="A1303" s="651">
        <v>1302</v>
      </c>
      <c r="B1303" s="651" t="s">
        <v>235</v>
      </c>
      <c r="C1303" s="651" t="s">
        <v>296</v>
      </c>
      <c r="D1303" s="651" t="s">
        <v>1298</v>
      </c>
      <c r="E1303" s="651">
        <v>480</v>
      </c>
      <c r="F1303" s="651" t="s">
        <v>1301</v>
      </c>
      <c r="G1303" s="651">
        <v>15.8</v>
      </c>
      <c r="H1303" s="651">
        <v>0.32</v>
      </c>
      <c r="I1303" s="651" t="s">
        <v>1302</v>
      </c>
    </row>
    <row r="1304" spans="1:9" ht="15.75" x14ac:dyDescent="0.25">
      <c r="A1304" s="651">
        <v>1303</v>
      </c>
      <c r="B1304" s="651" t="s">
        <v>235</v>
      </c>
      <c r="C1304" s="651" t="s">
        <v>296</v>
      </c>
      <c r="D1304" s="651" t="s">
        <v>1298</v>
      </c>
      <c r="E1304" s="651">
        <v>480</v>
      </c>
      <c r="F1304" s="651" t="s">
        <v>1301</v>
      </c>
      <c r="G1304" s="651">
        <v>0.33</v>
      </c>
      <c r="H1304" s="651">
        <v>0.32</v>
      </c>
      <c r="I1304" s="651" t="s">
        <v>1302</v>
      </c>
    </row>
    <row r="1305" spans="1:9" ht="15.75" x14ac:dyDescent="0.25">
      <c r="A1305" s="651">
        <v>1304</v>
      </c>
      <c r="B1305" s="651" t="s">
        <v>235</v>
      </c>
      <c r="C1305" s="651" t="s">
        <v>296</v>
      </c>
      <c r="D1305" s="651" t="s">
        <v>1298</v>
      </c>
      <c r="E1305" s="651">
        <v>480</v>
      </c>
      <c r="F1305" s="651" t="s">
        <v>1301</v>
      </c>
      <c r="G1305" s="651">
        <v>0.32</v>
      </c>
      <c r="H1305" s="651">
        <v>0.32</v>
      </c>
      <c r="I1305" s="651" t="s">
        <v>1302</v>
      </c>
    </row>
    <row r="1306" spans="1:9" ht="15.75" x14ac:dyDescent="0.25">
      <c r="A1306" s="651">
        <v>1305</v>
      </c>
      <c r="B1306" s="651" t="s">
        <v>235</v>
      </c>
      <c r="C1306" s="651" t="s">
        <v>296</v>
      </c>
      <c r="D1306" s="651" t="s">
        <v>1298</v>
      </c>
      <c r="E1306" s="651">
        <v>480</v>
      </c>
      <c r="F1306" s="651" t="s">
        <v>1301</v>
      </c>
      <c r="G1306" s="651">
        <v>0.32</v>
      </c>
      <c r="H1306" s="651">
        <v>0.32</v>
      </c>
      <c r="I1306" s="651" t="s">
        <v>1302</v>
      </c>
    </row>
    <row r="1307" spans="1:9" ht="15.75" x14ac:dyDescent="0.25">
      <c r="A1307" s="651">
        <v>1306</v>
      </c>
      <c r="B1307" s="651" t="s">
        <v>235</v>
      </c>
      <c r="C1307" s="651" t="s">
        <v>296</v>
      </c>
      <c r="D1307" s="651" t="s">
        <v>1298</v>
      </c>
      <c r="E1307" s="651">
        <v>480</v>
      </c>
      <c r="F1307" s="651" t="s">
        <v>1301</v>
      </c>
      <c r="G1307" s="651">
        <v>0.32</v>
      </c>
      <c r="H1307" s="651">
        <v>0.32</v>
      </c>
      <c r="I1307" s="651" t="s">
        <v>1302</v>
      </c>
    </row>
    <row r="1308" spans="1:9" ht="15.75" x14ac:dyDescent="0.25">
      <c r="A1308" s="651">
        <v>1307</v>
      </c>
      <c r="B1308" s="651" t="s">
        <v>235</v>
      </c>
      <c r="C1308" s="651" t="s">
        <v>296</v>
      </c>
      <c r="D1308" s="651" t="s">
        <v>1298</v>
      </c>
      <c r="E1308" s="651">
        <v>480</v>
      </c>
      <c r="F1308" s="651" t="s">
        <v>1301</v>
      </c>
      <c r="G1308" s="651">
        <v>0.32</v>
      </c>
      <c r="H1308" s="651">
        <v>0.32</v>
      </c>
      <c r="I1308" s="651" t="s">
        <v>1302</v>
      </c>
    </row>
    <row r="1309" spans="1:9" ht="15.75" x14ac:dyDescent="0.25">
      <c r="A1309" s="651">
        <v>1308</v>
      </c>
      <c r="B1309" s="651" t="s">
        <v>235</v>
      </c>
      <c r="C1309" s="651" t="s">
        <v>296</v>
      </c>
      <c r="D1309" s="651" t="s">
        <v>1298</v>
      </c>
      <c r="E1309" s="651">
        <v>480</v>
      </c>
      <c r="F1309" s="651" t="s">
        <v>1301</v>
      </c>
      <c r="G1309" s="651">
        <v>0.32</v>
      </c>
      <c r="H1309" s="651">
        <v>0.32</v>
      </c>
      <c r="I1309" s="651" t="s">
        <v>1302</v>
      </c>
    </row>
    <row r="1310" spans="1:9" ht="15.75" x14ac:dyDescent="0.25">
      <c r="A1310" s="651">
        <v>1309</v>
      </c>
      <c r="B1310" s="651" t="s">
        <v>235</v>
      </c>
      <c r="C1310" s="651" t="s">
        <v>296</v>
      </c>
      <c r="D1310" s="651" t="s">
        <v>1298</v>
      </c>
      <c r="E1310" s="651">
        <v>480</v>
      </c>
      <c r="F1310" s="651" t="s">
        <v>1301</v>
      </c>
      <c r="G1310" s="651">
        <v>0.32</v>
      </c>
      <c r="H1310" s="651">
        <v>0.32</v>
      </c>
      <c r="I1310" s="651" t="s">
        <v>1302</v>
      </c>
    </row>
    <row r="1311" spans="1:9" ht="15.75" x14ac:dyDescent="0.25">
      <c r="A1311" s="651">
        <v>1310</v>
      </c>
      <c r="B1311" s="651" t="s">
        <v>235</v>
      </c>
      <c r="C1311" s="651" t="s">
        <v>296</v>
      </c>
      <c r="D1311" s="651" t="s">
        <v>1298</v>
      </c>
      <c r="E1311" s="651">
        <v>480</v>
      </c>
      <c r="F1311" s="651" t="s">
        <v>1301</v>
      </c>
      <c r="G1311" s="651">
        <v>0.32</v>
      </c>
      <c r="H1311" s="651">
        <v>0.32</v>
      </c>
      <c r="I1311" s="651" t="s">
        <v>1302</v>
      </c>
    </row>
    <row r="1312" spans="1:9" ht="15.75" x14ac:dyDescent="0.25">
      <c r="A1312" s="651">
        <v>1311</v>
      </c>
      <c r="B1312" s="651" t="s">
        <v>235</v>
      </c>
      <c r="C1312" s="651" t="s">
        <v>296</v>
      </c>
      <c r="D1312" s="651" t="s">
        <v>1298</v>
      </c>
      <c r="E1312" s="651">
        <v>480</v>
      </c>
      <c r="F1312" s="651" t="s">
        <v>1301</v>
      </c>
      <c r="G1312" s="651">
        <v>0.32</v>
      </c>
      <c r="H1312" s="651">
        <v>0.32</v>
      </c>
      <c r="I1312" s="651" t="s">
        <v>1302</v>
      </c>
    </row>
    <row r="1313" spans="1:9" ht="15.75" x14ac:dyDescent="0.25">
      <c r="A1313" s="651">
        <v>1312</v>
      </c>
      <c r="B1313" s="651" t="s">
        <v>235</v>
      </c>
      <c r="C1313" s="651" t="s">
        <v>296</v>
      </c>
      <c r="D1313" s="651" t="s">
        <v>1298</v>
      </c>
      <c r="E1313" s="651">
        <v>480</v>
      </c>
      <c r="F1313" s="651" t="s">
        <v>1301</v>
      </c>
      <c r="G1313" s="651">
        <v>0.32</v>
      </c>
      <c r="H1313" s="651">
        <v>0.32</v>
      </c>
      <c r="I1313" s="651" t="s">
        <v>1302</v>
      </c>
    </row>
    <row r="1314" spans="1:9" ht="15.75" x14ac:dyDescent="0.25">
      <c r="A1314" s="651">
        <v>1313</v>
      </c>
      <c r="B1314" s="651" t="s">
        <v>235</v>
      </c>
      <c r="C1314" s="651" t="s">
        <v>296</v>
      </c>
      <c r="D1314" s="651" t="s">
        <v>1298</v>
      </c>
      <c r="E1314" s="651">
        <v>480</v>
      </c>
      <c r="F1314" s="651" t="s">
        <v>1301</v>
      </c>
      <c r="G1314" s="651">
        <v>0.32</v>
      </c>
      <c r="H1314" s="651">
        <v>0.32</v>
      </c>
      <c r="I1314" s="651" t="s">
        <v>1302</v>
      </c>
    </row>
    <row r="1315" spans="1:9" ht="15.75" x14ac:dyDescent="0.25">
      <c r="A1315" s="651">
        <v>1314</v>
      </c>
      <c r="B1315" s="651" t="s">
        <v>235</v>
      </c>
      <c r="C1315" s="651" t="s">
        <v>296</v>
      </c>
      <c r="D1315" s="651" t="s">
        <v>1298</v>
      </c>
      <c r="E1315" s="651">
        <v>480</v>
      </c>
      <c r="F1315" s="651" t="s">
        <v>1301</v>
      </c>
      <c r="G1315" s="651">
        <v>0.32</v>
      </c>
      <c r="H1315" s="651">
        <v>0.32</v>
      </c>
      <c r="I1315" s="651" t="s">
        <v>1302</v>
      </c>
    </row>
    <row r="1316" spans="1:9" ht="15.75" x14ac:dyDescent="0.25">
      <c r="A1316" s="651">
        <v>1315</v>
      </c>
      <c r="B1316" s="651" t="s">
        <v>235</v>
      </c>
      <c r="C1316" s="651" t="s">
        <v>296</v>
      </c>
      <c r="D1316" s="651" t="s">
        <v>1298</v>
      </c>
      <c r="E1316" s="651">
        <v>480</v>
      </c>
      <c r="F1316" s="651" t="s">
        <v>1301</v>
      </c>
      <c r="G1316" s="651">
        <v>0.32</v>
      </c>
      <c r="H1316" s="651">
        <v>0.32</v>
      </c>
      <c r="I1316" s="651" t="s">
        <v>1302</v>
      </c>
    </row>
    <row r="1317" spans="1:9" ht="15.75" x14ac:dyDescent="0.25">
      <c r="A1317" s="651">
        <v>1316</v>
      </c>
      <c r="B1317" s="651" t="s">
        <v>235</v>
      </c>
      <c r="C1317" s="651" t="s">
        <v>296</v>
      </c>
      <c r="D1317" s="651" t="s">
        <v>1298</v>
      </c>
      <c r="E1317" s="651">
        <v>480</v>
      </c>
      <c r="F1317" s="651" t="s">
        <v>1301</v>
      </c>
      <c r="G1317" s="651">
        <v>0.32</v>
      </c>
      <c r="H1317" s="651">
        <v>0.32</v>
      </c>
      <c r="I1317" s="651" t="s">
        <v>1302</v>
      </c>
    </row>
    <row r="1318" spans="1:9" ht="15.75" x14ac:dyDescent="0.25">
      <c r="A1318" s="651">
        <v>1317</v>
      </c>
      <c r="B1318" s="651" t="s">
        <v>235</v>
      </c>
      <c r="C1318" s="651" t="s">
        <v>296</v>
      </c>
      <c r="D1318" s="651" t="s">
        <v>1298</v>
      </c>
      <c r="E1318" s="651">
        <v>480</v>
      </c>
      <c r="F1318" s="651" t="s">
        <v>1301</v>
      </c>
      <c r="G1318" s="651">
        <v>0.32</v>
      </c>
      <c r="H1318" s="651">
        <v>0.32</v>
      </c>
      <c r="I1318" s="651" t="s">
        <v>1302</v>
      </c>
    </row>
    <row r="1319" spans="1:9" ht="15.75" x14ac:dyDescent="0.25">
      <c r="A1319" s="651">
        <v>1318</v>
      </c>
      <c r="B1319" s="651" t="s">
        <v>235</v>
      </c>
      <c r="C1319" s="651" t="s">
        <v>296</v>
      </c>
      <c r="D1319" s="651" t="s">
        <v>1298</v>
      </c>
      <c r="E1319" s="651">
        <v>480</v>
      </c>
      <c r="F1319" s="651" t="s">
        <v>1301</v>
      </c>
      <c r="G1319" s="651">
        <v>0.32</v>
      </c>
      <c r="H1319" s="651">
        <v>0.32</v>
      </c>
      <c r="I1319" s="651" t="s">
        <v>1302</v>
      </c>
    </row>
    <row r="1320" spans="1:9" ht="15.75" x14ac:dyDescent="0.25">
      <c r="A1320" s="651">
        <v>1319</v>
      </c>
      <c r="B1320" s="651" t="s">
        <v>235</v>
      </c>
      <c r="C1320" s="651" t="s">
        <v>296</v>
      </c>
      <c r="D1320" s="651" t="s">
        <v>1298</v>
      </c>
      <c r="E1320" s="651">
        <v>480</v>
      </c>
      <c r="F1320" s="651" t="s">
        <v>1301</v>
      </c>
      <c r="G1320" s="651">
        <v>0.32</v>
      </c>
      <c r="H1320" s="651">
        <v>0.32</v>
      </c>
      <c r="I1320" s="651" t="s">
        <v>1302</v>
      </c>
    </row>
    <row r="1321" spans="1:9" ht="15.75" x14ac:dyDescent="0.25">
      <c r="A1321" s="651">
        <v>1320</v>
      </c>
      <c r="B1321" s="651" t="s">
        <v>235</v>
      </c>
      <c r="C1321" s="651" t="s">
        <v>296</v>
      </c>
      <c r="D1321" s="651" t="s">
        <v>1298</v>
      </c>
      <c r="E1321" s="651">
        <v>480</v>
      </c>
      <c r="F1321" s="651" t="s">
        <v>1301</v>
      </c>
      <c r="G1321" s="651">
        <v>0.32</v>
      </c>
      <c r="H1321" s="651">
        <v>0.32</v>
      </c>
      <c r="I1321" s="651" t="s">
        <v>1302</v>
      </c>
    </row>
    <row r="1322" spans="1:9" ht="15.75" x14ac:dyDescent="0.25">
      <c r="A1322" s="651">
        <v>1321</v>
      </c>
      <c r="B1322" s="651" t="s">
        <v>235</v>
      </c>
      <c r="C1322" s="651" t="s">
        <v>296</v>
      </c>
      <c r="D1322" s="651" t="s">
        <v>1298</v>
      </c>
      <c r="E1322" s="651">
        <v>480</v>
      </c>
      <c r="F1322" s="651" t="s">
        <v>1301</v>
      </c>
      <c r="G1322" s="651">
        <v>0.32</v>
      </c>
      <c r="H1322" s="651">
        <v>0.32</v>
      </c>
      <c r="I1322" s="651" t="s">
        <v>1302</v>
      </c>
    </row>
    <row r="1323" spans="1:9" ht="15.75" x14ac:dyDescent="0.25">
      <c r="A1323" s="651">
        <v>1322</v>
      </c>
      <c r="B1323" s="651" t="s">
        <v>235</v>
      </c>
      <c r="C1323" s="651" t="s">
        <v>296</v>
      </c>
      <c r="D1323" s="651" t="s">
        <v>1298</v>
      </c>
      <c r="E1323" s="651">
        <v>480</v>
      </c>
      <c r="F1323" s="651" t="s">
        <v>1301</v>
      </c>
      <c r="G1323" s="651">
        <v>0.32</v>
      </c>
      <c r="H1323" s="651">
        <v>0.32</v>
      </c>
      <c r="I1323" s="651" t="s">
        <v>1302</v>
      </c>
    </row>
    <row r="1324" spans="1:9" ht="15.75" x14ac:dyDescent="0.25">
      <c r="A1324" s="651">
        <v>1323</v>
      </c>
      <c r="B1324" s="651" t="s">
        <v>235</v>
      </c>
      <c r="C1324" s="651" t="s">
        <v>296</v>
      </c>
      <c r="D1324" s="651" t="s">
        <v>1298</v>
      </c>
      <c r="E1324" s="651">
        <v>480</v>
      </c>
      <c r="F1324" s="651" t="s">
        <v>1301</v>
      </c>
      <c r="G1324" s="651">
        <v>0.31309999999999999</v>
      </c>
      <c r="H1324" s="651">
        <v>0.32</v>
      </c>
      <c r="I1324" s="651" t="s">
        <v>1302</v>
      </c>
    </row>
    <row r="1325" spans="1:9" ht="15.75" x14ac:dyDescent="0.25">
      <c r="A1325" s="651">
        <v>1324</v>
      </c>
      <c r="B1325" s="651" t="s">
        <v>235</v>
      </c>
      <c r="C1325" s="651" t="s">
        <v>296</v>
      </c>
      <c r="D1325" s="651" t="s">
        <v>1298</v>
      </c>
      <c r="E1325" s="651">
        <v>480</v>
      </c>
      <c r="F1325" s="651" t="s">
        <v>1301</v>
      </c>
      <c r="G1325" s="651">
        <v>0.28000000000000003</v>
      </c>
      <c r="H1325" s="651">
        <v>0.32</v>
      </c>
      <c r="I1325" s="651" t="s">
        <v>1302</v>
      </c>
    </row>
    <row r="1326" spans="1:9" ht="15.75" x14ac:dyDescent="0.25">
      <c r="A1326" s="651">
        <v>1325</v>
      </c>
      <c r="B1326" s="651" t="s">
        <v>235</v>
      </c>
      <c r="C1326" s="651" t="s">
        <v>296</v>
      </c>
      <c r="D1326" s="651" t="s">
        <v>1298</v>
      </c>
      <c r="E1326" s="651">
        <v>480</v>
      </c>
      <c r="F1326" s="651" t="s">
        <v>1301</v>
      </c>
      <c r="G1326" s="651">
        <v>0.34</v>
      </c>
      <c r="H1326" s="651">
        <v>0.34</v>
      </c>
      <c r="I1326" s="651" t="s">
        <v>1300</v>
      </c>
    </row>
    <row r="1327" spans="1:9" ht="15.75" x14ac:dyDescent="0.25">
      <c r="A1327" s="651">
        <v>1326</v>
      </c>
      <c r="B1327" s="651" t="s">
        <v>235</v>
      </c>
      <c r="C1327" s="651" t="s">
        <v>296</v>
      </c>
      <c r="D1327" s="651" t="s">
        <v>1298</v>
      </c>
      <c r="E1327" s="651">
        <v>480</v>
      </c>
      <c r="F1327" s="651" t="s">
        <v>1301</v>
      </c>
      <c r="G1327" s="651">
        <v>0.38400000000000001</v>
      </c>
      <c r="H1327" s="651">
        <v>0.38400000000000001</v>
      </c>
      <c r="I1327" s="651" t="s">
        <v>1302</v>
      </c>
    </row>
    <row r="1328" spans="1:9" ht="15.75" x14ac:dyDescent="0.25">
      <c r="A1328" s="651">
        <v>1327</v>
      </c>
      <c r="B1328" s="651" t="s">
        <v>235</v>
      </c>
      <c r="C1328" s="651" t="s">
        <v>296</v>
      </c>
      <c r="D1328" s="651" t="s">
        <v>1298</v>
      </c>
      <c r="E1328" s="651">
        <v>480</v>
      </c>
      <c r="F1328" s="651" t="s">
        <v>1301</v>
      </c>
      <c r="G1328" s="651">
        <v>0.38400000000000001</v>
      </c>
      <c r="H1328" s="651">
        <v>0.38400000000000001</v>
      </c>
      <c r="I1328" s="651" t="s">
        <v>1302</v>
      </c>
    </row>
    <row r="1329" spans="1:9" ht="15.75" x14ac:dyDescent="0.25">
      <c r="A1329" s="651">
        <v>1328</v>
      </c>
      <c r="B1329" s="651" t="s">
        <v>235</v>
      </c>
      <c r="C1329" s="651" t="s">
        <v>296</v>
      </c>
      <c r="D1329" s="651" t="s">
        <v>1298</v>
      </c>
      <c r="E1329" s="651">
        <v>480</v>
      </c>
      <c r="F1329" s="651" t="s">
        <v>1301</v>
      </c>
      <c r="G1329" s="651">
        <v>0.31309999999999999</v>
      </c>
      <c r="H1329" s="651">
        <v>0.38400000000000001</v>
      </c>
      <c r="I1329" s="651" t="s">
        <v>1302</v>
      </c>
    </row>
    <row r="1330" spans="1:9" ht="15.75" x14ac:dyDescent="0.25">
      <c r="A1330" s="651">
        <v>1329</v>
      </c>
      <c r="B1330" s="651" t="s">
        <v>235</v>
      </c>
      <c r="C1330" s="651" t="s">
        <v>296</v>
      </c>
      <c r="D1330" s="651" t="s">
        <v>1298</v>
      </c>
      <c r="E1330" s="651">
        <v>480</v>
      </c>
      <c r="F1330" s="651" t="s">
        <v>1301</v>
      </c>
      <c r="G1330" s="651" t="s">
        <v>1303</v>
      </c>
      <c r="H1330" s="651">
        <v>0.38400000000000001</v>
      </c>
      <c r="I1330" s="651" t="s">
        <v>1302</v>
      </c>
    </row>
    <row r="1331" spans="1:9" ht="15.75" x14ac:dyDescent="0.25">
      <c r="A1331" s="651">
        <v>1330</v>
      </c>
      <c r="B1331" s="651" t="s">
        <v>235</v>
      </c>
      <c r="C1331" s="651" t="s">
        <v>296</v>
      </c>
      <c r="D1331" s="651" t="s">
        <v>1298</v>
      </c>
      <c r="E1331" s="651">
        <v>480</v>
      </c>
      <c r="F1331" s="651" t="s">
        <v>1301</v>
      </c>
      <c r="G1331" s="651">
        <v>0.53</v>
      </c>
      <c r="H1331" s="651">
        <v>0.53</v>
      </c>
      <c r="I1331" s="651" t="s">
        <v>1300</v>
      </c>
    </row>
    <row r="1332" spans="1:9" ht="15.75" x14ac:dyDescent="0.25">
      <c r="A1332" s="651">
        <v>1331</v>
      </c>
      <c r="B1332" s="651" t="s">
        <v>235</v>
      </c>
      <c r="C1332" s="651" t="s">
        <v>296</v>
      </c>
      <c r="D1332" s="651" t="s">
        <v>1298</v>
      </c>
      <c r="E1332" s="651">
        <v>480</v>
      </c>
      <c r="F1332" s="651" t="s">
        <v>1301</v>
      </c>
      <c r="G1332" s="651">
        <v>2.1</v>
      </c>
      <c r="H1332" s="651">
        <v>2.1</v>
      </c>
      <c r="I1332" s="651" t="s">
        <v>1300</v>
      </c>
    </row>
    <row r="1333" spans="1:9" ht="15.75" x14ac:dyDescent="0.25">
      <c r="A1333" s="651">
        <v>1332</v>
      </c>
      <c r="B1333" s="651" t="s">
        <v>235</v>
      </c>
      <c r="C1333" s="651" t="s">
        <v>296</v>
      </c>
      <c r="D1333" s="651" t="s">
        <v>1298</v>
      </c>
      <c r="E1333" s="651">
        <v>481</v>
      </c>
      <c r="F1333" s="651" t="s">
        <v>1301</v>
      </c>
      <c r="G1333" s="651" t="s">
        <v>1303</v>
      </c>
      <c r="H1333" s="651">
        <v>1.0999999999999999E-2</v>
      </c>
      <c r="I1333" s="651" t="s">
        <v>1302</v>
      </c>
    </row>
    <row r="1334" spans="1:9" ht="15.75" x14ac:dyDescent="0.25">
      <c r="A1334" s="651">
        <v>1333</v>
      </c>
      <c r="B1334" s="651" t="s">
        <v>235</v>
      </c>
      <c r="C1334" s="651" t="s">
        <v>296</v>
      </c>
      <c r="D1334" s="651" t="s">
        <v>1298</v>
      </c>
      <c r="E1334" s="651">
        <v>482</v>
      </c>
      <c r="F1334" s="651" t="s">
        <v>1301</v>
      </c>
      <c r="G1334" s="651" t="s">
        <v>1303</v>
      </c>
      <c r="H1334" s="651">
        <v>0.24</v>
      </c>
      <c r="I1334" s="651" t="s">
        <v>1300</v>
      </c>
    </row>
    <row r="1335" spans="1:9" ht="15.75" x14ac:dyDescent="0.25">
      <c r="A1335" s="651">
        <v>1334</v>
      </c>
      <c r="B1335" s="651" t="s">
        <v>235</v>
      </c>
      <c r="C1335" s="651" t="s">
        <v>296</v>
      </c>
      <c r="D1335" s="651" t="s">
        <v>1298</v>
      </c>
      <c r="E1335" s="651">
        <v>482</v>
      </c>
      <c r="F1335" s="651" t="s">
        <v>1301</v>
      </c>
      <c r="G1335" s="651">
        <v>0.30599999999999999</v>
      </c>
      <c r="H1335" s="651">
        <v>0.30399999999999999</v>
      </c>
      <c r="I1335" s="651" t="s">
        <v>1302</v>
      </c>
    </row>
    <row r="1336" spans="1:9" ht="15.75" x14ac:dyDescent="0.25">
      <c r="A1336" s="651">
        <v>1335</v>
      </c>
      <c r="B1336" s="651" t="s">
        <v>235</v>
      </c>
      <c r="C1336" s="651" t="s">
        <v>296</v>
      </c>
      <c r="D1336" s="651" t="s">
        <v>1298</v>
      </c>
      <c r="E1336" s="651">
        <v>485</v>
      </c>
      <c r="F1336" s="651" t="s">
        <v>1301</v>
      </c>
      <c r="G1336" s="651">
        <v>1.6E-2</v>
      </c>
      <c r="H1336" s="651">
        <v>1.6E-2</v>
      </c>
      <c r="I1336" s="651" t="s">
        <v>1302</v>
      </c>
    </row>
    <row r="1337" spans="1:9" ht="15.75" x14ac:dyDescent="0.25">
      <c r="A1337" s="651">
        <v>1336</v>
      </c>
      <c r="B1337" s="651" t="s">
        <v>235</v>
      </c>
      <c r="C1337" s="651" t="s">
        <v>296</v>
      </c>
      <c r="D1337" s="651" t="s">
        <v>1298</v>
      </c>
      <c r="E1337" s="651">
        <v>485</v>
      </c>
      <c r="F1337" s="651" t="s">
        <v>1301</v>
      </c>
      <c r="G1337" s="651">
        <v>1.7000000000000001E-2</v>
      </c>
      <c r="H1337" s="651">
        <v>1.6799999999999999E-2</v>
      </c>
      <c r="I1337" s="651" t="s">
        <v>1302</v>
      </c>
    </row>
    <row r="1338" spans="1:9" ht="15.75" x14ac:dyDescent="0.25">
      <c r="A1338" s="651">
        <v>1337</v>
      </c>
      <c r="B1338" s="651" t="s">
        <v>235</v>
      </c>
      <c r="C1338" s="651" t="s">
        <v>296</v>
      </c>
      <c r="D1338" s="651" t="s">
        <v>1298</v>
      </c>
      <c r="E1338" s="651">
        <v>485</v>
      </c>
      <c r="F1338" s="651" t="s">
        <v>1301</v>
      </c>
      <c r="G1338" s="651">
        <v>0.24</v>
      </c>
      <c r="H1338" s="651">
        <v>0.24</v>
      </c>
      <c r="I1338" s="651" t="s">
        <v>1300</v>
      </c>
    </row>
    <row r="1339" spans="1:9" ht="15.75" x14ac:dyDescent="0.25">
      <c r="A1339" s="651">
        <v>1338</v>
      </c>
      <c r="B1339" s="651" t="s">
        <v>235</v>
      </c>
      <c r="C1339" s="651" t="s">
        <v>296</v>
      </c>
      <c r="D1339" s="651" t="s">
        <v>1298</v>
      </c>
      <c r="E1339" s="651">
        <v>485</v>
      </c>
      <c r="F1339" s="651" t="s">
        <v>1301</v>
      </c>
      <c r="G1339" s="651">
        <v>0.24</v>
      </c>
      <c r="H1339" s="651">
        <v>0.24</v>
      </c>
      <c r="I1339" s="651" t="s">
        <v>1300</v>
      </c>
    </row>
    <row r="1340" spans="1:9" ht="15.75" x14ac:dyDescent="0.25">
      <c r="A1340" s="651">
        <v>1339</v>
      </c>
      <c r="B1340" s="651" t="s">
        <v>235</v>
      </c>
      <c r="C1340" s="651" t="s">
        <v>296</v>
      </c>
      <c r="D1340" s="651" t="s">
        <v>1298</v>
      </c>
      <c r="E1340" s="651">
        <v>485</v>
      </c>
      <c r="F1340" s="651" t="s">
        <v>1301</v>
      </c>
      <c r="G1340" s="651">
        <v>0.313</v>
      </c>
      <c r="H1340" s="651">
        <v>0.30399999999999999</v>
      </c>
      <c r="I1340" s="651" t="s">
        <v>1302</v>
      </c>
    </row>
    <row r="1341" spans="1:9" ht="15.75" x14ac:dyDescent="0.25">
      <c r="A1341" s="651">
        <v>1340</v>
      </c>
      <c r="B1341" s="651" t="s">
        <v>235</v>
      </c>
      <c r="C1341" s="651" t="s">
        <v>296</v>
      </c>
      <c r="D1341" s="651" t="s">
        <v>1298</v>
      </c>
      <c r="E1341" s="651">
        <v>485</v>
      </c>
      <c r="F1341" s="651" t="s">
        <v>1301</v>
      </c>
      <c r="G1341" s="651">
        <v>0.307</v>
      </c>
      <c r="H1341" s="651">
        <v>0.30399999999999999</v>
      </c>
      <c r="I1341" s="651" t="s">
        <v>1302</v>
      </c>
    </row>
    <row r="1342" spans="1:9" ht="15.75" x14ac:dyDescent="0.25">
      <c r="A1342" s="651">
        <v>1341</v>
      </c>
      <c r="B1342" s="651" t="s">
        <v>235</v>
      </c>
      <c r="C1342" s="651" t="s">
        <v>296</v>
      </c>
      <c r="D1342" s="651" t="s">
        <v>1298</v>
      </c>
      <c r="E1342" s="651">
        <v>485</v>
      </c>
      <c r="F1342" s="651" t="s">
        <v>1301</v>
      </c>
      <c r="G1342" s="651">
        <v>0.307</v>
      </c>
      <c r="H1342" s="651">
        <v>0.30399999999999999</v>
      </c>
      <c r="I1342" s="651" t="s">
        <v>1302</v>
      </c>
    </row>
    <row r="1343" spans="1:9" ht="15.75" x14ac:dyDescent="0.25">
      <c r="A1343" s="651">
        <v>1342</v>
      </c>
      <c r="B1343" s="651" t="s">
        <v>235</v>
      </c>
      <c r="C1343" s="651" t="s">
        <v>296</v>
      </c>
      <c r="D1343" s="651" t="s">
        <v>1298</v>
      </c>
      <c r="E1343" s="651">
        <v>485</v>
      </c>
      <c r="F1343" s="651" t="s">
        <v>1301</v>
      </c>
      <c r="G1343" s="651">
        <v>0.307</v>
      </c>
      <c r="H1343" s="651">
        <v>0.30399999999999999</v>
      </c>
      <c r="I1343" s="651" t="s">
        <v>1302</v>
      </c>
    </row>
    <row r="1344" spans="1:9" ht="15.75" x14ac:dyDescent="0.25">
      <c r="A1344" s="651">
        <v>1343</v>
      </c>
      <c r="B1344" s="651" t="s">
        <v>235</v>
      </c>
      <c r="C1344" s="651" t="s">
        <v>296</v>
      </c>
      <c r="D1344" s="651" t="s">
        <v>1298</v>
      </c>
      <c r="E1344" s="651">
        <v>485</v>
      </c>
      <c r="F1344" s="651" t="s">
        <v>1301</v>
      </c>
      <c r="G1344" s="651">
        <v>0.30499999999999999</v>
      </c>
      <c r="H1344" s="651">
        <v>0.30399999999999999</v>
      </c>
      <c r="I1344" s="651" t="s">
        <v>1302</v>
      </c>
    </row>
    <row r="1345" spans="1:9" ht="15.75" x14ac:dyDescent="0.25">
      <c r="A1345" s="651">
        <v>1344</v>
      </c>
      <c r="B1345" s="651" t="s">
        <v>235</v>
      </c>
      <c r="C1345" s="651" t="s">
        <v>296</v>
      </c>
      <c r="D1345" s="651" t="s">
        <v>1298</v>
      </c>
      <c r="E1345" s="651">
        <v>485</v>
      </c>
      <c r="F1345" s="651" t="s">
        <v>1301</v>
      </c>
      <c r="G1345" s="651">
        <v>0.30399999999999999</v>
      </c>
      <c r="H1345" s="651">
        <v>0.30399999999999999</v>
      </c>
      <c r="I1345" s="651" t="s">
        <v>1302</v>
      </c>
    </row>
    <row r="1346" spans="1:9" ht="15.75" x14ac:dyDescent="0.25">
      <c r="A1346" s="651">
        <v>1345</v>
      </c>
      <c r="B1346" s="651" t="s">
        <v>235</v>
      </c>
      <c r="C1346" s="651" t="s">
        <v>296</v>
      </c>
      <c r="D1346" s="651" t="s">
        <v>1298</v>
      </c>
      <c r="E1346" s="651">
        <v>485</v>
      </c>
      <c r="F1346" s="651" t="s">
        <v>1301</v>
      </c>
      <c r="G1346" s="651">
        <v>0.30299999999999999</v>
      </c>
      <c r="H1346" s="651">
        <v>0.30399999999999999</v>
      </c>
      <c r="I1346" s="651" t="s">
        <v>1302</v>
      </c>
    </row>
    <row r="1347" spans="1:9" ht="15.75" x14ac:dyDescent="0.25">
      <c r="A1347" s="651">
        <v>1346</v>
      </c>
      <c r="B1347" s="651" t="s">
        <v>235</v>
      </c>
      <c r="C1347" s="651" t="s">
        <v>296</v>
      </c>
      <c r="D1347" s="651" t="s">
        <v>1298</v>
      </c>
      <c r="E1347" s="651">
        <v>485</v>
      </c>
      <c r="F1347" s="651" t="s">
        <v>1301</v>
      </c>
      <c r="G1347" s="651">
        <v>0.33</v>
      </c>
      <c r="H1347" s="651">
        <v>0.32</v>
      </c>
      <c r="I1347" s="651" t="s">
        <v>1302</v>
      </c>
    </row>
    <row r="1348" spans="1:9" ht="15.75" x14ac:dyDescent="0.25">
      <c r="A1348" s="651">
        <v>1347</v>
      </c>
      <c r="B1348" s="651" t="s">
        <v>235</v>
      </c>
      <c r="C1348" s="651" t="s">
        <v>296</v>
      </c>
      <c r="D1348" s="651" t="s">
        <v>1298</v>
      </c>
      <c r="E1348" s="651">
        <v>485</v>
      </c>
      <c r="F1348" s="651" t="s">
        <v>1301</v>
      </c>
      <c r="G1348" s="651">
        <v>0.38</v>
      </c>
      <c r="H1348" s="651">
        <v>0.38</v>
      </c>
      <c r="I1348" s="651" t="s">
        <v>1302</v>
      </c>
    </row>
    <row r="1349" spans="1:9" ht="15.75" x14ac:dyDescent="0.25">
      <c r="A1349" s="651">
        <v>1348</v>
      </c>
      <c r="B1349" s="651" t="s">
        <v>235</v>
      </c>
      <c r="C1349" s="651" t="s">
        <v>296</v>
      </c>
      <c r="D1349" s="651" t="s">
        <v>1298</v>
      </c>
      <c r="E1349" s="651">
        <v>485</v>
      </c>
      <c r="F1349" s="651" t="s">
        <v>1301</v>
      </c>
      <c r="G1349" s="651">
        <v>0.307</v>
      </c>
      <c r="H1349" s="651">
        <v>0.38</v>
      </c>
      <c r="I1349" s="651" t="s">
        <v>1302</v>
      </c>
    </row>
    <row r="1350" spans="1:9" ht="15.75" x14ac:dyDescent="0.25">
      <c r="A1350" s="651">
        <v>1349</v>
      </c>
      <c r="B1350" s="651" t="s">
        <v>235</v>
      </c>
      <c r="C1350" s="651" t="s">
        <v>296</v>
      </c>
      <c r="D1350" s="651" t="s">
        <v>1298</v>
      </c>
      <c r="E1350" s="651">
        <v>487</v>
      </c>
      <c r="F1350" s="651" t="s">
        <v>1301</v>
      </c>
      <c r="G1350" s="651">
        <v>1.35E-2</v>
      </c>
      <c r="H1350" s="651">
        <v>1.0800000000000001E-2</v>
      </c>
      <c r="I1350" s="651" t="s">
        <v>1302</v>
      </c>
    </row>
    <row r="1351" spans="1:9" ht="15.75" x14ac:dyDescent="0.25">
      <c r="A1351" s="651">
        <v>1350</v>
      </c>
      <c r="B1351" s="651" t="s">
        <v>235</v>
      </c>
      <c r="C1351" s="651" t="s">
        <v>296</v>
      </c>
      <c r="D1351" s="651" t="s">
        <v>1298</v>
      </c>
      <c r="E1351" s="651">
        <v>488</v>
      </c>
      <c r="F1351" s="651" t="s">
        <v>1301</v>
      </c>
      <c r="G1351" s="651">
        <v>1.35E-2</v>
      </c>
      <c r="H1351" s="651">
        <v>1.0800000000000001E-2</v>
      </c>
      <c r="I1351" s="651" t="s">
        <v>1302</v>
      </c>
    </row>
    <row r="1352" spans="1:9" ht="15.75" x14ac:dyDescent="0.25">
      <c r="A1352" s="651">
        <v>1351</v>
      </c>
      <c r="B1352" s="651" t="s">
        <v>235</v>
      </c>
      <c r="C1352" s="651" t="s">
        <v>296</v>
      </c>
      <c r="D1352" s="651" t="s">
        <v>1298</v>
      </c>
      <c r="E1352" s="651">
        <v>488</v>
      </c>
      <c r="F1352" s="651" t="s">
        <v>1301</v>
      </c>
      <c r="G1352" s="651">
        <v>0.30399999999999999</v>
      </c>
      <c r="H1352" s="651">
        <v>0.30399999999999999</v>
      </c>
      <c r="I1352" s="651" t="s">
        <v>1302</v>
      </c>
    </row>
    <row r="1353" spans="1:9" ht="15.75" x14ac:dyDescent="0.25">
      <c r="A1353" s="651">
        <v>1352</v>
      </c>
      <c r="B1353" s="651" t="s">
        <v>235</v>
      </c>
      <c r="C1353" s="651" t="s">
        <v>296</v>
      </c>
      <c r="D1353" s="651" t="s">
        <v>1298</v>
      </c>
      <c r="E1353" s="651">
        <v>489</v>
      </c>
      <c r="F1353" s="651" t="s">
        <v>1301</v>
      </c>
      <c r="G1353" s="651">
        <v>1.35E-2</v>
      </c>
      <c r="H1353" s="651">
        <v>1.0800000000000001E-2</v>
      </c>
      <c r="I1353" s="651" t="s">
        <v>1302</v>
      </c>
    </row>
    <row r="1354" spans="1:9" ht="15.75" x14ac:dyDescent="0.25">
      <c r="A1354" s="651">
        <v>1353</v>
      </c>
      <c r="B1354" s="651" t="s">
        <v>235</v>
      </c>
      <c r="C1354" s="651" t="s">
        <v>296</v>
      </c>
      <c r="D1354" s="651" t="s">
        <v>1298</v>
      </c>
      <c r="E1354" s="651">
        <v>489</v>
      </c>
      <c r="F1354" s="651" t="s">
        <v>1301</v>
      </c>
      <c r="G1354" s="651">
        <v>0.38</v>
      </c>
      <c r="H1354" s="651">
        <v>0.30399999999999999</v>
      </c>
      <c r="I1354" s="651" t="s">
        <v>1302</v>
      </c>
    </row>
    <row r="1355" spans="1:9" ht="15.75" x14ac:dyDescent="0.25">
      <c r="A1355" s="651">
        <v>1354</v>
      </c>
      <c r="B1355" s="651" t="s">
        <v>235</v>
      </c>
      <c r="C1355" s="651" t="s">
        <v>296</v>
      </c>
      <c r="D1355" s="651" t="s">
        <v>1298</v>
      </c>
      <c r="E1355" s="651">
        <v>489</v>
      </c>
      <c r="F1355" s="651" t="s">
        <v>1301</v>
      </c>
      <c r="G1355" s="651">
        <v>0.307</v>
      </c>
      <c r="H1355" s="651">
        <v>0.30399999999999999</v>
      </c>
      <c r="I1355" s="651" t="s">
        <v>1302</v>
      </c>
    </row>
    <row r="1356" spans="1:9" ht="15.75" x14ac:dyDescent="0.25">
      <c r="A1356" s="651">
        <v>1355</v>
      </c>
      <c r="B1356" s="651" t="s">
        <v>235</v>
      </c>
      <c r="C1356" s="651" t="s">
        <v>296</v>
      </c>
      <c r="D1356" s="651" t="s">
        <v>1298</v>
      </c>
      <c r="E1356" s="651">
        <v>490</v>
      </c>
      <c r="F1356" s="651" t="s">
        <v>1301</v>
      </c>
      <c r="G1356" s="651">
        <v>1.6E-2</v>
      </c>
      <c r="H1356" s="651">
        <v>1.6E-2</v>
      </c>
      <c r="I1356" s="651" t="s">
        <v>1302</v>
      </c>
    </row>
    <row r="1357" spans="1:9" ht="15.75" x14ac:dyDescent="0.25">
      <c r="A1357" s="651">
        <v>1356</v>
      </c>
      <c r="B1357" s="651" t="s">
        <v>235</v>
      </c>
      <c r="C1357" s="651" t="s">
        <v>296</v>
      </c>
      <c r="D1357" s="651" t="s">
        <v>1298</v>
      </c>
      <c r="E1357" s="651">
        <v>490</v>
      </c>
      <c r="F1357" s="651" t="s">
        <v>1301</v>
      </c>
      <c r="G1357" s="651">
        <v>1.6E-2</v>
      </c>
      <c r="H1357" s="651">
        <v>1.6E-2</v>
      </c>
      <c r="I1357" s="651" t="s">
        <v>1302</v>
      </c>
    </row>
    <row r="1358" spans="1:9" ht="15.75" x14ac:dyDescent="0.25">
      <c r="A1358" s="651">
        <v>1357</v>
      </c>
      <c r="B1358" s="651" t="s">
        <v>235</v>
      </c>
      <c r="C1358" s="651" t="s">
        <v>296</v>
      </c>
      <c r="D1358" s="651" t="s">
        <v>1298</v>
      </c>
      <c r="E1358" s="651">
        <v>490</v>
      </c>
      <c r="F1358" s="651" t="s">
        <v>1301</v>
      </c>
      <c r="G1358" s="651">
        <v>0.24</v>
      </c>
      <c r="H1358" s="651">
        <v>0.23</v>
      </c>
      <c r="I1358" s="651" t="s">
        <v>1300</v>
      </c>
    </row>
    <row r="1359" spans="1:9" ht="15.75" x14ac:dyDescent="0.25">
      <c r="A1359" s="651">
        <v>1358</v>
      </c>
      <c r="B1359" s="651" t="s">
        <v>235</v>
      </c>
      <c r="C1359" s="651" t="s">
        <v>296</v>
      </c>
      <c r="D1359" s="651" t="s">
        <v>1298</v>
      </c>
      <c r="E1359" s="651">
        <v>490</v>
      </c>
      <c r="F1359" s="651" t="s">
        <v>1301</v>
      </c>
      <c r="G1359" s="651">
        <v>0.24</v>
      </c>
      <c r="H1359" s="651">
        <v>0.23</v>
      </c>
      <c r="I1359" s="651" t="s">
        <v>1300</v>
      </c>
    </row>
    <row r="1360" spans="1:9" ht="15.75" x14ac:dyDescent="0.25">
      <c r="A1360" s="651">
        <v>1359</v>
      </c>
      <c r="B1360" s="651" t="s">
        <v>235</v>
      </c>
      <c r="C1360" s="651" t="s">
        <v>296</v>
      </c>
      <c r="D1360" s="651" t="s">
        <v>1298</v>
      </c>
      <c r="E1360" s="651">
        <v>490</v>
      </c>
      <c r="F1360" s="651" t="s">
        <v>1301</v>
      </c>
      <c r="G1360" s="651">
        <v>0.23</v>
      </c>
      <c r="H1360" s="651">
        <v>0.23</v>
      </c>
      <c r="I1360" s="651" t="s">
        <v>1300</v>
      </c>
    </row>
    <row r="1361" spans="1:9" ht="15.75" x14ac:dyDescent="0.25">
      <c r="A1361" s="651">
        <v>1360</v>
      </c>
      <c r="B1361" s="651" t="s">
        <v>235</v>
      </c>
      <c r="C1361" s="651" t="s">
        <v>296</v>
      </c>
      <c r="D1361" s="651" t="s">
        <v>1298</v>
      </c>
      <c r="E1361" s="651">
        <v>490</v>
      </c>
      <c r="F1361" s="651" t="s">
        <v>1301</v>
      </c>
      <c r="G1361" s="651">
        <v>0.23</v>
      </c>
      <c r="H1361" s="651">
        <v>0.23</v>
      </c>
      <c r="I1361" s="651" t="s">
        <v>1300</v>
      </c>
    </row>
    <row r="1362" spans="1:9" ht="15.75" x14ac:dyDescent="0.25">
      <c r="A1362" s="651">
        <v>1361</v>
      </c>
      <c r="B1362" s="651" t="s">
        <v>235</v>
      </c>
      <c r="C1362" s="651" t="s">
        <v>296</v>
      </c>
      <c r="D1362" s="651" t="s">
        <v>1298</v>
      </c>
      <c r="E1362" s="651">
        <v>490</v>
      </c>
      <c r="F1362" s="651" t="s">
        <v>1301</v>
      </c>
      <c r="G1362" s="651">
        <v>0.23</v>
      </c>
      <c r="H1362" s="651">
        <v>0.23</v>
      </c>
      <c r="I1362" s="651" t="s">
        <v>1300</v>
      </c>
    </row>
    <row r="1363" spans="1:9" ht="15.75" x14ac:dyDescent="0.25">
      <c r="A1363" s="651">
        <v>1362</v>
      </c>
      <c r="B1363" s="651" t="s">
        <v>235</v>
      </c>
      <c r="C1363" s="651" t="s">
        <v>296</v>
      </c>
      <c r="D1363" s="651" t="s">
        <v>1298</v>
      </c>
      <c r="E1363" s="651">
        <v>490</v>
      </c>
      <c r="F1363" s="651" t="s">
        <v>1301</v>
      </c>
      <c r="G1363" s="651">
        <v>0.317</v>
      </c>
      <c r="H1363" s="651">
        <v>0.30399999999999999</v>
      </c>
      <c r="I1363" s="651" t="s">
        <v>1302</v>
      </c>
    </row>
    <row r="1364" spans="1:9" ht="15.75" x14ac:dyDescent="0.25">
      <c r="A1364" s="651">
        <v>1363</v>
      </c>
      <c r="B1364" s="651" t="s">
        <v>235</v>
      </c>
      <c r="C1364" s="651" t="s">
        <v>296</v>
      </c>
      <c r="D1364" s="651" t="s">
        <v>1298</v>
      </c>
      <c r="E1364" s="651">
        <v>490</v>
      </c>
      <c r="F1364" s="651" t="s">
        <v>1301</v>
      </c>
      <c r="G1364" s="651">
        <v>0.313</v>
      </c>
      <c r="H1364" s="651">
        <v>0.30399999999999999</v>
      </c>
      <c r="I1364" s="651" t="s">
        <v>1302</v>
      </c>
    </row>
    <row r="1365" spans="1:9" ht="15.75" x14ac:dyDescent="0.25">
      <c r="A1365" s="651">
        <v>1364</v>
      </c>
      <c r="B1365" s="651" t="s">
        <v>235</v>
      </c>
      <c r="C1365" s="651" t="s">
        <v>296</v>
      </c>
      <c r="D1365" s="651" t="s">
        <v>1298</v>
      </c>
      <c r="E1365" s="651">
        <v>490</v>
      </c>
      <c r="F1365" s="651" t="s">
        <v>1301</v>
      </c>
      <c r="G1365" s="651">
        <v>0.31</v>
      </c>
      <c r="H1365" s="651">
        <v>0.30399999999999999</v>
      </c>
      <c r="I1365" s="651" t="s">
        <v>1302</v>
      </c>
    </row>
    <row r="1366" spans="1:9" ht="15.75" x14ac:dyDescent="0.25">
      <c r="A1366" s="651">
        <v>1365</v>
      </c>
      <c r="B1366" s="651" t="s">
        <v>235</v>
      </c>
      <c r="C1366" s="651" t="s">
        <v>296</v>
      </c>
      <c r="D1366" s="651" t="s">
        <v>1298</v>
      </c>
      <c r="E1366" s="651">
        <v>490</v>
      </c>
      <c r="F1366" s="651" t="s">
        <v>1301</v>
      </c>
      <c r="G1366" s="651">
        <v>0.307</v>
      </c>
      <c r="H1366" s="651">
        <v>0.30399999999999999</v>
      </c>
      <c r="I1366" s="651" t="s">
        <v>1302</v>
      </c>
    </row>
    <row r="1367" spans="1:9" ht="15.75" x14ac:dyDescent="0.25">
      <c r="A1367" s="651">
        <v>1366</v>
      </c>
      <c r="B1367" s="651" t="s">
        <v>235</v>
      </c>
      <c r="C1367" s="651" t="s">
        <v>296</v>
      </c>
      <c r="D1367" s="651" t="s">
        <v>1298</v>
      </c>
      <c r="E1367" s="651">
        <v>490</v>
      </c>
      <c r="F1367" s="651" t="s">
        <v>1301</v>
      </c>
      <c r="G1367" s="651">
        <v>0.38400000000000001</v>
      </c>
      <c r="H1367" s="651">
        <v>0.30666700000000002</v>
      </c>
      <c r="I1367" s="651" t="s">
        <v>1302</v>
      </c>
    </row>
    <row r="1368" spans="1:9" ht="15.75" x14ac:dyDescent="0.25">
      <c r="A1368" s="651">
        <v>1367</v>
      </c>
      <c r="B1368" s="651" t="s">
        <v>235</v>
      </c>
      <c r="C1368" s="651" t="s">
        <v>296</v>
      </c>
      <c r="D1368" s="651" t="s">
        <v>1298</v>
      </c>
      <c r="E1368" s="651">
        <v>490</v>
      </c>
      <c r="F1368" s="651" t="s">
        <v>1301</v>
      </c>
      <c r="G1368" s="651">
        <v>0.38</v>
      </c>
      <c r="H1368" s="651">
        <v>0.30666700000000002</v>
      </c>
      <c r="I1368" s="651" t="s">
        <v>1302</v>
      </c>
    </row>
    <row r="1369" spans="1:9" ht="15.75" x14ac:dyDescent="0.25">
      <c r="A1369" s="651">
        <v>1368</v>
      </c>
      <c r="B1369" s="651" t="s">
        <v>235</v>
      </c>
      <c r="C1369" s="651" t="s">
        <v>296</v>
      </c>
      <c r="D1369" s="651" t="s">
        <v>1298</v>
      </c>
      <c r="E1369" s="651">
        <v>490</v>
      </c>
      <c r="F1369" s="651" t="s">
        <v>1301</v>
      </c>
      <c r="G1369" s="651">
        <v>0.31</v>
      </c>
      <c r="H1369" s="651">
        <v>0.32</v>
      </c>
      <c r="I1369" s="651" t="s">
        <v>1302</v>
      </c>
    </row>
    <row r="1370" spans="1:9" ht="15.75" x14ac:dyDescent="0.25">
      <c r="A1370" s="651">
        <v>1369</v>
      </c>
      <c r="B1370" s="651" t="s">
        <v>235</v>
      </c>
      <c r="C1370" s="651" t="s">
        <v>296</v>
      </c>
      <c r="D1370" s="651" t="s">
        <v>1298</v>
      </c>
      <c r="E1370" s="651">
        <v>494</v>
      </c>
      <c r="F1370" s="651" t="s">
        <v>1301</v>
      </c>
      <c r="G1370" s="651" t="s">
        <v>1303</v>
      </c>
      <c r="H1370" s="651">
        <v>0.14000000000000001</v>
      </c>
      <c r="I1370" s="651" t="s">
        <v>1300</v>
      </c>
    </row>
    <row r="1371" spans="1:9" ht="15.75" x14ac:dyDescent="0.25">
      <c r="A1371" s="651">
        <v>1370</v>
      </c>
      <c r="B1371" s="651" t="s">
        <v>235</v>
      </c>
      <c r="C1371" s="651" t="s">
        <v>296</v>
      </c>
      <c r="D1371" s="651" t="s">
        <v>1298</v>
      </c>
      <c r="E1371" s="651">
        <v>495</v>
      </c>
      <c r="F1371" s="651" t="s">
        <v>1301</v>
      </c>
      <c r="G1371" s="651">
        <v>0.313</v>
      </c>
      <c r="H1371" s="651">
        <v>0.30399999999999999</v>
      </c>
      <c r="I1371" s="651" t="s">
        <v>1302</v>
      </c>
    </row>
    <row r="1372" spans="1:9" ht="15.75" x14ac:dyDescent="0.25">
      <c r="A1372" s="651">
        <v>1371</v>
      </c>
      <c r="B1372" s="651" t="s">
        <v>235</v>
      </c>
      <c r="C1372" s="651" t="s">
        <v>296</v>
      </c>
      <c r="D1372" s="651" t="s">
        <v>1298</v>
      </c>
      <c r="E1372" s="651">
        <v>495</v>
      </c>
      <c r="F1372" s="651" t="s">
        <v>1301</v>
      </c>
      <c r="G1372" s="651">
        <v>0.31</v>
      </c>
      <c r="H1372" s="651">
        <v>0.30399999999999999</v>
      </c>
      <c r="I1372" s="651" t="s">
        <v>1302</v>
      </c>
    </row>
    <row r="1373" spans="1:9" ht="15.75" x14ac:dyDescent="0.25">
      <c r="A1373" s="651">
        <v>1372</v>
      </c>
      <c r="B1373" s="651" t="s">
        <v>235</v>
      </c>
      <c r="C1373" s="651" t="s">
        <v>296</v>
      </c>
      <c r="D1373" s="651" t="s">
        <v>1298</v>
      </c>
      <c r="E1373" s="651">
        <v>495</v>
      </c>
      <c r="F1373" s="651" t="s">
        <v>1301</v>
      </c>
      <c r="G1373" s="651">
        <v>0.30399999999999999</v>
      </c>
      <c r="H1373" s="651">
        <v>0.30399999999999999</v>
      </c>
      <c r="I1373" s="651" t="s">
        <v>1302</v>
      </c>
    </row>
    <row r="1374" spans="1:9" ht="15.75" x14ac:dyDescent="0.25">
      <c r="A1374" s="651">
        <v>1373</v>
      </c>
      <c r="B1374" s="651" t="s">
        <v>235</v>
      </c>
      <c r="C1374" s="651" t="s">
        <v>296</v>
      </c>
      <c r="D1374" s="651" t="s">
        <v>1298</v>
      </c>
      <c r="E1374" s="651">
        <v>495</v>
      </c>
      <c r="F1374" s="651" t="s">
        <v>1301</v>
      </c>
      <c r="G1374" s="651">
        <v>0.30399999999999999</v>
      </c>
      <c r="H1374" s="651">
        <v>0.30399999999999999</v>
      </c>
      <c r="I1374" s="651" t="s">
        <v>1302</v>
      </c>
    </row>
    <row r="1375" spans="1:9" ht="15.75" x14ac:dyDescent="0.25">
      <c r="A1375" s="651">
        <v>1374</v>
      </c>
      <c r="B1375" s="651" t="s">
        <v>235</v>
      </c>
      <c r="C1375" s="651" t="s">
        <v>296</v>
      </c>
      <c r="D1375" s="651" t="s">
        <v>1298</v>
      </c>
      <c r="E1375" s="651">
        <v>495</v>
      </c>
      <c r="F1375" s="651" t="s">
        <v>1301</v>
      </c>
      <c r="G1375" s="651">
        <v>0.33</v>
      </c>
      <c r="H1375" s="651">
        <v>0.32</v>
      </c>
      <c r="I1375" s="651" t="s">
        <v>1302</v>
      </c>
    </row>
    <row r="1376" spans="1:9" ht="15.75" x14ac:dyDescent="0.25">
      <c r="A1376" s="651">
        <v>1375</v>
      </c>
      <c r="B1376" s="651" t="s">
        <v>235</v>
      </c>
      <c r="C1376" s="651" t="s">
        <v>296</v>
      </c>
      <c r="D1376" s="651" t="s">
        <v>1298</v>
      </c>
      <c r="E1376" s="651">
        <v>495</v>
      </c>
      <c r="F1376" s="651" t="s">
        <v>1301</v>
      </c>
      <c r="G1376" s="651">
        <v>0.31</v>
      </c>
      <c r="H1376" s="651">
        <v>0.32</v>
      </c>
      <c r="I1376" s="651" t="s">
        <v>1302</v>
      </c>
    </row>
    <row r="1377" spans="1:9" ht="15.75" x14ac:dyDescent="0.25">
      <c r="A1377" s="651">
        <v>1376</v>
      </c>
      <c r="B1377" s="651" t="s">
        <v>235</v>
      </c>
      <c r="C1377" s="651" t="s">
        <v>296</v>
      </c>
      <c r="D1377" s="651" t="s">
        <v>1298</v>
      </c>
      <c r="E1377" s="651">
        <v>495</v>
      </c>
      <c r="F1377" s="651" t="s">
        <v>1301</v>
      </c>
      <c r="G1377" s="651">
        <v>0.24</v>
      </c>
      <c r="H1377" s="651">
        <v>0.36799999999999999</v>
      </c>
      <c r="I1377" s="651" t="s">
        <v>1302</v>
      </c>
    </row>
    <row r="1378" spans="1:9" ht="15.75" x14ac:dyDescent="0.25">
      <c r="A1378" s="651">
        <v>1377</v>
      </c>
      <c r="B1378" s="651" t="s">
        <v>235</v>
      </c>
      <c r="C1378" s="651" t="s">
        <v>296</v>
      </c>
      <c r="D1378" s="651" t="s">
        <v>1298</v>
      </c>
      <c r="E1378" s="651">
        <v>497</v>
      </c>
      <c r="F1378" s="651" t="s">
        <v>1301</v>
      </c>
      <c r="G1378" s="651">
        <v>1.7000000000000001E-2</v>
      </c>
      <c r="H1378" s="651">
        <v>1.6E-2</v>
      </c>
      <c r="I1378" s="651" t="s">
        <v>1302</v>
      </c>
    </row>
    <row r="1379" spans="1:9" ht="15.75" x14ac:dyDescent="0.25">
      <c r="A1379" s="651">
        <v>1378</v>
      </c>
      <c r="B1379" s="651" t="s">
        <v>235</v>
      </c>
      <c r="C1379" s="651" t="s">
        <v>296</v>
      </c>
      <c r="D1379" s="651" t="s">
        <v>1298</v>
      </c>
      <c r="E1379" s="651">
        <v>497</v>
      </c>
      <c r="F1379" s="651" t="s">
        <v>1301</v>
      </c>
      <c r="G1379" s="651" t="s">
        <v>1303</v>
      </c>
      <c r="H1379" s="651">
        <v>5.1999999999999998E-2</v>
      </c>
      <c r="I1379" s="651" t="s">
        <v>1300</v>
      </c>
    </row>
    <row r="1380" spans="1:9" ht="15.75" x14ac:dyDescent="0.25">
      <c r="A1380" s="651">
        <v>1379</v>
      </c>
      <c r="B1380" s="651" t="s">
        <v>235</v>
      </c>
      <c r="C1380" s="651" t="s">
        <v>296</v>
      </c>
      <c r="D1380" s="651" t="s">
        <v>1298</v>
      </c>
      <c r="E1380" s="651">
        <v>497</v>
      </c>
      <c r="F1380" s="651" t="s">
        <v>1301</v>
      </c>
      <c r="G1380" s="651" t="s">
        <v>1303</v>
      </c>
      <c r="H1380" s="651">
        <v>9.2999999999999999E-2</v>
      </c>
      <c r="I1380" s="651" t="s">
        <v>1300</v>
      </c>
    </row>
    <row r="1381" spans="1:9" ht="15.75" x14ac:dyDescent="0.25">
      <c r="A1381" s="651">
        <v>1380</v>
      </c>
      <c r="B1381" s="651" t="s">
        <v>235</v>
      </c>
      <c r="C1381" s="651" t="s">
        <v>296</v>
      </c>
      <c r="D1381" s="651" t="s">
        <v>1298</v>
      </c>
      <c r="E1381" s="651">
        <v>498</v>
      </c>
      <c r="F1381" s="651" t="s">
        <v>1301</v>
      </c>
      <c r="G1381" s="651" t="s">
        <v>1303</v>
      </c>
      <c r="H1381" s="651">
        <v>1.0999999999999999E-2</v>
      </c>
      <c r="I1381" s="651" t="s">
        <v>1302</v>
      </c>
    </row>
    <row r="1382" spans="1:9" ht="15.75" x14ac:dyDescent="0.25">
      <c r="A1382" s="651">
        <v>1381</v>
      </c>
      <c r="B1382" s="651" t="s">
        <v>235</v>
      </c>
      <c r="C1382" s="651" t="s">
        <v>296</v>
      </c>
      <c r="D1382" s="651" t="s">
        <v>1298</v>
      </c>
      <c r="E1382" s="651">
        <v>498</v>
      </c>
      <c r="F1382" s="651" t="s">
        <v>1301</v>
      </c>
      <c r="G1382" s="651" t="s">
        <v>1303</v>
      </c>
      <c r="H1382" s="651">
        <v>2.1000000000000001E-2</v>
      </c>
      <c r="I1382" s="651" t="s">
        <v>1300</v>
      </c>
    </row>
    <row r="1383" spans="1:9" ht="15.75" x14ac:dyDescent="0.25">
      <c r="A1383" s="651">
        <v>1382</v>
      </c>
      <c r="B1383" s="651" t="s">
        <v>235</v>
      </c>
      <c r="C1383" s="651" t="s">
        <v>296</v>
      </c>
      <c r="D1383" s="651" t="s">
        <v>1298</v>
      </c>
      <c r="E1383" s="651">
        <v>498</v>
      </c>
      <c r="F1383" s="651" t="s">
        <v>1301</v>
      </c>
      <c r="G1383" s="651" t="s">
        <v>1303</v>
      </c>
      <c r="H1383" s="651">
        <v>6.5000000000000002E-2</v>
      </c>
      <c r="I1383" s="651" t="s">
        <v>1300</v>
      </c>
    </row>
    <row r="1384" spans="1:9" ht="15.75" x14ac:dyDescent="0.25">
      <c r="A1384" s="651">
        <v>1383</v>
      </c>
      <c r="B1384" s="651" t="s">
        <v>235</v>
      </c>
      <c r="C1384" s="651" t="s">
        <v>296</v>
      </c>
      <c r="D1384" s="651" t="s">
        <v>1298</v>
      </c>
      <c r="E1384" s="651">
        <v>500</v>
      </c>
      <c r="F1384" s="651" t="s">
        <v>1301</v>
      </c>
      <c r="G1384" s="651" t="s">
        <v>1303</v>
      </c>
      <c r="H1384" s="651">
        <v>1.0999999999999999E-2</v>
      </c>
      <c r="I1384" s="651" t="s">
        <v>1302</v>
      </c>
    </row>
    <row r="1385" spans="1:9" ht="15.75" x14ac:dyDescent="0.25">
      <c r="A1385" s="651">
        <v>1384</v>
      </c>
      <c r="B1385" s="651" t="s">
        <v>235</v>
      </c>
      <c r="C1385" s="651" t="s">
        <v>296</v>
      </c>
      <c r="D1385" s="651" t="s">
        <v>1298</v>
      </c>
      <c r="E1385" s="651">
        <v>500</v>
      </c>
      <c r="F1385" s="651" t="s">
        <v>1301</v>
      </c>
      <c r="G1385" s="651" t="s">
        <v>1303</v>
      </c>
      <c r="H1385" s="651">
        <v>1.0999999999999999E-2</v>
      </c>
      <c r="I1385" s="651" t="s">
        <v>1302</v>
      </c>
    </row>
    <row r="1386" spans="1:9" ht="15.75" x14ac:dyDescent="0.25">
      <c r="A1386" s="651">
        <v>1385</v>
      </c>
      <c r="B1386" s="651" t="s">
        <v>235</v>
      </c>
      <c r="C1386" s="651" t="s">
        <v>296</v>
      </c>
      <c r="D1386" s="651" t="s">
        <v>1298</v>
      </c>
      <c r="E1386" s="651">
        <v>500</v>
      </c>
      <c r="F1386" s="651" t="s">
        <v>1301</v>
      </c>
      <c r="G1386" s="651" t="s">
        <v>1303</v>
      </c>
      <c r="H1386" s="651">
        <v>1.0999999999999999E-2</v>
      </c>
      <c r="I1386" s="651" t="s">
        <v>1302</v>
      </c>
    </row>
    <row r="1387" spans="1:9" ht="15.75" x14ac:dyDescent="0.25">
      <c r="A1387" s="651">
        <v>1386</v>
      </c>
      <c r="B1387" s="651" t="s">
        <v>235</v>
      </c>
      <c r="C1387" s="651" t="s">
        <v>296</v>
      </c>
      <c r="D1387" s="651" t="s">
        <v>1298</v>
      </c>
      <c r="E1387" s="651">
        <v>500</v>
      </c>
      <c r="F1387" s="651" t="s">
        <v>1301</v>
      </c>
      <c r="G1387" s="651">
        <v>0.1808044132545534</v>
      </c>
      <c r="H1387" s="651">
        <v>0.1808044132545534</v>
      </c>
      <c r="I1387" s="651" t="s">
        <v>1302</v>
      </c>
    </row>
    <row r="1388" spans="1:9" ht="15.75" x14ac:dyDescent="0.25">
      <c r="A1388" s="651">
        <v>1387</v>
      </c>
      <c r="B1388" s="651" t="s">
        <v>235</v>
      </c>
      <c r="C1388" s="651" t="s">
        <v>296</v>
      </c>
      <c r="D1388" s="651" t="s">
        <v>1298</v>
      </c>
      <c r="E1388" s="651">
        <v>500</v>
      </c>
      <c r="F1388" s="651" t="s">
        <v>1301</v>
      </c>
      <c r="G1388" s="651">
        <v>0.24</v>
      </c>
      <c r="H1388" s="651">
        <v>0.23</v>
      </c>
      <c r="I1388" s="651" t="s">
        <v>1300</v>
      </c>
    </row>
    <row r="1389" spans="1:9" ht="15.75" x14ac:dyDescent="0.25">
      <c r="A1389" s="651">
        <v>1388</v>
      </c>
      <c r="B1389" s="651" t="s">
        <v>235</v>
      </c>
      <c r="C1389" s="651" t="s">
        <v>296</v>
      </c>
      <c r="D1389" s="651" t="s">
        <v>1298</v>
      </c>
      <c r="E1389" s="651">
        <v>500</v>
      </c>
      <c r="F1389" s="651" t="s">
        <v>1301</v>
      </c>
      <c r="G1389" s="651">
        <v>0.24</v>
      </c>
      <c r="H1389" s="651">
        <v>0.23</v>
      </c>
      <c r="I1389" s="651" t="s">
        <v>1300</v>
      </c>
    </row>
    <row r="1390" spans="1:9" ht="15.75" x14ac:dyDescent="0.25">
      <c r="A1390" s="651">
        <v>1389</v>
      </c>
      <c r="B1390" s="651" t="s">
        <v>235</v>
      </c>
      <c r="C1390" s="651" t="s">
        <v>296</v>
      </c>
      <c r="D1390" s="651" t="s">
        <v>1298</v>
      </c>
      <c r="E1390" s="651">
        <v>500</v>
      </c>
      <c r="F1390" s="651" t="s">
        <v>1301</v>
      </c>
      <c r="G1390" s="651">
        <v>0.317</v>
      </c>
      <c r="H1390" s="651">
        <v>0.30399999999999999</v>
      </c>
      <c r="I1390" s="651" t="s">
        <v>1302</v>
      </c>
    </row>
    <row r="1391" spans="1:9" ht="15.75" x14ac:dyDescent="0.25">
      <c r="A1391" s="651">
        <v>1390</v>
      </c>
      <c r="B1391" s="651" t="s">
        <v>235</v>
      </c>
      <c r="C1391" s="651" t="s">
        <v>296</v>
      </c>
      <c r="D1391" s="651" t="s">
        <v>1298</v>
      </c>
      <c r="E1391" s="651">
        <v>500</v>
      </c>
      <c r="F1391" s="651" t="s">
        <v>1301</v>
      </c>
      <c r="G1391" s="651">
        <v>0.317</v>
      </c>
      <c r="H1391" s="651">
        <v>0.30399999999999999</v>
      </c>
      <c r="I1391" s="651" t="s">
        <v>1302</v>
      </c>
    </row>
    <row r="1392" spans="1:9" ht="15.75" x14ac:dyDescent="0.25">
      <c r="A1392" s="651">
        <v>1391</v>
      </c>
      <c r="B1392" s="651" t="s">
        <v>235</v>
      </c>
      <c r="C1392" s="651" t="s">
        <v>296</v>
      </c>
      <c r="D1392" s="651" t="s">
        <v>1298</v>
      </c>
      <c r="E1392" s="651">
        <v>500</v>
      </c>
      <c r="F1392" s="651" t="s">
        <v>1301</v>
      </c>
      <c r="G1392" s="651">
        <v>0.313</v>
      </c>
      <c r="H1392" s="651">
        <v>0.30399999999999999</v>
      </c>
      <c r="I1392" s="651" t="s">
        <v>1302</v>
      </c>
    </row>
    <row r="1393" spans="1:9" ht="15.75" x14ac:dyDescent="0.25">
      <c r="A1393" s="651">
        <v>1392</v>
      </c>
      <c r="B1393" s="651" t="s">
        <v>235</v>
      </c>
      <c r="C1393" s="651" t="s">
        <v>296</v>
      </c>
      <c r="D1393" s="651" t="s">
        <v>1298</v>
      </c>
      <c r="E1393" s="651">
        <v>500</v>
      </c>
      <c r="F1393" s="651" t="s">
        <v>1301</v>
      </c>
      <c r="G1393" s="651">
        <v>0.307</v>
      </c>
      <c r="H1393" s="651">
        <v>0.30399999999999999</v>
      </c>
      <c r="I1393" s="651" t="s">
        <v>1302</v>
      </c>
    </row>
    <row r="1394" spans="1:9" ht="15.75" x14ac:dyDescent="0.25">
      <c r="A1394" s="651">
        <v>1393</v>
      </c>
      <c r="B1394" s="651" t="s">
        <v>235</v>
      </c>
      <c r="C1394" s="651" t="s">
        <v>296</v>
      </c>
      <c r="D1394" s="651" t="s">
        <v>1298</v>
      </c>
      <c r="E1394" s="651">
        <v>500</v>
      </c>
      <c r="F1394" s="651" t="s">
        <v>1301</v>
      </c>
      <c r="G1394" s="651">
        <v>0.34</v>
      </c>
      <c r="H1394" s="651">
        <v>0.32</v>
      </c>
      <c r="I1394" s="651" t="s">
        <v>1302</v>
      </c>
    </row>
    <row r="1395" spans="1:9" ht="15.75" x14ac:dyDescent="0.25">
      <c r="A1395" s="651">
        <v>1394</v>
      </c>
      <c r="B1395" s="651" t="s">
        <v>235</v>
      </c>
      <c r="C1395" s="651" t="s">
        <v>296</v>
      </c>
      <c r="D1395" s="651" t="s">
        <v>1298</v>
      </c>
      <c r="E1395" s="651">
        <v>500</v>
      </c>
      <c r="F1395" s="651" t="s">
        <v>1301</v>
      </c>
      <c r="G1395" s="651">
        <v>0.34</v>
      </c>
      <c r="H1395" s="651">
        <v>0.32</v>
      </c>
      <c r="I1395" s="651" t="s">
        <v>1302</v>
      </c>
    </row>
    <row r="1396" spans="1:9" ht="15.75" x14ac:dyDescent="0.25">
      <c r="A1396" s="651">
        <v>1395</v>
      </c>
      <c r="B1396" s="651" t="s">
        <v>235</v>
      </c>
      <c r="C1396" s="651" t="s">
        <v>296</v>
      </c>
      <c r="D1396" s="651" t="s">
        <v>1298</v>
      </c>
      <c r="E1396" s="651">
        <v>505</v>
      </c>
      <c r="F1396" s="651" t="s">
        <v>1301</v>
      </c>
      <c r="G1396" s="651">
        <v>0.24</v>
      </c>
      <c r="H1396" s="651">
        <v>0.23</v>
      </c>
      <c r="I1396" s="651" t="s">
        <v>1300</v>
      </c>
    </row>
    <row r="1397" spans="1:9" ht="15.75" x14ac:dyDescent="0.25">
      <c r="A1397" s="651">
        <v>1396</v>
      </c>
      <c r="B1397" s="651" t="s">
        <v>235</v>
      </c>
      <c r="C1397" s="651" t="s">
        <v>296</v>
      </c>
      <c r="D1397" s="651" t="s">
        <v>1298</v>
      </c>
      <c r="E1397" s="651">
        <v>505</v>
      </c>
      <c r="F1397" s="651" t="s">
        <v>1301</v>
      </c>
      <c r="G1397" s="651">
        <v>0.24</v>
      </c>
      <c r="H1397" s="651">
        <v>0.23</v>
      </c>
      <c r="I1397" s="651" t="s">
        <v>1300</v>
      </c>
    </row>
    <row r="1398" spans="1:9" ht="15.75" x14ac:dyDescent="0.25">
      <c r="A1398" s="651">
        <v>1397</v>
      </c>
      <c r="B1398" s="651" t="s">
        <v>235</v>
      </c>
      <c r="C1398" s="651" t="s">
        <v>296</v>
      </c>
      <c r="D1398" s="651" t="s">
        <v>1298</v>
      </c>
      <c r="E1398" s="651">
        <v>505</v>
      </c>
      <c r="F1398" s="651" t="s">
        <v>1301</v>
      </c>
      <c r="G1398" s="651">
        <v>0.24</v>
      </c>
      <c r="H1398" s="651">
        <v>0.23</v>
      </c>
      <c r="I1398" s="651" t="s">
        <v>1300</v>
      </c>
    </row>
    <row r="1399" spans="1:9" ht="15.75" x14ac:dyDescent="0.25">
      <c r="A1399" s="651">
        <v>1398</v>
      </c>
      <c r="B1399" s="651" t="s">
        <v>235</v>
      </c>
      <c r="C1399" s="651" t="s">
        <v>296</v>
      </c>
      <c r="D1399" s="651" t="s">
        <v>1298</v>
      </c>
      <c r="E1399" s="651">
        <v>505</v>
      </c>
      <c r="F1399" s="651" t="s">
        <v>1301</v>
      </c>
      <c r="G1399" s="651">
        <v>0.24</v>
      </c>
      <c r="H1399" s="651">
        <v>0.23</v>
      </c>
      <c r="I1399" s="651" t="s">
        <v>1300</v>
      </c>
    </row>
    <row r="1400" spans="1:9" ht="15.75" x14ac:dyDescent="0.25">
      <c r="A1400" s="651">
        <v>1399</v>
      </c>
      <c r="B1400" s="651" t="s">
        <v>235</v>
      </c>
      <c r="C1400" s="651" t="s">
        <v>296</v>
      </c>
      <c r="D1400" s="651" t="s">
        <v>1298</v>
      </c>
      <c r="E1400" s="651">
        <v>505</v>
      </c>
      <c r="F1400" s="651" t="s">
        <v>1301</v>
      </c>
      <c r="G1400" s="651">
        <v>0.24</v>
      </c>
      <c r="H1400" s="651">
        <v>0.23</v>
      </c>
      <c r="I1400" s="651" t="s">
        <v>1300</v>
      </c>
    </row>
    <row r="1401" spans="1:9" ht="15.75" x14ac:dyDescent="0.25">
      <c r="A1401" s="651">
        <v>1400</v>
      </c>
      <c r="B1401" s="651" t="s">
        <v>235</v>
      </c>
      <c r="C1401" s="651" t="s">
        <v>296</v>
      </c>
      <c r="D1401" s="651" t="s">
        <v>1298</v>
      </c>
      <c r="E1401" s="651">
        <v>505</v>
      </c>
      <c r="F1401" s="651" t="s">
        <v>1301</v>
      </c>
      <c r="G1401" s="651">
        <v>0.24</v>
      </c>
      <c r="H1401" s="651">
        <v>0.23</v>
      </c>
      <c r="I1401" s="651" t="s">
        <v>1300</v>
      </c>
    </row>
    <row r="1402" spans="1:9" ht="15.75" x14ac:dyDescent="0.25">
      <c r="A1402" s="651">
        <v>1401</v>
      </c>
      <c r="B1402" s="651" t="s">
        <v>235</v>
      </c>
      <c r="C1402" s="651" t="s">
        <v>296</v>
      </c>
      <c r="D1402" s="651" t="s">
        <v>1298</v>
      </c>
      <c r="E1402" s="651">
        <v>505</v>
      </c>
      <c r="F1402" s="651" t="s">
        <v>1301</v>
      </c>
      <c r="G1402" s="651">
        <v>0.30399999999999999</v>
      </c>
      <c r="H1402" s="651">
        <v>0.28799999999999998</v>
      </c>
      <c r="I1402" s="651" t="s">
        <v>1302</v>
      </c>
    </row>
    <row r="1403" spans="1:9" ht="15.75" x14ac:dyDescent="0.25">
      <c r="A1403" s="651">
        <v>1402</v>
      </c>
      <c r="B1403" s="651" t="s">
        <v>235</v>
      </c>
      <c r="C1403" s="651" t="s">
        <v>296</v>
      </c>
      <c r="D1403" s="651" t="s">
        <v>1298</v>
      </c>
      <c r="E1403" s="651">
        <v>505</v>
      </c>
      <c r="F1403" s="651" t="s">
        <v>1301</v>
      </c>
      <c r="G1403" s="651">
        <v>0.32</v>
      </c>
      <c r="H1403" s="651">
        <v>0.32</v>
      </c>
      <c r="I1403" s="651" t="s">
        <v>1302</v>
      </c>
    </row>
    <row r="1404" spans="1:9" ht="15.75" x14ac:dyDescent="0.25">
      <c r="A1404" s="651">
        <v>1403</v>
      </c>
      <c r="B1404" s="651" t="s">
        <v>235</v>
      </c>
      <c r="C1404" s="651" t="s">
        <v>296</v>
      </c>
      <c r="D1404" s="651" t="s">
        <v>1298</v>
      </c>
      <c r="E1404" s="651">
        <v>506</v>
      </c>
      <c r="F1404" s="651" t="s">
        <v>1301</v>
      </c>
      <c r="G1404" s="651" t="s">
        <v>1303</v>
      </c>
      <c r="H1404" s="651">
        <v>0.01</v>
      </c>
      <c r="I1404" s="651" t="s">
        <v>1302</v>
      </c>
    </row>
    <row r="1405" spans="1:9" ht="15.75" x14ac:dyDescent="0.25">
      <c r="A1405" s="651">
        <v>1404</v>
      </c>
      <c r="B1405" s="651" t="s">
        <v>235</v>
      </c>
      <c r="C1405" s="651" t="s">
        <v>296</v>
      </c>
      <c r="D1405" s="651" t="s">
        <v>1298</v>
      </c>
      <c r="E1405" s="651">
        <v>506</v>
      </c>
      <c r="F1405" s="651" t="s">
        <v>1301</v>
      </c>
      <c r="G1405" s="651" t="s">
        <v>1303</v>
      </c>
      <c r="H1405" s="651">
        <v>0.16</v>
      </c>
      <c r="I1405" s="651" t="s">
        <v>1300</v>
      </c>
    </row>
    <row r="1406" spans="1:9" ht="15.75" x14ac:dyDescent="0.25">
      <c r="A1406" s="651">
        <v>1405</v>
      </c>
      <c r="B1406" s="651" t="s">
        <v>235</v>
      </c>
      <c r="C1406" s="651" t="s">
        <v>296</v>
      </c>
      <c r="D1406" s="651" t="s">
        <v>1298</v>
      </c>
      <c r="E1406" s="651">
        <v>507</v>
      </c>
      <c r="F1406" s="651" t="s">
        <v>1301</v>
      </c>
      <c r="G1406" s="651" t="s">
        <v>1303</v>
      </c>
      <c r="H1406" s="651">
        <v>2.4E-2</v>
      </c>
      <c r="I1406" s="651" t="s">
        <v>1300</v>
      </c>
    </row>
    <row r="1407" spans="1:9" ht="15.75" x14ac:dyDescent="0.25">
      <c r="A1407" s="651">
        <v>1406</v>
      </c>
      <c r="B1407" s="651" t="s">
        <v>235</v>
      </c>
      <c r="C1407" s="651" t="s">
        <v>296</v>
      </c>
      <c r="D1407" s="651" t="s">
        <v>1298</v>
      </c>
      <c r="E1407" s="651">
        <v>508</v>
      </c>
      <c r="F1407" s="651" t="s">
        <v>1301</v>
      </c>
      <c r="G1407" s="651" t="s">
        <v>1303</v>
      </c>
      <c r="H1407" s="651">
        <v>0.01</v>
      </c>
      <c r="I1407" s="651" t="s">
        <v>1302</v>
      </c>
    </row>
    <row r="1408" spans="1:9" ht="15.75" x14ac:dyDescent="0.25">
      <c r="A1408" s="651">
        <v>1407</v>
      </c>
      <c r="B1408" s="651" t="s">
        <v>235</v>
      </c>
      <c r="C1408" s="651" t="s">
        <v>296</v>
      </c>
      <c r="D1408" s="651" t="s">
        <v>1298</v>
      </c>
      <c r="E1408" s="651">
        <v>508</v>
      </c>
      <c r="F1408" s="651" t="s">
        <v>1301</v>
      </c>
      <c r="G1408" s="651">
        <v>1.7000000000000001E-2</v>
      </c>
      <c r="H1408" s="651">
        <v>1.6E-2</v>
      </c>
      <c r="I1408" s="651" t="s">
        <v>1302</v>
      </c>
    </row>
    <row r="1409" spans="1:9" ht="15.75" x14ac:dyDescent="0.25">
      <c r="A1409" s="651">
        <v>1408</v>
      </c>
      <c r="B1409" s="651" t="s">
        <v>235</v>
      </c>
      <c r="C1409" s="651" t="s">
        <v>296</v>
      </c>
      <c r="D1409" s="651" t="s">
        <v>1298</v>
      </c>
      <c r="E1409" s="651">
        <v>508</v>
      </c>
      <c r="F1409" s="651" t="s">
        <v>1301</v>
      </c>
      <c r="G1409" s="651">
        <v>0.317</v>
      </c>
      <c r="H1409" s="651">
        <v>0.28799999999999998</v>
      </c>
      <c r="I1409" s="651" t="s">
        <v>1302</v>
      </c>
    </row>
    <row r="1410" spans="1:9" ht="15.75" x14ac:dyDescent="0.25">
      <c r="A1410" s="651">
        <v>1409</v>
      </c>
      <c r="B1410" s="651" t="s">
        <v>235</v>
      </c>
      <c r="C1410" s="651" t="s">
        <v>296</v>
      </c>
      <c r="D1410" s="651" t="s">
        <v>1298</v>
      </c>
      <c r="E1410" s="651">
        <v>508</v>
      </c>
      <c r="F1410" s="651" t="s">
        <v>1301</v>
      </c>
      <c r="G1410" s="651">
        <v>0.30499999999999999</v>
      </c>
      <c r="H1410" s="651">
        <v>0.28799999999999998</v>
      </c>
      <c r="I1410" s="651" t="s">
        <v>1302</v>
      </c>
    </row>
    <row r="1411" spans="1:9" ht="15.75" x14ac:dyDescent="0.25">
      <c r="A1411" s="651">
        <v>1410</v>
      </c>
      <c r="B1411" s="651" t="s">
        <v>235</v>
      </c>
      <c r="C1411" s="651" t="s">
        <v>296</v>
      </c>
      <c r="D1411" s="651" t="s">
        <v>1298</v>
      </c>
      <c r="E1411" s="651">
        <v>510</v>
      </c>
      <c r="F1411" s="651" t="s">
        <v>1301</v>
      </c>
      <c r="G1411" s="651" t="s">
        <v>1303</v>
      </c>
      <c r="H1411" s="651">
        <v>0.01</v>
      </c>
      <c r="I1411" s="651" t="s">
        <v>1302</v>
      </c>
    </row>
    <row r="1412" spans="1:9" ht="15.75" x14ac:dyDescent="0.25">
      <c r="A1412" s="651">
        <v>1411</v>
      </c>
      <c r="B1412" s="651" t="s">
        <v>235</v>
      </c>
      <c r="C1412" s="651" t="s">
        <v>296</v>
      </c>
      <c r="D1412" s="651" t="s">
        <v>1298</v>
      </c>
      <c r="E1412" s="651">
        <v>510</v>
      </c>
      <c r="F1412" s="651" t="s">
        <v>1301</v>
      </c>
      <c r="G1412" s="651" t="s">
        <v>1303</v>
      </c>
      <c r="H1412" s="651">
        <v>0.01</v>
      </c>
      <c r="I1412" s="651" t="s">
        <v>1302</v>
      </c>
    </row>
    <row r="1413" spans="1:9" ht="15.75" x14ac:dyDescent="0.25">
      <c r="A1413" s="651">
        <v>1412</v>
      </c>
      <c r="B1413" s="651" t="s">
        <v>235</v>
      </c>
      <c r="C1413" s="651" t="s">
        <v>296</v>
      </c>
      <c r="D1413" s="651" t="s">
        <v>1298</v>
      </c>
      <c r="E1413" s="651">
        <v>510</v>
      </c>
      <c r="F1413" s="651" t="s">
        <v>1301</v>
      </c>
      <c r="G1413" s="651" t="s">
        <v>1303</v>
      </c>
      <c r="H1413" s="651">
        <v>0.01</v>
      </c>
      <c r="I1413" s="651" t="s">
        <v>1302</v>
      </c>
    </row>
    <row r="1414" spans="1:9" ht="15.75" x14ac:dyDescent="0.25">
      <c r="A1414" s="651">
        <v>1413</v>
      </c>
      <c r="B1414" s="651" t="s">
        <v>235</v>
      </c>
      <c r="C1414" s="651" t="s">
        <v>296</v>
      </c>
      <c r="D1414" s="651" t="s">
        <v>1298</v>
      </c>
      <c r="E1414" s="651">
        <v>510</v>
      </c>
      <c r="F1414" s="651" t="s">
        <v>1301</v>
      </c>
      <c r="G1414" s="651">
        <v>1.7000000000000001E-2</v>
      </c>
      <c r="H1414" s="651">
        <v>1.6E-2</v>
      </c>
      <c r="I1414" s="651" t="s">
        <v>1302</v>
      </c>
    </row>
    <row r="1415" spans="1:9" ht="15.75" x14ac:dyDescent="0.25">
      <c r="A1415" s="651">
        <v>1414</v>
      </c>
      <c r="B1415" s="651" t="s">
        <v>235</v>
      </c>
      <c r="C1415" s="651" t="s">
        <v>296</v>
      </c>
      <c r="D1415" s="651" t="s">
        <v>1298</v>
      </c>
      <c r="E1415" s="651">
        <v>510</v>
      </c>
      <c r="F1415" s="651" t="s">
        <v>1301</v>
      </c>
      <c r="G1415" s="651">
        <v>1.7000000000000001E-2</v>
      </c>
      <c r="H1415" s="651">
        <v>1.6E-2</v>
      </c>
      <c r="I1415" s="651" t="s">
        <v>1302</v>
      </c>
    </row>
    <row r="1416" spans="1:9" ht="15.75" x14ac:dyDescent="0.25">
      <c r="A1416" s="651">
        <v>1415</v>
      </c>
      <c r="B1416" s="651" t="s">
        <v>235</v>
      </c>
      <c r="C1416" s="651" t="s">
        <v>296</v>
      </c>
      <c r="D1416" s="651" t="s">
        <v>1298</v>
      </c>
      <c r="E1416" s="651">
        <v>510</v>
      </c>
      <c r="F1416" s="651" t="s">
        <v>1301</v>
      </c>
      <c r="G1416" s="651" t="s">
        <v>1303</v>
      </c>
      <c r="H1416" s="651">
        <v>0.18</v>
      </c>
      <c r="I1416" s="651" t="s">
        <v>1300</v>
      </c>
    </row>
    <row r="1417" spans="1:9" ht="15.75" x14ac:dyDescent="0.25">
      <c r="A1417" s="651">
        <v>1416</v>
      </c>
      <c r="B1417" s="651" t="s">
        <v>235</v>
      </c>
      <c r="C1417" s="651" t="s">
        <v>296</v>
      </c>
      <c r="D1417" s="651" t="s">
        <v>1298</v>
      </c>
      <c r="E1417" s="651">
        <v>510</v>
      </c>
      <c r="F1417" s="651" t="s">
        <v>1301</v>
      </c>
      <c r="G1417" s="651">
        <v>0.24</v>
      </c>
      <c r="H1417" s="651">
        <v>0.23</v>
      </c>
      <c r="I1417" s="651" t="s">
        <v>1300</v>
      </c>
    </row>
    <row r="1418" spans="1:9" ht="15.75" x14ac:dyDescent="0.25">
      <c r="A1418" s="651">
        <v>1417</v>
      </c>
      <c r="B1418" s="651" t="s">
        <v>235</v>
      </c>
      <c r="C1418" s="651" t="s">
        <v>296</v>
      </c>
      <c r="D1418" s="651" t="s">
        <v>1298</v>
      </c>
      <c r="E1418" s="651">
        <v>510</v>
      </c>
      <c r="F1418" s="651" t="s">
        <v>1301</v>
      </c>
      <c r="G1418" s="651">
        <v>0.24</v>
      </c>
      <c r="H1418" s="651">
        <v>0.23</v>
      </c>
      <c r="I1418" s="651" t="s">
        <v>1300</v>
      </c>
    </row>
    <row r="1419" spans="1:9" ht="15.75" x14ac:dyDescent="0.25">
      <c r="A1419" s="651">
        <v>1418</v>
      </c>
      <c r="B1419" s="651" t="s">
        <v>235</v>
      </c>
      <c r="C1419" s="651" t="s">
        <v>296</v>
      </c>
      <c r="D1419" s="651" t="s">
        <v>1298</v>
      </c>
      <c r="E1419" s="651">
        <v>510</v>
      </c>
      <c r="F1419" s="651" t="s">
        <v>1301</v>
      </c>
      <c r="G1419" s="651">
        <v>0.24</v>
      </c>
      <c r="H1419" s="651">
        <v>0.23</v>
      </c>
      <c r="I1419" s="651" t="s">
        <v>1300</v>
      </c>
    </row>
    <row r="1420" spans="1:9" ht="15.75" x14ac:dyDescent="0.25">
      <c r="A1420" s="651">
        <v>1419</v>
      </c>
      <c r="B1420" s="651" t="s">
        <v>235</v>
      </c>
      <c r="C1420" s="651" t="s">
        <v>296</v>
      </c>
      <c r="D1420" s="651" t="s">
        <v>1298</v>
      </c>
      <c r="E1420" s="651">
        <v>510</v>
      </c>
      <c r="F1420" s="651" t="s">
        <v>1301</v>
      </c>
      <c r="G1420" s="651">
        <v>0.24</v>
      </c>
      <c r="H1420" s="651">
        <v>0.23</v>
      </c>
      <c r="I1420" s="651" t="s">
        <v>1300</v>
      </c>
    </row>
    <row r="1421" spans="1:9" ht="15.75" x14ac:dyDescent="0.25">
      <c r="A1421" s="651">
        <v>1420</v>
      </c>
      <c r="B1421" s="651" t="s">
        <v>235</v>
      </c>
      <c r="C1421" s="651" t="s">
        <v>296</v>
      </c>
      <c r="D1421" s="651" t="s">
        <v>1298</v>
      </c>
      <c r="E1421" s="651">
        <v>510</v>
      </c>
      <c r="F1421" s="651" t="s">
        <v>1301</v>
      </c>
      <c r="G1421" s="651">
        <v>0.24</v>
      </c>
      <c r="H1421" s="651">
        <v>0.23</v>
      </c>
      <c r="I1421" s="651" t="s">
        <v>1300</v>
      </c>
    </row>
    <row r="1422" spans="1:9" ht="15.75" x14ac:dyDescent="0.25">
      <c r="A1422" s="651">
        <v>1421</v>
      </c>
      <c r="B1422" s="651" t="s">
        <v>235</v>
      </c>
      <c r="C1422" s="651" t="s">
        <v>296</v>
      </c>
      <c r="D1422" s="651" t="s">
        <v>1298</v>
      </c>
      <c r="E1422" s="651">
        <v>510</v>
      </c>
      <c r="F1422" s="651" t="s">
        <v>1301</v>
      </c>
      <c r="G1422" s="651">
        <v>0.24</v>
      </c>
      <c r="H1422" s="651">
        <v>0.23</v>
      </c>
      <c r="I1422" s="651" t="s">
        <v>1300</v>
      </c>
    </row>
    <row r="1423" spans="1:9" ht="15.75" x14ac:dyDescent="0.25">
      <c r="A1423" s="651">
        <v>1422</v>
      </c>
      <c r="B1423" s="651" t="s">
        <v>235</v>
      </c>
      <c r="C1423" s="651" t="s">
        <v>296</v>
      </c>
      <c r="D1423" s="651" t="s">
        <v>1298</v>
      </c>
      <c r="E1423" s="651">
        <v>510</v>
      </c>
      <c r="F1423" s="651" t="s">
        <v>1301</v>
      </c>
      <c r="G1423" s="651">
        <v>0.24</v>
      </c>
      <c r="H1423" s="651">
        <v>0.23</v>
      </c>
      <c r="I1423" s="651" t="s">
        <v>1300</v>
      </c>
    </row>
    <row r="1424" spans="1:9" ht="15.75" x14ac:dyDescent="0.25">
      <c r="A1424" s="651">
        <v>1423</v>
      </c>
      <c r="B1424" s="651" t="s">
        <v>235</v>
      </c>
      <c r="C1424" s="651" t="s">
        <v>296</v>
      </c>
      <c r="D1424" s="651" t="s">
        <v>1298</v>
      </c>
      <c r="E1424" s="651">
        <v>510</v>
      </c>
      <c r="F1424" s="651" t="s">
        <v>1301</v>
      </c>
      <c r="G1424" s="651">
        <v>0.24</v>
      </c>
      <c r="H1424" s="651">
        <v>0.23</v>
      </c>
      <c r="I1424" s="651" t="s">
        <v>1300</v>
      </c>
    </row>
    <row r="1425" spans="1:9" ht="15.75" x14ac:dyDescent="0.25">
      <c r="A1425" s="651">
        <v>1424</v>
      </c>
      <c r="B1425" s="651" t="s">
        <v>235</v>
      </c>
      <c r="C1425" s="651" t="s">
        <v>296</v>
      </c>
      <c r="D1425" s="651" t="s">
        <v>1298</v>
      </c>
      <c r="E1425" s="651">
        <v>510</v>
      </c>
      <c r="F1425" s="651" t="s">
        <v>1301</v>
      </c>
      <c r="G1425" s="651">
        <v>0.24</v>
      </c>
      <c r="H1425" s="651">
        <v>0.23</v>
      </c>
      <c r="I1425" s="651" t="s">
        <v>1300</v>
      </c>
    </row>
    <row r="1426" spans="1:9" ht="15.75" x14ac:dyDescent="0.25">
      <c r="A1426" s="651">
        <v>1425</v>
      </c>
      <c r="B1426" s="651" t="s">
        <v>235</v>
      </c>
      <c r="C1426" s="651" t="s">
        <v>296</v>
      </c>
      <c r="D1426" s="651" t="s">
        <v>1298</v>
      </c>
      <c r="E1426" s="651">
        <v>510</v>
      </c>
      <c r="F1426" s="651" t="s">
        <v>1301</v>
      </c>
      <c r="G1426" s="651">
        <v>0.31</v>
      </c>
      <c r="H1426" s="651">
        <v>0.28799999999999998</v>
      </c>
      <c r="I1426" s="651" t="s">
        <v>1302</v>
      </c>
    </row>
    <row r="1427" spans="1:9" ht="15.75" x14ac:dyDescent="0.25">
      <c r="A1427" s="651">
        <v>1426</v>
      </c>
      <c r="B1427" s="651" t="s">
        <v>235</v>
      </c>
      <c r="C1427" s="651" t="s">
        <v>296</v>
      </c>
      <c r="D1427" s="651" t="s">
        <v>1298</v>
      </c>
      <c r="E1427" s="651">
        <v>510</v>
      </c>
      <c r="F1427" s="651" t="s">
        <v>1301</v>
      </c>
      <c r="G1427" s="651">
        <v>0.309</v>
      </c>
      <c r="H1427" s="651">
        <v>0.28799999999999998</v>
      </c>
      <c r="I1427" s="651" t="s">
        <v>1302</v>
      </c>
    </row>
    <row r="1428" spans="1:9" ht="15.75" x14ac:dyDescent="0.25">
      <c r="A1428" s="651">
        <v>1427</v>
      </c>
      <c r="B1428" s="651" t="s">
        <v>235</v>
      </c>
      <c r="C1428" s="651" t="s">
        <v>296</v>
      </c>
      <c r="D1428" s="651" t="s">
        <v>1298</v>
      </c>
      <c r="E1428" s="651">
        <v>510</v>
      </c>
      <c r="F1428" s="651" t="s">
        <v>1301</v>
      </c>
      <c r="G1428" s="651">
        <v>0.30599999999999999</v>
      </c>
      <c r="H1428" s="651">
        <v>0.28799999999999998</v>
      </c>
      <c r="I1428" s="651" t="s">
        <v>1302</v>
      </c>
    </row>
    <row r="1429" spans="1:9" ht="15.75" x14ac:dyDescent="0.25">
      <c r="A1429" s="651">
        <v>1428</v>
      </c>
      <c r="B1429" s="651" t="s">
        <v>235</v>
      </c>
      <c r="C1429" s="651" t="s">
        <v>296</v>
      </c>
      <c r="D1429" s="651" t="s">
        <v>1298</v>
      </c>
      <c r="E1429" s="651">
        <v>510</v>
      </c>
      <c r="F1429" s="651" t="s">
        <v>1301</v>
      </c>
      <c r="G1429" s="651">
        <v>0.30599999999999999</v>
      </c>
      <c r="H1429" s="651">
        <v>0.28799999999999998</v>
      </c>
      <c r="I1429" s="651" t="s">
        <v>1302</v>
      </c>
    </row>
    <row r="1430" spans="1:9" ht="15.75" x14ac:dyDescent="0.25">
      <c r="A1430" s="651">
        <v>1429</v>
      </c>
      <c r="B1430" s="651" t="s">
        <v>235</v>
      </c>
      <c r="C1430" s="651" t="s">
        <v>296</v>
      </c>
      <c r="D1430" s="651" t="s">
        <v>1298</v>
      </c>
      <c r="E1430" s="651">
        <v>510</v>
      </c>
      <c r="F1430" s="651" t="s">
        <v>1301</v>
      </c>
      <c r="G1430" s="651">
        <v>1.7</v>
      </c>
      <c r="H1430" s="651">
        <v>0.32</v>
      </c>
      <c r="I1430" s="651" t="s">
        <v>1302</v>
      </c>
    </row>
    <row r="1431" spans="1:9" ht="15.75" x14ac:dyDescent="0.25">
      <c r="A1431" s="651">
        <v>1430</v>
      </c>
      <c r="B1431" s="651" t="s">
        <v>235</v>
      </c>
      <c r="C1431" s="651" t="s">
        <v>296</v>
      </c>
      <c r="D1431" s="651" t="s">
        <v>1298</v>
      </c>
      <c r="E1431" s="651">
        <v>510</v>
      </c>
      <c r="F1431" s="651" t="s">
        <v>1301</v>
      </c>
      <c r="G1431" s="651">
        <v>0.30399999999999999</v>
      </c>
      <c r="H1431" s="651">
        <v>0.52700000000000002</v>
      </c>
      <c r="I1431" s="651" t="s">
        <v>1300</v>
      </c>
    </row>
    <row r="1432" spans="1:9" ht="15.75" x14ac:dyDescent="0.25">
      <c r="A1432" s="651">
        <v>1431</v>
      </c>
      <c r="B1432" s="651" t="s">
        <v>235</v>
      </c>
      <c r="C1432" s="651" t="s">
        <v>296</v>
      </c>
      <c r="D1432" s="651" t="s">
        <v>1298</v>
      </c>
      <c r="E1432" s="651">
        <v>510</v>
      </c>
      <c r="F1432" s="651" t="s">
        <v>1301</v>
      </c>
      <c r="G1432" s="651" t="s">
        <v>1303</v>
      </c>
      <c r="H1432" s="651">
        <v>1.9</v>
      </c>
      <c r="I1432" s="651" t="s">
        <v>1300</v>
      </c>
    </row>
    <row r="1433" spans="1:9" ht="15.75" x14ac:dyDescent="0.25">
      <c r="A1433" s="651">
        <v>1432</v>
      </c>
      <c r="B1433" s="651" t="s">
        <v>235</v>
      </c>
      <c r="C1433" s="651" t="s">
        <v>296</v>
      </c>
      <c r="D1433" s="651" t="s">
        <v>1298</v>
      </c>
      <c r="E1433" s="651">
        <v>514</v>
      </c>
      <c r="F1433" s="651" t="s">
        <v>1301</v>
      </c>
      <c r="G1433" s="651" t="s">
        <v>1303</v>
      </c>
      <c r="H1433" s="651">
        <v>0.01</v>
      </c>
      <c r="I1433" s="651" t="s">
        <v>1302</v>
      </c>
    </row>
    <row r="1434" spans="1:9" ht="15.75" x14ac:dyDescent="0.25">
      <c r="A1434" s="651">
        <v>1433</v>
      </c>
      <c r="B1434" s="651" t="s">
        <v>235</v>
      </c>
      <c r="C1434" s="651" t="s">
        <v>296</v>
      </c>
      <c r="D1434" s="651" t="s">
        <v>1298</v>
      </c>
      <c r="E1434" s="651">
        <v>515</v>
      </c>
      <c r="F1434" s="651" t="s">
        <v>1301</v>
      </c>
      <c r="G1434" s="651">
        <v>8.6E-3</v>
      </c>
      <c r="H1434" s="651">
        <v>8.0000000000000002E-3</v>
      </c>
      <c r="I1434" s="651" t="s">
        <v>1302</v>
      </c>
    </row>
    <row r="1435" spans="1:9" ht="15.75" x14ac:dyDescent="0.25">
      <c r="A1435" s="651">
        <v>1434</v>
      </c>
      <c r="B1435" s="651" t="s">
        <v>235</v>
      </c>
      <c r="C1435" s="651" t="s">
        <v>296</v>
      </c>
      <c r="D1435" s="651" t="s">
        <v>1298</v>
      </c>
      <c r="E1435" s="651">
        <v>515</v>
      </c>
      <c r="F1435" s="651" t="s">
        <v>1301</v>
      </c>
      <c r="G1435" s="651">
        <v>0.24</v>
      </c>
      <c r="H1435" s="651">
        <v>0.22</v>
      </c>
      <c r="I1435" s="651" t="s">
        <v>1300</v>
      </c>
    </row>
    <row r="1436" spans="1:9" ht="15.75" x14ac:dyDescent="0.25">
      <c r="A1436" s="651">
        <v>1435</v>
      </c>
      <c r="B1436" s="651" t="s">
        <v>235</v>
      </c>
      <c r="C1436" s="651" t="s">
        <v>296</v>
      </c>
      <c r="D1436" s="651" t="s">
        <v>1298</v>
      </c>
      <c r="E1436" s="651">
        <v>515</v>
      </c>
      <c r="F1436" s="651" t="s">
        <v>1301</v>
      </c>
      <c r="G1436" s="651">
        <v>0.24</v>
      </c>
      <c r="H1436" s="651">
        <v>0.22</v>
      </c>
      <c r="I1436" s="651" t="s">
        <v>1300</v>
      </c>
    </row>
    <row r="1437" spans="1:9" ht="15.75" x14ac:dyDescent="0.25">
      <c r="A1437" s="651">
        <v>1436</v>
      </c>
      <c r="B1437" s="651" t="s">
        <v>235</v>
      </c>
      <c r="C1437" s="651" t="s">
        <v>296</v>
      </c>
      <c r="D1437" s="651" t="s">
        <v>1298</v>
      </c>
      <c r="E1437" s="651">
        <v>515</v>
      </c>
      <c r="F1437" s="651" t="s">
        <v>1301</v>
      </c>
      <c r="G1437" s="651">
        <v>0.24</v>
      </c>
      <c r="H1437" s="651">
        <v>0.22</v>
      </c>
      <c r="I1437" s="651" t="s">
        <v>1300</v>
      </c>
    </row>
    <row r="1438" spans="1:9" ht="15.75" x14ac:dyDescent="0.25">
      <c r="A1438" s="651">
        <v>1437</v>
      </c>
      <c r="B1438" s="651" t="s">
        <v>235</v>
      </c>
      <c r="C1438" s="651" t="s">
        <v>296</v>
      </c>
      <c r="D1438" s="651" t="s">
        <v>1298</v>
      </c>
      <c r="E1438" s="651">
        <v>515</v>
      </c>
      <c r="F1438" s="651" t="s">
        <v>1301</v>
      </c>
      <c r="G1438" s="651">
        <v>0.35</v>
      </c>
      <c r="H1438" s="651">
        <v>0.32</v>
      </c>
      <c r="I1438" s="651" t="s">
        <v>1302</v>
      </c>
    </row>
    <row r="1439" spans="1:9" ht="15.75" x14ac:dyDescent="0.25">
      <c r="A1439" s="651">
        <v>1438</v>
      </c>
      <c r="B1439" s="651" t="s">
        <v>235</v>
      </c>
      <c r="C1439" s="651" t="s">
        <v>296</v>
      </c>
      <c r="D1439" s="651" t="s">
        <v>1298</v>
      </c>
      <c r="E1439" s="651">
        <v>516</v>
      </c>
      <c r="F1439" s="651" t="s">
        <v>1301</v>
      </c>
      <c r="G1439" s="651">
        <v>0.1808044132545534</v>
      </c>
      <c r="H1439" s="651">
        <v>0.1808044132545534</v>
      </c>
      <c r="I1439" s="651" t="s">
        <v>1302</v>
      </c>
    </row>
    <row r="1440" spans="1:9" ht="15.75" x14ac:dyDescent="0.25">
      <c r="A1440" s="651">
        <v>1439</v>
      </c>
      <c r="B1440" s="651" t="s">
        <v>235</v>
      </c>
      <c r="C1440" s="651" t="s">
        <v>296</v>
      </c>
      <c r="D1440" s="651" t="s">
        <v>1298</v>
      </c>
      <c r="E1440" s="651">
        <v>520</v>
      </c>
      <c r="F1440" s="651" t="s">
        <v>1301</v>
      </c>
      <c r="G1440" s="651">
        <v>9.9984840529768037E-3</v>
      </c>
      <c r="H1440" s="651">
        <v>9.9984840529768037E-3</v>
      </c>
      <c r="I1440" s="651" t="s">
        <v>1302</v>
      </c>
    </row>
    <row r="1441" spans="1:9" ht="15.75" x14ac:dyDescent="0.25">
      <c r="A1441" s="651">
        <v>1440</v>
      </c>
      <c r="B1441" s="651" t="s">
        <v>235</v>
      </c>
      <c r="C1441" s="651" t="s">
        <v>296</v>
      </c>
      <c r="D1441" s="651" t="s">
        <v>1298</v>
      </c>
      <c r="E1441" s="651">
        <v>520</v>
      </c>
      <c r="F1441" s="651" t="s">
        <v>1301</v>
      </c>
      <c r="G1441" s="651">
        <v>9.9984840529768037E-3</v>
      </c>
      <c r="H1441" s="651">
        <v>9.9984840529768037E-3</v>
      </c>
      <c r="I1441" s="651" t="s">
        <v>1302</v>
      </c>
    </row>
    <row r="1442" spans="1:9" ht="15.75" x14ac:dyDescent="0.25">
      <c r="A1442" s="651">
        <v>1441</v>
      </c>
      <c r="B1442" s="651" t="s">
        <v>235</v>
      </c>
      <c r="C1442" s="651" t="s">
        <v>296</v>
      </c>
      <c r="D1442" s="651" t="s">
        <v>1298</v>
      </c>
      <c r="E1442" s="651">
        <v>520</v>
      </c>
      <c r="F1442" s="651" t="s">
        <v>1301</v>
      </c>
      <c r="G1442" s="651">
        <v>0.24</v>
      </c>
      <c r="H1442" s="651">
        <v>0.22</v>
      </c>
      <c r="I1442" s="651" t="s">
        <v>1300</v>
      </c>
    </row>
    <row r="1443" spans="1:9" ht="15.75" x14ac:dyDescent="0.25">
      <c r="A1443" s="651">
        <v>1442</v>
      </c>
      <c r="B1443" s="651" t="s">
        <v>235</v>
      </c>
      <c r="C1443" s="651" t="s">
        <v>296</v>
      </c>
      <c r="D1443" s="651" t="s">
        <v>1298</v>
      </c>
      <c r="E1443" s="651">
        <v>520</v>
      </c>
      <c r="F1443" s="651" t="s">
        <v>1301</v>
      </c>
      <c r="G1443" s="651">
        <v>0.24</v>
      </c>
      <c r="H1443" s="651">
        <v>0.22</v>
      </c>
      <c r="I1443" s="651" t="s">
        <v>1300</v>
      </c>
    </row>
    <row r="1444" spans="1:9" ht="15.75" x14ac:dyDescent="0.25">
      <c r="A1444" s="651">
        <v>1443</v>
      </c>
      <c r="B1444" s="651" t="s">
        <v>235</v>
      </c>
      <c r="C1444" s="651" t="s">
        <v>296</v>
      </c>
      <c r="D1444" s="651" t="s">
        <v>1298</v>
      </c>
      <c r="E1444" s="651">
        <v>520</v>
      </c>
      <c r="F1444" s="651" t="s">
        <v>1301</v>
      </c>
      <c r="G1444" s="651">
        <v>0.24</v>
      </c>
      <c r="H1444" s="651">
        <v>0.22</v>
      </c>
      <c r="I1444" s="651" t="s">
        <v>1300</v>
      </c>
    </row>
    <row r="1445" spans="1:9" ht="15.75" x14ac:dyDescent="0.25">
      <c r="A1445" s="651">
        <v>1444</v>
      </c>
      <c r="B1445" s="651" t="s">
        <v>235</v>
      </c>
      <c r="C1445" s="651" t="s">
        <v>296</v>
      </c>
      <c r="D1445" s="651" t="s">
        <v>1298</v>
      </c>
      <c r="E1445" s="651">
        <v>520</v>
      </c>
      <c r="F1445" s="651" t="s">
        <v>1301</v>
      </c>
      <c r="G1445" s="651">
        <v>0.24</v>
      </c>
      <c r="H1445" s="651">
        <v>0.22</v>
      </c>
      <c r="I1445" s="651" t="s">
        <v>1300</v>
      </c>
    </row>
    <row r="1446" spans="1:9" ht="15.75" x14ac:dyDescent="0.25">
      <c r="A1446" s="651">
        <v>1445</v>
      </c>
      <c r="B1446" s="651" t="s">
        <v>235</v>
      </c>
      <c r="C1446" s="651" t="s">
        <v>296</v>
      </c>
      <c r="D1446" s="651" t="s">
        <v>1298</v>
      </c>
      <c r="E1446" s="651">
        <v>520</v>
      </c>
      <c r="F1446" s="651" t="s">
        <v>1301</v>
      </c>
      <c r="G1446" s="651">
        <v>0.24</v>
      </c>
      <c r="H1446" s="651">
        <v>0.22</v>
      </c>
      <c r="I1446" s="651" t="s">
        <v>1300</v>
      </c>
    </row>
    <row r="1447" spans="1:9" ht="15.75" x14ac:dyDescent="0.25">
      <c r="A1447" s="651">
        <v>1446</v>
      </c>
      <c r="B1447" s="651" t="s">
        <v>235</v>
      </c>
      <c r="C1447" s="651" t="s">
        <v>296</v>
      </c>
      <c r="D1447" s="651" t="s">
        <v>1298</v>
      </c>
      <c r="E1447" s="651">
        <v>520</v>
      </c>
      <c r="F1447" s="651" t="s">
        <v>1301</v>
      </c>
      <c r="G1447" s="651">
        <v>0.25</v>
      </c>
      <c r="H1447" s="651">
        <v>0.22</v>
      </c>
      <c r="I1447" s="651" t="s">
        <v>1300</v>
      </c>
    </row>
    <row r="1448" spans="1:9" ht="15.75" x14ac:dyDescent="0.25">
      <c r="A1448" s="651">
        <v>1447</v>
      </c>
      <c r="B1448" s="651" t="s">
        <v>235</v>
      </c>
      <c r="C1448" s="651" t="s">
        <v>296</v>
      </c>
      <c r="D1448" s="651" t="s">
        <v>1298</v>
      </c>
      <c r="E1448" s="651">
        <v>520</v>
      </c>
      <c r="F1448" s="651" t="s">
        <v>1301</v>
      </c>
      <c r="G1448" s="651">
        <v>0.24</v>
      </c>
      <c r="H1448" s="651">
        <v>0.22</v>
      </c>
      <c r="I1448" s="651" t="s">
        <v>1300</v>
      </c>
    </row>
    <row r="1449" spans="1:9" ht="15.75" x14ac:dyDescent="0.25">
      <c r="A1449" s="651">
        <v>1448</v>
      </c>
      <c r="B1449" s="651" t="s">
        <v>235</v>
      </c>
      <c r="C1449" s="651" t="s">
        <v>296</v>
      </c>
      <c r="D1449" s="651" t="s">
        <v>1298</v>
      </c>
      <c r="E1449" s="651">
        <v>520</v>
      </c>
      <c r="F1449" s="651" t="s">
        <v>1301</v>
      </c>
      <c r="G1449" s="651">
        <v>0.24</v>
      </c>
      <c r="H1449" s="651">
        <v>0.22</v>
      </c>
      <c r="I1449" s="651" t="s">
        <v>1300</v>
      </c>
    </row>
    <row r="1450" spans="1:9" ht="15.75" x14ac:dyDescent="0.25">
      <c r="A1450" s="651">
        <v>1449</v>
      </c>
      <c r="B1450" s="651" t="s">
        <v>235</v>
      </c>
      <c r="C1450" s="651" t="s">
        <v>296</v>
      </c>
      <c r="D1450" s="651" t="s">
        <v>1298</v>
      </c>
      <c r="E1450" s="651">
        <v>520</v>
      </c>
      <c r="F1450" s="651" t="s">
        <v>1301</v>
      </c>
      <c r="G1450" s="651">
        <v>0.24</v>
      </c>
      <c r="H1450" s="651">
        <v>0.22</v>
      </c>
      <c r="I1450" s="651" t="s">
        <v>1300</v>
      </c>
    </row>
    <row r="1451" spans="1:9" ht="15.75" x14ac:dyDescent="0.25">
      <c r="A1451" s="651">
        <v>1450</v>
      </c>
      <c r="B1451" s="651" t="s">
        <v>235</v>
      </c>
      <c r="C1451" s="651" t="s">
        <v>296</v>
      </c>
      <c r="D1451" s="651" t="s">
        <v>1298</v>
      </c>
      <c r="E1451" s="651">
        <v>520</v>
      </c>
      <c r="F1451" s="651" t="s">
        <v>1301</v>
      </c>
      <c r="G1451" s="651">
        <v>0.24</v>
      </c>
      <c r="H1451" s="651">
        <v>0.22</v>
      </c>
      <c r="I1451" s="651" t="s">
        <v>1300</v>
      </c>
    </row>
    <row r="1452" spans="1:9" ht="15.75" x14ac:dyDescent="0.25">
      <c r="A1452" s="651">
        <v>1451</v>
      </c>
      <c r="B1452" s="651" t="s">
        <v>235</v>
      </c>
      <c r="C1452" s="651" t="s">
        <v>296</v>
      </c>
      <c r="D1452" s="651" t="s">
        <v>1298</v>
      </c>
      <c r="E1452" s="651">
        <v>522</v>
      </c>
      <c r="F1452" s="651" t="s">
        <v>1301</v>
      </c>
      <c r="G1452" s="651" t="s">
        <v>1303</v>
      </c>
      <c r="H1452" s="651">
        <v>0.17</v>
      </c>
      <c r="I1452" s="651" t="s">
        <v>1300</v>
      </c>
    </row>
    <row r="1453" spans="1:9" ht="15.75" x14ac:dyDescent="0.25">
      <c r="A1453" s="651">
        <v>1452</v>
      </c>
      <c r="B1453" s="651" t="s">
        <v>235</v>
      </c>
      <c r="C1453" s="651" t="s">
        <v>296</v>
      </c>
      <c r="D1453" s="651" t="s">
        <v>1298</v>
      </c>
      <c r="E1453" s="651">
        <v>523</v>
      </c>
      <c r="F1453" s="651" t="s">
        <v>1301</v>
      </c>
      <c r="G1453" s="651" t="s">
        <v>1303</v>
      </c>
      <c r="H1453" s="651">
        <v>0.01</v>
      </c>
      <c r="I1453" s="651" t="s">
        <v>1302</v>
      </c>
    </row>
    <row r="1454" spans="1:9" ht="15.75" x14ac:dyDescent="0.25">
      <c r="A1454" s="651">
        <v>1453</v>
      </c>
      <c r="B1454" s="651" t="s">
        <v>235</v>
      </c>
      <c r="C1454" s="651" t="s">
        <v>296</v>
      </c>
      <c r="D1454" s="651" t="s">
        <v>1298</v>
      </c>
      <c r="E1454" s="651">
        <v>525</v>
      </c>
      <c r="F1454" s="651" t="s">
        <v>1301</v>
      </c>
      <c r="G1454" s="651">
        <v>8.8000000000000005E-3</v>
      </c>
      <c r="H1454" s="651">
        <v>8.0000000000000002E-3</v>
      </c>
      <c r="I1454" s="651" t="s">
        <v>1302</v>
      </c>
    </row>
    <row r="1455" spans="1:9" ht="15.75" x14ac:dyDescent="0.25">
      <c r="A1455" s="651">
        <v>1454</v>
      </c>
      <c r="B1455" s="651" t="s">
        <v>235</v>
      </c>
      <c r="C1455" s="651" t="s">
        <v>296</v>
      </c>
      <c r="D1455" s="651" t="s">
        <v>1298</v>
      </c>
      <c r="E1455" s="651">
        <v>525</v>
      </c>
      <c r="F1455" s="651" t="s">
        <v>1301</v>
      </c>
      <c r="G1455" s="651">
        <v>0.1808044132545534</v>
      </c>
      <c r="H1455" s="651">
        <v>0.1808044132545534</v>
      </c>
      <c r="I1455" s="651" t="s">
        <v>1302</v>
      </c>
    </row>
    <row r="1456" spans="1:9" ht="15.75" x14ac:dyDescent="0.25">
      <c r="A1456" s="651">
        <v>1455</v>
      </c>
      <c r="B1456" s="651" t="s">
        <v>235</v>
      </c>
      <c r="C1456" s="651" t="s">
        <v>296</v>
      </c>
      <c r="D1456" s="651" t="s">
        <v>1298</v>
      </c>
      <c r="E1456" s="651">
        <v>525</v>
      </c>
      <c r="F1456" s="651" t="s">
        <v>1301</v>
      </c>
      <c r="G1456" s="651">
        <v>0.23</v>
      </c>
      <c r="H1456" s="651">
        <v>0.22</v>
      </c>
      <c r="I1456" s="651" t="s">
        <v>1300</v>
      </c>
    </row>
    <row r="1457" spans="1:9" ht="15.75" x14ac:dyDescent="0.25">
      <c r="A1457" s="651">
        <v>1456</v>
      </c>
      <c r="B1457" s="651" t="s">
        <v>235</v>
      </c>
      <c r="C1457" s="651" t="s">
        <v>296</v>
      </c>
      <c r="D1457" s="651" t="s">
        <v>1298</v>
      </c>
      <c r="E1457" s="651">
        <v>525</v>
      </c>
      <c r="F1457" s="651" t="s">
        <v>1301</v>
      </c>
      <c r="G1457" s="651">
        <v>0.24</v>
      </c>
      <c r="H1457" s="651">
        <v>0.22</v>
      </c>
      <c r="I1457" s="651" t="s">
        <v>1300</v>
      </c>
    </row>
    <row r="1458" spans="1:9" ht="15.75" x14ac:dyDescent="0.25">
      <c r="A1458" s="651">
        <v>1457</v>
      </c>
      <c r="B1458" s="651" t="s">
        <v>235</v>
      </c>
      <c r="C1458" s="651" t="s">
        <v>296</v>
      </c>
      <c r="D1458" s="651" t="s">
        <v>1298</v>
      </c>
      <c r="E1458" s="651">
        <v>525</v>
      </c>
      <c r="F1458" s="651" t="s">
        <v>1301</v>
      </c>
      <c r="G1458" s="651">
        <v>0.24</v>
      </c>
      <c r="H1458" s="651">
        <v>0.22</v>
      </c>
      <c r="I1458" s="651" t="s">
        <v>1300</v>
      </c>
    </row>
    <row r="1459" spans="1:9" ht="15.75" x14ac:dyDescent="0.25">
      <c r="A1459" s="651">
        <v>1458</v>
      </c>
      <c r="B1459" s="651" t="s">
        <v>235</v>
      </c>
      <c r="C1459" s="651" t="s">
        <v>296</v>
      </c>
      <c r="D1459" s="651" t="s">
        <v>1298</v>
      </c>
      <c r="E1459" s="651">
        <v>525</v>
      </c>
      <c r="F1459" s="651" t="s">
        <v>1301</v>
      </c>
      <c r="G1459" s="651">
        <v>0.24</v>
      </c>
      <c r="H1459" s="651">
        <v>0.22</v>
      </c>
      <c r="I1459" s="651" t="s">
        <v>1300</v>
      </c>
    </row>
    <row r="1460" spans="1:9" ht="15.75" x14ac:dyDescent="0.25">
      <c r="A1460" s="651">
        <v>1459</v>
      </c>
      <c r="B1460" s="651" t="s">
        <v>235</v>
      </c>
      <c r="C1460" s="651" t="s">
        <v>296</v>
      </c>
      <c r="D1460" s="651" t="s">
        <v>1298</v>
      </c>
      <c r="E1460" s="651">
        <v>525</v>
      </c>
      <c r="F1460" s="651" t="s">
        <v>1301</v>
      </c>
      <c r="G1460" s="651">
        <v>0.25</v>
      </c>
      <c r="H1460" s="651">
        <v>0.22</v>
      </c>
      <c r="I1460" s="651" t="s">
        <v>1300</v>
      </c>
    </row>
    <row r="1461" spans="1:9" ht="15.75" x14ac:dyDescent="0.25">
      <c r="A1461" s="651">
        <v>1460</v>
      </c>
      <c r="B1461" s="651" t="s">
        <v>235</v>
      </c>
      <c r="C1461" s="651" t="s">
        <v>296</v>
      </c>
      <c r="D1461" s="651" t="s">
        <v>1298</v>
      </c>
      <c r="E1461" s="651">
        <v>525</v>
      </c>
      <c r="F1461" s="651" t="s">
        <v>1301</v>
      </c>
      <c r="G1461" s="651">
        <v>0.24</v>
      </c>
      <c r="H1461" s="651">
        <v>0.22</v>
      </c>
      <c r="I1461" s="651" t="s">
        <v>1300</v>
      </c>
    </row>
    <row r="1462" spans="1:9" ht="15.75" x14ac:dyDescent="0.25">
      <c r="A1462" s="651">
        <v>1461</v>
      </c>
      <c r="B1462" s="651" t="s">
        <v>235</v>
      </c>
      <c r="C1462" s="651" t="s">
        <v>296</v>
      </c>
      <c r="D1462" s="651" t="s">
        <v>1298</v>
      </c>
      <c r="E1462" s="651">
        <v>525</v>
      </c>
      <c r="F1462" s="651" t="s">
        <v>1301</v>
      </c>
      <c r="G1462" s="651">
        <v>0.24</v>
      </c>
      <c r="H1462" s="651">
        <v>0.22</v>
      </c>
      <c r="I1462" s="651" t="s">
        <v>1300</v>
      </c>
    </row>
    <row r="1463" spans="1:9" ht="15.75" x14ac:dyDescent="0.25">
      <c r="A1463" s="651">
        <v>1462</v>
      </c>
      <c r="B1463" s="651" t="s">
        <v>235</v>
      </c>
      <c r="C1463" s="651" t="s">
        <v>296</v>
      </c>
      <c r="D1463" s="651" t="s">
        <v>1298</v>
      </c>
      <c r="E1463" s="651">
        <v>525</v>
      </c>
      <c r="F1463" s="651" t="s">
        <v>1301</v>
      </c>
      <c r="G1463" s="651">
        <v>0.24</v>
      </c>
      <c r="H1463" s="651">
        <v>0.22</v>
      </c>
      <c r="I1463" s="651" t="s">
        <v>1300</v>
      </c>
    </row>
    <row r="1464" spans="1:9" ht="15.75" x14ac:dyDescent="0.25">
      <c r="A1464" s="651">
        <v>1463</v>
      </c>
      <c r="B1464" s="651" t="s">
        <v>235</v>
      </c>
      <c r="C1464" s="651" t="s">
        <v>296</v>
      </c>
      <c r="D1464" s="651" t="s">
        <v>1298</v>
      </c>
      <c r="E1464" s="651">
        <v>525</v>
      </c>
      <c r="F1464" s="651" t="s">
        <v>1301</v>
      </c>
      <c r="G1464" s="651">
        <v>0.35</v>
      </c>
      <c r="H1464" s="651">
        <v>0.32</v>
      </c>
      <c r="I1464" s="651" t="s">
        <v>1302</v>
      </c>
    </row>
    <row r="1465" spans="1:9" ht="15.75" x14ac:dyDescent="0.25">
      <c r="A1465" s="651">
        <v>1464</v>
      </c>
      <c r="B1465" s="651" t="s">
        <v>235</v>
      </c>
      <c r="C1465" s="651" t="s">
        <v>296</v>
      </c>
      <c r="D1465" s="651" t="s">
        <v>1298</v>
      </c>
      <c r="E1465" s="651">
        <v>527</v>
      </c>
      <c r="F1465" s="651" t="s">
        <v>1301</v>
      </c>
      <c r="G1465" s="651">
        <v>6.6000000000000003E-2</v>
      </c>
      <c r="H1465" s="651">
        <v>6.6000000000000003E-2</v>
      </c>
      <c r="I1465" s="651" t="s">
        <v>1302</v>
      </c>
    </row>
    <row r="1466" spans="1:9" ht="15.75" x14ac:dyDescent="0.25">
      <c r="A1466" s="651">
        <v>1465</v>
      </c>
      <c r="B1466" s="651" t="s">
        <v>235</v>
      </c>
      <c r="C1466" s="651" t="s">
        <v>296</v>
      </c>
      <c r="D1466" s="651" t="s">
        <v>1298</v>
      </c>
      <c r="E1466" s="651">
        <v>530</v>
      </c>
      <c r="F1466" s="651" t="s">
        <v>1301</v>
      </c>
      <c r="G1466" s="651">
        <v>1.7999999999999999E-2</v>
      </c>
      <c r="H1466" s="651">
        <v>1.6E-2</v>
      </c>
      <c r="I1466" s="651" t="s">
        <v>1302</v>
      </c>
    </row>
    <row r="1467" spans="1:9" ht="15.75" x14ac:dyDescent="0.25">
      <c r="A1467" s="651">
        <v>1466</v>
      </c>
      <c r="B1467" s="651" t="s">
        <v>235</v>
      </c>
      <c r="C1467" s="651" t="s">
        <v>296</v>
      </c>
      <c r="D1467" s="651" t="s">
        <v>1298</v>
      </c>
      <c r="E1467" s="651">
        <v>530</v>
      </c>
      <c r="F1467" s="651" t="s">
        <v>1301</v>
      </c>
      <c r="G1467" s="651">
        <v>0.24</v>
      </c>
      <c r="H1467" s="651">
        <v>0.22</v>
      </c>
      <c r="I1467" s="651" t="s">
        <v>1300</v>
      </c>
    </row>
    <row r="1468" spans="1:9" ht="15.75" x14ac:dyDescent="0.25">
      <c r="A1468" s="651">
        <v>1467</v>
      </c>
      <c r="B1468" s="651" t="s">
        <v>235</v>
      </c>
      <c r="C1468" s="651" t="s">
        <v>296</v>
      </c>
      <c r="D1468" s="651" t="s">
        <v>1298</v>
      </c>
      <c r="E1468" s="651">
        <v>530</v>
      </c>
      <c r="F1468" s="651" t="s">
        <v>1301</v>
      </c>
      <c r="G1468" s="651">
        <v>0.25</v>
      </c>
      <c r="H1468" s="651">
        <v>0.22</v>
      </c>
      <c r="I1468" s="651" t="s">
        <v>1300</v>
      </c>
    </row>
    <row r="1469" spans="1:9" ht="15.75" x14ac:dyDescent="0.25">
      <c r="A1469" s="651">
        <v>1468</v>
      </c>
      <c r="B1469" s="651" t="s">
        <v>235</v>
      </c>
      <c r="C1469" s="651" t="s">
        <v>296</v>
      </c>
      <c r="D1469" s="651" t="s">
        <v>1298</v>
      </c>
      <c r="E1469" s="651">
        <v>530</v>
      </c>
      <c r="F1469" s="651" t="s">
        <v>1301</v>
      </c>
      <c r="G1469" s="651">
        <v>0.25</v>
      </c>
      <c r="H1469" s="651">
        <v>0.22</v>
      </c>
      <c r="I1469" s="651" t="s">
        <v>1300</v>
      </c>
    </row>
    <row r="1470" spans="1:9" ht="15.75" x14ac:dyDescent="0.25">
      <c r="A1470" s="651">
        <v>1469</v>
      </c>
      <c r="B1470" s="651" t="s">
        <v>235</v>
      </c>
      <c r="C1470" s="651" t="s">
        <v>296</v>
      </c>
      <c r="D1470" s="651" t="s">
        <v>1298</v>
      </c>
      <c r="E1470" s="651">
        <v>530</v>
      </c>
      <c r="F1470" s="651" t="s">
        <v>1301</v>
      </c>
      <c r="G1470" s="651">
        <v>0.24</v>
      </c>
      <c r="H1470" s="651">
        <v>0.22</v>
      </c>
      <c r="I1470" s="651" t="s">
        <v>1300</v>
      </c>
    </row>
    <row r="1471" spans="1:9" ht="15.75" x14ac:dyDescent="0.25">
      <c r="A1471" s="651">
        <v>1470</v>
      </c>
      <c r="B1471" s="651" t="s">
        <v>235</v>
      </c>
      <c r="C1471" s="651" t="s">
        <v>296</v>
      </c>
      <c r="D1471" s="651" t="s">
        <v>1298</v>
      </c>
      <c r="E1471" s="651">
        <v>530</v>
      </c>
      <c r="F1471" s="651" t="s">
        <v>1301</v>
      </c>
      <c r="G1471" s="651">
        <v>0.24</v>
      </c>
      <c r="H1471" s="651">
        <v>0.22</v>
      </c>
      <c r="I1471" s="651" t="s">
        <v>1300</v>
      </c>
    </row>
    <row r="1472" spans="1:9" ht="15.75" x14ac:dyDescent="0.25">
      <c r="A1472" s="651">
        <v>1471</v>
      </c>
      <c r="B1472" s="651" t="s">
        <v>235</v>
      </c>
      <c r="C1472" s="651" t="s">
        <v>296</v>
      </c>
      <c r="D1472" s="651" t="s">
        <v>1298</v>
      </c>
      <c r="E1472" s="651">
        <v>530</v>
      </c>
      <c r="F1472" s="651" t="s">
        <v>1301</v>
      </c>
      <c r="G1472" s="651">
        <v>0.24</v>
      </c>
      <c r="H1472" s="651">
        <v>0.22</v>
      </c>
      <c r="I1472" s="651" t="s">
        <v>1300</v>
      </c>
    </row>
    <row r="1473" spans="1:9" ht="15.75" x14ac:dyDescent="0.25">
      <c r="A1473" s="651">
        <v>1472</v>
      </c>
      <c r="B1473" s="651" t="s">
        <v>235</v>
      </c>
      <c r="C1473" s="651" t="s">
        <v>296</v>
      </c>
      <c r="D1473" s="651" t="s">
        <v>1298</v>
      </c>
      <c r="E1473" s="651">
        <v>530</v>
      </c>
      <c r="F1473" s="651" t="s">
        <v>1301</v>
      </c>
      <c r="G1473" s="651">
        <v>0.36</v>
      </c>
      <c r="H1473" s="651">
        <v>0.32</v>
      </c>
      <c r="I1473" s="651" t="s">
        <v>1302</v>
      </c>
    </row>
    <row r="1474" spans="1:9" ht="15.75" x14ac:dyDescent="0.25">
      <c r="A1474" s="651">
        <v>1473</v>
      </c>
      <c r="B1474" s="651" t="s">
        <v>235</v>
      </c>
      <c r="C1474" s="651" t="s">
        <v>296</v>
      </c>
      <c r="D1474" s="651" t="s">
        <v>1298</v>
      </c>
      <c r="E1474" s="651">
        <v>530</v>
      </c>
      <c r="F1474" s="651" t="s">
        <v>1301</v>
      </c>
      <c r="G1474" s="651">
        <v>0.32</v>
      </c>
      <c r="H1474" s="651">
        <v>0.32</v>
      </c>
      <c r="I1474" s="651" t="s">
        <v>1302</v>
      </c>
    </row>
    <row r="1475" spans="1:9" ht="15.75" x14ac:dyDescent="0.25">
      <c r="A1475" s="651">
        <v>1474</v>
      </c>
      <c r="B1475" s="651" t="s">
        <v>235</v>
      </c>
      <c r="C1475" s="651" t="s">
        <v>296</v>
      </c>
      <c r="D1475" s="651" t="s">
        <v>1298</v>
      </c>
      <c r="E1475" s="651">
        <v>531</v>
      </c>
      <c r="F1475" s="651" t="s">
        <v>1301</v>
      </c>
      <c r="G1475" s="651" t="s">
        <v>1303</v>
      </c>
      <c r="H1475" s="651">
        <v>9.9000000000000008E-3</v>
      </c>
      <c r="I1475" s="651" t="s">
        <v>1302</v>
      </c>
    </row>
    <row r="1476" spans="1:9" ht="15.75" x14ac:dyDescent="0.25">
      <c r="A1476" s="651">
        <v>1475</v>
      </c>
      <c r="B1476" s="651" t="s">
        <v>235</v>
      </c>
      <c r="C1476" s="651" t="s">
        <v>296</v>
      </c>
      <c r="D1476" s="651" t="s">
        <v>1298</v>
      </c>
      <c r="E1476" s="651">
        <v>531</v>
      </c>
      <c r="F1476" s="651" t="s">
        <v>1301</v>
      </c>
      <c r="G1476" s="651" t="s">
        <v>1303</v>
      </c>
      <c r="H1476" s="651">
        <v>2.1000000000000001E-2</v>
      </c>
      <c r="I1476" s="651" t="s">
        <v>1300</v>
      </c>
    </row>
    <row r="1477" spans="1:9" ht="15.75" x14ac:dyDescent="0.25">
      <c r="A1477" s="651">
        <v>1476</v>
      </c>
      <c r="B1477" s="651" t="s">
        <v>235</v>
      </c>
      <c r="C1477" s="651" t="s">
        <v>296</v>
      </c>
      <c r="D1477" s="651" t="s">
        <v>1298</v>
      </c>
      <c r="E1477" s="651">
        <v>532</v>
      </c>
      <c r="F1477" s="651" t="s">
        <v>1301</v>
      </c>
      <c r="G1477" s="651" t="s">
        <v>1303</v>
      </c>
      <c r="H1477" s="651">
        <v>1.7000000000000001E-2</v>
      </c>
      <c r="I1477" s="651" t="s">
        <v>1300</v>
      </c>
    </row>
    <row r="1478" spans="1:9" ht="15.75" x14ac:dyDescent="0.25">
      <c r="A1478" s="651">
        <v>1477</v>
      </c>
      <c r="B1478" s="651" t="s">
        <v>235</v>
      </c>
      <c r="C1478" s="651" t="s">
        <v>296</v>
      </c>
      <c r="D1478" s="651" t="s">
        <v>1298</v>
      </c>
      <c r="E1478" s="651">
        <v>534</v>
      </c>
      <c r="F1478" s="651" t="s">
        <v>1301</v>
      </c>
      <c r="G1478" s="651" t="s">
        <v>1303</v>
      </c>
      <c r="H1478" s="651">
        <v>9.9000000000000008E-3</v>
      </c>
      <c r="I1478" s="651" t="s">
        <v>1302</v>
      </c>
    </row>
    <row r="1479" spans="1:9" ht="15.75" x14ac:dyDescent="0.25">
      <c r="A1479" s="651">
        <v>1478</v>
      </c>
      <c r="B1479" s="651" t="s">
        <v>235</v>
      </c>
      <c r="C1479" s="651" t="s">
        <v>296</v>
      </c>
      <c r="D1479" s="651" t="s">
        <v>1298</v>
      </c>
      <c r="E1479" s="651">
        <v>535</v>
      </c>
      <c r="F1479" s="651" t="s">
        <v>1301</v>
      </c>
      <c r="G1479" s="651" t="s">
        <v>1303</v>
      </c>
      <c r="H1479" s="651">
        <v>9.9000000000000008E-3</v>
      </c>
      <c r="I1479" s="651" t="s">
        <v>1302</v>
      </c>
    </row>
    <row r="1480" spans="1:9" ht="15.75" x14ac:dyDescent="0.25">
      <c r="A1480" s="651">
        <v>1479</v>
      </c>
      <c r="B1480" s="651" t="s">
        <v>235</v>
      </c>
      <c r="C1480" s="651" t="s">
        <v>296</v>
      </c>
      <c r="D1480" s="651" t="s">
        <v>1298</v>
      </c>
      <c r="E1480" s="651">
        <v>535</v>
      </c>
      <c r="F1480" s="651" t="s">
        <v>1301</v>
      </c>
      <c r="G1480" s="651">
        <v>0.25</v>
      </c>
      <c r="H1480" s="651">
        <v>0.22</v>
      </c>
      <c r="I1480" s="651" t="s">
        <v>1300</v>
      </c>
    </row>
    <row r="1481" spans="1:9" ht="15.75" x14ac:dyDescent="0.25">
      <c r="A1481" s="651">
        <v>1480</v>
      </c>
      <c r="B1481" s="651" t="s">
        <v>235</v>
      </c>
      <c r="C1481" s="651" t="s">
        <v>296</v>
      </c>
      <c r="D1481" s="651" t="s">
        <v>1298</v>
      </c>
      <c r="E1481" s="651">
        <v>535</v>
      </c>
      <c r="F1481" s="651" t="s">
        <v>1301</v>
      </c>
      <c r="G1481" s="651">
        <v>0.25</v>
      </c>
      <c r="H1481" s="651">
        <v>0.22</v>
      </c>
      <c r="I1481" s="651" t="s">
        <v>1300</v>
      </c>
    </row>
    <row r="1482" spans="1:9" ht="15.75" x14ac:dyDescent="0.25">
      <c r="A1482" s="651">
        <v>1481</v>
      </c>
      <c r="B1482" s="651" t="s">
        <v>235</v>
      </c>
      <c r="C1482" s="651" t="s">
        <v>296</v>
      </c>
      <c r="D1482" s="651" t="s">
        <v>1298</v>
      </c>
      <c r="E1482" s="651">
        <v>535</v>
      </c>
      <c r="F1482" s="651" t="s">
        <v>1301</v>
      </c>
      <c r="G1482" s="651">
        <v>0.34</v>
      </c>
      <c r="H1482" s="651">
        <v>0.22</v>
      </c>
      <c r="I1482" s="651" t="s">
        <v>1300</v>
      </c>
    </row>
    <row r="1483" spans="1:9" ht="15.75" x14ac:dyDescent="0.25">
      <c r="A1483" s="651">
        <v>1482</v>
      </c>
      <c r="B1483" s="651" t="s">
        <v>235</v>
      </c>
      <c r="C1483" s="651" t="s">
        <v>296</v>
      </c>
      <c r="D1483" s="651" t="s">
        <v>1298</v>
      </c>
      <c r="E1483" s="651">
        <v>535</v>
      </c>
      <c r="F1483" s="651" t="s">
        <v>1301</v>
      </c>
      <c r="G1483" s="651">
        <v>0.24</v>
      </c>
      <c r="H1483" s="651">
        <v>0.22</v>
      </c>
      <c r="I1483" s="651" t="s">
        <v>1300</v>
      </c>
    </row>
    <row r="1484" spans="1:9" ht="15.75" x14ac:dyDescent="0.25">
      <c r="A1484" s="651">
        <v>1483</v>
      </c>
      <c r="B1484" s="651" t="s">
        <v>235</v>
      </c>
      <c r="C1484" s="651" t="s">
        <v>296</v>
      </c>
      <c r="D1484" s="651" t="s">
        <v>1298</v>
      </c>
      <c r="E1484" s="651">
        <v>535</v>
      </c>
      <c r="F1484" s="651" t="s">
        <v>1301</v>
      </c>
      <c r="G1484" s="651">
        <v>0.24</v>
      </c>
      <c r="H1484" s="651">
        <v>0.22</v>
      </c>
      <c r="I1484" s="651" t="s">
        <v>1300</v>
      </c>
    </row>
    <row r="1485" spans="1:9" ht="15.75" x14ac:dyDescent="0.25">
      <c r="A1485" s="651">
        <v>1484</v>
      </c>
      <c r="B1485" s="651" t="s">
        <v>235</v>
      </c>
      <c r="C1485" s="651" t="s">
        <v>296</v>
      </c>
      <c r="D1485" s="651" t="s">
        <v>1298</v>
      </c>
      <c r="E1485" s="651">
        <v>535</v>
      </c>
      <c r="F1485" s="651" t="s">
        <v>1301</v>
      </c>
      <c r="G1485" s="651">
        <v>0.24</v>
      </c>
      <c r="H1485" s="651">
        <v>0.22</v>
      </c>
      <c r="I1485" s="651" t="s">
        <v>1300</v>
      </c>
    </row>
    <row r="1486" spans="1:9" ht="15.75" x14ac:dyDescent="0.25">
      <c r="A1486" s="651">
        <v>1485</v>
      </c>
      <c r="B1486" s="651" t="s">
        <v>235</v>
      </c>
      <c r="C1486" s="651" t="s">
        <v>296</v>
      </c>
      <c r="D1486" s="651" t="s">
        <v>1298</v>
      </c>
      <c r="E1486" s="651">
        <v>535</v>
      </c>
      <c r="F1486" s="651" t="s">
        <v>1301</v>
      </c>
      <c r="G1486" s="651">
        <v>0.24</v>
      </c>
      <c r="H1486" s="651">
        <v>0.32</v>
      </c>
      <c r="I1486" s="651" t="s">
        <v>1302</v>
      </c>
    </row>
    <row r="1487" spans="1:9" ht="15.75" x14ac:dyDescent="0.25">
      <c r="A1487" s="651">
        <v>1486</v>
      </c>
      <c r="B1487" s="651" t="s">
        <v>235</v>
      </c>
      <c r="C1487" s="651" t="s">
        <v>296</v>
      </c>
      <c r="D1487" s="651" t="s">
        <v>1298</v>
      </c>
      <c r="E1487" s="651">
        <v>535</v>
      </c>
      <c r="F1487" s="651" t="s">
        <v>1301</v>
      </c>
      <c r="G1487" s="651" t="s">
        <v>1303</v>
      </c>
      <c r="H1487" s="651">
        <v>0.35</v>
      </c>
      <c r="I1487" s="651" t="s">
        <v>1300</v>
      </c>
    </row>
    <row r="1488" spans="1:9" ht="15.75" x14ac:dyDescent="0.25">
      <c r="A1488" s="651">
        <v>1487</v>
      </c>
      <c r="B1488" s="651" t="s">
        <v>235</v>
      </c>
      <c r="C1488" s="651" t="s">
        <v>296</v>
      </c>
      <c r="D1488" s="651" t="s">
        <v>1298</v>
      </c>
      <c r="E1488" s="651">
        <v>540</v>
      </c>
      <c r="F1488" s="651" t="s">
        <v>1301</v>
      </c>
      <c r="G1488" s="651">
        <v>1.7100000000000001E-2</v>
      </c>
      <c r="H1488" s="651">
        <v>1.52E-2</v>
      </c>
      <c r="I1488" s="651" t="s">
        <v>1302</v>
      </c>
    </row>
    <row r="1489" spans="1:9" ht="15.75" x14ac:dyDescent="0.25">
      <c r="A1489" s="651">
        <v>1488</v>
      </c>
      <c r="B1489" s="651" t="s">
        <v>235</v>
      </c>
      <c r="C1489" s="651" t="s">
        <v>296</v>
      </c>
      <c r="D1489" s="651" t="s">
        <v>1298</v>
      </c>
      <c r="E1489" s="651">
        <v>540</v>
      </c>
      <c r="F1489" s="651" t="s">
        <v>1301</v>
      </c>
      <c r="G1489" s="651">
        <v>3.3001325529287355E-2</v>
      </c>
      <c r="H1489" s="651">
        <v>3.3001325529287355E-2</v>
      </c>
      <c r="I1489" s="651" t="s">
        <v>1302</v>
      </c>
    </row>
    <row r="1490" spans="1:9" ht="15.75" x14ac:dyDescent="0.25">
      <c r="A1490" s="651">
        <v>1489</v>
      </c>
      <c r="B1490" s="651" t="s">
        <v>235</v>
      </c>
      <c r="C1490" s="651" t="s">
        <v>296</v>
      </c>
      <c r="D1490" s="651" t="s">
        <v>1298</v>
      </c>
      <c r="E1490" s="651">
        <v>540</v>
      </c>
      <c r="F1490" s="651" t="s">
        <v>1301</v>
      </c>
      <c r="G1490" s="651">
        <v>5.2999999999999999E-2</v>
      </c>
      <c r="H1490" s="651">
        <v>4.7E-2</v>
      </c>
      <c r="I1490" s="651" t="s">
        <v>1300</v>
      </c>
    </row>
    <row r="1491" spans="1:9" ht="15.75" x14ac:dyDescent="0.25">
      <c r="A1491" s="651">
        <v>1490</v>
      </c>
      <c r="B1491" s="651" t="s">
        <v>235</v>
      </c>
      <c r="C1491" s="651" t="s">
        <v>296</v>
      </c>
      <c r="D1491" s="651" t="s">
        <v>1298</v>
      </c>
      <c r="E1491" s="651">
        <v>540</v>
      </c>
      <c r="F1491" s="651" t="s">
        <v>1301</v>
      </c>
      <c r="G1491" s="651">
        <v>0.17176419259182574</v>
      </c>
      <c r="H1491" s="651">
        <v>0.17176419259182574</v>
      </c>
      <c r="I1491" s="651" t="s">
        <v>1302</v>
      </c>
    </row>
    <row r="1492" spans="1:9" ht="15.75" x14ac:dyDescent="0.25">
      <c r="A1492" s="651">
        <v>1491</v>
      </c>
      <c r="B1492" s="651" t="s">
        <v>235</v>
      </c>
      <c r="C1492" s="651" t="s">
        <v>296</v>
      </c>
      <c r="D1492" s="651" t="s">
        <v>1298</v>
      </c>
      <c r="E1492" s="651">
        <v>540</v>
      </c>
      <c r="F1492" s="651" t="s">
        <v>1301</v>
      </c>
      <c r="G1492" s="651">
        <v>0.24</v>
      </c>
      <c r="H1492" s="651">
        <v>0.21</v>
      </c>
      <c r="I1492" s="651" t="s">
        <v>1300</v>
      </c>
    </row>
    <row r="1493" spans="1:9" ht="15.75" x14ac:dyDescent="0.25">
      <c r="A1493" s="651">
        <v>1492</v>
      </c>
      <c r="B1493" s="651" t="s">
        <v>235</v>
      </c>
      <c r="C1493" s="651" t="s">
        <v>296</v>
      </c>
      <c r="D1493" s="651" t="s">
        <v>1298</v>
      </c>
      <c r="E1493" s="651">
        <v>540</v>
      </c>
      <c r="F1493" s="651" t="s">
        <v>1301</v>
      </c>
      <c r="G1493" s="651">
        <v>0.24</v>
      </c>
      <c r="H1493" s="651">
        <v>0.21</v>
      </c>
      <c r="I1493" s="651" t="s">
        <v>1300</v>
      </c>
    </row>
    <row r="1494" spans="1:9" ht="15.75" x14ac:dyDescent="0.25">
      <c r="A1494" s="651">
        <v>1493</v>
      </c>
      <c r="B1494" s="651" t="s">
        <v>235</v>
      </c>
      <c r="C1494" s="651" t="s">
        <v>296</v>
      </c>
      <c r="D1494" s="651" t="s">
        <v>1298</v>
      </c>
      <c r="E1494" s="651">
        <v>540</v>
      </c>
      <c r="F1494" s="651" t="s">
        <v>1301</v>
      </c>
      <c r="G1494" s="651">
        <v>0.24</v>
      </c>
      <c r="H1494" s="651">
        <v>0.21</v>
      </c>
      <c r="I1494" s="651" t="s">
        <v>1300</v>
      </c>
    </row>
    <row r="1495" spans="1:9" ht="15.75" x14ac:dyDescent="0.25">
      <c r="A1495" s="651">
        <v>1494</v>
      </c>
      <c r="B1495" s="651" t="s">
        <v>235</v>
      </c>
      <c r="C1495" s="651" t="s">
        <v>296</v>
      </c>
      <c r="D1495" s="651" t="s">
        <v>1298</v>
      </c>
      <c r="E1495" s="651">
        <v>540</v>
      </c>
      <c r="F1495" s="651" t="s">
        <v>1301</v>
      </c>
      <c r="G1495" s="651">
        <v>0.24</v>
      </c>
      <c r="H1495" s="651">
        <v>0.21</v>
      </c>
      <c r="I1495" s="651" t="s">
        <v>1300</v>
      </c>
    </row>
    <row r="1496" spans="1:9" ht="15.75" x14ac:dyDescent="0.25">
      <c r="A1496" s="651">
        <v>1495</v>
      </c>
      <c r="B1496" s="651" t="s">
        <v>235</v>
      </c>
      <c r="C1496" s="651" t="s">
        <v>296</v>
      </c>
      <c r="D1496" s="651" t="s">
        <v>1298</v>
      </c>
      <c r="E1496" s="651">
        <v>540</v>
      </c>
      <c r="F1496" s="651" t="s">
        <v>1301</v>
      </c>
      <c r="G1496" s="651">
        <v>0.24</v>
      </c>
      <c r="H1496" s="651">
        <v>0.21</v>
      </c>
      <c r="I1496" s="651" t="s">
        <v>1300</v>
      </c>
    </row>
    <row r="1497" spans="1:9" ht="15.75" x14ac:dyDescent="0.25">
      <c r="A1497" s="651">
        <v>1496</v>
      </c>
      <c r="B1497" s="651" t="s">
        <v>235</v>
      </c>
      <c r="C1497" s="651" t="s">
        <v>296</v>
      </c>
      <c r="D1497" s="651" t="s">
        <v>1298</v>
      </c>
      <c r="E1497" s="651">
        <v>540</v>
      </c>
      <c r="F1497" s="651" t="s">
        <v>1301</v>
      </c>
      <c r="G1497" s="651">
        <v>0.24</v>
      </c>
      <c r="H1497" s="651">
        <v>0.21</v>
      </c>
      <c r="I1497" s="651" t="s">
        <v>1300</v>
      </c>
    </row>
    <row r="1498" spans="1:9" ht="15.75" x14ac:dyDescent="0.25">
      <c r="A1498" s="651">
        <v>1497</v>
      </c>
      <c r="B1498" s="651" t="s">
        <v>235</v>
      </c>
      <c r="C1498" s="651" t="s">
        <v>296</v>
      </c>
      <c r="D1498" s="651" t="s">
        <v>1298</v>
      </c>
      <c r="E1498" s="651">
        <v>540</v>
      </c>
      <c r="F1498" s="651" t="s">
        <v>1301</v>
      </c>
      <c r="G1498" s="651">
        <v>0.24</v>
      </c>
      <c r="H1498" s="651">
        <v>0.21</v>
      </c>
      <c r="I1498" s="651" t="s">
        <v>1300</v>
      </c>
    </row>
    <row r="1499" spans="1:9" ht="15.75" x14ac:dyDescent="0.25">
      <c r="A1499" s="651">
        <v>1498</v>
      </c>
      <c r="B1499" s="651" t="s">
        <v>235</v>
      </c>
      <c r="C1499" s="651" t="s">
        <v>296</v>
      </c>
      <c r="D1499" s="651" t="s">
        <v>1298</v>
      </c>
      <c r="E1499" s="651">
        <v>540</v>
      </c>
      <c r="F1499" s="651" t="s">
        <v>1301</v>
      </c>
      <c r="G1499" s="651">
        <v>0.32</v>
      </c>
      <c r="H1499" s="651">
        <v>0.27200000000000002</v>
      </c>
      <c r="I1499" s="651" t="s">
        <v>1302</v>
      </c>
    </row>
    <row r="1500" spans="1:9" ht="15.75" x14ac:dyDescent="0.25">
      <c r="A1500" s="651">
        <v>1499</v>
      </c>
      <c r="B1500" s="651" t="s">
        <v>235</v>
      </c>
      <c r="C1500" s="651" t="s">
        <v>296</v>
      </c>
      <c r="D1500" s="651" t="s">
        <v>1298</v>
      </c>
      <c r="E1500" s="651">
        <v>540</v>
      </c>
      <c r="F1500" s="651" t="s">
        <v>1301</v>
      </c>
      <c r="G1500" s="651">
        <v>0.30599999999999999</v>
      </c>
      <c r="H1500" s="651">
        <v>0.27200000000000002</v>
      </c>
      <c r="I1500" s="651" t="s">
        <v>1302</v>
      </c>
    </row>
    <row r="1501" spans="1:9" ht="15.75" x14ac:dyDescent="0.25">
      <c r="A1501" s="651">
        <v>1500</v>
      </c>
      <c r="B1501" s="651" t="s">
        <v>235</v>
      </c>
      <c r="C1501" s="651" t="s">
        <v>296</v>
      </c>
      <c r="D1501" s="651" t="s">
        <v>1298</v>
      </c>
      <c r="E1501" s="651">
        <v>542</v>
      </c>
      <c r="F1501" s="651" t="s">
        <v>1301</v>
      </c>
      <c r="G1501" s="651">
        <v>8.7999999999999995E-2</v>
      </c>
      <c r="H1501" s="651">
        <v>7.8E-2</v>
      </c>
      <c r="I1501" s="651" t="s">
        <v>1302</v>
      </c>
    </row>
    <row r="1502" spans="1:9" ht="15.75" x14ac:dyDescent="0.25">
      <c r="A1502" s="651">
        <v>1501</v>
      </c>
      <c r="B1502" s="651" t="s">
        <v>235</v>
      </c>
      <c r="C1502" s="651" t="s">
        <v>296</v>
      </c>
      <c r="D1502" s="651" t="s">
        <v>1298</v>
      </c>
      <c r="E1502" s="651">
        <v>545</v>
      </c>
      <c r="F1502" s="651" t="s">
        <v>1301</v>
      </c>
      <c r="G1502" s="651">
        <v>0.24</v>
      </c>
      <c r="H1502" s="651">
        <v>0.21</v>
      </c>
      <c r="I1502" s="651" t="s">
        <v>1300</v>
      </c>
    </row>
    <row r="1503" spans="1:9" ht="15.75" x14ac:dyDescent="0.25">
      <c r="A1503" s="651">
        <v>1502</v>
      </c>
      <c r="B1503" s="651" t="s">
        <v>235</v>
      </c>
      <c r="C1503" s="651" t="s">
        <v>296</v>
      </c>
      <c r="D1503" s="651" t="s">
        <v>1298</v>
      </c>
      <c r="E1503" s="651">
        <v>545</v>
      </c>
      <c r="F1503" s="651" t="s">
        <v>1301</v>
      </c>
      <c r="G1503" s="651">
        <v>0.24</v>
      </c>
      <c r="H1503" s="651">
        <v>0.21</v>
      </c>
      <c r="I1503" s="651" t="s">
        <v>1300</v>
      </c>
    </row>
    <row r="1504" spans="1:9" ht="15.75" x14ac:dyDescent="0.25">
      <c r="A1504" s="651">
        <v>1503</v>
      </c>
      <c r="B1504" s="651" t="s">
        <v>235</v>
      </c>
      <c r="C1504" s="651" t="s">
        <v>296</v>
      </c>
      <c r="D1504" s="651" t="s">
        <v>1298</v>
      </c>
      <c r="E1504" s="651">
        <v>546</v>
      </c>
      <c r="F1504" s="651" t="s">
        <v>1301</v>
      </c>
      <c r="G1504" s="651">
        <v>1.7299999999999999E-2</v>
      </c>
      <c r="H1504" s="651">
        <v>1.52E-2</v>
      </c>
      <c r="I1504" s="651" t="s">
        <v>1302</v>
      </c>
    </row>
    <row r="1505" spans="1:9" ht="15.75" x14ac:dyDescent="0.25">
      <c r="A1505" s="651">
        <v>1504</v>
      </c>
      <c r="B1505" s="651" t="s">
        <v>235</v>
      </c>
      <c r="C1505" s="651" t="s">
        <v>296</v>
      </c>
      <c r="D1505" s="651" t="s">
        <v>1298</v>
      </c>
      <c r="E1505" s="651">
        <v>549</v>
      </c>
      <c r="F1505" s="651" t="s">
        <v>1301</v>
      </c>
      <c r="G1505" s="651">
        <v>0.17176419259182574</v>
      </c>
      <c r="H1505" s="651">
        <v>0.17176419259182574</v>
      </c>
      <c r="I1505" s="651" t="s">
        <v>1302</v>
      </c>
    </row>
    <row r="1506" spans="1:9" ht="15.75" x14ac:dyDescent="0.25">
      <c r="A1506" s="651">
        <v>1505</v>
      </c>
      <c r="B1506" s="651" t="s">
        <v>235</v>
      </c>
      <c r="C1506" s="651" t="s">
        <v>296</v>
      </c>
      <c r="D1506" s="651" t="s">
        <v>1298</v>
      </c>
      <c r="E1506" s="651">
        <v>552</v>
      </c>
      <c r="F1506" s="651" t="s">
        <v>1301</v>
      </c>
      <c r="G1506" s="651">
        <v>0.17176419259182574</v>
      </c>
      <c r="H1506" s="651">
        <v>0.17176419259182574</v>
      </c>
      <c r="I1506" s="651" t="s">
        <v>1302</v>
      </c>
    </row>
    <row r="1507" spans="1:9" ht="15.75" x14ac:dyDescent="0.25">
      <c r="A1507" s="651">
        <v>1506</v>
      </c>
      <c r="B1507" s="651" t="s">
        <v>235</v>
      </c>
      <c r="C1507" s="651" t="s">
        <v>296</v>
      </c>
      <c r="D1507" s="651" t="s">
        <v>1298</v>
      </c>
      <c r="E1507" s="651">
        <v>555</v>
      </c>
      <c r="F1507" s="651" t="s">
        <v>1301</v>
      </c>
      <c r="G1507" s="651" t="s">
        <v>1303</v>
      </c>
      <c r="H1507" s="651">
        <v>1.4E-2</v>
      </c>
      <c r="I1507" s="651" t="s">
        <v>1300</v>
      </c>
    </row>
    <row r="1508" spans="1:9" ht="15.75" x14ac:dyDescent="0.25">
      <c r="A1508" s="651">
        <v>1507</v>
      </c>
      <c r="B1508" s="651" t="s">
        <v>235</v>
      </c>
      <c r="C1508" s="651" t="s">
        <v>296</v>
      </c>
      <c r="D1508" s="651" t="s">
        <v>1298</v>
      </c>
      <c r="E1508" s="651">
        <v>555</v>
      </c>
      <c r="F1508" s="651" t="s">
        <v>1301</v>
      </c>
      <c r="G1508" s="651">
        <v>3.1997861035724585E-2</v>
      </c>
      <c r="H1508" s="651">
        <v>3.1997861035724585E-2</v>
      </c>
      <c r="I1508" s="651" t="s">
        <v>1302</v>
      </c>
    </row>
    <row r="1509" spans="1:9" ht="15.75" x14ac:dyDescent="0.25">
      <c r="A1509" s="651">
        <v>1508</v>
      </c>
      <c r="B1509" s="651" t="s">
        <v>235</v>
      </c>
      <c r="C1509" s="651" t="s">
        <v>296</v>
      </c>
      <c r="D1509" s="651" t="s">
        <v>1298</v>
      </c>
      <c r="E1509" s="651">
        <v>555</v>
      </c>
      <c r="F1509" s="651" t="s">
        <v>1301</v>
      </c>
      <c r="G1509" s="651">
        <v>3.1997861035724585E-2</v>
      </c>
      <c r="H1509" s="651">
        <v>3.1997861035724585E-2</v>
      </c>
      <c r="I1509" s="651" t="s">
        <v>1302</v>
      </c>
    </row>
    <row r="1510" spans="1:9" ht="15.75" x14ac:dyDescent="0.25">
      <c r="A1510" s="651">
        <v>1509</v>
      </c>
      <c r="B1510" s="651" t="s">
        <v>235</v>
      </c>
      <c r="C1510" s="651" t="s">
        <v>296</v>
      </c>
      <c r="D1510" s="651" t="s">
        <v>1298</v>
      </c>
      <c r="E1510" s="651">
        <v>555</v>
      </c>
      <c r="F1510" s="651" t="s">
        <v>1301</v>
      </c>
      <c r="G1510" s="651">
        <v>0.23</v>
      </c>
      <c r="H1510" s="651">
        <v>0.21</v>
      </c>
      <c r="I1510" s="651" t="s">
        <v>1300</v>
      </c>
    </row>
    <row r="1511" spans="1:9" ht="15.75" x14ac:dyDescent="0.25">
      <c r="A1511" s="651">
        <v>1510</v>
      </c>
      <c r="B1511" s="651" t="s">
        <v>235</v>
      </c>
      <c r="C1511" s="651" t="s">
        <v>296</v>
      </c>
      <c r="D1511" s="651" t="s">
        <v>1298</v>
      </c>
      <c r="E1511" s="651">
        <v>555</v>
      </c>
      <c r="F1511" s="651" t="s">
        <v>1301</v>
      </c>
      <c r="G1511" s="651">
        <v>0.24</v>
      </c>
      <c r="H1511" s="651">
        <v>0.21</v>
      </c>
      <c r="I1511" s="651" t="s">
        <v>1300</v>
      </c>
    </row>
    <row r="1512" spans="1:9" ht="15.75" x14ac:dyDescent="0.25">
      <c r="A1512" s="651">
        <v>1511</v>
      </c>
      <c r="B1512" s="651" t="s">
        <v>235</v>
      </c>
      <c r="C1512" s="651" t="s">
        <v>296</v>
      </c>
      <c r="D1512" s="651" t="s">
        <v>1298</v>
      </c>
      <c r="E1512" s="651">
        <v>555</v>
      </c>
      <c r="F1512" s="651" t="s">
        <v>1301</v>
      </c>
      <c r="G1512" s="651">
        <v>0.24</v>
      </c>
      <c r="H1512" s="651">
        <v>0.21</v>
      </c>
      <c r="I1512" s="651" t="s">
        <v>1300</v>
      </c>
    </row>
    <row r="1513" spans="1:9" ht="15.75" x14ac:dyDescent="0.25">
      <c r="A1513" s="651">
        <v>1512</v>
      </c>
      <c r="B1513" s="651" t="s">
        <v>235</v>
      </c>
      <c r="C1513" s="651" t="s">
        <v>296</v>
      </c>
      <c r="D1513" s="651" t="s">
        <v>1298</v>
      </c>
      <c r="E1513" s="651">
        <v>555</v>
      </c>
      <c r="F1513" s="651" t="s">
        <v>1301</v>
      </c>
      <c r="G1513" s="651">
        <v>0.24</v>
      </c>
      <c r="H1513" s="651">
        <v>0.21</v>
      </c>
      <c r="I1513" s="651" t="s">
        <v>1300</v>
      </c>
    </row>
    <row r="1514" spans="1:9" ht="15.75" x14ac:dyDescent="0.25">
      <c r="A1514" s="651">
        <v>1513</v>
      </c>
      <c r="B1514" s="651" t="s">
        <v>235</v>
      </c>
      <c r="C1514" s="651" t="s">
        <v>296</v>
      </c>
      <c r="D1514" s="651" t="s">
        <v>1298</v>
      </c>
      <c r="E1514" s="651">
        <v>555</v>
      </c>
      <c r="F1514" s="651" t="s">
        <v>1301</v>
      </c>
      <c r="G1514" s="651">
        <v>0.24</v>
      </c>
      <c r="H1514" s="651">
        <v>0.21</v>
      </c>
      <c r="I1514" s="651" t="s">
        <v>1300</v>
      </c>
    </row>
    <row r="1515" spans="1:9" ht="15.75" x14ac:dyDescent="0.25">
      <c r="A1515" s="651">
        <v>1514</v>
      </c>
      <c r="B1515" s="651" t="s">
        <v>235</v>
      </c>
      <c r="C1515" s="651" t="s">
        <v>296</v>
      </c>
      <c r="D1515" s="651" t="s">
        <v>1298</v>
      </c>
      <c r="E1515" s="651">
        <v>559</v>
      </c>
      <c r="F1515" s="651" t="s">
        <v>1301</v>
      </c>
      <c r="G1515" s="651" t="s">
        <v>1303</v>
      </c>
      <c r="H1515" s="651">
        <v>3.4000000000000002E-2</v>
      </c>
      <c r="I1515" s="651" t="s">
        <v>1300</v>
      </c>
    </row>
    <row r="1516" spans="1:9" ht="15.75" x14ac:dyDescent="0.25">
      <c r="A1516" s="651">
        <v>1515</v>
      </c>
      <c r="B1516" s="651" t="s">
        <v>235</v>
      </c>
      <c r="C1516" s="651" t="s">
        <v>296</v>
      </c>
      <c r="D1516" s="651" t="s">
        <v>1298</v>
      </c>
      <c r="E1516" s="651">
        <v>562</v>
      </c>
      <c r="F1516" s="651" t="s">
        <v>1301</v>
      </c>
      <c r="G1516" s="651" t="s">
        <v>1303</v>
      </c>
      <c r="H1516" s="651">
        <v>9.4000000000000004E-3</v>
      </c>
      <c r="I1516" s="651" t="s">
        <v>1302</v>
      </c>
    </row>
    <row r="1517" spans="1:9" ht="15.75" x14ac:dyDescent="0.25">
      <c r="A1517" s="651">
        <v>1516</v>
      </c>
      <c r="B1517" s="651" t="s">
        <v>235</v>
      </c>
      <c r="C1517" s="651" t="s">
        <v>296</v>
      </c>
      <c r="D1517" s="651" t="s">
        <v>1298</v>
      </c>
      <c r="E1517" s="651">
        <v>563</v>
      </c>
      <c r="F1517" s="651" t="s">
        <v>1301</v>
      </c>
      <c r="G1517" s="651" t="s">
        <v>1303</v>
      </c>
      <c r="H1517" s="651">
        <v>9.4000000000000004E-3</v>
      </c>
      <c r="I1517" s="651" t="s">
        <v>1302</v>
      </c>
    </row>
    <row r="1518" spans="1:9" ht="15.75" x14ac:dyDescent="0.25">
      <c r="A1518" s="651">
        <v>1517</v>
      </c>
      <c r="B1518" s="651" t="s">
        <v>235</v>
      </c>
      <c r="C1518" s="651" t="s">
        <v>296</v>
      </c>
      <c r="D1518" s="651" t="s">
        <v>1298</v>
      </c>
      <c r="E1518" s="651">
        <v>564</v>
      </c>
      <c r="F1518" s="651" t="s">
        <v>1301</v>
      </c>
      <c r="G1518" s="651">
        <v>1.0999999999999999E-2</v>
      </c>
      <c r="H1518" s="651">
        <v>9.4000000000000004E-3</v>
      </c>
      <c r="I1518" s="651" t="s">
        <v>1302</v>
      </c>
    </row>
    <row r="1519" spans="1:9" ht="15.75" x14ac:dyDescent="0.25">
      <c r="A1519" s="651">
        <v>1518</v>
      </c>
      <c r="B1519" s="651" t="s">
        <v>235</v>
      </c>
      <c r="C1519" s="651" t="s">
        <v>296</v>
      </c>
      <c r="D1519" s="651" t="s">
        <v>1298</v>
      </c>
      <c r="E1519" s="651">
        <v>564</v>
      </c>
      <c r="F1519" s="651" t="s">
        <v>1301</v>
      </c>
      <c r="G1519" s="651">
        <v>9.4000000000000004E-3</v>
      </c>
      <c r="H1519" s="651">
        <v>9.4000000000000004E-3</v>
      </c>
      <c r="I1519" s="651" t="s">
        <v>1302</v>
      </c>
    </row>
    <row r="1520" spans="1:9" ht="15.75" x14ac:dyDescent="0.25">
      <c r="A1520" s="651">
        <v>1519</v>
      </c>
      <c r="B1520" s="651" t="s">
        <v>235</v>
      </c>
      <c r="C1520" s="651" t="s">
        <v>296</v>
      </c>
      <c r="D1520" s="651" t="s">
        <v>1298</v>
      </c>
      <c r="E1520" s="651">
        <v>565</v>
      </c>
      <c r="F1520" s="651" t="s">
        <v>1301</v>
      </c>
      <c r="G1520" s="651">
        <v>8.6999999999999994E-2</v>
      </c>
      <c r="H1520" s="651">
        <v>7.3999999999999996E-2</v>
      </c>
      <c r="I1520" s="651" t="s">
        <v>1302</v>
      </c>
    </row>
    <row r="1521" spans="1:9" ht="15.75" x14ac:dyDescent="0.25">
      <c r="A1521" s="651">
        <v>1520</v>
      </c>
      <c r="B1521" s="651" t="s">
        <v>235</v>
      </c>
      <c r="C1521" s="651" t="s">
        <v>296</v>
      </c>
      <c r="D1521" s="651" t="s">
        <v>1298</v>
      </c>
      <c r="E1521" s="651">
        <v>569</v>
      </c>
      <c r="F1521" s="651" t="s">
        <v>1301</v>
      </c>
      <c r="G1521" s="651" t="s">
        <v>1303</v>
      </c>
      <c r="H1521" s="651">
        <v>9.2999999999999992E-3</v>
      </c>
      <c r="I1521" s="651" t="s">
        <v>1302</v>
      </c>
    </row>
    <row r="1522" spans="1:9" ht="15.75" x14ac:dyDescent="0.25">
      <c r="A1522" s="651">
        <v>1521</v>
      </c>
      <c r="B1522" s="651" t="s">
        <v>235</v>
      </c>
      <c r="C1522" s="651" t="s">
        <v>296</v>
      </c>
      <c r="D1522" s="651" t="s">
        <v>1298</v>
      </c>
      <c r="E1522" s="651">
        <v>570</v>
      </c>
      <c r="F1522" s="651" t="s">
        <v>1301</v>
      </c>
      <c r="G1522" s="651">
        <v>0.24</v>
      </c>
      <c r="H1522" s="651">
        <v>0.2</v>
      </c>
      <c r="I1522" s="651" t="s">
        <v>1300</v>
      </c>
    </row>
    <row r="1523" spans="1:9" ht="15.75" x14ac:dyDescent="0.25">
      <c r="A1523" s="651">
        <v>1522</v>
      </c>
      <c r="B1523" s="651" t="s">
        <v>235</v>
      </c>
      <c r="C1523" s="651" t="s">
        <v>296</v>
      </c>
      <c r="D1523" s="651" t="s">
        <v>1298</v>
      </c>
      <c r="E1523" s="651">
        <v>570</v>
      </c>
      <c r="F1523" s="651" t="s">
        <v>1301</v>
      </c>
      <c r="G1523" s="651">
        <v>0.24</v>
      </c>
      <c r="H1523" s="651">
        <v>0.2</v>
      </c>
      <c r="I1523" s="651" t="s">
        <v>1300</v>
      </c>
    </row>
    <row r="1524" spans="1:9" ht="15.75" x14ac:dyDescent="0.25">
      <c r="A1524" s="651">
        <v>1523</v>
      </c>
      <c r="B1524" s="651" t="s">
        <v>235</v>
      </c>
      <c r="C1524" s="651" t="s">
        <v>296</v>
      </c>
      <c r="D1524" s="651" t="s">
        <v>1298</v>
      </c>
      <c r="E1524" s="651">
        <v>570</v>
      </c>
      <c r="F1524" s="651" t="s">
        <v>1301</v>
      </c>
      <c r="G1524" s="651">
        <v>0.24</v>
      </c>
      <c r="H1524" s="651">
        <v>0.2</v>
      </c>
      <c r="I1524" s="651" t="s">
        <v>1300</v>
      </c>
    </row>
    <row r="1525" spans="1:9" ht="15.75" x14ac:dyDescent="0.25">
      <c r="A1525" s="651">
        <v>1524</v>
      </c>
      <c r="B1525" s="651" t="s">
        <v>235</v>
      </c>
      <c r="C1525" s="651" t="s">
        <v>296</v>
      </c>
      <c r="D1525" s="651" t="s">
        <v>1298</v>
      </c>
      <c r="E1525" s="651">
        <v>570</v>
      </c>
      <c r="F1525" s="651" t="s">
        <v>1301</v>
      </c>
      <c r="G1525" s="651">
        <v>0.24</v>
      </c>
      <c r="H1525" s="651">
        <v>0.2</v>
      </c>
      <c r="I1525" s="651" t="s">
        <v>1300</v>
      </c>
    </row>
    <row r="1526" spans="1:9" ht="15.75" x14ac:dyDescent="0.25">
      <c r="A1526" s="651">
        <v>1525</v>
      </c>
      <c r="B1526" s="651" t="s">
        <v>235</v>
      </c>
      <c r="C1526" s="651" t="s">
        <v>296</v>
      </c>
      <c r="D1526" s="651" t="s">
        <v>1298</v>
      </c>
      <c r="E1526" s="651">
        <v>575</v>
      </c>
      <c r="F1526" s="651" t="s">
        <v>1301</v>
      </c>
      <c r="G1526" s="651" t="s">
        <v>1303</v>
      </c>
      <c r="H1526" s="651">
        <v>9.1999999999999998E-3</v>
      </c>
      <c r="I1526" s="651" t="s">
        <v>1302</v>
      </c>
    </row>
    <row r="1527" spans="1:9" ht="15.75" x14ac:dyDescent="0.25">
      <c r="A1527" s="651">
        <v>1526</v>
      </c>
      <c r="B1527" s="651" t="s">
        <v>235</v>
      </c>
      <c r="C1527" s="651" t="s">
        <v>296</v>
      </c>
      <c r="D1527" s="651" t="s">
        <v>1298</v>
      </c>
      <c r="E1527" s="651">
        <v>575</v>
      </c>
      <c r="F1527" s="651" t="s">
        <v>1301</v>
      </c>
      <c r="G1527" s="651">
        <v>0.30998916652493175</v>
      </c>
      <c r="H1527" s="651">
        <v>0.30998916652493175</v>
      </c>
      <c r="I1527" s="651" t="s">
        <v>1302</v>
      </c>
    </row>
    <row r="1528" spans="1:9" ht="15.75" x14ac:dyDescent="0.25">
      <c r="A1528" s="651">
        <v>1527</v>
      </c>
      <c r="B1528" s="651" t="s">
        <v>235</v>
      </c>
      <c r="C1528" s="651" t="s">
        <v>296</v>
      </c>
      <c r="D1528" s="651" t="s">
        <v>1298</v>
      </c>
      <c r="E1528" s="651">
        <v>577</v>
      </c>
      <c r="F1528" s="651" t="s">
        <v>1301</v>
      </c>
      <c r="G1528" s="651">
        <v>3.0998916652493179E-2</v>
      </c>
      <c r="H1528" s="651">
        <v>3.0998916652493179E-2</v>
      </c>
      <c r="I1528" s="651" t="s">
        <v>1302</v>
      </c>
    </row>
    <row r="1529" spans="1:9" ht="15.75" x14ac:dyDescent="0.25">
      <c r="A1529" s="651">
        <v>1528</v>
      </c>
      <c r="B1529" s="651" t="s">
        <v>235</v>
      </c>
      <c r="C1529" s="651" t="s">
        <v>296</v>
      </c>
      <c r="D1529" s="651" t="s">
        <v>1298</v>
      </c>
      <c r="E1529" s="651">
        <v>580</v>
      </c>
      <c r="F1529" s="651" t="s">
        <v>1301</v>
      </c>
      <c r="G1529" s="651">
        <v>1.0999999999999999E-2</v>
      </c>
      <c r="H1529" s="651">
        <v>9.1000000000000004E-3</v>
      </c>
      <c r="I1529" s="651" t="s">
        <v>1302</v>
      </c>
    </row>
    <row r="1530" spans="1:9" ht="15.75" x14ac:dyDescent="0.25">
      <c r="A1530" s="651">
        <v>1529</v>
      </c>
      <c r="B1530" s="651" t="s">
        <v>235</v>
      </c>
      <c r="C1530" s="651" t="s">
        <v>296</v>
      </c>
      <c r="D1530" s="651" t="s">
        <v>1298</v>
      </c>
      <c r="E1530" s="651">
        <v>580</v>
      </c>
      <c r="F1530" s="651" t="s">
        <v>1301</v>
      </c>
      <c r="G1530" s="651">
        <v>1.0999999999999999E-2</v>
      </c>
      <c r="H1530" s="651">
        <v>9.1000000000000004E-3</v>
      </c>
      <c r="I1530" s="651" t="s">
        <v>1302</v>
      </c>
    </row>
    <row r="1531" spans="1:9" ht="15.75" x14ac:dyDescent="0.25">
      <c r="A1531" s="651">
        <v>1530</v>
      </c>
      <c r="B1531" s="651" t="s">
        <v>235</v>
      </c>
      <c r="C1531" s="651" t="s">
        <v>296</v>
      </c>
      <c r="D1531" s="651" t="s">
        <v>1298</v>
      </c>
      <c r="E1531" s="651">
        <v>581</v>
      </c>
      <c r="F1531" s="651" t="s">
        <v>1301</v>
      </c>
      <c r="G1531" s="651" t="s">
        <v>1303</v>
      </c>
      <c r="H1531" s="651">
        <v>9.1000000000000004E-3</v>
      </c>
      <c r="I1531" s="651" t="s">
        <v>1302</v>
      </c>
    </row>
    <row r="1532" spans="1:9" ht="15.75" x14ac:dyDescent="0.25">
      <c r="A1532" s="651">
        <v>1531</v>
      </c>
      <c r="B1532" s="651" t="s">
        <v>235</v>
      </c>
      <c r="C1532" s="651" t="s">
        <v>296</v>
      </c>
      <c r="D1532" s="651" t="s">
        <v>1298</v>
      </c>
      <c r="E1532" s="651">
        <v>581</v>
      </c>
      <c r="F1532" s="651" t="s">
        <v>1301</v>
      </c>
      <c r="G1532" s="651" t="s">
        <v>1303</v>
      </c>
      <c r="H1532" s="651">
        <v>1.4999999999999999E-2</v>
      </c>
      <c r="I1532" s="651" t="s">
        <v>1300</v>
      </c>
    </row>
    <row r="1533" spans="1:9" ht="15.75" x14ac:dyDescent="0.25">
      <c r="A1533" s="651">
        <v>1532</v>
      </c>
      <c r="B1533" s="651" t="s">
        <v>235</v>
      </c>
      <c r="C1533" s="651" t="s">
        <v>296</v>
      </c>
      <c r="D1533" s="651" t="s">
        <v>1298</v>
      </c>
      <c r="E1533" s="651">
        <v>582</v>
      </c>
      <c r="F1533" s="651" t="s">
        <v>1301</v>
      </c>
      <c r="G1533" s="651" t="s">
        <v>1303</v>
      </c>
      <c r="H1533" s="651">
        <v>2.1999999999999999E-2</v>
      </c>
      <c r="I1533" s="651" t="s">
        <v>1300</v>
      </c>
    </row>
    <row r="1534" spans="1:9" ht="15.75" x14ac:dyDescent="0.25">
      <c r="A1534" s="651">
        <v>1533</v>
      </c>
      <c r="B1534" s="651" t="s">
        <v>235</v>
      </c>
      <c r="C1534" s="651" t="s">
        <v>296</v>
      </c>
      <c r="D1534" s="651" t="s">
        <v>1298</v>
      </c>
      <c r="E1534" s="651">
        <v>585</v>
      </c>
      <c r="F1534" s="651" t="s">
        <v>1301</v>
      </c>
      <c r="G1534" s="651">
        <v>0.1582038615977342</v>
      </c>
      <c r="H1534" s="651">
        <v>0.1582038615977342</v>
      </c>
      <c r="I1534" s="651" t="s">
        <v>1302</v>
      </c>
    </row>
    <row r="1535" spans="1:9" ht="15.75" x14ac:dyDescent="0.25">
      <c r="A1535" s="651">
        <v>1534</v>
      </c>
      <c r="B1535" s="651" t="s">
        <v>235</v>
      </c>
      <c r="C1535" s="651" t="s">
        <v>296</v>
      </c>
      <c r="D1535" s="651" t="s">
        <v>1298</v>
      </c>
      <c r="E1535" s="651">
        <v>588</v>
      </c>
      <c r="F1535" s="651" t="s">
        <v>1301</v>
      </c>
      <c r="G1535" s="651">
        <v>0.1582038615977342</v>
      </c>
      <c r="H1535" s="651">
        <v>0.1582038615977342</v>
      </c>
      <c r="I1535" s="651" t="s">
        <v>1302</v>
      </c>
    </row>
    <row r="1536" spans="1:9" ht="15.75" x14ac:dyDescent="0.25">
      <c r="A1536" s="651">
        <v>1535</v>
      </c>
      <c r="B1536" s="651" t="s">
        <v>235</v>
      </c>
      <c r="C1536" s="651" t="s">
        <v>296</v>
      </c>
      <c r="D1536" s="651" t="s">
        <v>1298</v>
      </c>
      <c r="E1536" s="651">
        <v>600</v>
      </c>
      <c r="F1536" s="651" t="s">
        <v>1301</v>
      </c>
      <c r="G1536" s="651">
        <v>8.8006548151653863E-3</v>
      </c>
      <c r="H1536" s="651">
        <v>8.8006548151653863E-3</v>
      </c>
      <c r="I1536" s="651" t="s">
        <v>1302</v>
      </c>
    </row>
    <row r="1537" spans="1:9" ht="15.75" x14ac:dyDescent="0.25">
      <c r="A1537" s="651">
        <v>1536</v>
      </c>
      <c r="B1537" s="651" t="s">
        <v>235</v>
      </c>
      <c r="C1537" s="651" t="s">
        <v>296</v>
      </c>
      <c r="D1537" s="651" t="s">
        <v>1298</v>
      </c>
      <c r="E1537" s="651">
        <v>601</v>
      </c>
      <c r="F1537" s="651" t="s">
        <v>1301</v>
      </c>
      <c r="G1537" s="651">
        <v>8.8006548151653863E-3</v>
      </c>
      <c r="H1537" s="651">
        <v>8.8006548151653863E-3</v>
      </c>
      <c r="I1537" s="651" t="s">
        <v>1302</v>
      </c>
    </row>
    <row r="1538" spans="1:9" ht="15.75" x14ac:dyDescent="0.25">
      <c r="A1538" s="651">
        <v>1537</v>
      </c>
      <c r="B1538" s="651" t="s">
        <v>235</v>
      </c>
      <c r="C1538" s="651" t="s">
        <v>296</v>
      </c>
      <c r="D1538" s="651" t="s">
        <v>1298</v>
      </c>
      <c r="E1538" s="651">
        <v>602</v>
      </c>
      <c r="F1538" s="651" t="s">
        <v>1301</v>
      </c>
      <c r="G1538" s="651">
        <v>8.800654815165386E-2</v>
      </c>
      <c r="H1538" s="651">
        <v>8.8006548151653863E-3</v>
      </c>
      <c r="I1538" s="651" t="s">
        <v>1302</v>
      </c>
    </row>
    <row r="1539" spans="1:9" ht="15.75" x14ac:dyDescent="0.25">
      <c r="A1539" s="651">
        <v>1538</v>
      </c>
      <c r="B1539" s="651" t="s">
        <v>235</v>
      </c>
      <c r="C1539" s="651" t="s">
        <v>296</v>
      </c>
      <c r="D1539" s="651" t="s">
        <v>1298</v>
      </c>
      <c r="E1539" s="651">
        <v>605</v>
      </c>
      <c r="F1539" s="651" t="s">
        <v>1301</v>
      </c>
      <c r="G1539" s="651">
        <v>8.701212387875381E-3</v>
      </c>
      <c r="H1539" s="651">
        <v>8.701212387875381E-3</v>
      </c>
      <c r="I1539" s="651" t="s">
        <v>1302</v>
      </c>
    </row>
    <row r="1540" spans="1:9" ht="15.75" x14ac:dyDescent="0.25">
      <c r="A1540" s="651">
        <v>1539</v>
      </c>
      <c r="B1540" s="651" t="s">
        <v>235</v>
      </c>
      <c r="C1540" s="651" t="s">
        <v>296</v>
      </c>
      <c r="D1540" s="651" t="s">
        <v>1298</v>
      </c>
      <c r="E1540" s="651">
        <v>606</v>
      </c>
      <c r="F1540" s="651" t="s">
        <v>1301</v>
      </c>
      <c r="G1540" s="651" t="s">
        <v>1303</v>
      </c>
      <c r="H1540" s="651">
        <v>0.36</v>
      </c>
      <c r="I1540" s="651" t="s">
        <v>1300</v>
      </c>
    </row>
    <row r="1541" spans="1:9" ht="15.75" x14ac:dyDescent="0.25">
      <c r="A1541" s="651">
        <v>1540</v>
      </c>
      <c r="B1541" s="651" t="s">
        <v>235</v>
      </c>
      <c r="C1541" s="651" t="s">
        <v>296</v>
      </c>
      <c r="D1541" s="651" t="s">
        <v>1298</v>
      </c>
      <c r="E1541" s="651">
        <v>607</v>
      </c>
      <c r="F1541" s="651" t="s">
        <v>1301</v>
      </c>
      <c r="G1541" s="651" t="s">
        <v>1303</v>
      </c>
      <c r="H1541" s="651">
        <v>2.4E-2</v>
      </c>
      <c r="I1541" s="651" t="s">
        <v>1300</v>
      </c>
    </row>
    <row r="1542" spans="1:9" ht="15.75" x14ac:dyDescent="0.25">
      <c r="A1542" s="651">
        <v>1541</v>
      </c>
      <c r="B1542" s="651" t="s">
        <v>235</v>
      </c>
      <c r="C1542" s="651" t="s">
        <v>296</v>
      </c>
      <c r="D1542" s="651" t="s">
        <v>1298</v>
      </c>
      <c r="E1542" s="651">
        <v>623</v>
      </c>
      <c r="F1542" s="651" t="s">
        <v>1301</v>
      </c>
      <c r="G1542" s="651">
        <v>8.4978074229640089E-3</v>
      </c>
      <c r="H1542" s="651">
        <v>8.4978074229640089E-3</v>
      </c>
      <c r="I1542" s="651" t="s">
        <v>1302</v>
      </c>
    </row>
    <row r="1543" spans="1:9" ht="15.75" x14ac:dyDescent="0.25">
      <c r="A1543" s="651">
        <v>1542</v>
      </c>
      <c r="B1543" s="651" t="s">
        <v>235</v>
      </c>
      <c r="C1543" s="651" t="s">
        <v>296</v>
      </c>
      <c r="D1543" s="651" t="s">
        <v>1298</v>
      </c>
      <c r="E1543" s="651">
        <v>625</v>
      </c>
      <c r="F1543" s="651" t="s">
        <v>1301</v>
      </c>
      <c r="G1543" s="651">
        <v>8.3983649956740052E-3</v>
      </c>
      <c r="H1543" s="651">
        <v>8.3983649956740052E-3</v>
      </c>
      <c r="I1543" s="651" t="s">
        <v>1302</v>
      </c>
    </row>
    <row r="1544" spans="1:9" ht="15.75" x14ac:dyDescent="0.25">
      <c r="A1544" s="651">
        <v>1543</v>
      </c>
      <c r="B1544" s="651" t="s">
        <v>235</v>
      </c>
      <c r="C1544" s="651" t="s">
        <v>296</v>
      </c>
      <c r="D1544" s="651" t="s">
        <v>1298</v>
      </c>
      <c r="E1544" s="651">
        <v>626</v>
      </c>
      <c r="F1544" s="651" t="s">
        <v>1301</v>
      </c>
      <c r="G1544" s="651">
        <v>0.14916364093500656</v>
      </c>
      <c r="H1544" s="651">
        <v>0.14916364093500656</v>
      </c>
      <c r="I1544" s="651" t="s">
        <v>1302</v>
      </c>
    </row>
    <row r="1545" spans="1:9" ht="15.75" x14ac:dyDescent="0.25">
      <c r="A1545" s="651">
        <v>1544</v>
      </c>
      <c r="B1545" s="651" t="s">
        <v>235</v>
      </c>
      <c r="C1545" s="651" t="s">
        <v>296</v>
      </c>
      <c r="D1545" s="651" t="s">
        <v>1298</v>
      </c>
      <c r="E1545" s="651">
        <v>627</v>
      </c>
      <c r="F1545" s="651" t="s">
        <v>1301</v>
      </c>
      <c r="G1545" s="651">
        <v>8.3983649956740042E-2</v>
      </c>
      <c r="H1545" s="651">
        <v>8.3983649956740052E-3</v>
      </c>
      <c r="I1545" s="651" t="s">
        <v>1302</v>
      </c>
    </row>
    <row r="1546" spans="1:9" ht="15.75" x14ac:dyDescent="0.25">
      <c r="A1546" s="651">
        <v>1545</v>
      </c>
      <c r="B1546" s="651" t="s">
        <v>235</v>
      </c>
      <c r="C1546" s="651" t="s">
        <v>296</v>
      </c>
      <c r="D1546" s="651" t="s">
        <v>1298</v>
      </c>
      <c r="E1546" s="651">
        <v>628</v>
      </c>
      <c r="F1546" s="651" t="s">
        <v>1301</v>
      </c>
      <c r="G1546" s="651">
        <v>0.14916364093500656</v>
      </c>
      <c r="H1546" s="651">
        <v>0.14916364093500656</v>
      </c>
      <c r="I1546" s="651" t="s">
        <v>1302</v>
      </c>
    </row>
    <row r="1547" spans="1:9" ht="15.75" x14ac:dyDescent="0.25">
      <c r="A1547" s="651">
        <v>1546</v>
      </c>
      <c r="B1547" s="651" t="s">
        <v>235</v>
      </c>
      <c r="C1547" s="651" t="s">
        <v>296</v>
      </c>
      <c r="D1547" s="651" t="s">
        <v>1298</v>
      </c>
      <c r="E1547" s="651">
        <v>629</v>
      </c>
      <c r="F1547" s="651" t="s">
        <v>1301</v>
      </c>
      <c r="G1547" s="651">
        <v>0.14916364093500656</v>
      </c>
      <c r="H1547" s="651">
        <v>0.14916364093500656</v>
      </c>
      <c r="I1547" s="651" t="s">
        <v>1302</v>
      </c>
    </row>
    <row r="1548" spans="1:9" ht="15.75" x14ac:dyDescent="0.25">
      <c r="A1548" s="651">
        <v>1547</v>
      </c>
      <c r="B1548" s="651" t="s">
        <v>235</v>
      </c>
      <c r="C1548" s="651" t="s">
        <v>296</v>
      </c>
      <c r="D1548" s="651" t="s">
        <v>1298</v>
      </c>
      <c r="E1548" s="651">
        <v>630</v>
      </c>
      <c r="F1548" s="651" t="s">
        <v>1301</v>
      </c>
      <c r="G1548" s="651">
        <v>8.3983649956740052E-3</v>
      </c>
      <c r="H1548" s="651">
        <v>8.3983649956740052E-3</v>
      </c>
      <c r="I1548" s="651" t="s">
        <v>1302</v>
      </c>
    </row>
    <row r="1549" spans="1:9" ht="15.75" x14ac:dyDescent="0.25">
      <c r="A1549" s="651">
        <v>1548</v>
      </c>
      <c r="B1549" s="651" t="s">
        <v>235</v>
      </c>
      <c r="C1549" s="651" t="s">
        <v>296</v>
      </c>
      <c r="D1549" s="651" t="s">
        <v>1298</v>
      </c>
      <c r="E1549" s="651">
        <v>640</v>
      </c>
      <c r="F1549" s="651" t="s">
        <v>1301</v>
      </c>
      <c r="G1549" s="651">
        <v>8.1994801410939962E-3</v>
      </c>
      <c r="H1549" s="651">
        <v>8.1994801410939962E-3</v>
      </c>
      <c r="I1549" s="651" t="s">
        <v>1302</v>
      </c>
    </row>
    <row r="1550" spans="1:9" ht="15.75" x14ac:dyDescent="0.25">
      <c r="A1550" s="651">
        <v>1549</v>
      </c>
      <c r="B1550" s="651" t="s">
        <v>235</v>
      </c>
      <c r="C1550" s="651" t="s">
        <v>296</v>
      </c>
      <c r="D1550" s="651" t="s">
        <v>1298</v>
      </c>
      <c r="E1550" s="651">
        <v>642</v>
      </c>
      <c r="F1550" s="651" t="s">
        <v>1301</v>
      </c>
      <c r="G1550" s="651">
        <v>8.1994801410939962E-3</v>
      </c>
      <c r="H1550" s="651">
        <v>8.1994801410939962E-3</v>
      </c>
      <c r="I1550" s="651" t="s">
        <v>1302</v>
      </c>
    </row>
    <row r="1551" spans="1:9" ht="15.75" x14ac:dyDescent="0.25">
      <c r="A1551" s="651">
        <v>1550</v>
      </c>
      <c r="B1551" s="651" t="s">
        <v>235</v>
      </c>
      <c r="C1551" s="651" t="s">
        <v>296</v>
      </c>
      <c r="D1551" s="651" t="s">
        <v>1298</v>
      </c>
      <c r="E1551" s="651">
        <v>643</v>
      </c>
      <c r="F1551" s="651" t="s">
        <v>1301</v>
      </c>
      <c r="G1551" s="651">
        <v>8.3983649956740052E-3</v>
      </c>
      <c r="H1551" s="651">
        <v>8.3983649956740052E-3</v>
      </c>
      <c r="I1551" s="651" t="s">
        <v>1302</v>
      </c>
    </row>
    <row r="1552" spans="1:9" ht="15.75" x14ac:dyDescent="0.25">
      <c r="A1552" s="651">
        <v>1551</v>
      </c>
      <c r="B1552" s="651" t="s">
        <v>235</v>
      </c>
      <c r="C1552" s="651" t="s">
        <v>296</v>
      </c>
      <c r="D1552" s="651" t="s">
        <v>1298</v>
      </c>
      <c r="E1552" s="651">
        <v>645</v>
      </c>
      <c r="F1552" s="651" t="s">
        <v>1301</v>
      </c>
      <c r="G1552" s="651">
        <v>8.1994801410939962E-3</v>
      </c>
      <c r="H1552" s="651">
        <v>8.1994801410939962E-3</v>
      </c>
      <c r="I1552" s="651" t="s">
        <v>1302</v>
      </c>
    </row>
    <row r="1553" spans="1:9" ht="15.75" x14ac:dyDescent="0.25">
      <c r="A1553" s="651">
        <v>1552</v>
      </c>
      <c r="B1553" s="651" t="s">
        <v>235</v>
      </c>
      <c r="C1553" s="651" t="s">
        <v>296</v>
      </c>
      <c r="D1553" s="651" t="s">
        <v>1298</v>
      </c>
      <c r="E1553" s="651">
        <v>645</v>
      </c>
      <c r="F1553" s="651" t="s">
        <v>1301</v>
      </c>
      <c r="G1553" s="651">
        <v>2.6998619009236183E-2</v>
      </c>
      <c r="H1553" s="651">
        <v>2.6998619009236183E-2</v>
      </c>
      <c r="I1553" s="651" t="s">
        <v>1302</v>
      </c>
    </row>
    <row r="1554" spans="1:9" ht="15.75" x14ac:dyDescent="0.25">
      <c r="A1554" s="651">
        <v>1553</v>
      </c>
      <c r="B1554" s="651" t="s">
        <v>235</v>
      </c>
      <c r="C1554" s="651" t="s">
        <v>296</v>
      </c>
      <c r="D1554" s="651" t="s">
        <v>1298</v>
      </c>
      <c r="E1554" s="651">
        <v>650</v>
      </c>
      <c r="F1554" s="651" t="s">
        <v>1301</v>
      </c>
      <c r="G1554" s="651">
        <v>8.1000377138039908E-3</v>
      </c>
      <c r="H1554" s="651">
        <v>8.1000377138039908E-3</v>
      </c>
      <c r="I1554" s="651" t="s">
        <v>1302</v>
      </c>
    </row>
    <row r="1555" spans="1:9" ht="15.75" x14ac:dyDescent="0.25">
      <c r="A1555" s="651">
        <v>1554</v>
      </c>
      <c r="B1555" s="651" t="s">
        <v>235</v>
      </c>
      <c r="C1555" s="651" t="s">
        <v>296</v>
      </c>
      <c r="D1555" s="651" t="s">
        <v>1298</v>
      </c>
      <c r="E1555" s="651">
        <v>650</v>
      </c>
      <c r="F1555" s="651" t="s">
        <v>1301</v>
      </c>
      <c r="G1555" s="651">
        <v>0.14012342027227886</v>
      </c>
      <c r="H1555" s="651">
        <v>0.14012342027227886</v>
      </c>
      <c r="I1555" s="651" t="s">
        <v>1302</v>
      </c>
    </row>
    <row r="1556" spans="1:9" ht="15.75" x14ac:dyDescent="0.25">
      <c r="A1556" s="651">
        <v>1555</v>
      </c>
      <c r="B1556" s="651" t="s">
        <v>235</v>
      </c>
      <c r="C1556" s="651" t="s">
        <v>296</v>
      </c>
      <c r="D1556" s="651" t="s">
        <v>1298</v>
      </c>
      <c r="E1556" s="651">
        <v>650</v>
      </c>
      <c r="F1556" s="651" t="s">
        <v>1301</v>
      </c>
      <c r="G1556" s="651">
        <v>0.14012342027227886</v>
      </c>
      <c r="H1556" s="651">
        <v>0.14012342027227886</v>
      </c>
      <c r="I1556" s="651" t="s">
        <v>1302</v>
      </c>
    </row>
    <row r="1557" spans="1:9" ht="15.75" x14ac:dyDescent="0.25">
      <c r="A1557" s="651">
        <v>1556</v>
      </c>
      <c r="B1557" s="651" t="s">
        <v>235</v>
      </c>
      <c r="C1557" s="651" t="s">
        <v>296</v>
      </c>
      <c r="D1557" s="651" t="s">
        <v>1298</v>
      </c>
      <c r="E1557" s="651">
        <v>652</v>
      </c>
      <c r="F1557" s="651" t="s">
        <v>1301</v>
      </c>
      <c r="G1557" s="651">
        <v>8.000595286513988E-4</v>
      </c>
      <c r="H1557" s="651">
        <v>8.0909974931412634E-4</v>
      </c>
      <c r="I1557" s="651" t="s">
        <v>1302</v>
      </c>
    </row>
    <row r="1558" spans="1:9" ht="15.75" x14ac:dyDescent="0.25">
      <c r="A1558" s="651">
        <v>1557</v>
      </c>
      <c r="B1558" s="651" t="s">
        <v>235</v>
      </c>
      <c r="C1558" s="651" t="s">
        <v>296</v>
      </c>
      <c r="D1558" s="651" t="s">
        <v>1298</v>
      </c>
      <c r="E1558" s="651">
        <v>662</v>
      </c>
      <c r="F1558" s="651" t="s">
        <v>1301</v>
      </c>
      <c r="G1558" s="651">
        <v>8.6017699605853773E-3</v>
      </c>
      <c r="H1558" s="651">
        <v>8.6017699605853773E-3</v>
      </c>
      <c r="I1558" s="651" t="s">
        <v>1302</v>
      </c>
    </row>
    <row r="1559" spans="1:9" ht="15.75" x14ac:dyDescent="0.25">
      <c r="A1559" s="651">
        <v>1558</v>
      </c>
      <c r="B1559" s="651" t="s">
        <v>235</v>
      </c>
      <c r="C1559" s="651" t="s">
        <v>296</v>
      </c>
      <c r="D1559" s="651" t="s">
        <v>1298</v>
      </c>
      <c r="E1559" s="651">
        <v>670</v>
      </c>
      <c r="F1559" s="651" t="s">
        <v>1301</v>
      </c>
      <c r="G1559" s="651">
        <v>7.9011528592239835E-3</v>
      </c>
      <c r="H1559" s="651">
        <v>7.9011528592239835E-3</v>
      </c>
      <c r="I1559" s="651" t="s">
        <v>1302</v>
      </c>
    </row>
    <row r="1560" spans="1:9" ht="15.75" x14ac:dyDescent="0.25">
      <c r="A1560" s="651">
        <v>1559</v>
      </c>
      <c r="B1560" s="651" t="s">
        <v>235</v>
      </c>
      <c r="C1560" s="651" t="s">
        <v>296</v>
      </c>
      <c r="D1560" s="651" t="s">
        <v>1298</v>
      </c>
      <c r="E1560" s="651">
        <v>675</v>
      </c>
      <c r="F1560" s="651" t="s">
        <v>1301</v>
      </c>
      <c r="G1560" s="651">
        <v>3.1997861035724585E-2</v>
      </c>
      <c r="H1560" s="651">
        <v>3.1997861035724585E-2</v>
      </c>
      <c r="I1560" s="651" t="s">
        <v>1302</v>
      </c>
    </row>
    <row r="1561" spans="1:9" ht="15.75" x14ac:dyDescent="0.25">
      <c r="A1561" s="651">
        <v>1560</v>
      </c>
      <c r="B1561" s="651" t="s">
        <v>235</v>
      </c>
      <c r="C1561" s="651" t="s">
        <v>296</v>
      </c>
      <c r="D1561" s="651" t="s">
        <v>1298</v>
      </c>
      <c r="E1561" s="651">
        <v>732</v>
      </c>
      <c r="F1561" s="651" t="s">
        <v>1304</v>
      </c>
      <c r="G1561" s="651">
        <v>8.6017699605853773E-3</v>
      </c>
      <c r="H1561" s="651">
        <v>8.6017699605853773E-3</v>
      </c>
      <c r="I1561" s="651" t="s">
        <v>1302</v>
      </c>
    </row>
    <row r="1562" spans="1:9" ht="15.75" x14ac:dyDescent="0.25">
      <c r="A1562" s="651">
        <v>1561</v>
      </c>
      <c r="B1562" s="651" t="s">
        <v>235</v>
      </c>
      <c r="C1562" s="651" t="s">
        <v>296</v>
      </c>
      <c r="D1562" s="651" t="s">
        <v>1298</v>
      </c>
      <c r="E1562" s="651" t="s">
        <v>1303</v>
      </c>
      <c r="F1562" s="651" t="s">
        <v>1301</v>
      </c>
      <c r="G1562" s="651" t="s">
        <v>1303</v>
      </c>
      <c r="H1562" s="651">
        <v>0.04</v>
      </c>
      <c r="I1562" s="651" t="s">
        <v>1302</v>
      </c>
    </row>
    <row r="1563" spans="1:9" ht="15.75" x14ac:dyDescent="0.25">
      <c r="A1563" s="651">
        <v>1562</v>
      </c>
      <c r="B1563" s="651" t="s">
        <v>235</v>
      </c>
      <c r="C1563" s="651" t="s">
        <v>296</v>
      </c>
      <c r="D1563" s="651" t="s">
        <v>1298</v>
      </c>
      <c r="E1563" s="651" t="s">
        <v>1303</v>
      </c>
      <c r="F1563" s="651" t="s">
        <v>1301</v>
      </c>
      <c r="G1563" s="651" t="s">
        <v>1303</v>
      </c>
      <c r="H1563" s="651">
        <v>0.04</v>
      </c>
      <c r="I1563" s="651" t="s">
        <v>1302</v>
      </c>
    </row>
    <row r="1564" spans="1:9" ht="15.75" x14ac:dyDescent="0.25">
      <c r="A1564" s="651">
        <v>1563</v>
      </c>
      <c r="B1564" s="651" t="s">
        <v>235</v>
      </c>
      <c r="C1564" s="651" t="s">
        <v>296</v>
      </c>
      <c r="D1564" s="651" t="s">
        <v>1298</v>
      </c>
      <c r="E1564" s="651" t="s">
        <v>1303</v>
      </c>
      <c r="F1564" s="651" t="s">
        <v>1301</v>
      </c>
      <c r="G1564" s="651" t="s">
        <v>1303</v>
      </c>
      <c r="H1564" s="651">
        <v>0.04</v>
      </c>
      <c r="I1564" s="651" t="s">
        <v>1302</v>
      </c>
    </row>
    <row r="1565" spans="1:9" ht="15.75" x14ac:dyDescent="0.25">
      <c r="A1565" s="651">
        <v>1564</v>
      </c>
      <c r="B1565" s="651" t="s">
        <v>235</v>
      </c>
      <c r="C1565" s="651" t="s">
        <v>296</v>
      </c>
      <c r="D1565" s="651" t="s">
        <v>1298</v>
      </c>
      <c r="E1565" s="651" t="s">
        <v>1303</v>
      </c>
      <c r="F1565" s="651" t="s">
        <v>1301</v>
      </c>
      <c r="G1565" s="651" t="s">
        <v>1303</v>
      </c>
      <c r="H1565" s="651">
        <v>0.04</v>
      </c>
      <c r="I1565" s="651" t="s">
        <v>1302</v>
      </c>
    </row>
    <row r="1566" spans="1:9" ht="15.75" x14ac:dyDescent="0.25">
      <c r="A1566" s="651">
        <v>1565</v>
      </c>
      <c r="B1566" s="651" t="s">
        <v>235</v>
      </c>
      <c r="C1566" s="651" t="s">
        <v>296</v>
      </c>
      <c r="D1566" s="651" t="s">
        <v>1298</v>
      </c>
      <c r="E1566" s="651" t="s">
        <v>1303</v>
      </c>
      <c r="F1566" s="651" t="s">
        <v>1301</v>
      </c>
      <c r="G1566" s="651" t="s">
        <v>1303</v>
      </c>
      <c r="H1566" s="651">
        <v>0.04</v>
      </c>
      <c r="I1566" s="651" t="s">
        <v>1302</v>
      </c>
    </row>
    <row r="1567" spans="1:9" ht="15.75" x14ac:dyDescent="0.25">
      <c r="A1567" s="651">
        <v>1566</v>
      </c>
      <c r="B1567" s="651" t="s">
        <v>235</v>
      </c>
      <c r="C1567" s="651" t="s">
        <v>296</v>
      </c>
      <c r="D1567" s="651" t="s">
        <v>1298</v>
      </c>
      <c r="E1567" s="651" t="s">
        <v>1303</v>
      </c>
      <c r="F1567" s="651" t="s">
        <v>1301</v>
      </c>
      <c r="G1567" s="651" t="s">
        <v>1303</v>
      </c>
      <c r="H1567" s="651">
        <v>0.04</v>
      </c>
      <c r="I1567" s="651" t="s">
        <v>1302</v>
      </c>
    </row>
    <row r="1568" spans="1:9" ht="15.75" x14ac:dyDescent="0.25">
      <c r="A1568" s="651">
        <v>1567</v>
      </c>
      <c r="B1568" s="651" t="s">
        <v>235</v>
      </c>
      <c r="C1568" s="651" t="s">
        <v>296</v>
      </c>
      <c r="D1568" s="651" t="s">
        <v>1298</v>
      </c>
      <c r="E1568" s="651" t="s">
        <v>1303</v>
      </c>
      <c r="F1568" s="651" t="s">
        <v>1301</v>
      </c>
      <c r="G1568" s="651" t="s">
        <v>1303</v>
      </c>
      <c r="H1568" s="651">
        <v>0.04</v>
      </c>
      <c r="I1568" s="651" t="s">
        <v>1302</v>
      </c>
    </row>
    <row r="1569" spans="1:9" ht="15.75" x14ac:dyDescent="0.25">
      <c r="A1569" s="651">
        <v>1568</v>
      </c>
      <c r="B1569" s="651" t="s">
        <v>235</v>
      </c>
      <c r="C1569" s="651" t="s">
        <v>296</v>
      </c>
      <c r="D1569" s="651" t="s">
        <v>1298</v>
      </c>
      <c r="E1569" s="651" t="s">
        <v>1303</v>
      </c>
      <c r="F1569" s="651" t="s">
        <v>1301</v>
      </c>
      <c r="G1569" s="651" t="s">
        <v>1303</v>
      </c>
      <c r="H1569" s="651">
        <v>0.04</v>
      </c>
      <c r="I1569" s="651" t="s">
        <v>1302</v>
      </c>
    </row>
    <row r="1570" spans="1:9" ht="15.75" x14ac:dyDescent="0.25">
      <c r="A1570" s="651">
        <v>1569</v>
      </c>
      <c r="B1570" s="651" t="s">
        <v>235</v>
      </c>
      <c r="C1570" s="651" t="s">
        <v>296</v>
      </c>
      <c r="D1570" s="651" t="s">
        <v>1298</v>
      </c>
      <c r="E1570" s="651" t="s">
        <v>1303</v>
      </c>
      <c r="F1570" s="651" t="s">
        <v>1301</v>
      </c>
      <c r="G1570" s="651" t="s">
        <v>1303</v>
      </c>
      <c r="H1570" s="651">
        <v>0.04</v>
      </c>
      <c r="I1570" s="651" t="s">
        <v>1302</v>
      </c>
    </row>
    <row r="1571" spans="1:9" ht="15.75" x14ac:dyDescent="0.25">
      <c r="A1571" s="651">
        <v>1570</v>
      </c>
      <c r="B1571" s="651" t="s">
        <v>235</v>
      </c>
      <c r="C1571" s="651" t="s">
        <v>296</v>
      </c>
      <c r="D1571" s="651" t="s">
        <v>1298</v>
      </c>
      <c r="E1571" s="651" t="s">
        <v>1303</v>
      </c>
      <c r="F1571" s="651" t="s">
        <v>1301</v>
      </c>
      <c r="G1571" s="651" t="s">
        <v>1303</v>
      </c>
      <c r="H1571" s="651">
        <v>0.04</v>
      </c>
      <c r="I1571" s="651" t="s">
        <v>1302</v>
      </c>
    </row>
    <row r="1572" spans="1:9" ht="15.75" x14ac:dyDescent="0.25">
      <c r="A1572" s="651">
        <v>1571</v>
      </c>
      <c r="B1572" s="651" t="s">
        <v>235</v>
      </c>
      <c r="C1572" s="651" t="s">
        <v>296</v>
      </c>
      <c r="D1572" s="651" t="s">
        <v>1298</v>
      </c>
      <c r="E1572" s="651" t="s">
        <v>1303</v>
      </c>
      <c r="F1572" s="651" t="s">
        <v>1301</v>
      </c>
      <c r="G1572" s="651" t="s">
        <v>1303</v>
      </c>
      <c r="H1572" s="651">
        <v>0.04</v>
      </c>
      <c r="I1572" s="651" t="s">
        <v>1302</v>
      </c>
    </row>
    <row r="1573" spans="1:9" ht="15.75" x14ac:dyDescent="0.25">
      <c r="A1573" s="651">
        <v>1572</v>
      </c>
      <c r="B1573" s="651" t="s">
        <v>235</v>
      </c>
      <c r="C1573" s="651" t="s">
        <v>296</v>
      </c>
      <c r="D1573" s="651" t="s">
        <v>1298</v>
      </c>
      <c r="E1573" s="651" t="s">
        <v>1303</v>
      </c>
      <c r="F1573" s="651" t="s">
        <v>1301</v>
      </c>
      <c r="G1573" s="651" t="s">
        <v>1303</v>
      </c>
      <c r="H1573" s="651">
        <v>0.04</v>
      </c>
      <c r="I1573" s="651" t="s">
        <v>1302</v>
      </c>
    </row>
    <row r="1574" spans="1:9" ht="15.75" x14ac:dyDescent="0.25">
      <c r="A1574" s="651">
        <v>1573</v>
      </c>
      <c r="B1574" s="651" t="s">
        <v>235</v>
      </c>
      <c r="C1574" s="651" t="s">
        <v>296</v>
      </c>
      <c r="D1574" s="651" t="s">
        <v>1298</v>
      </c>
      <c r="E1574" s="651" t="s">
        <v>1303</v>
      </c>
      <c r="F1574" s="651" t="s">
        <v>1301</v>
      </c>
      <c r="G1574" s="651" t="s">
        <v>1303</v>
      </c>
      <c r="H1574" s="651">
        <v>0.04</v>
      </c>
      <c r="I1574" s="651" t="s">
        <v>1302</v>
      </c>
    </row>
    <row r="1575" spans="1:9" ht="15.75" x14ac:dyDescent="0.25">
      <c r="A1575" s="651">
        <v>1574</v>
      </c>
      <c r="B1575" s="651" t="s">
        <v>235</v>
      </c>
      <c r="C1575" s="651" t="s">
        <v>296</v>
      </c>
      <c r="D1575" s="651" t="s">
        <v>1298</v>
      </c>
      <c r="E1575" s="651" t="s">
        <v>1303</v>
      </c>
      <c r="F1575" s="651" t="s">
        <v>1301</v>
      </c>
      <c r="G1575" s="651" t="s">
        <v>1303</v>
      </c>
      <c r="H1575" s="651">
        <v>0.04</v>
      </c>
      <c r="I1575" s="651" t="s">
        <v>1302</v>
      </c>
    </row>
    <row r="1576" spans="1:9" ht="15.75" x14ac:dyDescent="0.25">
      <c r="A1576" s="651">
        <v>1575</v>
      </c>
      <c r="B1576" s="651" t="s">
        <v>235</v>
      </c>
      <c r="C1576" s="651" t="s">
        <v>296</v>
      </c>
      <c r="D1576" s="651" t="s">
        <v>1298</v>
      </c>
      <c r="E1576" s="651" t="s">
        <v>1303</v>
      </c>
      <c r="F1576" s="651" t="s">
        <v>1301</v>
      </c>
      <c r="G1576" s="651" t="s">
        <v>1303</v>
      </c>
      <c r="H1576" s="651">
        <v>0.05</v>
      </c>
      <c r="I1576" s="651" t="s">
        <v>1302</v>
      </c>
    </row>
    <row r="1577" spans="1:9" ht="15.75" x14ac:dyDescent="0.25">
      <c r="A1577" s="651">
        <v>1576</v>
      </c>
      <c r="B1577" s="651" t="s">
        <v>235</v>
      </c>
      <c r="C1577" s="651" t="s">
        <v>296</v>
      </c>
      <c r="D1577" s="651" t="s">
        <v>1298</v>
      </c>
      <c r="E1577" s="651" t="s">
        <v>1303</v>
      </c>
      <c r="F1577" s="651" t="s">
        <v>1301</v>
      </c>
      <c r="G1577" s="651" t="s">
        <v>1303</v>
      </c>
      <c r="H1577" s="651">
        <v>0.05</v>
      </c>
      <c r="I1577" s="651" t="s">
        <v>1302</v>
      </c>
    </row>
    <row r="1578" spans="1:9" ht="15.75" x14ac:dyDescent="0.25">
      <c r="A1578" s="651">
        <v>1577</v>
      </c>
      <c r="B1578" s="651" t="s">
        <v>235</v>
      </c>
      <c r="C1578" s="651" t="s">
        <v>296</v>
      </c>
      <c r="D1578" s="651" t="s">
        <v>1298</v>
      </c>
      <c r="E1578" s="651" t="s">
        <v>1303</v>
      </c>
      <c r="F1578" s="651" t="s">
        <v>1301</v>
      </c>
      <c r="G1578" s="651" t="s">
        <v>1303</v>
      </c>
      <c r="H1578" s="651">
        <v>0.05</v>
      </c>
      <c r="I1578" s="651" t="s">
        <v>1302</v>
      </c>
    </row>
    <row r="1579" spans="1:9" ht="15.75" x14ac:dyDescent="0.25">
      <c r="A1579" s="651">
        <v>1578</v>
      </c>
      <c r="B1579" s="651" t="s">
        <v>235</v>
      </c>
      <c r="C1579" s="651" t="s">
        <v>296</v>
      </c>
      <c r="D1579" s="651" t="s">
        <v>1298</v>
      </c>
      <c r="E1579" s="651" t="s">
        <v>1303</v>
      </c>
      <c r="F1579" s="651" t="s">
        <v>1301</v>
      </c>
      <c r="G1579" s="651" t="s">
        <v>1303</v>
      </c>
      <c r="H1579" s="651">
        <v>0.05</v>
      </c>
      <c r="I1579" s="651" t="s">
        <v>1302</v>
      </c>
    </row>
    <row r="1580" spans="1:9" ht="15.75" x14ac:dyDescent="0.25">
      <c r="A1580" s="651">
        <v>1579</v>
      </c>
      <c r="B1580" s="651" t="s">
        <v>235</v>
      </c>
      <c r="C1580" s="651" t="s">
        <v>296</v>
      </c>
      <c r="D1580" s="651" t="s">
        <v>1298</v>
      </c>
      <c r="E1580" s="651" t="s">
        <v>1303</v>
      </c>
      <c r="F1580" s="651" t="s">
        <v>1301</v>
      </c>
      <c r="G1580" s="651" t="s">
        <v>1303</v>
      </c>
      <c r="H1580" s="651">
        <v>0.05</v>
      </c>
      <c r="I1580" s="651" t="s">
        <v>1302</v>
      </c>
    </row>
    <row r="1581" spans="1:9" ht="15.75" x14ac:dyDescent="0.25">
      <c r="A1581" s="651">
        <v>1580</v>
      </c>
      <c r="B1581" s="651" t="s">
        <v>235</v>
      </c>
      <c r="C1581" s="651" t="s">
        <v>296</v>
      </c>
      <c r="D1581" s="651" t="s">
        <v>1298</v>
      </c>
      <c r="E1581" s="651" t="s">
        <v>1303</v>
      </c>
      <c r="F1581" s="651" t="s">
        <v>1301</v>
      </c>
      <c r="G1581" s="651" t="s">
        <v>1303</v>
      </c>
      <c r="H1581" s="651">
        <v>0.05</v>
      </c>
      <c r="I1581" s="651" t="s">
        <v>1302</v>
      </c>
    </row>
    <row r="1582" spans="1:9" ht="15.75" x14ac:dyDescent="0.25">
      <c r="A1582" s="651">
        <v>1581</v>
      </c>
      <c r="B1582" s="651" t="s">
        <v>235</v>
      </c>
      <c r="C1582" s="651" t="s">
        <v>296</v>
      </c>
      <c r="D1582" s="651" t="s">
        <v>1298</v>
      </c>
      <c r="E1582" s="651" t="s">
        <v>1303</v>
      </c>
      <c r="F1582" s="651" t="s">
        <v>1301</v>
      </c>
      <c r="G1582" s="651" t="s">
        <v>1303</v>
      </c>
      <c r="H1582" s="651">
        <v>0.05</v>
      </c>
      <c r="I1582" s="651" t="s">
        <v>1302</v>
      </c>
    </row>
    <row r="1583" spans="1:9" ht="15.75" x14ac:dyDescent="0.25">
      <c r="A1583" s="651">
        <v>1582</v>
      </c>
      <c r="B1583" s="651" t="s">
        <v>235</v>
      </c>
      <c r="C1583" s="651" t="s">
        <v>1305</v>
      </c>
      <c r="D1583" s="651" t="s">
        <v>1298</v>
      </c>
      <c r="E1583" s="651">
        <v>420</v>
      </c>
      <c r="F1583" s="651" t="s">
        <v>1299</v>
      </c>
      <c r="G1583" s="651">
        <v>1.0983868105214118</v>
      </c>
      <c r="H1583" s="651">
        <v>1.0983868105214118</v>
      </c>
      <c r="I1583" s="651" t="s">
        <v>1300</v>
      </c>
    </row>
    <row r="1584" spans="1:9" ht="15.75" x14ac:dyDescent="0.25">
      <c r="A1584" s="651">
        <v>1583</v>
      </c>
      <c r="B1584" s="651" t="s">
        <v>235</v>
      </c>
      <c r="C1584" s="651" t="s">
        <v>1305</v>
      </c>
      <c r="D1584" s="651" t="s">
        <v>1298</v>
      </c>
      <c r="E1584" s="651">
        <v>420</v>
      </c>
      <c r="F1584" s="651" t="s">
        <v>1299</v>
      </c>
      <c r="G1584" s="651">
        <v>4.3980673524170113</v>
      </c>
      <c r="H1584" s="651">
        <v>4.3980673524170113</v>
      </c>
      <c r="I1584" s="651" t="s">
        <v>1300</v>
      </c>
    </row>
    <row r="1585" spans="1:9" ht="15.75" x14ac:dyDescent="0.25">
      <c r="A1585" s="651">
        <v>1584</v>
      </c>
      <c r="B1585" s="651" t="s">
        <v>235</v>
      </c>
      <c r="C1585" s="651" t="s">
        <v>1305</v>
      </c>
      <c r="D1585" s="651" t="s">
        <v>1298</v>
      </c>
      <c r="E1585" s="651">
        <v>420</v>
      </c>
      <c r="F1585" s="651" t="s">
        <v>1299</v>
      </c>
      <c r="G1585" s="651">
        <v>5.6998591278497948</v>
      </c>
      <c r="H1585" s="651">
        <v>5.6998591278497948</v>
      </c>
      <c r="I1585" s="651" t="s">
        <v>1300</v>
      </c>
    </row>
    <row r="1586" spans="1:9" ht="15.75" x14ac:dyDescent="0.25">
      <c r="A1586" s="651">
        <v>1585</v>
      </c>
      <c r="B1586" s="651" t="s">
        <v>235</v>
      </c>
      <c r="C1586" s="651" t="s">
        <v>1305</v>
      </c>
      <c r="D1586" s="651" t="s">
        <v>1298</v>
      </c>
      <c r="E1586" s="651">
        <v>420</v>
      </c>
      <c r="F1586" s="651" t="s">
        <v>1299</v>
      </c>
      <c r="G1586" s="651">
        <v>8.0005952865139864</v>
      </c>
      <c r="H1586" s="651">
        <v>8.0005952865139864</v>
      </c>
      <c r="I1586" s="651" t="s">
        <v>1300</v>
      </c>
    </row>
    <row r="1587" spans="1:9" ht="15.75" x14ac:dyDescent="0.25">
      <c r="A1587" s="651">
        <v>1586</v>
      </c>
      <c r="B1587" s="651" t="s">
        <v>235</v>
      </c>
      <c r="C1587" s="651" t="s">
        <v>1305</v>
      </c>
      <c r="D1587" s="651" t="s">
        <v>1298</v>
      </c>
      <c r="E1587" s="651">
        <v>510</v>
      </c>
      <c r="F1587" s="651" t="s">
        <v>1301</v>
      </c>
      <c r="G1587" s="651">
        <v>7.2321765301821356E-2</v>
      </c>
      <c r="H1587" s="651">
        <v>6.7801654970457509E-2</v>
      </c>
      <c r="I1587" s="651" t="s">
        <v>1302</v>
      </c>
    </row>
    <row r="1588" spans="1:9" ht="15.75" x14ac:dyDescent="0.25">
      <c r="A1588" s="651">
        <v>1587</v>
      </c>
      <c r="B1588" s="651" t="s">
        <v>235</v>
      </c>
      <c r="C1588" s="651" t="s">
        <v>1305</v>
      </c>
      <c r="D1588" s="651" t="s">
        <v>1298</v>
      </c>
      <c r="E1588" s="651">
        <v>540</v>
      </c>
      <c r="F1588" s="651" t="s">
        <v>1301</v>
      </c>
      <c r="G1588" s="651">
        <v>2.299832136597919E-2</v>
      </c>
      <c r="H1588" s="651">
        <v>2.0001488216284967E-2</v>
      </c>
      <c r="I1588" s="651" t="s">
        <v>1300</v>
      </c>
    </row>
    <row r="1589" spans="1:9" ht="15.75" x14ac:dyDescent="0.25">
      <c r="A1589" s="651">
        <v>1588</v>
      </c>
      <c r="B1589" s="651" t="s">
        <v>235</v>
      </c>
      <c r="C1589" s="651" t="s">
        <v>1305</v>
      </c>
      <c r="D1589" s="651" t="s">
        <v>1298</v>
      </c>
      <c r="E1589" s="651">
        <v>540</v>
      </c>
      <c r="F1589" s="651" t="s">
        <v>1301</v>
      </c>
      <c r="G1589" s="651">
        <v>0.75937853566912428</v>
      </c>
      <c r="H1589" s="651">
        <v>0.75937853566912428</v>
      </c>
      <c r="I1589" s="651" t="s">
        <v>1300</v>
      </c>
    </row>
    <row r="1590" spans="1:9" ht="15.75" x14ac:dyDescent="0.25">
      <c r="A1590" s="651">
        <v>1589</v>
      </c>
      <c r="B1590" s="651" t="s">
        <v>235</v>
      </c>
      <c r="C1590" s="651" t="s">
        <v>1305</v>
      </c>
      <c r="D1590" s="651" t="s">
        <v>1298</v>
      </c>
      <c r="E1590" s="651">
        <v>540</v>
      </c>
      <c r="F1590" s="651" t="s">
        <v>1301</v>
      </c>
      <c r="G1590" s="651">
        <v>1.0983868105214118</v>
      </c>
      <c r="H1590" s="651">
        <v>0.99894438323140733</v>
      </c>
      <c r="I1590" s="651" t="s">
        <v>1300</v>
      </c>
    </row>
    <row r="1591" spans="1:9" ht="15.75" x14ac:dyDescent="0.25">
      <c r="A1591" s="651">
        <v>1590</v>
      </c>
      <c r="B1591" s="651" t="s">
        <v>235</v>
      </c>
      <c r="C1591" s="651" t="s">
        <v>1305</v>
      </c>
      <c r="D1591" s="651" t="s">
        <v>1298</v>
      </c>
      <c r="E1591" s="651">
        <v>540</v>
      </c>
      <c r="F1591" s="651" t="s">
        <v>1301</v>
      </c>
      <c r="G1591" s="651">
        <v>1.7990039118828061</v>
      </c>
      <c r="H1591" s="651">
        <v>1.6001190573027975</v>
      </c>
      <c r="I1591" s="651" t="s">
        <v>1300</v>
      </c>
    </row>
    <row r="1592" spans="1:9" ht="15.75" x14ac:dyDescent="0.25">
      <c r="A1592" s="651">
        <v>1591</v>
      </c>
      <c r="B1592" s="651" t="s">
        <v>235</v>
      </c>
      <c r="C1592" s="651" t="s">
        <v>1305</v>
      </c>
      <c r="D1592" s="651" t="s">
        <v>1298</v>
      </c>
      <c r="E1592" s="651">
        <v>595</v>
      </c>
      <c r="F1592" s="651" t="s">
        <v>1301</v>
      </c>
      <c r="G1592" s="651">
        <v>7.2321765301821356E-2</v>
      </c>
      <c r="H1592" s="651">
        <v>5.876143430772985E-2</v>
      </c>
      <c r="I1592" s="651" t="s">
        <v>1300</v>
      </c>
    </row>
    <row r="1593" spans="1:9" ht="15.75" x14ac:dyDescent="0.25">
      <c r="A1593" s="651">
        <v>1592</v>
      </c>
      <c r="B1593" s="651" t="s">
        <v>235</v>
      </c>
      <c r="C1593" s="651" t="s">
        <v>1305</v>
      </c>
      <c r="D1593" s="651" t="s">
        <v>1298</v>
      </c>
      <c r="E1593" s="651">
        <v>599</v>
      </c>
      <c r="F1593" s="651" t="s">
        <v>1301</v>
      </c>
      <c r="G1593" s="651">
        <v>5.424132397636601E-2</v>
      </c>
      <c r="H1593" s="651">
        <v>4.2999809582264167E-2</v>
      </c>
      <c r="I1593" s="651" t="s">
        <v>1300</v>
      </c>
    </row>
    <row r="1594" spans="1:9" ht="15.75" x14ac:dyDescent="0.25">
      <c r="A1594" s="651">
        <v>1593</v>
      </c>
      <c r="B1594" s="651" t="s">
        <v>235</v>
      </c>
      <c r="C1594" s="651" t="s">
        <v>1305</v>
      </c>
      <c r="D1594" s="651" t="s">
        <v>1298</v>
      </c>
      <c r="E1594" s="651">
        <v>600</v>
      </c>
      <c r="F1594" s="651" t="s">
        <v>1301</v>
      </c>
      <c r="G1594" s="651">
        <v>8.8006548151653863E-3</v>
      </c>
      <c r="H1594" s="651">
        <v>8.8006548151653863E-3</v>
      </c>
      <c r="I1594" s="651" t="s">
        <v>1302</v>
      </c>
    </row>
    <row r="1595" spans="1:9" ht="15.75" x14ac:dyDescent="0.25">
      <c r="A1595" s="651">
        <v>1594</v>
      </c>
      <c r="B1595" s="651" t="s">
        <v>235</v>
      </c>
      <c r="C1595" s="651" t="s">
        <v>1305</v>
      </c>
      <c r="D1595" s="651" t="s">
        <v>1298</v>
      </c>
      <c r="E1595" s="651">
        <v>600</v>
      </c>
      <c r="F1595" s="651" t="s">
        <v>1301</v>
      </c>
      <c r="G1595" s="651">
        <v>8.8006548151653863E-3</v>
      </c>
      <c r="H1595" s="651">
        <v>8.8006548151653863E-3</v>
      </c>
      <c r="I1595" s="651" t="s">
        <v>1302</v>
      </c>
    </row>
    <row r="1596" spans="1:9" ht="15.75" x14ac:dyDescent="0.25">
      <c r="A1596" s="651">
        <v>1595</v>
      </c>
      <c r="B1596" s="651" t="s">
        <v>235</v>
      </c>
      <c r="C1596" s="651" t="s">
        <v>1305</v>
      </c>
      <c r="D1596" s="651" t="s">
        <v>1298</v>
      </c>
      <c r="E1596" s="651">
        <v>600</v>
      </c>
      <c r="F1596" s="651" t="s">
        <v>1301</v>
      </c>
      <c r="G1596" s="651">
        <v>7.2321765301821356E-2</v>
      </c>
      <c r="H1596" s="651">
        <v>5.876143430772985E-2</v>
      </c>
      <c r="I1596" s="651" t="s">
        <v>1302</v>
      </c>
    </row>
    <row r="1597" spans="1:9" ht="15.75" x14ac:dyDescent="0.25">
      <c r="A1597" s="651">
        <v>1596</v>
      </c>
      <c r="B1597" s="651" t="s">
        <v>235</v>
      </c>
      <c r="C1597" s="651" t="s">
        <v>1305</v>
      </c>
      <c r="D1597" s="651" t="s">
        <v>1298</v>
      </c>
      <c r="E1597" s="651">
        <v>600</v>
      </c>
      <c r="F1597" s="651" t="s">
        <v>1301</v>
      </c>
      <c r="G1597" s="651">
        <v>7.2321765301821356E-2</v>
      </c>
      <c r="H1597" s="651">
        <v>5.876143430772985E-2</v>
      </c>
      <c r="I1597" s="651" t="s">
        <v>1302</v>
      </c>
    </row>
    <row r="1598" spans="1:9" ht="15.75" x14ac:dyDescent="0.25">
      <c r="A1598" s="651">
        <v>1597</v>
      </c>
      <c r="B1598" s="651" t="s">
        <v>235</v>
      </c>
      <c r="C1598" s="651" t="s">
        <v>1305</v>
      </c>
      <c r="D1598" s="651" t="s">
        <v>1298</v>
      </c>
      <c r="E1598" s="651">
        <v>600</v>
      </c>
      <c r="F1598" s="651" t="s">
        <v>1301</v>
      </c>
      <c r="G1598" s="651">
        <v>7.2321765301821356E-2</v>
      </c>
      <c r="H1598" s="651">
        <v>5.876143430772985E-2</v>
      </c>
      <c r="I1598" s="651" t="s">
        <v>1302</v>
      </c>
    </row>
    <row r="1599" spans="1:9" ht="15.75" x14ac:dyDescent="0.25">
      <c r="A1599" s="651">
        <v>1598</v>
      </c>
      <c r="B1599" s="651" t="s">
        <v>235</v>
      </c>
      <c r="C1599" s="651" t="s">
        <v>1305</v>
      </c>
      <c r="D1599" s="651" t="s">
        <v>1298</v>
      </c>
      <c r="E1599" s="651">
        <v>600</v>
      </c>
      <c r="F1599" s="651" t="s">
        <v>1301</v>
      </c>
      <c r="G1599" s="651">
        <v>3.8014127886769846</v>
      </c>
      <c r="H1599" s="651">
        <v>3.0013532600255859</v>
      </c>
      <c r="I1599" s="651" t="s">
        <v>1300</v>
      </c>
    </row>
    <row r="1600" spans="1:9" ht="15.75" x14ac:dyDescent="0.25">
      <c r="A1600" s="651">
        <v>1599</v>
      </c>
      <c r="B1600" s="651" t="s">
        <v>235</v>
      </c>
      <c r="C1600" s="651" t="s">
        <v>1305</v>
      </c>
      <c r="D1600" s="651" t="s">
        <v>1298</v>
      </c>
      <c r="E1600" s="651">
        <v>601</v>
      </c>
      <c r="F1600" s="651" t="s">
        <v>1301</v>
      </c>
      <c r="G1600" s="651">
        <v>2.4001785859541963E-2</v>
      </c>
      <c r="H1600" s="651">
        <v>1.8998023722722194E-2</v>
      </c>
      <c r="I1600" s="651" t="s">
        <v>1300</v>
      </c>
    </row>
    <row r="1601" spans="1:9" ht="15.75" x14ac:dyDescent="0.25">
      <c r="A1601" s="651">
        <v>1600</v>
      </c>
      <c r="B1601" s="651" t="s">
        <v>235</v>
      </c>
      <c r="C1601" s="651" t="s">
        <v>1305</v>
      </c>
      <c r="D1601" s="651" t="s">
        <v>1298</v>
      </c>
      <c r="E1601" s="651">
        <v>601</v>
      </c>
      <c r="F1601" s="651" t="s">
        <v>1301</v>
      </c>
      <c r="G1601" s="651">
        <v>7.2321765301821356E-2</v>
      </c>
      <c r="H1601" s="651">
        <v>5.876143430772985E-2</v>
      </c>
      <c r="I1601" s="651" t="s">
        <v>1302</v>
      </c>
    </row>
    <row r="1602" spans="1:9" ht="15.75" x14ac:dyDescent="0.25">
      <c r="A1602" s="651">
        <v>1601</v>
      </c>
      <c r="B1602" s="651" t="s">
        <v>235</v>
      </c>
      <c r="C1602" s="651" t="s">
        <v>1305</v>
      </c>
      <c r="D1602" s="651" t="s">
        <v>1298</v>
      </c>
      <c r="E1602" s="651">
        <v>601</v>
      </c>
      <c r="F1602" s="651" t="s">
        <v>1301</v>
      </c>
      <c r="G1602" s="651">
        <v>7.2321765301821356E-2</v>
      </c>
      <c r="H1602" s="651">
        <v>5.876143430772985E-2</v>
      </c>
      <c r="I1602" s="651" t="s">
        <v>1302</v>
      </c>
    </row>
    <row r="1603" spans="1:9" ht="15.75" x14ac:dyDescent="0.25">
      <c r="A1603" s="651">
        <v>1602</v>
      </c>
      <c r="B1603" s="651" t="s">
        <v>235</v>
      </c>
      <c r="C1603" s="651" t="s">
        <v>1305</v>
      </c>
      <c r="D1603" s="651" t="s">
        <v>1298</v>
      </c>
      <c r="E1603" s="651">
        <v>602</v>
      </c>
      <c r="F1603" s="651" t="s">
        <v>1301</v>
      </c>
      <c r="G1603" s="651">
        <v>1.8998023722722194E-2</v>
      </c>
      <c r="H1603" s="651">
        <v>1.5002246189796566E-2</v>
      </c>
      <c r="I1603" s="651" t="s">
        <v>1300</v>
      </c>
    </row>
    <row r="1604" spans="1:9" ht="15.75" x14ac:dyDescent="0.25">
      <c r="A1604" s="651">
        <v>1603</v>
      </c>
      <c r="B1604" s="651" t="s">
        <v>235</v>
      </c>
      <c r="C1604" s="651" t="s">
        <v>1305</v>
      </c>
      <c r="D1604" s="651" t="s">
        <v>1298</v>
      </c>
      <c r="E1604" s="651">
        <v>602</v>
      </c>
      <c r="F1604" s="651" t="s">
        <v>1301</v>
      </c>
      <c r="G1604" s="651">
        <v>6.328154463909369E-2</v>
      </c>
      <c r="H1604" s="651">
        <v>4.9721213645002177E-2</v>
      </c>
      <c r="I1604" s="651" t="s">
        <v>1300</v>
      </c>
    </row>
    <row r="1605" spans="1:9" ht="15.75" x14ac:dyDescent="0.25">
      <c r="A1605" s="651">
        <v>1604</v>
      </c>
      <c r="B1605" s="651" t="s">
        <v>235</v>
      </c>
      <c r="C1605" s="651" t="s">
        <v>1305</v>
      </c>
      <c r="D1605" s="651" t="s">
        <v>1298</v>
      </c>
      <c r="E1605" s="651">
        <v>605</v>
      </c>
      <c r="F1605" s="651" t="s">
        <v>1301</v>
      </c>
      <c r="G1605" s="651" t="s">
        <v>1303</v>
      </c>
      <c r="H1605" s="651">
        <v>1.4999999999999999E-2</v>
      </c>
      <c r="I1605" s="651" t="s">
        <v>1300</v>
      </c>
    </row>
    <row r="1606" spans="1:9" ht="15.75" x14ac:dyDescent="0.25">
      <c r="A1606" s="651">
        <v>1605</v>
      </c>
      <c r="B1606" s="651" t="s">
        <v>235</v>
      </c>
      <c r="C1606" s="651" t="s">
        <v>1305</v>
      </c>
      <c r="D1606" s="651" t="s">
        <v>1298</v>
      </c>
      <c r="E1606" s="651">
        <v>610</v>
      </c>
      <c r="F1606" s="651" t="s">
        <v>1301</v>
      </c>
      <c r="G1606" s="651">
        <v>8.701212387875381E-3</v>
      </c>
      <c r="H1606" s="651">
        <v>8.701212387875381E-3</v>
      </c>
      <c r="I1606" s="651" t="s">
        <v>1302</v>
      </c>
    </row>
    <row r="1607" spans="1:9" ht="15.75" x14ac:dyDescent="0.25">
      <c r="A1607" s="651">
        <v>1606</v>
      </c>
      <c r="B1607" s="651" t="s">
        <v>235</v>
      </c>
      <c r="C1607" s="651" t="s">
        <v>1305</v>
      </c>
      <c r="D1607" s="651" t="s">
        <v>1298</v>
      </c>
      <c r="E1607" s="651">
        <v>610</v>
      </c>
      <c r="F1607" s="651" t="s">
        <v>1301</v>
      </c>
      <c r="G1607" s="651">
        <v>8.701212387875381E-3</v>
      </c>
      <c r="H1607" s="651">
        <v>8.701212387875381E-3</v>
      </c>
      <c r="I1607" s="651" t="s">
        <v>1302</v>
      </c>
    </row>
    <row r="1608" spans="1:9" ht="15.75" x14ac:dyDescent="0.25">
      <c r="A1608" s="651">
        <v>1607</v>
      </c>
      <c r="B1608" s="651" t="s">
        <v>235</v>
      </c>
      <c r="C1608" s="651" t="s">
        <v>1305</v>
      </c>
      <c r="D1608" s="651" t="s">
        <v>1298</v>
      </c>
      <c r="E1608" s="651">
        <v>610</v>
      </c>
      <c r="F1608" s="651" t="s">
        <v>1301</v>
      </c>
      <c r="G1608" s="651">
        <v>8.701212387875381E-3</v>
      </c>
      <c r="H1608" s="651">
        <v>8.701212387875381E-3</v>
      </c>
      <c r="I1608" s="651" t="s">
        <v>1302</v>
      </c>
    </row>
    <row r="1609" spans="1:9" ht="15.75" x14ac:dyDescent="0.25">
      <c r="A1609" s="651">
        <v>1608</v>
      </c>
      <c r="B1609" s="651" t="s">
        <v>235</v>
      </c>
      <c r="C1609" s="651" t="s">
        <v>1305</v>
      </c>
      <c r="D1609" s="651" t="s">
        <v>1298</v>
      </c>
      <c r="E1609" s="651">
        <v>610</v>
      </c>
      <c r="F1609" s="651" t="s">
        <v>1301</v>
      </c>
      <c r="G1609" s="651">
        <v>7.2321765301821356E-2</v>
      </c>
      <c r="H1609" s="651">
        <v>5.876143430772985E-2</v>
      </c>
      <c r="I1609" s="651" t="s">
        <v>1302</v>
      </c>
    </row>
    <row r="1610" spans="1:9" ht="15.75" x14ac:dyDescent="0.25">
      <c r="A1610" s="651">
        <v>1609</v>
      </c>
      <c r="B1610" s="651" t="s">
        <v>235</v>
      </c>
      <c r="C1610" s="651" t="s">
        <v>1305</v>
      </c>
      <c r="D1610" s="651" t="s">
        <v>1298</v>
      </c>
      <c r="E1610" s="651">
        <v>610</v>
      </c>
      <c r="F1610" s="651" t="s">
        <v>1301</v>
      </c>
      <c r="G1610" s="651">
        <v>7.2321765301821356E-2</v>
      </c>
      <c r="H1610" s="651">
        <v>5.876143430772985E-2</v>
      </c>
      <c r="I1610" s="651" t="s">
        <v>1302</v>
      </c>
    </row>
    <row r="1611" spans="1:9" ht="15.75" x14ac:dyDescent="0.25">
      <c r="A1611" s="651">
        <v>1610</v>
      </c>
      <c r="B1611" s="651" t="s">
        <v>235</v>
      </c>
      <c r="C1611" s="651" t="s">
        <v>1305</v>
      </c>
      <c r="D1611" s="651" t="s">
        <v>1298</v>
      </c>
      <c r="E1611" s="651">
        <v>640</v>
      </c>
      <c r="F1611" s="651" t="s">
        <v>1301</v>
      </c>
      <c r="G1611" s="651">
        <v>7.2321765301821356E-2</v>
      </c>
      <c r="H1611" s="651">
        <v>5.424132397636601E-2</v>
      </c>
      <c r="I1611" s="651" t="s">
        <v>1302</v>
      </c>
    </row>
    <row r="1612" spans="1:9" ht="15.75" x14ac:dyDescent="0.25">
      <c r="A1612" s="651">
        <v>1611</v>
      </c>
      <c r="B1612" s="651" t="s">
        <v>235</v>
      </c>
      <c r="C1612" s="651" t="s">
        <v>1305</v>
      </c>
      <c r="D1612" s="651" t="s">
        <v>1298</v>
      </c>
      <c r="E1612" s="651">
        <v>640</v>
      </c>
      <c r="F1612" s="651" t="s">
        <v>1301</v>
      </c>
      <c r="G1612" s="651">
        <v>7.2321765301821356E-2</v>
      </c>
      <c r="H1612" s="651">
        <v>5.424132397636601E-2</v>
      </c>
      <c r="I1612" s="651" t="s">
        <v>1302</v>
      </c>
    </row>
    <row r="1613" spans="1:9" ht="15.75" x14ac:dyDescent="0.25">
      <c r="A1613" s="651">
        <v>1612</v>
      </c>
      <c r="B1613" s="651" t="s">
        <v>235</v>
      </c>
      <c r="C1613" s="651" t="s">
        <v>1305</v>
      </c>
      <c r="D1613" s="651" t="s">
        <v>1298</v>
      </c>
      <c r="E1613" s="651">
        <v>670</v>
      </c>
      <c r="F1613" s="651" t="s">
        <v>1301</v>
      </c>
      <c r="G1613" s="651">
        <v>7.2321765301821356E-2</v>
      </c>
      <c r="H1613" s="651">
        <v>5.424132397636601E-2</v>
      </c>
      <c r="I1613" s="651" t="s">
        <v>1302</v>
      </c>
    </row>
    <row r="1614" spans="1:9" ht="15.75" x14ac:dyDescent="0.25">
      <c r="A1614" s="651">
        <v>1613</v>
      </c>
      <c r="B1614" s="651" t="s">
        <v>235</v>
      </c>
      <c r="C1614" s="651" t="s">
        <v>1305</v>
      </c>
      <c r="D1614" s="651" t="s">
        <v>1298</v>
      </c>
      <c r="E1614" s="651">
        <v>695</v>
      </c>
      <c r="F1614" s="651" t="s">
        <v>1301</v>
      </c>
      <c r="G1614" s="651">
        <v>7.2321765301821356E-2</v>
      </c>
      <c r="H1614" s="651">
        <v>4.9721213645002177E-2</v>
      </c>
      <c r="I1614" s="651" t="s">
        <v>1302</v>
      </c>
    </row>
    <row r="1615" spans="1:9" ht="15.75" x14ac:dyDescent="0.25">
      <c r="A1615" s="651">
        <v>1614</v>
      </c>
      <c r="B1615" s="651" t="s">
        <v>235</v>
      </c>
      <c r="C1615" s="651" t="s">
        <v>1305</v>
      </c>
      <c r="D1615" s="651" t="s">
        <v>1298</v>
      </c>
      <c r="E1615" s="651">
        <v>715</v>
      </c>
      <c r="F1615" s="651" t="s">
        <v>1301</v>
      </c>
      <c r="G1615" s="651">
        <v>4.9721213645002177E-2</v>
      </c>
      <c r="H1615" s="651">
        <v>4.9721213645002177E-2</v>
      </c>
      <c r="I1615" s="651" t="s">
        <v>1302</v>
      </c>
    </row>
    <row r="1616" spans="1:9" ht="15.75" x14ac:dyDescent="0.25">
      <c r="A1616" s="651">
        <v>1615</v>
      </c>
      <c r="B1616" s="651" t="s">
        <v>1307</v>
      </c>
      <c r="C1616" s="651" t="s">
        <v>296</v>
      </c>
      <c r="D1616" s="651" t="s">
        <v>1298</v>
      </c>
      <c r="E1616" s="651">
        <v>251</v>
      </c>
      <c r="F1616" s="651" t="s">
        <v>1299</v>
      </c>
      <c r="G1616" s="651">
        <v>0.10458333333333333</v>
      </c>
      <c r="H1616" s="651">
        <v>0.3</v>
      </c>
      <c r="I1616" s="651" t="s">
        <v>1302</v>
      </c>
    </row>
    <row r="1617" spans="1:9" ht="15.75" x14ac:dyDescent="0.25">
      <c r="A1617" s="651">
        <v>1616</v>
      </c>
      <c r="B1617" s="651" t="s">
        <v>1307</v>
      </c>
      <c r="C1617" s="651" t="s">
        <v>296</v>
      </c>
      <c r="D1617" s="651" t="s">
        <v>1298</v>
      </c>
      <c r="E1617" s="651">
        <v>274</v>
      </c>
      <c r="F1617" s="651" t="s">
        <v>1299</v>
      </c>
      <c r="G1617" s="651" t="s">
        <v>1303</v>
      </c>
      <c r="H1617" s="651">
        <v>7.1999999999999998E-3</v>
      </c>
      <c r="I1617" s="651" t="s">
        <v>1302</v>
      </c>
    </row>
    <row r="1618" spans="1:9" ht="15.75" x14ac:dyDescent="0.25">
      <c r="A1618" s="651">
        <v>1617</v>
      </c>
      <c r="B1618" s="651" t="s">
        <v>1307</v>
      </c>
      <c r="C1618" s="651" t="s">
        <v>296</v>
      </c>
      <c r="D1618" s="651" t="s">
        <v>1298</v>
      </c>
      <c r="E1618" s="651">
        <v>274</v>
      </c>
      <c r="F1618" s="651" t="s">
        <v>1299</v>
      </c>
      <c r="G1618" s="651" t="s">
        <v>1303</v>
      </c>
      <c r="H1618" s="651">
        <v>7.1999999999999998E-3</v>
      </c>
      <c r="I1618" s="651" t="s">
        <v>1302</v>
      </c>
    </row>
    <row r="1619" spans="1:9" ht="15.75" x14ac:dyDescent="0.25">
      <c r="A1619" s="651">
        <v>1618</v>
      </c>
      <c r="B1619" s="651" t="s">
        <v>1307</v>
      </c>
      <c r="C1619" s="651" t="s">
        <v>296</v>
      </c>
      <c r="D1619" s="651" t="s">
        <v>1298</v>
      </c>
      <c r="E1619" s="651">
        <v>275</v>
      </c>
      <c r="F1619" s="651" t="s">
        <v>1299</v>
      </c>
      <c r="G1619" s="651" t="s">
        <v>1303</v>
      </c>
      <c r="H1619" s="651">
        <v>7.3000000000000001E-3</v>
      </c>
      <c r="I1619" s="651" t="s">
        <v>1302</v>
      </c>
    </row>
    <row r="1620" spans="1:9" ht="15.75" x14ac:dyDescent="0.25">
      <c r="A1620" s="651">
        <v>1619</v>
      </c>
      <c r="B1620" s="651" t="s">
        <v>1307</v>
      </c>
      <c r="C1620" s="651" t="s">
        <v>296</v>
      </c>
      <c r="D1620" s="651" t="s">
        <v>1298</v>
      </c>
      <c r="E1620" s="651">
        <v>300</v>
      </c>
      <c r="F1620" s="651" t="s">
        <v>1299</v>
      </c>
      <c r="G1620" s="651" t="s">
        <v>1303</v>
      </c>
      <c r="H1620" s="651">
        <v>0.15</v>
      </c>
      <c r="I1620" s="651" t="s">
        <v>1302</v>
      </c>
    </row>
    <row r="1621" spans="1:9" ht="15.75" x14ac:dyDescent="0.25">
      <c r="A1621" s="651">
        <v>1620</v>
      </c>
      <c r="B1621" s="651" t="s">
        <v>1307</v>
      </c>
      <c r="C1621" s="651" t="s">
        <v>296</v>
      </c>
      <c r="D1621" s="651" t="s">
        <v>1298</v>
      </c>
      <c r="E1621" s="651">
        <v>300</v>
      </c>
      <c r="F1621" s="651" t="s">
        <v>1299</v>
      </c>
      <c r="G1621" s="651" t="s">
        <v>1303</v>
      </c>
      <c r="H1621" s="651">
        <v>0.15</v>
      </c>
      <c r="I1621" s="651" t="s">
        <v>1302</v>
      </c>
    </row>
    <row r="1622" spans="1:9" ht="15.75" x14ac:dyDescent="0.25">
      <c r="A1622" s="651">
        <v>1621</v>
      </c>
      <c r="B1622" s="651" t="s">
        <v>1307</v>
      </c>
      <c r="C1622" s="651" t="s">
        <v>296</v>
      </c>
      <c r="D1622" s="651" t="s">
        <v>1298</v>
      </c>
      <c r="E1622" s="651">
        <v>300</v>
      </c>
      <c r="F1622" s="651" t="s">
        <v>1299</v>
      </c>
      <c r="G1622" s="651" t="s">
        <v>1303</v>
      </c>
      <c r="H1622" s="651">
        <v>0.15</v>
      </c>
      <c r="I1622" s="651" t="s">
        <v>1302</v>
      </c>
    </row>
    <row r="1623" spans="1:9" ht="15.75" x14ac:dyDescent="0.25">
      <c r="A1623" s="651">
        <v>1622</v>
      </c>
      <c r="B1623" s="651" t="s">
        <v>1307</v>
      </c>
      <c r="C1623" s="651" t="s">
        <v>296</v>
      </c>
      <c r="D1623" s="651" t="s">
        <v>1298</v>
      </c>
      <c r="E1623" s="651">
        <v>300</v>
      </c>
      <c r="F1623" s="651" t="s">
        <v>1299</v>
      </c>
      <c r="G1623" s="651" t="s">
        <v>1303</v>
      </c>
      <c r="H1623" s="651">
        <v>0.15</v>
      </c>
      <c r="I1623" s="651" t="s">
        <v>1302</v>
      </c>
    </row>
    <row r="1624" spans="1:9" ht="15.75" x14ac:dyDescent="0.25">
      <c r="A1624" s="651">
        <v>1623</v>
      </c>
      <c r="B1624" s="651" t="s">
        <v>1307</v>
      </c>
      <c r="C1624" s="651" t="s">
        <v>296</v>
      </c>
      <c r="D1624" s="651" t="s">
        <v>1298</v>
      </c>
      <c r="E1624" s="651">
        <v>300</v>
      </c>
      <c r="F1624" s="651" t="s">
        <v>1299</v>
      </c>
      <c r="G1624" s="651" t="s">
        <v>1303</v>
      </c>
      <c r="H1624" s="651">
        <v>0.19</v>
      </c>
      <c r="I1624" s="651" t="s">
        <v>1302</v>
      </c>
    </row>
    <row r="1625" spans="1:9" ht="15.75" x14ac:dyDescent="0.25">
      <c r="A1625" s="651">
        <v>1624</v>
      </c>
      <c r="B1625" s="651" t="s">
        <v>1307</v>
      </c>
      <c r="C1625" s="651" t="s">
        <v>296</v>
      </c>
      <c r="D1625" s="651" t="s">
        <v>1298</v>
      </c>
      <c r="E1625" s="651">
        <v>300</v>
      </c>
      <c r="F1625" s="651" t="s">
        <v>1299</v>
      </c>
      <c r="G1625" s="651" t="s">
        <v>1303</v>
      </c>
      <c r="H1625" s="651">
        <v>0.19</v>
      </c>
      <c r="I1625" s="651" t="s">
        <v>1302</v>
      </c>
    </row>
    <row r="1626" spans="1:9" ht="15.75" x14ac:dyDescent="0.25">
      <c r="A1626" s="651">
        <v>1625</v>
      </c>
      <c r="B1626" s="651" t="s">
        <v>1307</v>
      </c>
      <c r="C1626" s="651" t="s">
        <v>296</v>
      </c>
      <c r="D1626" s="651" t="s">
        <v>1298</v>
      </c>
      <c r="E1626" s="651">
        <v>312</v>
      </c>
      <c r="F1626" s="651" t="s">
        <v>1299</v>
      </c>
      <c r="G1626" s="651" t="s">
        <v>1303</v>
      </c>
      <c r="H1626" s="651">
        <v>1.9E-3</v>
      </c>
      <c r="I1626" s="651" t="s">
        <v>1302</v>
      </c>
    </row>
    <row r="1627" spans="1:9" ht="15.75" x14ac:dyDescent="0.25">
      <c r="A1627" s="651">
        <v>1626</v>
      </c>
      <c r="B1627" s="651" t="s">
        <v>1307</v>
      </c>
      <c r="C1627" s="651" t="s">
        <v>296</v>
      </c>
      <c r="D1627" s="651" t="s">
        <v>1298</v>
      </c>
      <c r="E1627" s="651">
        <v>317</v>
      </c>
      <c r="F1627" s="651" t="s">
        <v>1299</v>
      </c>
      <c r="G1627" s="651" t="s">
        <v>1303</v>
      </c>
      <c r="H1627" s="651">
        <v>9.8000000000000004E-2</v>
      </c>
      <c r="I1627" s="651" t="s">
        <v>1302</v>
      </c>
    </row>
    <row r="1628" spans="1:9" ht="15.75" x14ac:dyDescent="0.25">
      <c r="A1628" s="651">
        <v>1627</v>
      </c>
      <c r="B1628" s="651" t="s">
        <v>1307</v>
      </c>
      <c r="C1628" s="651" t="s">
        <v>296</v>
      </c>
      <c r="D1628" s="651" t="s">
        <v>1298</v>
      </c>
      <c r="E1628" s="651">
        <v>324</v>
      </c>
      <c r="F1628" s="651" t="s">
        <v>1299</v>
      </c>
      <c r="G1628" s="651" t="s">
        <v>1303</v>
      </c>
      <c r="H1628" s="651">
        <v>0.11</v>
      </c>
      <c r="I1628" s="651" t="s">
        <v>1302</v>
      </c>
    </row>
    <row r="1629" spans="1:9" ht="15.75" x14ac:dyDescent="0.25">
      <c r="A1629" s="651">
        <v>1628</v>
      </c>
      <c r="B1629" s="651" t="s">
        <v>1307</v>
      </c>
      <c r="C1629" s="651" t="s">
        <v>296</v>
      </c>
      <c r="D1629" s="651" t="s">
        <v>1298</v>
      </c>
      <c r="E1629" s="651">
        <v>324</v>
      </c>
      <c r="F1629" s="651" t="s">
        <v>1299</v>
      </c>
      <c r="G1629" s="651" t="s">
        <v>1303</v>
      </c>
      <c r="H1629" s="651">
        <v>0.11</v>
      </c>
      <c r="I1629" s="651" t="s">
        <v>1302</v>
      </c>
    </row>
    <row r="1630" spans="1:9" ht="15.75" x14ac:dyDescent="0.25">
      <c r="A1630" s="651">
        <v>1629</v>
      </c>
      <c r="B1630" s="651" t="s">
        <v>1307</v>
      </c>
      <c r="C1630" s="651" t="s">
        <v>296</v>
      </c>
      <c r="D1630" s="651" t="s">
        <v>1298</v>
      </c>
      <c r="E1630" s="651">
        <v>332</v>
      </c>
      <c r="F1630" s="651" t="s">
        <v>1299</v>
      </c>
      <c r="G1630" s="651" t="s">
        <v>1303</v>
      </c>
      <c r="H1630" s="651">
        <v>7.2999999999999995E-2</v>
      </c>
      <c r="I1630" s="651" t="s">
        <v>1302</v>
      </c>
    </row>
    <row r="1631" spans="1:9" ht="15.75" x14ac:dyDescent="0.25">
      <c r="A1631" s="651">
        <v>1630</v>
      </c>
      <c r="B1631" s="651" t="s">
        <v>1307</v>
      </c>
      <c r="C1631" s="651" t="s">
        <v>296</v>
      </c>
      <c r="D1631" s="651" t="s">
        <v>1298</v>
      </c>
      <c r="E1631" s="651">
        <v>335</v>
      </c>
      <c r="F1631" s="651" t="s">
        <v>1299</v>
      </c>
      <c r="G1631" s="651" t="s">
        <v>1303</v>
      </c>
      <c r="H1631" s="651">
        <v>0.1</v>
      </c>
      <c r="I1631" s="651" t="s">
        <v>1302</v>
      </c>
    </row>
    <row r="1632" spans="1:9" ht="15.75" x14ac:dyDescent="0.25">
      <c r="A1632" s="651">
        <v>1631</v>
      </c>
      <c r="B1632" s="651" t="s">
        <v>1307</v>
      </c>
      <c r="C1632" s="651" t="s">
        <v>296</v>
      </c>
      <c r="D1632" s="651" t="s">
        <v>1298</v>
      </c>
      <c r="E1632" s="651">
        <v>335</v>
      </c>
      <c r="F1632" s="651" t="s">
        <v>1299</v>
      </c>
      <c r="G1632" s="651" t="s">
        <v>1303</v>
      </c>
      <c r="H1632" s="651">
        <v>0.1</v>
      </c>
      <c r="I1632" s="651" t="s">
        <v>1302</v>
      </c>
    </row>
    <row r="1633" spans="1:9" ht="15.75" x14ac:dyDescent="0.25">
      <c r="A1633" s="651">
        <v>1632</v>
      </c>
      <c r="B1633" s="651" t="s">
        <v>1307</v>
      </c>
      <c r="C1633" s="651" t="s">
        <v>296</v>
      </c>
      <c r="D1633" s="651" t="s">
        <v>1298</v>
      </c>
      <c r="E1633" s="651">
        <v>336</v>
      </c>
      <c r="F1633" s="651" t="s">
        <v>1299</v>
      </c>
      <c r="G1633" s="651" t="s">
        <v>1303</v>
      </c>
      <c r="H1633" s="651">
        <v>5.5E-2</v>
      </c>
      <c r="I1633" s="651" t="s">
        <v>1302</v>
      </c>
    </row>
    <row r="1634" spans="1:9" ht="15.75" x14ac:dyDescent="0.25">
      <c r="A1634" s="651">
        <v>1633</v>
      </c>
      <c r="B1634" s="651" t="s">
        <v>1307</v>
      </c>
      <c r="C1634" s="651" t="s">
        <v>296</v>
      </c>
      <c r="D1634" s="651" t="s">
        <v>1298</v>
      </c>
      <c r="E1634" s="651">
        <v>353</v>
      </c>
      <c r="F1634" s="651" t="s">
        <v>1299</v>
      </c>
      <c r="G1634" s="651" t="s">
        <v>1303</v>
      </c>
      <c r="H1634" s="651">
        <v>4.8000000000000001E-2</v>
      </c>
      <c r="I1634" s="651" t="s">
        <v>1302</v>
      </c>
    </row>
    <row r="1635" spans="1:9" ht="15.75" x14ac:dyDescent="0.25">
      <c r="A1635" s="651">
        <v>1634</v>
      </c>
      <c r="B1635" s="651" t="s">
        <v>1307</v>
      </c>
      <c r="C1635" s="651" t="s">
        <v>296</v>
      </c>
      <c r="D1635" s="651" t="s">
        <v>1298</v>
      </c>
      <c r="E1635" s="651">
        <v>360</v>
      </c>
      <c r="F1635" s="651" t="s">
        <v>1299</v>
      </c>
      <c r="G1635" s="651" t="s">
        <v>1303</v>
      </c>
      <c r="H1635" s="651">
        <v>3.2000000000000001E-2</v>
      </c>
      <c r="I1635" s="651" t="s">
        <v>1302</v>
      </c>
    </row>
    <row r="1636" spans="1:9" ht="15.75" x14ac:dyDescent="0.25">
      <c r="A1636" s="651">
        <v>1635</v>
      </c>
      <c r="B1636" s="651" t="s">
        <v>1307</v>
      </c>
      <c r="C1636" s="651" t="s">
        <v>296</v>
      </c>
      <c r="D1636" s="651" t="s">
        <v>1298</v>
      </c>
      <c r="E1636" s="651">
        <v>361</v>
      </c>
      <c r="F1636" s="651" t="s">
        <v>1299</v>
      </c>
      <c r="G1636" s="651" t="s">
        <v>1303</v>
      </c>
      <c r="H1636" s="651">
        <v>3.7999999999999999E-2</v>
      </c>
      <c r="I1636" s="651" t="s">
        <v>1302</v>
      </c>
    </row>
    <row r="1637" spans="1:9" ht="15.75" x14ac:dyDescent="0.25">
      <c r="A1637" s="651">
        <v>1636</v>
      </c>
      <c r="B1637" s="651" t="s">
        <v>1307</v>
      </c>
      <c r="C1637" s="651" t="s">
        <v>296</v>
      </c>
      <c r="D1637" s="651" t="s">
        <v>1298</v>
      </c>
      <c r="E1637" s="651">
        <v>365</v>
      </c>
      <c r="F1637" s="651" t="s">
        <v>1299</v>
      </c>
      <c r="G1637" s="651" t="s">
        <v>1303</v>
      </c>
      <c r="H1637" s="651">
        <v>4.1000000000000002E-2</v>
      </c>
      <c r="I1637" s="651" t="s">
        <v>1302</v>
      </c>
    </row>
    <row r="1638" spans="1:9" ht="15.75" x14ac:dyDescent="0.25">
      <c r="A1638" s="651">
        <v>1637</v>
      </c>
      <c r="B1638" s="651" t="s">
        <v>1307</v>
      </c>
      <c r="C1638" s="651" t="s">
        <v>296</v>
      </c>
      <c r="D1638" s="651" t="s">
        <v>1298</v>
      </c>
      <c r="E1638" s="651">
        <v>377</v>
      </c>
      <c r="F1638" s="651" t="s">
        <v>1299</v>
      </c>
      <c r="G1638" s="651" t="s">
        <v>1303</v>
      </c>
      <c r="H1638" s="651">
        <v>3.7999999999999999E-2</v>
      </c>
      <c r="I1638" s="651" t="s">
        <v>1302</v>
      </c>
    </row>
    <row r="1639" spans="1:9" ht="15.75" x14ac:dyDescent="0.25">
      <c r="A1639" s="651">
        <v>1638</v>
      </c>
      <c r="B1639" s="651" t="s">
        <v>1307</v>
      </c>
      <c r="C1639" s="651" t="s">
        <v>296</v>
      </c>
      <c r="D1639" s="651" t="s">
        <v>1298</v>
      </c>
      <c r="E1639" s="651">
        <v>378</v>
      </c>
      <c r="F1639" s="651" t="s">
        <v>1299</v>
      </c>
      <c r="G1639" s="651" t="s">
        <v>1303</v>
      </c>
      <c r="H1639" s="651">
        <v>1.6E-2</v>
      </c>
      <c r="I1639" s="651" t="s">
        <v>1302</v>
      </c>
    </row>
    <row r="1640" spans="1:9" ht="15.75" x14ac:dyDescent="0.25">
      <c r="A1640" s="651">
        <v>1639</v>
      </c>
      <c r="B1640" s="651" t="s">
        <v>1307</v>
      </c>
      <c r="C1640" s="651" t="s">
        <v>296</v>
      </c>
      <c r="D1640" s="651" t="s">
        <v>1298</v>
      </c>
      <c r="E1640" s="651">
        <v>378</v>
      </c>
      <c r="F1640" s="651" t="s">
        <v>1299</v>
      </c>
      <c r="G1640" s="651" t="s">
        <v>1303</v>
      </c>
      <c r="H1640" s="651">
        <v>3.2000000000000001E-2</v>
      </c>
      <c r="I1640" s="651" t="s">
        <v>1302</v>
      </c>
    </row>
    <row r="1641" spans="1:9" ht="15.75" x14ac:dyDescent="0.25">
      <c r="A1641" s="651">
        <v>1640</v>
      </c>
      <c r="B1641" s="651" t="s">
        <v>1307</v>
      </c>
      <c r="C1641" s="651" t="s">
        <v>296</v>
      </c>
      <c r="D1641" s="651" t="s">
        <v>1298</v>
      </c>
      <c r="E1641" s="651">
        <v>381</v>
      </c>
      <c r="F1641" s="651" t="s">
        <v>1299</v>
      </c>
      <c r="G1641" s="651" t="s">
        <v>1303</v>
      </c>
      <c r="H1641" s="651">
        <v>0.14000000000000001</v>
      </c>
      <c r="I1641" s="651" t="s">
        <v>1302</v>
      </c>
    </row>
    <row r="1642" spans="1:9" ht="15.75" x14ac:dyDescent="0.25">
      <c r="A1642" s="651">
        <v>1641</v>
      </c>
      <c r="B1642" s="651" t="s">
        <v>1307</v>
      </c>
      <c r="C1642" s="651" t="s">
        <v>296</v>
      </c>
      <c r="D1642" s="651" t="s">
        <v>1298</v>
      </c>
      <c r="E1642" s="651">
        <v>382</v>
      </c>
      <c r="F1642" s="651" t="s">
        <v>1299</v>
      </c>
      <c r="G1642" s="651" t="s">
        <v>1303</v>
      </c>
      <c r="H1642" s="651">
        <v>3.2000000000000001E-2</v>
      </c>
      <c r="I1642" s="651" t="s">
        <v>1302</v>
      </c>
    </row>
    <row r="1643" spans="1:9" ht="15.75" x14ac:dyDescent="0.25">
      <c r="A1643" s="651">
        <v>1642</v>
      </c>
      <c r="B1643" s="651" t="s">
        <v>1307</v>
      </c>
      <c r="C1643" s="651" t="s">
        <v>296</v>
      </c>
      <c r="D1643" s="651" t="s">
        <v>1298</v>
      </c>
      <c r="E1643" s="651">
        <v>384</v>
      </c>
      <c r="F1643" s="651" t="s">
        <v>1299</v>
      </c>
      <c r="G1643" s="651" t="s">
        <v>1303</v>
      </c>
      <c r="H1643" s="651">
        <v>0.3</v>
      </c>
      <c r="I1643" s="651" t="s">
        <v>1302</v>
      </c>
    </row>
    <row r="1644" spans="1:9" ht="15.75" x14ac:dyDescent="0.25">
      <c r="A1644" s="651">
        <v>1643</v>
      </c>
      <c r="B1644" s="651" t="s">
        <v>1307</v>
      </c>
      <c r="C1644" s="651" t="s">
        <v>296</v>
      </c>
      <c r="D1644" s="651" t="s">
        <v>1298</v>
      </c>
      <c r="E1644" s="651">
        <v>385</v>
      </c>
      <c r="F1644" s="651" t="s">
        <v>1299</v>
      </c>
      <c r="G1644" s="651" t="s">
        <v>1303</v>
      </c>
      <c r="H1644" s="651">
        <v>2.5000000000000001E-2</v>
      </c>
      <c r="I1644" s="651" t="s">
        <v>1302</v>
      </c>
    </row>
    <row r="1645" spans="1:9" ht="15.75" x14ac:dyDescent="0.25">
      <c r="A1645" s="651">
        <v>1644</v>
      </c>
      <c r="B1645" s="651" t="s">
        <v>1307</v>
      </c>
      <c r="C1645" s="651" t="s">
        <v>296</v>
      </c>
      <c r="D1645" s="651" t="s">
        <v>1298</v>
      </c>
      <c r="E1645" s="651">
        <v>388</v>
      </c>
      <c r="F1645" s="651" t="s">
        <v>1299</v>
      </c>
      <c r="G1645" s="651" t="s">
        <v>1303</v>
      </c>
      <c r="H1645" s="651">
        <v>2.9000000000000001E-2</v>
      </c>
      <c r="I1645" s="651" t="s">
        <v>1302</v>
      </c>
    </row>
    <row r="1646" spans="1:9" ht="15.75" x14ac:dyDescent="0.25">
      <c r="A1646" s="651">
        <v>1645</v>
      </c>
      <c r="B1646" s="651" t="s">
        <v>1307</v>
      </c>
      <c r="C1646" s="651" t="s">
        <v>296</v>
      </c>
      <c r="D1646" s="651" t="s">
        <v>1298</v>
      </c>
      <c r="E1646" s="651">
        <v>388</v>
      </c>
      <c r="F1646" s="651" t="s">
        <v>1299</v>
      </c>
      <c r="G1646" s="651" t="s">
        <v>1303</v>
      </c>
      <c r="H1646" s="651">
        <v>3.5999999999999997E-2</v>
      </c>
      <c r="I1646" s="651" t="s">
        <v>1302</v>
      </c>
    </row>
    <row r="1647" spans="1:9" ht="15.75" x14ac:dyDescent="0.25">
      <c r="A1647" s="651">
        <v>1646</v>
      </c>
      <c r="B1647" s="651" t="s">
        <v>1307</v>
      </c>
      <c r="C1647" s="651" t="s">
        <v>296</v>
      </c>
      <c r="D1647" s="651" t="s">
        <v>1298</v>
      </c>
      <c r="E1647" s="651">
        <v>389</v>
      </c>
      <c r="F1647" s="651" t="s">
        <v>1299</v>
      </c>
      <c r="G1647" s="651" t="s">
        <v>1303</v>
      </c>
      <c r="H1647" s="651">
        <v>2.7E-2</v>
      </c>
      <c r="I1647" s="651" t="s">
        <v>1302</v>
      </c>
    </row>
    <row r="1648" spans="1:9" ht="15.75" x14ac:dyDescent="0.25">
      <c r="A1648" s="651">
        <v>1647</v>
      </c>
      <c r="B1648" s="651" t="s">
        <v>1307</v>
      </c>
      <c r="C1648" s="651" t="s">
        <v>296</v>
      </c>
      <c r="D1648" s="651" t="s">
        <v>1298</v>
      </c>
      <c r="E1648" s="651">
        <v>390</v>
      </c>
      <c r="F1648" s="651" t="s">
        <v>1299</v>
      </c>
      <c r="G1648" s="651" t="s">
        <v>1303</v>
      </c>
      <c r="H1648" s="651">
        <v>1.6E-2</v>
      </c>
      <c r="I1648" s="651" t="s">
        <v>1302</v>
      </c>
    </row>
    <row r="1649" spans="1:9" ht="15.75" x14ac:dyDescent="0.25">
      <c r="A1649" s="651">
        <v>1648</v>
      </c>
      <c r="B1649" s="651" t="s">
        <v>1307</v>
      </c>
      <c r="C1649" s="651" t="s">
        <v>296</v>
      </c>
      <c r="D1649" s="651" t="s">
        <v>1298</v>
      </c>
      <c r="E1649" s="651">
        <v>390</v>
      </c>
      <c r="F1649" s="651" t="s">
        <v>1299</v>
      </c>
      <c r="G1649" s="651" t="s">
        <v>1303</v>
      </c>
      <c r="H1649" s="651">
        <v>4.9000000000000002E-2</v>
      </c>
      <c r="I1649" s="651" t="s">
        <v>1302</v>
      </c>
    </row>
    <row r="1650" spans="1:9" ht="15.75" x14ac:dyDescent="0.25">
      <c r="A1650" s="651">
        <v>1649</v>
      </c>
      <c r="B1650" s="651" t="s">
        <v>1307</v>
      </c>
      <c r="C1650" s="651" t="s">
        <v>296</v>
      </c>
      <c r="D1650" s="651" t="s">
        <v>1298</v>
      </c>
      <c r="E1650" s="651">
        <v>390</v>
      </c>
      <c r="F1650" s="651" t="s">
        <v>1299</v>
      </c>
      <c r="G1650" s="651" t="s">
        <v>1303</v>
      </c>
      <c r="H1650" s="651">
        <v>5.1999999999999998E-2</v>
      </c>
      <c r="I1650" s="651" t="s">
        <v>1302</v>
      </c>
    </row>
    <row r="1651" spans="1:9" ht="15.75" x14ac:dyDescent="0.25">
      <c r="A1651" s="651">
        <v>1650</v>
      </c>
      <c r="B1651" s="651" t="s">
        <v>1307</v>
      </c>
      <c r="C1651" s="651" t="s">
        <v>296</v>
      </c>
      <c r="D1651" s="651" t="s">
        <v>1298</v>
      </c>
      <c r="E1651" s="651">
        <v>390</v>
      </c>
      <c r="F1651" s="651" t="s">
        <v>1299</v>
      </c>
      <c r="G1651" s="651" t="s">
        <v>1303</v>
      </c>
      <c r="H1651" s="651">
        <v>0.14000000000000001</v>
      </c>
      <c r="I1651" s="651" t="s">
        <v>1302</v>
      </c>
    </row>
    <row r="1652" spans="1:9" ht="15.75" x14ac:dyDescent="0.25">
      <c r="A1652" s="651">
        <v>1651</v>
      </c>
      <c r="B1652" s="651" t="s">
        <v>1307</v>
      </c>
      <c r="C1652" s="651" t="s">
        <v>296</v>
      </c>
      <c r="D1652" s="651" t="s">
        <v>1298</v>
      </c>
      <c r="E1652" s="651">
        <v>391</v>
      </c>
      <c r="F1652" s="651" t="s">
        <v>1299</v>
      </c>
      <c r="G1652" s="651" t="s">
        <v>1303</v>
      </c>
      <c r="H1652" s="651">
        <v>0.14000000000000001</v>
      </c>
      <c r="I1652" s="651" t="s">
        <v>1300</v>
      </c>
    </row>
    <row r="1653" spans="1:9" ht="15.75" x14ac:dyDescent="0.25">
      <c r="A1653" s="651">
        <v>1652</v>
      </c>
      <c r="B1653" s="651" t="s">
        <v>1307</v>
      </c>
      <c r="C1653" s="651" t="s">
        <v>296</v>
      </c>
      <c r="D1653" s="651" t="s">
        <v>1298</v>
      </c>
      <c r="E1653" s="651">
        <v>392</v>
      </c>
      <c r="F1653" s="651" t="s">
        <v>1299</v>
      </c>
      <c r="G1653" s="651" t="s">
        <v>1303</v>
      </c>
      <c r="H1653" s="651">
        <v>0.16</v>
      </c>
      <c r="I1653" s="651" t="s">
        <v>1302</v>
      </c>
    </row>
    <row r="1654" spans="1:9" ht="15.75" x14ac:dyDescent="0.25">
      <c r="A1654" s="651">
        <v>1653</v>
      </c>
      <c r="B1654" s="651" t="s">
        <v>1307</v>
      </c>
      <c r="C1654" s="651" t="s">
        <v>296</v>
      </c>
      <c r="D1654" s="651" t="s">
        <v>1298</v>
      </c>
      <c r="E1654" s="651">
        <v>393</v>
      </c>
      <c r="F1654" s="651" t="s">
        <v>1299</v>
      </c>
      <c r="G1654" s="651" t="s">
        <v>1303</v>
      </c>
      <c r="H1654" s="651">
        <v>0.03</v>
      </c>
      <c r="I1654" s="651" t="s">
        <v>1302</v>
      </c>
    </row>
    <row r="1655" spans="1:9" ht="15.75" x14ac:dyDescent="0.25">
      <c r="A1655" s="651">
        <v>1654</v>
      </c>
      <c r="B1655" s="651" t="s">
        <v>1307</v>
      </c>
      <c r="C1655" s="651" t="s">
        <v>296</v>
      </c>
      <c r="D1655" s="651" t="s">
        <v>1298</v>
      </c>
      <c r="E1655" s="651">
        <v>395</v>
      </c>
      <c r="F1655" s="651" t="s">
        <v>1299</v>
      </c>
      <c r="G1655" s="651" t="s">
        <v>1303</v>
      </c>
      <c r="H1655" s="651">
        <v>2.7E-2</v>
      </c>
      <c r="I1655" s="651" t="s">
        <v>1302</v>
      </c>
    </row>
    <row r="1656" spans="1:9" ht="15.75" x14ac:dyDescent="0.25">
      <c r="A1656" s="651">
        <v>1655</v>
      </c>
      <c r="B1656" s="651" t="s">
        <v>1307</v>
      </c>
      <c r="C1656" s="651" t="s">
        <v>296</v>
      </c>
      <c r="D1656" s="651" t="s">
        <v>1298</v>
      </c>
      <c r="E1656" s="651">
        <v>395</v>
      </c>
      <c r="F1656" s="651" t="s">
        <v>1299</v>
      </c>
      <c r="G1656" s="651" t="s">
        <v>1303</v>
      </c>
      <c r="H1656" s="651">
        <v>3.5000000000000003E-2</v>
      </c>
      <c r="I1656" s="651" t="s">
        <v>1302</v>
      </c>
    </row>
    <row r="1657" spans="1:9" ht="15.75" x14ac:dyDescent="0.25">
      <c r="A1657" s="651">
        <v>1656</v>
      </c>
      <c r="B1657" s="651" t="s">
        <v>1307</v>
      </c>
      <c r="C1657" s="651" t="s">
        <v>296</v>
      </c>
      <c r="D1657" s="651" t="s">
        <v>1298</v>
      </c>
      <c r="E1657" s="651">
        <v>395</v>
      </c>
      <c r="F1657" s="651" t="s">
        <v>1299</v>
      </c>
      <c r="G1657" s="651" t="s">
        <v>1303</v>
      </c>
      <c r="H1657" s="651">
        <v>0.11</v>
      </c>
      <c r="I1657" s="651" t="s">
        <v>1302</v>
      </c>
    </row>
    <row r="1658" spans="1:9" ht="15.75" x14ac:dyDescent="0.25">
      <c r="A1658" s="651">
        <v>1657</v>
      </c>
      <c r="B1658" s="651" t="s">
        <v>1307</v>
      </c>
      <c r="C1658" s="651" t="s">
        <v>296</v>
      </c>
      <c r="D1658" s="651" t="s">
        <v>1298</v>
      </c>
      <c r="E1658" s="651">
        <v>397</v>
      </c>
      <c r="F1658" s="651" t="s">
        <v>1299</v>
      </c>
      <c r="G1658" s="651" t="s">
        <v>1303</v>
      </c>
      <c r="H1658" s="651">
        <v>0.13</v>
      </c>
      <c r="I1658" s="651" t="s">
        <v>1302</v>
      </c>
    </row>
    <row r="1659" spans="1:9" ht="15.75" x14ac:dyDescent="0.25">
      <c r="A1659" s="651">
        <v>1658</v>
      </c>
      <c r="B1659" s="651" t="s">
        <v>1307</v>
      </c>
      <c r="C1659" s="651" t="s">
        <v>296</v>
      </c>
      <c r="D1659" s="651" t="s">
        <v>1298</v>
      </c>
      <c r="E1659" s="651">
        <v>400</v>
      </c>
      <c r="F1659" s="651" t="s">
        <v>1299</v>
      </c>
      <c r="G1659" s="651" t="s">
        <v>1303</v>
      </c>
      <c r="H1659" s="651">
        <v>6.3E-2</v>
      </c>
      <c r="I1659" s="651" t="s">
        <v>1302</v>
      </c>
    </row>
    <row r="1660" spans="1:9" ht="15.75" x14ac:dyDescent="0.25">
      <c r="A1660" s="651">
        <v>1659</v>
      </c>
      <c r="B1660" s="651" t="s">
        <v>1307</v>
      </c>
      <c r="C1660" s="651" t="s">
        <v>296</v>
      </c>
      <c r="D1660" s="651" t="s">
        <v>1298</v>
      </c>
      <c r="E1660" s="651">
        <v>402</v>
      </c>
      <c r="F1660" s="651" t="s">
        <v>1299</v>
      </c>
      <c r="G1660" s="651" t="s">
        <v>1303</v>
      </c>
      <c r="H1660" s="651">
        <v>0.13</v>
      </c>
      <c r="I1660" s="651" t="s">
        <v>1302</v>
      </c>
    </row>
    <row r="1661" spans="1:9" ht="15.75" x14ac:dyDescent="0.25">
      <c r="A1661" s="651">
        <v>1660</v>
      </c>
      <c r="B1661" s="651" t="s">
        <v>1307</v>
      </c>
      <c r="C1661" s="651" t="s">
        <v>296</v>
      </c>
      <c r="D1661" s="651" t="s">
        <v>1298</v>
      </c>
      <c r="E1661" s="651">
        <v>403</v>
      </c>
      <c r="F1661" s="651" t="s">
        <v>1299</v>
      </c>
      <c r="G1661" s="651" t="s">
        <v>1303</v>
      </c>
      <c r="H1661" s="651">
        <v>2.8000000000000001E-2</v>
      </c>
      <c r="I1661" s="651" t="s">
        <v>1302</v>
      </c>
    </row>
    <row r="1662" spans="1:9" ht="15.75" x14ac:dyDescent="0.25">
      <c r="A1662" s="651">
        <v>1661</v>
      </c>
      <c r="B1662" s="651" t="s">
        <v>1307</v>
      </c>
      <c r="C1662" s="651" t="s">
        <v>296</v>
      </c>
      <c r="D1662" s="651" t="s">
        <v>1298</v>
      </c>
      <c r="E1662" s="651">
        <v>403</v>
      </c>
      <c r="F1662" s="651" t="s">
        <v>1299</v>
      </c>
      <c r="G1662" s="651" t="s">
        <v>1303</v>
      </c>
      <c r="H1662" s="651">
        <v>0.13</v>
      </c>
      <c r="I1662" s="651" t="s">
        <v>1302</v>
      </c>
    </row>
    <row r="1663" spans="1:9" ht="15.75" x14ac:dyDescent="0.25">
      <c r="A1663" s="651">
        <v>1662</v>
      </c>
      <c r="B1663" s="651" t="s">
        <v>1307</v>
      </c>
      <c r="C1663" s="651" t="s">
        <v>296</v>
      </c>
      <c r="D1663" s="651" t="s">
        <v>1298</v>
      </c>
      <c r="E1663" s="651">
        <v>404</v>
      </c>
      <c r="F1663" s="651" t="s">
        <v>1299</v>
      </c>
      <c r="G1663" s="651" t="s">
        <v>1303</v>
      </c>
      <c r="H1663" s="651">
        <v>2.8000000000000001E-2</v>
      </c>
      <c r="I1663" s="651" t="s">
        <v>1302</v>
      </c>
    </row>
    <row r="1664" spans="1:9" ht="15.75" x14ac:dyDescent="0.25">
      <c r="A1664" s="651">
        <v>1663</v>
      </c>
      <c r="B1664" s="651" t="s">
        <v>1307</v>
      </c>
      <c r="C1664" s="651" t="s">
        <v>296</v>
      </c>
      <c r="D1664" s="651" t="s">
        <v>1298</v>
      </c>
      <c r="E1664" s="651">
        <v>405</v>
      </c>
      <c r="F1664" s="651" t="s">
        <v>1299</v>
      </c>
      <c r="G1664" s="651" t="s">
        <v>1303</v>
      </c>
      <c r="H1664" s="651">
        <v>0.04</v>
      </c>
      <c r="I1664" s="651" t="s">
        <v>1302</v>
      </c>
    </row>
    <row r="1665" spans="1:9" ht="15.75" x14ac:dyDescent="0.25">
      <c r="A1665" s="651">
        <v>1664</v>
      </c>
      <c r="B1665" s="651" t="s">
        <v>1307</v>
      </c>
      <c r="C1665" s="651" t="s">
        <v>296</v>
      </c>
      <c r="D1665" s="651" t="s">
        <v>1298</v>
      </c>
      <c r="E1665" s="651">
        <v>405</v>
      </c>
      <c r="F1665" s="651" t="s">
        <v>1299</v>
      </c>
      <c r="G1665" s="651" t="s">
        <v>1303</v>
      </c>
      <c r="H1665" s="651">
        <v>4.9000000000000002E-2</v>
      </c>
      <c r="I1665" s="651" t="s">
        <v>1302</v>
      </c>
    </row>
    <row r="1666" spans="1:9" ht="15.75" x14ac:dyDescent="0.25">
      <c r="A1666" s="651">
        <v>1665</v>
      </c>
      <c r="B1666" s="651" t="s">
        <v>1307</v>
      </c>
      <c r="C1666" s="651" t="s">
        <v>296</v>
      </c>
      <c r="D1666" s="651" t="s">
        <v>1298</v>
      </c>
      <c r="E1666" s="651">
        <v>405</v>
      </c>
      <c r="F1666" s="651" t="s">
        <v>1299</v>
      </c>
      <c r="G1666" s="651" t="s">
        <v>1303</v>
      </c>
      <c r="H1666" s="651">
        <v>6.7000000000000004E-2</v>
      </c>
      <c r="I1666" s="651" t="s">
        <v>1302</v>
      </c>
    </row>
    <row r="1667" spans="1:9" ht="15.75" x14ac:dyDescent="0.25">
      <c r="A1667" s="651">
        <v>1666</v>
      </c>
      <c r="B1667" s="651" t="s">
        <v>1307</v>
      </c>
      <c r="C1667" s="651" t="s">
        <v>296</v>
      </c>
      <c r="D1667" s="651" t="s">
        <v>1298</v>
      </c>
      <c r="E1667" s="651">
        <v>405</v>
      </c>
      <c r="F1667" s="651" t="s">
        <v>1299</v>
      </c>
      <c r="G1667" s="651" t="s">
        <v>1303</v>
      </c>
      <c r="H1667" s="651">
        <v>0.13</v>
      </c>
      <c r="I1667" s="651" t="s">
        <v>1300</v>
      </c>
    </row>
    <row r="1668" spans="1:9" ht="15.75" x14ac:dyDescent="0.25">
      <c r="A1668" s="651">
        <v>1667</v>
      </c>
      <c r="B1668" s="651" t="s">
        <v>1307</v>
      </c>
      <c r="C1668" s="651" t="s">
        <v>296</v>
      </c>
      <c r="D1668" s="651" t="s">
        <v>1298</v>
      </c>
      <c r="E1668" s="651">
        <v>406</v>
      </c>
      <c r="F1668" s="651" t="s">
        <v>1299</v>
      </c>
      <c r="G1668" s="651" t="s">
        <v>1303</v>
      </c>
      <c r="H1668" s="651">
        <v>2.8000000000000001E-2</v>
      </c>
      <c r="I1668" s="651" t="s">
        <v>1302</v>
      </c>
    </row>
    <row r="1669" spans="1:9" ht="15.75" x14ac:dyDescent="0.25">
      <c r="A1669" s="651">
        <v>1668</v>
      </c>
      <c r="B1669" s="651" t="s">
        <v>1307</v>
      </c>
      <c r="C1669" s="651" t="s">
        <v>296</v>
      </c>
      <c r="D1669" s="651" t="s">
        <v>1298</v>
      </c>
      <c r="E1669" s="651">
        <v>407</v>
      </c>
      <c r="F1669" s="651" t="s">
        <v>1299</v>
      </c>
      <c r="G1669" s="651" t="s">
        <v>1303</v>
      </c>
      <c r="H1669" s="651">
        <v>0.13</v>
      </c>
      <c r="I1669" s="651" t="s">
        <v>1302</v>
      </c>
    </row>
    <row r="1670" spans="1:9" ht="15.75" x14ac:dyDescent="0.25">
      <c r="A1670" s="651">
        <v>1669</v>
      </c>
      <c r="B1670" s="651" t="s">
        <v>1307</v>
      </c>
      <c r="C1670" s="651" t="s">
        <v>296</v>
      </c>
      <c r="D1670" s="651" t="s">
        <v>1298</v>
      </c>
      <c r="E1670" s="651">
        <v>408</v>
      </c>
      <c r="F1670" s="651" t="s">
        <v>1299</v>
      </c>
      <c r="G1670" s="651" t="s">
        <v>1303</v>
      </c>
      <c r="H1670" s="651">
        <v>2.8000000000000001E-2</v>
      </c>
      <c r="I1670" s="651" t="s">
        <v>1302</v>
      </c>
    </row>
    <row r="1671" spans="1:9" ht="15.75" x14ac:dyDescent="0.25">
      <c r="A1671" s="651">
        <v>1670</v>
      </c>
      <c r="B1671" s="651" t="s">
        <v>1307</v>
      </c>
      <c r="C1671" s="651" t="s">
        <v>296</v>
      </c>
      <c r="D1671" s="651" t="s">
        <v>1298</v>
      </c>
      <c r="E1671" s="651">
        <v>408</v>
      </c>
      <c r="F1671" s="651" t="s">
        <v>1299</v>
      </c>
      <c r="G1671" s="651" t="s">
        <v>1303</v>
      </c>
      <c r="H1671" s="651">
        <v>2.8000000000000001E-2</v>
      </c>
      <c r="I1671" s="651" t="s">
        <v>1302</v>
      </c>
    </row>
    <row r="1672" spans="1:9" ht="15.75" x14ac:dyDescent="0.25">
      <c r="A1672" s="651">
        <v>1671</v>
      </c>
      <c r="B1672" s="651" t="s">
        <v>1307</v>
      </c>
      <c r="C1672" s="651" t="s">
        <v>296</v>
      </c>
      <c r="D1672" s="651" t="s">
        <v>1298</v>
      </c>
      <c r="E1672" s="651">
        <v>408</v>
      </c>
      <c r="F1672" s="651" t="s">
        <v>1299</v>
      </c>
      <c r="G1672" s="651" t="s">
        <v>1303</v>
      </c>
      <c r="H1672" s="651">
        <v>3.5000000000000003E-2</v>
      </c>
      <c r="I1672" s="651" t="s">
        <v>1302</v>
      </c>
    </row>
    <row r="1673" spans="1:9" ht="15.75" x14ac:dyDescent="0.25">
      <c r="A1673" s="651">
        <v>1672</v>
      </c>
      <c r="B1673" s="651" t="s">
        <v>1307</v>
      </c>
      <c r="C1673" s="651" t="s">
        <v>296</v>
      </c>
      <c r="D1673" s="651" t="s">
        <v>1298</v>
      </c>
      <c r="E1673" s="651">
        <v>408</v>
      </c>
      <c r="F1673" s="651" t="s">
        <v>1299</v>
      </c>
      <c r="G1673" s="651" t="s">
        <v>1303</v>
      </c>
      <c r="H1673" s="651">
        <v>0.13</v>
      </c>
      <c r="I1673" s="651" t="s">
        <v>1302</v>
      </c>
    </row>
    <row r="1674" spans="1:9" ht="15.75" x14ac:dyDescent="0.25">
      <c r="A1674" s="651">
        <v>1673</v>
      </c>
      <c r="B1674" s="651" t="s">
        <v>1307</v>
      </c>
      <c r="C1674" s="651" t="s">
        <v>296</v>
      </c>
      <c r="D1674" s="651" t="s">
        <v>1298</v>
      </c>
      <c r="E1674" s="651">
        <v>408</v>
      </c>
      <c r="F1674" s="651" t="s">
        <v>1299</v>
      </c>
      <c r="G1674" s="651" t="s">
        <v>1303</v>
      </c>
      <c r="H1674" s="651">
        <v>0.13</v>
      </c>
      <c r="I1674" s="651" t="s">
        <v>1302</v>
      </c>
    </row>
    <row r="1675" spans="1:9" ht="15.75" x14ac:dyDescent="0.25">
      <c r="A1675" s="651">
        <v>1674</v>
      </c>
      <c r="B1675" s="651" t="s">
        <v>1307</v>
      </c>
      <c r="C1675" s="651" t="s">
        <v>296</v>
      </c>
      <c r="D1675" s="651" t="s">
        <v>1298</v>
      </c>
      <c r="E1675" s="651">
        <v>410</v>
      </c>
      <c r="F1675" s="651" t="s">
        <v>1299</v>
      </c>
      <c r="G1675" s="651" t="s">
        <v>1303</v>
      </c>
      <c r="H1675" s="651">
        <v>2.7E-2</v>
      </c>
      <c r="I1675" s="651" t="s">
        <v>1302</v>
      </c>
    </row>
    <row r="1676" spans="1:9" ht="15.75" x14ac:dyDescent="0.25">
      <c r="A1676" s="651">
        <v>1675</v>
      </c>
      <c r="B1676" s="651" t="s">
        <v>1307</v>
      </c>
      <c r="C1676" s="651" t="s">
        <v>296</v>
      </c>
      <c r="D1676" s="651" t="s">
        <v>1298</v>
      </c>
      <c r="E1676" s="651">
        <v>411</v>
      </c>
      <c r="F1676" s="651" t="s">
        <v>1299</v>
      </c>
      <c r="G1676" s="651" t="s">
        <v>1303</v>
      </c>
      <c r="H1676" s="651">
        <v>3.3E-3</v>
      </c>
      <c r="I1676" s="651" t="s">
        <v>1302</v>
      </c>
    </row>
    <row r="1677" spans="1:9" ht="15.75" x14ac:dyDescent="0.25">
      <c r="A1677" s="651">
        <v>1676</v>
      </c>
      <c r="B1677" s="651" t="s">
        <v>1307</v>
      </c>
      <c r="C1677" s="651" t="s">
        <v>296</v>
      </c>
      <c r="D1677" s="651" t="s">
        <v>1298</v>
      </c>
      <c r="E1677" s="651">
        <v>411</v>
      </c>
      <c r="F1677" s="651" t="s">
        <v>1299</v>
      </c>
      <c r="G1677" s="651" t="s">
        <v>1303</v>
      </c>
      <c r="H1677" s="651">
        <v>5.6000000000000001E-2</v>
      </c>
      <c r="I1677" s="651" t="s">
        <v>1302</v>
      </c>
    </row>
    <row r="1678" spans="1:9" ht="15.75" x14ac:dyDescent="0.25">
      <c r="A1678" s="651">
        <v>1677</v>
      </c>
      <c r="B1678" s="651" t="s">
        <v>1307</v>
      </c>
      <c r="C1678" s="651" t="s">
        <v>296</v>
      </c>
      <c r="D1678" s="651" t="s">
        <v>1298</v>
      </c>
      <c r="E1678" s="651">
        <v>412</v>
      </c>
      <c r="F1678" s="651" t="s">
        <v>1299</v>
      </c>
      <c r="G1678" s="651">
        <v>0.02</v>
      </c>
      <c r="H1678" s="651">
        <v>0.02</v>
      </c>
      <c r="I1678" s="651" t="s">
        <v>1302</v>
      </c>
    </row>
    <row r="1679" spans="1:9" ht="15.75" x14ac:dyDescent="0.25">
      <c r="A1679" s="651">
        <v>1678</v>
      </c>
      <c r="B1679" s="651" t="s">
        <v>1307</v>
      </c>
      <c r="C1679" s="651" t="s">
        <v>296</v>
      </c>
      <c r="D1679" s="651" t="s">
        <v>1298</v>
      </c>
      <c r="E1679" s="651">
        <v>412</v>
      </c>
      <c r="F1679" s="651" t="s">
        <v>1299</v>
      </c>
      <c r="G1679" s="651" t="s">
        <v>1303</v>
      </c>
      <c r="H1679" s="651">
        <v>2.8000000000000001E-2</v>
      </c>
      <c r="I1679" s="651" t="s">
        <v>1302</v>
      </c>
    </row>
    <row r="1680" spans="1:9" ht="15.75" x14ac:dyDescent="0.25">
      <c r="A1680" s="651">
        <v>1679</v>
      </c>
      <c r="B1680" s="651" t="s">
        <v>1307</v>
      </c>
      <c r="C1680" s="651" t="s">
        <v>296</v>
      </c>
      <c r="D1680" s="651" t="s">
        <v>1298</v>
      </c>
      <c r="E1680" s="651">
        <v>413</v>
      </c>
      <c r="F1680" s="651" t="s">
        <v>1299</v>
      </c>
      <c r="G1680" s="651" t="s">
        <v>1303</v>
      </c>
      <c r="H1680" s="651">
        <v>0.03</v>
      </c>
      <c r="I1680" s="651" t="s">
        <v>1302</v>
      </c>
    </row>
    <row r="1681" spans="1:9" ht="15.75" x14ac:dyDescent="0.25">
      <c r="A1681" s="651">
        <v>1680</v>
      </c>
      <c r="B1681" s="651" t="s">
        <v>1307</v>
      </c>
      <c r="C1681" s="651" t="s">
        <v>296</v>
      </c>
      <c r="D1681" s="651" t="s">
        <v>1298</v>
      </c>
      <c r="E1681" s="651">
        <v>414</v>
      </c>
      <c r="F1681" s="651" t="s">
        <v>1299</v>
      </c>
      <c r="G1681" s="651" t="s">
        <v>1303</v>
      </c>
      <c r="H1681" s="651">
        <v>1.7999999999999999E-2</v>
      </c>
      <c r="I1681" s="651" t="s">
        <v>1302</v>
      </c>
    </row>
    <row r="1682" spans="1:9" ht="15.75" x14ac:dyDescent="0.25">
      <c r="A1682" s="651">
        <v>1681</v>
      </c>
      <c r="B1682" s="651" t="s">
        <v>1307</v>
      </c>
      <c r="C1682" s="651" t="s">
        <v>296</v>
      </c>
      <c r="D1682" s="651" t="s">
        <v>1298</v>
      </c>
      <c r="E1682" s="651">
        <v>415</v>
      </c>
      <c r="F1682" s="651" t="s">
        <v>1299</v>
      </c>
      <c r="G1682" s="651" t="s">
        <v>1303</v>
      </c>
      <c r="H1682" s="651">
        <v>0.13</v>
      </c>
      <c r="I1682" s="651" t="s">
        <v>1302</v>
      </c>
    </row>
    <row r="1683" spans="1:9" ht="15.75" x14ac:dyDescent="0.25">
      <c r="A1683" s="651">
        <v>1682</v>
      </c>
      <c r="B1683" s="651" t="s">
        <v>1307</v>
      </c>
      <c r="C1683" s="651" t="s">
        <v>296</v>
      </c>
      <c r="D1683" s="651" t="s">
        <v>1298</v>
      </c>
      <c r="E1683" s="651">
        <v>417</v>
      </c>
      <c r="F1683" s="651" t="s">
        <v>1299</v>
      </c>
      <c r="G1683" s="651" t="s">
        <v>1303</v>
      </c>
      <c r="H1683" s="651">
        <v>2.7E-2</v>
      </c>
      <c r="I1683" s="651" t="s">
        <v>1302</v>
      </c>
    </row>
    <row r="1684" spans="1:9" ht="15.75" x14ac:dyDescent="0.25">
      <c r="A1684" s="651">
        <v>1683</v>
      </c>
      <c r="B1684" s="651" t="s">
        <v>1307</v>
      </c>
      <c r="C1684" s="651" t="s">
        <v>296</v>
      </c>
      <c r="D1684" s="651" t="s">
        <v>1298</v>
      </c>
      <c r="E1684" s="651">
        <v>417</v>
      </c>
      <c r="F1684" s="651" t="s">
        <v>1299</v>
      </c>
      <c r="G1684" s="651" t="s">
        <v>1303</v>
      </c>
      <c r="H1684" s="651">
        <v>2.7E-2</v>
      </c>
      <c r="I1684" s="651" t="s">
        <v>1302</v>
      </c>
    </row>
    <row r="1685" spans="1:9" ht="15.75" x14ac:dyDescent="0.25">
      <c r="A1685" s="651">
        <v>1684</v>
      </c>
      <c r="B1685" s="651" t="s">
        <v>1307</v>
      </c>
      <c r="C1685" s="651" t="s">
        <v>296</v>
      </c>
      <c r="D1685" s="651" t="s">
        <v>1298</v>
      </c>
      <c r="E1685" s="651">
        <v>417</v>
      </c>
      <c r="F1685" s="651" t="s">
        <v>1299</v>
      </c>
      <c r="G1685" s="651" t="s">
        <v>1303</v>
      </c>
      <c r="H1685" s="651">
        <v>2.9000000000000001E-2</v>
      </c>
      <c r="I1685" s="651" t="s">
        <v>1302</v>
      </c>
    </row>
    <row r="1686" spans="1:9" ht="15.75" x14ac:dyDescent="0.25">
      <c r="A1686" s="651">
        <v>1685</v>
      </c>
      <c r="B1686" s="651" t="s">
        <v>1307</v>
      </c>
      <c r="C1686" s="651" t="s">
        <v>296</v>
      </c>
      <c r="D1686" s="651" t="s">
        <v>1298</v>
      </c>
      <c r="E1686" s="651">
        <v>418</v>
      </c>
      <c r="F1686" s="651" t="s">
        <v>1299</v>
      </c>
      <c r="G1686" s="651" t="s">
        <v>1303</v>
      </c>
      <c r="H1686" s="651">
        <v>2.8000000000000001E-2</v>
      </c>
      <c r="I1686" s="651" t="s">
        <v>1302</v>
      </c>
    </row>
    <row r="1687" spans="1:9" ht="15.75" x14ac:dyDescent="0.25">
      <c r="A1687" s="651">
        <v>1686</v>
      </c>
      <c r="B1687" s="651" t="s">
        <v>1307</v>
      </c>
      <c r="C1687" s="651" t="s">
        <v>296</v>
      </c>
      <c r="D1687" s="651" t="s">
        <v>1298</v>
      </c>
      <c r="E1687" s="651">
        <v>418</v>
      </c>
      <c r="F1687" s="651" t="s">
        <v>1299</v>
      </c>
      <c r="G1687" s="651" t="s">
        <v>1303</v>
      </c>
      <c r="H1687" s="651">
        <v>3.5999999999999997E-2</v>
      </c>
      <c r="I1687" s="651" t="s">
        <v>1300</v>
      </c>
    </row>
    <row r="1688" spans="1:9" ht="15.75" x14ac:dyDescent="0.25">
      <c r="A1688" s="651">
        <v>1687</v>
      </c>
      <c r="B1688" s="651" t="s">
        <v>1307</v>
      </c>
      <c r="C1688" s="651" t="s">
        <v>296</v>
      </c>
      <c r="D1688" s="651" t="s">
        <v>1298</v>
      </c>
      <c r="E1688" s="651">
        <v>420</v>
      </c>
      <c r="F1688" s="651" t="s">
        <v>1299</v>
      </c>
      <c r="G1688" s="651" t="s">
        <v>1303</v>
      </c>
      <c r="H1688" s="651">
        <v>2.8000000000000001E-2</v>
      </c>
      <c r="I1688" s="651" t="s">
        <v>1302</v>
      </c>
    </row>
    <row r="1689" spans="1:9" ht="15.75" x14ac:dyDescent="0.25">
      <c r="A1689" s="651">
        <v>1688</v>
      </c>
      <c r="B1689" s="651" t="s">
        <v>1307</v>
      </c>
      <c r="C1689" s="651" t="s">
        <v>296</v>
      </c>
      <c r="D1689" s="651" t="s">
        <v>1298</v>
      </c>
      <c r="E1689" s="651">
        <v>420</v>
      </c>
      <c r="F1689" s="651" t="s">
        <v>1299</v>
      </c>
      <c r="G1689" s="651" t="s">
        <v>1303</v>
      </c>
      <c r="H1689" s="651">
        <v>2.9000000000000001E-2</v>
      </c>
      <c r="I1689" s="651" t="s">
        <v>1302</v>
      </c>
    </row>
    <row r="1690" spans="1:9" ht="15.75" x14ac:dyDescent="0.25">
      <c r="A1690" s="651">
        <v>1689</v>
      </c>
      <c r="B1690" s="651" t="s">
        <v>1307</v>
      </c>
      <c r="C1690" s="651" t="s">
        <v>296</v>
      </c>
      <c r="D1690" s="651" t="s">
        <v>1298</v>
      </c>
      <c r="E1690" s="651">
        <v>420</v>
      </c>
      <c r="F1690" s="651" t="s">
        <v>1299</v>
      </c>
      <c r="G1690" s="651" t="s">
        <v>1303</v>
      </c>
      <c r="H1690" s="651">
        <v>3.4000000000000002E-2</v>
      </c>
      <c r="I1690" s="651" t="s">
        <v>1300</v>
      </c>
    </row>
    <row r="1691" spans="1:9" ht="15.75" x14ac:dyDescent="0.25">
      <c r="A1691" s="651">
        <v>1690</v>
      </c>
      <c r="B1691" s="651" t="s">
        <v>1307</v>
      </c>
      <c r="C1691" s="651" t="s">
        <v>296</v>
      </c>
      <c r="D1691" s="651" t="s">
        <v>1298</v>
      </c>
      <c r="E1691" s="651">
        <v>420</v>
      </c>
      <c r="F1691" s="651" t="s">
        <v>1299</v>
      </c>
      <c r="G1691" s="651" t="s">
        <v>1303</v>
      </c>
      <c r="H1691" s="651">
        <v>3.4000000000000002E-2</v>
      </c>
      <c r="I1691" s="651" t="s">
        <v>1302</v>
      </c>
    </row>
    <row r="1692" spans="1:9" ht="15.75" x14ac:dyDescent="0.25">
      <c r="A1692" s="651">
        <v>1691</v>
      </c>
      <c r="B1692" s="651" t="s">
        <v>1307</v>
      </c>
      <c r="C1692" s="651" t="s">
        <v>296</v>
      </c>
      <c r="D1692" s="651" t="s">
        <v>1298</v>
      </c>
      <c r="E1692" s="651">
        <v>420</v>
      </c>
      <c r="F1692" s="651" t="s">
        <v>1299</v>
      </c>
      <c r="G1692" s="651" t="s">
        <v>1303</v>
      </c>
      <c r="H1692" s="651">
        <v>3.6999999999999998E-2</v>
      </c>
      <c r="I1692" s="651" t="s">
        <v>1300</v>
      </c>
    </row>
    <row r="1693" spans="1:9" ht="15.75" x14ac:dyDescent="0.25">
      <c r="A1693" s="651">
        <v>1692</v>
      </c>
      <c r="B1693" s="651" t="s">
        <v>1307</v>
      </c>
      <c r="C1693" s="651" t="s">
        <v>296</v>
      </c>
      <c r="D1693" s="651" t="s">
        <v>1298</v>
      </c>
      <c r="E1693" s="651">
        <v>420</v>
      </c>
      <c r="F1693" s="651" t="s">
        <v>1299</v>
      </c>
      <c r="G1693" s="651" t="s">
        <v>1303</v>
      </c>
      <c r="H1693" s="651">
        <v>4.2000000000000003E-2</v>
      </c>
      <c r="I1693" s="651" t="s">
        <v>1302</v>
      </c>
    </row>
    <row r="1694" spans="1:9" ht="15.75" x14ac:dyDescent="0.25">
      <c r="A1694" s="651">
        <v>1693</v>
      </c>
      <c r="B1694" s="651" t="s">
        <v>1307</v>
      </c>
      <c r="C1694" s="651" t="s">
        <v>296</v>
      </c>
      <c r="D1694" s="651" t="s">
        <v>1298</v>
      </c>
      <c r="E1694" s="651">
        <v>420</v>
      </c>
      <c r="F1694" s="651" t="s">
        <v>1299</v>
      </c>
      <c r="G1694" s="651" t="s">
        <v>1303</v>
      </c>
      <c r="H1694" s="651">
        <v>9.4E-2</v>
      </c>
      <c r="I1694" s="651" t="s">
        <v>1302</v>
      </c>
    </row>
    <row r="1695" spans="1:9" ht="15.75" x14ac:dyDescent="0.25">
      <c r="A1695" s="651">
        <v>1694</v>
      </c>
      <c r="B1695" s="651" t="s">
        <v>1307</v>
      </c>
      <c r="C1695" s="651" t="s">
        <v>296</v>
      </c>
      <c r="D1695" s="651" t="s">
        <v>1298</v>
      </c>
      <c r="E1695" s="651">
        <v>420</v>
      </c>
      <c r="F1695" s="651" t="s">
        <v>1299</v>
      </c>
      <c r="G1695" s="651" t="s">
        <v>1303</v>
      </c>
      <c r="H1695" s="651">
        <v>0.11</v>
      </c>
      <c r="I1695" s="651" t="s">
        <v>1302</v>
      </c>
    </row>
    <row r="1696" spans="1:9" ht="15.75" x14ac:dyDescent="0.25">
      <c r="A1696" s="651">
        <v>1695</v>
      </c>
      <c r="B1696" s="651" t="s">
        <v>1307</v>
      </c>
      <c r="C1696" s="651" t="s">
        <v>296</v>
      </c>
      <c r="D1696" s="651" t="s">
        <v>1298</v>
      </c>
      <c r="E1696" s="651">
        <v>420</v>
      </c>
      <c r="F1696" s="651" t="s">
        <v>1299</v>
      </c>
      <c r="G1696" s="651" t="s">
        <v>1303</v>
      </c>
      <c r="H1696" s="651">
        <v>0.12</v>
      </c>
      <c r="I1696" s="651" t="s">
        <v>1302</v>
      </c>
    </row>
    <row r="1697" spans="1:9" ht="15.75" x14ac:dyDescent="0.25">
      <c r="A1697" s="651">
        <v>1696</v>
      </c>
      <c r="B1697" s="651" t="s">
        <v>1307</v>
      </c>
      <c r="C1697" s="651" t="s">
        <v>296</v>
      </c>
      <c r="D1697" s="651" t="s">
        <v>1298</v>
      </c>
      <c r="E1697" s="651">
        <v>423</v>
      </c>
      <c r="F1697" s="651" t="s">
        <v>1299</v>
      </c>
      <c r="G1697" s="651" t="s">
        <v>1303</v>
      </c>
      <c r="H1697" s="651">
        <v>2.8000000000000001E-2</v>
      </c>
      <c r="I1697" s="651" t="s">
        <v>1302</v>
      </c>
    </row>
    <row r="1698" spans="1:9" ht="15.75" x14ac:dyDescent="0.25">
      <c r="A1698" s="651">
        <v>1697</v>
      </c>
      <c r="B1698" s="651" t="s">
        <v>1307</v>
      </c>
      <c r="C1698" s="651" t="s">
        <v>296</v>
      </c>
      <c r="D1698" s="651" t="s">
        <v>1298</v>
      </c>
      <c r="E1698" s="651">
        <v>423</v>
      </c>
      <c r="F1698" s="651" t="s">
        <v>1299</v>
      </c>
      <c r="G1698" s="651" t="s">
        <v>1303</v>
      </c>
      <c r="H1698" s="651">
        <v>3.1E-2</v>
      </c>
      <c r="I1698" s="651" t="s">
        <v>1302</v>
      </c>
    </row>
    <row r="1699" spans="1:9" ht="15.75" x14ac:dyDescent="0.25">
      <c r="A1699" s="651">
        <v>1698</v>
      </c>
      <c r="B1699" s="651" t="s">
        <v>1307</v>
      </c>
      <c r="C1699" s="651" t="s">
        <v>296</v>
      </c>
      <c r="D1699" s="651" t="s">
        <v>1298</v>
      </c>
      <c r="E1699" s="651">
        <v>424</v>
      </c>
      <c r="F1699" s="651" t="s">
        <v>1299</v>
      </c>
      <c r="G1699" s="651" t="s">
        <v>1303</v>
      </c>
      <c r="H1699" s="651">
        <v>2.9000000000000001E-2</v>
      </c>
      <c r="I1699" s="651" t="s">
        <v>1302</v>
      </c>
    </row>
    <row r="1700" spans="1:9" ht="15.75" x14ac:dyDescent="0.25">
      <c r="A1700" s="651">
        <v>1699</v>
      </c>
      <c r="B1700" s="651" t="s">
        <v>1307</v>
      </c>
      <c r="C1700" s="651" t="s">
        <v>296</v>
      </c>
      <c r="D1700" s="651" t="s">
        <v>1298</v>
      </c>
      <c r="E1700" s="651">
        <v>424</v>
      </c>
      <c r="F1700" s="651" t="s">
        <v>1299</v>
      </c>
      <c r="G1700" s="651" t="s">
        <v>1303</v>
      </c>
      <c r="H1700" s="651">
        <v>5.3999999999999999E-2</v>
      </c>
      <c r="I1700" s="651" t="s">
        <v>1302</v>
      </c>
    </row>
    <row r="1701" spans="1:9" ht="15.75" x14ac:dyDescent="0.25">
      <c r="A1701" s="651">
        <v>1700</v>
      </c>
      <c r="B1701" s="651" t="s">
        <v>1307</v>
      </c>
      <c r="C1701" s="651" t="s">
        <v>296</v>
      </c>
      <c r="D1701" s="651" t="s">
        <v>1298</v>
      </c>
      <c r="E1701" s="651">
        <v>425</v>
      </c>
      <c r="F1701" s="651" t="s">
        <v>1299</v>
      </c>
      <c r="G1701" s="651" t="s">
        <v>1303</v>
      </c>
      <c r="H1701" s="651">
        <v>2.7E-2</v>
      </c>
      <c r="I1701" s="651" t="s">
        <v>1302</v>
      </c>
    </row>
    <row r="1702" spans="1:9" ht="15.75" x14ac:dyDescent="0.25">
      <c r="A1702" s="651">
        <v>1701</v>
      </c>
      <c r="B1702" s="651" t="s">
        <v>1307</v>
      </c>
      <c r="C1702" s="651" t="s">
        <v>296</v>
      </c>
      <c r="D1702" s="651" t="s">
        <v>1298</v>
      </c>
      <c r="E1702" s="651">
        <v>426</v>
      </c>
      <c r="F1702" s="651" t="s">
        <v>1299</v>
      </c>
      <c r="G1702" s="651" t="s">
        <v>1303</v>
      </c>
      <c r="H1702" s="651">
        <v>2.1000000000000001E-2</v>
      </c>
      <c r="I1702" s="651" t="s">
        <v>1302</v>
      </c>
    </row>
    <row r="1703" spans="1:9" ht="15.75" x14ac:dyDescent="0.25">
      <c r="A1703" s="651">
        <v>1702</v>
      </c>
      <c r="B1703" s="651" t="s">
        <v>1307</v>
      </c>
      <c r="C1703" s="651" t="s">
        <v>296</v>
      </c>
      <c r="D1703" s="651" t="s">
        <v>1298</v>
      </c>
      <c r="E1703" s="651">
        <v>426</v>
      </c>
      <c r="F1703" s="651" t="s">
        <v>1299</v>
      </c>
      <c r="G1703" s="651" t="s">
        <v>1303</v>
      </c>
      <c r="H1703" s="651">
        <v>2.1000000000000001E-2</v>
      </c>
      <c r="I1703" s="651" t="s">
        <v>1302</v>
      </c>
    </row>
    <row r="1704" spans="1:9" ht="15.75" x14ac:dyDescent="0.25">
      <c r="A1704" s="651">
        <v>1703</v>
      </c>
      <c r="B1704" s="651" t="s">
        <v>1307</v>
      </c>
      <c r="C1704" s="651" t="s">
        <v>296</v>
      </c>
      <c r="D1704" s="651" t="s">
        <v>1298</v>
      </c>
      <c r="E1704" s="651">
        <v>426</v>
      </c>
      <c r="F1704" s="651" t="s">
        <v>1299</v>
      </c>
      <c r="G1704" s="651" t="s">
        <v>1303</v>
      </c>
      <c r="H1704" s="651">
        <v>0.12</v>
      </c>
      <c r="I1704" s="651" t="s">
        <v>1302</v>
      </c>
    </row>
    <row r="1705" spans="1:9" ht="15.75" x14ac:dyDescent="0.25">
      <c r="A1705" s="651">
        <v>1704</v>
      </c>
      <c r="B1705" s="651" t="s">
        <v>1307</v>
      </c>
      <c r="C1705" s="651" t="s">
        <v>296</v>
      </c>
      <c r="D1705" s="651" t="s">
        <v>1298</v>
      </c>
      <c r="E1705" s="651">
        <v>427</v>
      </c>
      <c r="F1705" s="651" t="s">
        <v>1299</v>
      </c>
      <c r="G1705" s="651" t="s">
        <v>1303</v>
      </c>
      <c r="H1705" s="651">
        <v>3.5999999999999997E-2</v>
      </c>
      <c r="I1705" s="651" t="s">
        <v>1302</v>
      </c>
    </row>
    <row r="1706" spans="1:9" ht="15.75" x14ac:dyDescent="0.25">
      <c r="A1706" s="651">
        <v>1705</v>
      </c>
      <c r="B1706" s="651" t="s">
        <v>1307</v>
      </c>
      <c r="C1706" s="651" t="s">
        <v>296</v>
      </c>
      <c r="D1706" s="651" t="s">
        <v>1298</v>
      </c>
      <c r="E1706" s="651">
        <v>429</v>
      </c>
      <c r="F1706" s="651" t="s">
        <v>1299</v>
      </c>
      <c r="G1706" s="651" t="s">
        <v>1303</v>
      </c>
      <c r="H1706" s="651">
        <v>2.3E-2</v>
      </c>
      <c r="I1706" s="651" t="s">
        <v>1302</v>
      </c>
    </row>
    <row r="1707" spans="1:9" ht="15.75" x14ac:dyDescent="0.25">
      <c r="A1707" s="651">
        <v>1706</v>
      </c>
      <c r="B1707" s="651" t="s">
        <v>1307</v>
      </c>
      <c r="C1707" s="651" t="s">
        <v>296</v>
      </c>
      <c r="D1707" s="651" t="s">
        <v>1298</v>
      </c>
      <c r="E1707" s="651">
        <v>430</v>
      </c>
      <c r="F1707" s="651" t="s">
        <v>1299</v>
      </c>
      <c r="G1707" s="651" t="s">
        <v>1303</v>
      </c>
      <c r="H1707" s="651">
        <v>1.6E-2</v>
      </c>
      <c r="I1707" s="651" t="s">
        <v>1302</v>
      </c>
    </row>
    <row r="1708" spans="1:9" ht="15.75" x14ac:dyDescent="0.25">
      <c r="A1708" s="651">
        <v>1707</v>
      </c>
      <c r="B1708" s="651" t="s">
        <v>1307</v>
      </c>
      <c r="C1708" s="651" t="s">
        <v>296</v>
      </c>
      <c r="D1708" s="651" t="s">
        <v>1298</v>
      </c>
      <c r="E1708" s="651">
        <v>430</v>
      </c>
      <c r="F1708" s="651" t="s">
        <v>1299</v>
      </c>
      <c r="G1708" s="651" t="s">
        <v>1303</v>
      </c>
      <c r="H1708" s="651">
        <v>2.5999999999999999E-2</v>
      </c>
      <c r="I1708" s="651" t="s">
        <v>1302</v>
      </c>
    </row>
    <row r="1709" spans="1:9" ht="15.75" x14ac:dyDescent="0.25">
      <c r="A1709" s="651">
        <v>1708</v>
      </c>
      <c r="B1709" s="651" t="s">
        <v>1307</v>
      </c>
      <c r="C1709" s="651" t="s">
        <v>296</v>
      </c>
      <c r="D1709" s="651" t="s">
        <v>1298</v>
      </c>
      <c r="E1709" s="651">
        <v>430</v>
      </c>
      <c r="F1709" s="651" t="s">
        <v>1299</v>
      </c>
      <c r="G1709" s="651" t="s">
        <v>1303</v>
      </c>
      <c r="H1709" s="651">
        <v>3.1E-2</v>
      </c>
      <c r="I1709" s="651" t="s">
        <v>1302</v>
      </c>
    </row>
    <row r="1710" spans="1:9" ht="15.75" x14ac:dyDescent="0.25">
      <c r="A1710" s="651">
        <v>1709</v>
      </c>
      <c r="B1710" s="651" t="s">
        <v>1307</v>
      </c>
      <c r="C1710" s="651" t="s">
        <v>296</v>
      </c>
      <c r="D1710" s="651" t="s">
        <v>1298</v>
      </c>
      <c r="E1710" s="651">
        <v>430</v>
      </c>
      <c r="F1710" s="651" t="s">
        <v>1299</v>
      </c>
      <c r="G1710" s="651" t="s">
        <v>1303</v>
      </c>
      <c r="H1710" s="651">
        <v>3.2000000000000001E-2</v>
      </c>
      <c r="I1710" s="651" t="s">
        <v>1300</v>
      </c>
    </row>
    <row r="1711" spans="1:9" ht="15.75" x14ac:dyDescent="0.25">
      <c r="A1711" s="651">
        <v>1710</v>
      </c>
      <c r="B1711" s="651" t="s">
        <v>1307</v>
      </c>
      <c r="C1711" s="651" t="s">
        <v>296</v>
      </c>
      <c r="D1711" s="651" t="s">
        <v>1298</v>
      </c>
      <c r="E1711" s="651">
        <v>430</v>
      </c>
      <c r="F1711" s="651" t="s">
        <v>1299</v>
      </c>
      <c r="G1711" s="651" t="s">
        <v>1303</v>
      </c>
      <c r="H1711" s="651">
        <v>3.4000000000000002E-2</v>
      </c>
      <c r="I1711" s="651" t="s">
        <v>1302</v>
      </c>
    </row>
    <row r="1712" spans="1:9" ht="15.75" x14ac:dyDescent="0.25">
      <c r="A1712" s="651">
        <v>1711</v>
      </c>
      <c r="B1712" s="651" t="s">
        <v>1307</v>
      </c>
      <c r="C1712" s="651" t="s">
        <v>296</v>
      </c>
      <c r="D1712" s="651" t="s">
        <v>1298</v>
      </c>
      <c r="E1712" s="651">
        <v>430</v>
      </c>
      <c r="F1712" s="651" t="s">
        <v>1299</v>
      </c>
      <c r="G1712" s="651" t="s">
        <v>1303</v>
      </c>
      <c r="H1712" s="651">
        <v>1.3</v>
      </c>
      <c r="I1712" s="651" t="s">
        <v>1302</v>
      </c>
    </row>
    <row r="1713" spans="1:9" ht="15.75" x14ac:dyDescent="0.25">
      <c r="A1713" s="651">
        <v>1712</v>
      </c>
      <c r="B1713" s="651" t="s">
        <v>1307</v>
      </c>
      <c r="C1713" s="651" t="s">
        <v>296</v>
      </c>
      <c r="D1713" s="651" t="s">
        <v>1298</v>
      </c>
      <c r="E1713" s="651">
        <v>431</v>
      </c>
      <c r="F1713" s="651" t="s">
        <v>1299</v>
      </c>
      <c r="G1713" s="651" t="s">
        <v>1303</v>
      </c>
      <c r="H1713" s="651">
        <v>2.8000000000000001E-2</v>
      </c>
      <c r="I1713" s="651" t="s">
        <v>1302</v>
      </c>
    </row>
    <row r="1714" spans="1:9" ht="15.75" x14ac:dyDescent="0.25">
      <c r="A1714" s="651">
        <v>1713</v>
      </c>
      <c r="B1714" s="651" t="s">
        <v>1307</v>
      </c>
      <c r="C1714" s="651" t="s">
        <v>296</v>
      </c>
      <c r="D1714" s="651" t="s">
        <v>1298</v>
      </c>
      <c r="E1714" s="651">
        <v>431</v>
      </c>
      <c r="F1714" s="651" t="s">
        <v>1299</v>
      </c>
      <c r="G1714" s="651" t="s">
        <v>1303</v>
      </c>
      <c r="H1714" s="651">
        <v>2.8000000000000001E-2</v>
      </c>
      <c r="I1714" s="651" t="s">
        <v>1302</v>
      </c>
    </row>
    <row r="1715" spans="1:9" ht="15.75" x14ac:dyDescent="0.25">
      <c r="A1715" s="651">
        <v>1714</v>
      </c>
      <c r="B1715" s="651" t="s">
        <v>1307</v>
      </c>
      <c r="C1715" s="651" t="s">
        <v>296</v>
      </c>
      <c r="D1715" s="651" t="s">
        <v>1298</v>
      </c>
      <c r="E1715" s="651">
        <v>431</v>
      </c>
      <c r="F1715" s="651" t="s">
        <v>1299</v>
      </c>
      <c r="G1715" s="651" t="s">
        <v>1303</v>
      </c>
      <c r="H1715" s="651">
        <v>2.9000000000000001E-2</v>
      </c>
      <c r="I1715" s="651" t="s">
        <v>1302</v>
      </c>
    </row>
    <row r="1716" spans="1:9" ht="15.75" x14ac:dyDescent="0.25">
      <c r="A1716" s="651">
        <v>1715</v>
      </c>
      <c r="B1716" s="651" t="s">
        <v>1307</v>
      </c>
      <c r="C1716" s="651" t="s">
        <v>296</v>
      </c>
      <c r="D1716" s="651" t="s">
        <v>1298</v>
      </c>
      <c r="E1716" s="651">
        <v>431</v>
      </c>
      <c r="F1716" s="651" t="s">
        <v>1299</v>
      </c>
      <c r="G1716" s="651" t="s">
        <v>1303</v>
      </c>
      <c r="H1716" s="651">
        <v>3.5000000000000003E-2</v>
      </c>
      <c r="I1716" s="651" t="s">
        <v>1302</v>
      </c>
    </row>
    <row r="1717" spans="1:9" ht="15.75" x14ac:dyDescent="0.25">
      <c r="A1717" s="651">
        <v>1716</v>
      </c>
      <c r="B1717" s="651" t="s">
        <v>1307</v>
      </c>
      <c r="C1717" s="651" t="s">
        <v>296</v>
      </c>
      <c r="D1717" s="651" t="s">
        <v>1298</v>
      </c>
      <c r="E1717" s="651">
        <v>432</v>
      </c>
      <c r="F1717" s="651" t="s">
        <v>1299</v>
      </c>
      <c r="G1717" s="651" t="s">
        <v>1303</v>
      </c>
      <c r="H1717" s="651">
        <v>0.03</v>
      </c>
      <c r="I1717" s="651" t="s">
        <v>1302</v>
      </c>
    </row>
    <row r="1718" spans="1:9" ht="15.75" x14ac:dyDescent="0.25">
      <c r="A1718" s="651">
        <v>1717</v>
      </c>
      <c r="B1718" s="651" t="s">
        <v>1307</v>
      </c>
      <c r="C1718" s="651" t="s">
        <v>296</v>
      </c>
      <c r="D1718" s="651" t="s">
        <v>1298</v>
      </c>
      <c r="E1718" s="651">
        <v>433</v>
      </c>
      <c r="F1718" s="651" t="s">
        <v>1299</v>
      </c>
      <c r="G1718" s="651" t="s">
        <v>1303</v>
      </c>
      <c r="H1718" s="651">
        <v>3.1E-2</v>
      </c>
      <c r="I1718" s="651" t="s">
        <v>1302</v>
      </c>
    </row>
    <row r="1719" spans="1:9" ht="15.75" x14ac:dyDescent="0.25">
      <c r="A1719" s="651">
        <v>1718</v>
      </c>
      <c r="B1719" s="651" t="s">
        <v>1307</v>
      </c>
      <c r="C1719" s="651" t="s">
        <v>296</v>
      </c>
      <c r="D1719" s="651" t="s">
        <v>1298</v>
      </c>
      <c r="E1719" s="651">
        <v>433</v>
      </c>
      <c r="F1719" s="651" t="s">
        <v>1299</v>
      </c>
      <c r="G1719" s="651" t="s">
        <v>1303</v>
      </c>
      <c r="H1719" s="651">
        <v>3.5000000000000003E-2</v>
      </c>
      <c r="I1719" s="651" t="s">
        <v>1300</v>
      </c>
    </row>
    <row r="1720" spans="1:9" ht="15.75" x14ac:dyDescent="0.25">
      <c r="A1720" s="651">
        <v>1719</v>
      </c>
      <c r="B1720" s="651" t="s">
        <v>1307</v>
      </c>
      <c r="C1720" s="651" t="s">
        <v>296</v>
      </c>
      <c r="D1720" s="651" t="s">
        <v>1298</v>
      </c>
      <c r="E1720" s="651">
        <v>434</v>
      </c>
      <c r="F1720" s="651" t="s">
        <v>1299</v>
      </c>
      <c r="G1720" s="651" t="s">
        <v>1303</v>
      </c>
      <c r="H1720" s="651">
        <v>3.4000000000000002E-2</v>
      </c>
      <c r="I1720" s="651" t="s">
        <v>1302</v>
      </c>
    </row>
    <row r="1721" spans="1:9" ht="15.75" x14ac:dyDescent="0.25">
      <c r="A1721" s="651">
        <v>1720</v>
      </c>
      <c r="B1721" s="651" t="s">
        <v>1307</v>
      </c>
      <c r="C1721" s="651" t="s">
        <v>296</v>
      </c>
      <c r="D1721" s="651" t="s">
        <v>1298</v>
      </c>
      <c r="E1721" s="651">
        <v>435</v>
      </c>
      <c r="F1721" s="651" t="s">
        <v>1299</v>
      </c>
      <c r="G1721" s="651" t="s">
        <v>1303</v>
      </c>
      <c r="H1721" s="651">
        <v>2.5999999999999999E-2</v>
      </c>
      <c r="I1721" s="651" t="s">
        <v>1302</v>
      </c>
    </row>
    <row r="1722" spans="1:9" ht="15.75" x14ac:dyDescent="0.25">
      <c r="A1722" s="651">
        <v>1721</v>
      </c>
      <c r="B1722" s="651" t="s">
        <v>1307</v>
      </c>
      <c r="C1722" s="651" t="s">
        <v>296</v>
      </c>
      <c r="D1722" s="651" t="s">
        <v>1298</v>
      </c>
      <c r="E1722" s="651">
        <v>436</v>
      </c>
      <c r="F1722" s="651" t="s">
        <v>1299</v>
      </c>
      <c r="G1722" s="651" t="s">
        <v>1303</v>
      </c>
      <c r="H1722" s="651">
        <v>2.1000000000000001E-2</v>
      </c>
      <c r="I1722" s="651" t="s">
        <v>1302</v>
      </c>
    </row>
    <row r="1723" spans="1:9" ht="15.75" x14ac:dyDescent="0.25">
      <c r="A1723" s="651">
        <v>1722</v>
      </c>
      <c r="B1723" s="651" t="s">
        <v>1307</v>
      </c>
      <c r="C1723" s="651" t="s">
        <v>296</v>
      </c>
      <c r="D1723" s="651" t="s">
        <v>1298</v>
      </c>
      <c r="E1723" s="651">
        <v>436</v>
      </c>
      <c r="F1723" s="651" t="s">
        <v>1299</v>
      </c>
      <c r="G1723" s="651" t="s">
        <v>1303</v>
      </c>
      <c r="H1723" s="651">
        <v>2.1999999999999999E-2</v>
      </c>
      <c r="I1723" s="651" t="s">
        <v>1302</v>
      </c>
    </row>
    <row r="1724" spans="1:9" ht="15.75" x14ac:dyDescent="0.25">
      <c r="A1724" s="651">
        <v>1723</v>
      </c>
      <c r="B1724" s="651" t="s">
        <v>1307</v>
      </c>
      <c r="C1724" s="651" t="s">
        <v>296</v>
      </c>
      <c r="D1724" s="651" t="s">
        <v>1298</v>
      </c>
      <c r="E1724" s="651">
        <v>436</v>
      </c>
      <c r="F1724" s="651" t="s">
        <v>1299</v>
      </c>
      <c r="G1724" s="651" t="s">
        <v>1303</v>
      </c>
      <c r="H1724" s="651">
        <v>3.1E-2</v>
      </c>
      <c r="I1724" s="651" t="s">
        <v>1302</v>
      </c>
    </row>
    <row r="1725" spans="1:9" ht="15.75" x14ac:dyDescent="0.25">
      <c r="A1725" s="651">
        <v>1724</v>
      </c>
      <c r="B1725" s="651" t="s">
        <v>1307</v>
      </c>
      <c r="C1725" s="651" t="s">
        <v>296</v>
      </c>
      <c r="D1725" s="651" t="s">
        <v>1298</v>
      </c>
      <c r="E1725" s="651">
        <v>437</v>
      </c>
      <c r="F1725" s="651" t="s">
        <v>1299</v>
      </c>
      <c r="G1725" s="651" t="s">
        <v>1303</v>
      </c>
      <c r="H1725" s="651">
        <v>3.3000000000000002E-2</v>
      </c>
      <c r="I1725" s="651" t="s">
        <v>1302</v>
      </c>
    </row>
    <row r="1726" spans="1:9" ht="15.75" x14ac:dyDescent="0.25">
      <c r="A1726" s="651">
        <v>1725</v>
      </c>
      <c r="B1726" s="651" t="s">
        <v>1307</v>
      </c>
      <c r="C1726" s="651" t="s">
        <v>296</v>
      </c>
      <c r="D1726" s="651" t="s">
        <v>1298</v>
      </c>
      <c r="E1726" s="651">
        <v>437</v>
      </c>
      <c r="F1726" s="651" t="s">
        <v>1299</v>
      </c>
      <c r="G1726" s="651" t="s">
        <v>1303</v>
      </c>
      <c r="H1726" s="651">
        <v>3.4000000000000002E-2</v>
      </c>
      <c r="I1726" s="651" t="s">
        <v>1302</v>
      </c>
    </row>
    <row r="1727" spans="1:9" ht="15.75" x14ac:dyDescent="0.25">
      <c r="A1727" s="651">
        <v>1726</v>
      </c>
      <c r="B1727" s="651" t="s">
        <v>1307</v>
      </c>
      <c r="C1727" s="651" t="s">
        <v>296</v>
      </c>
      <c r="D1727" s="651" t="s">
        <v>1298</v>
      </c>
      <c r="E1727" s="651">
        <v>437</v>
      </c>
      <c r="F1727" s="651" t="s">
        <v>1299</v>
      </c>
      <c r="G1727" s="651" t="s">
        <v>1303</v>
      </c>
      <c r="H1727" s="651">
        <v>1.2</v>
      </c>
      <c r="I1727" s="651" t="s">
        <v>1300</v>
      </c>
    </row>
    <row r="1728" spans="1:9" ht="15.75" x14ac:dyDescent="0.25">
      <c r="A1728" s="651">
        <v>1727</v>
      </c>
      <c r="B1728" s="651" t="s">
        <v>1307</v>
      </c>
      <c r="C1728" s="651" t="s">
        <v>296</v>
      </c>
      <c r="D1728" s="651" t="s">
        <v>1298</v>
      </c>
      <c r="E1728" s="651">
        <v>438</v>
      </c>
      <c r="F1728" s="651" t="s">
        <v>1299</v>
      </c>
      <c r="G1728" s="651" t="s">
        <v>1303</v>
      </c>
      <c r="H1728" s="651">
        <v>2.4E-2</v>
      </c>
      <c r="I1728" s="651" t="s">
        <v>1302</v>
      </c>
    </row>
    <row r="1729" spans="1:9" ht="15.75" x14ac:dyDescent="0.25">
      <c r="A1729" s="651">
        <v>1728</v>
      </c>
      <c r="B1729" s="651" t="s">
        <v>1307</v>
      </c>
      <c r="C1729" s="651" t="s">
        <v>296</v>
      </c>
      <c r="D1729" s="651" t="s">
        <v>1298</v>
      </c>
      <c r="E1729" s="651">
        <v>439</v>
      </c>
      <c r="F1729" s="651" t="s">
        <v>1299</v>
      </c>
      <c r="G1729" s="651" t="s">
        <v>1303</v>
      </c>
      <c r="H1729" s="651">
        <v>3.9E-2</v>
      </c>
      <c r="I1729" s="651" t="s">
        <v>1302</v>
      </c>
    </row>
    <row r="1730" spans="1:9" ht="15.75" x14ac:dyDescent="0.25">
      <c r="A1730" s="651">
        <v>1729</v>
      </c>
      <c r="B1730" s="651" t="s">
        <v>1307</v>
      </c>
      <c r="C1730" s="651" t="s">
        <v>296</v>
      </c>
      <c r="D1730" s="651" t="s">
        <v>1298</v>
      </c>
      <c r="E1730" s="651">
        <v>440</v>
      </c>
      <c r="F1730" s="651" t="s">
        <v>1299</v>
      </c>
      <c r="G1730" s="651" t="s">
        <v>1303</v>
      </c>
      <c r="H1730" s="651">
        <v>2.5999999999999999E-2</v>
      </c>
      <c r="I1730" s="651" t="s">
        <v>1302</v>
      </c>
    </row>
    <row r="1731" spans="1:9" ht="15.75" x14ac:dyDescent="0.25">
      <c r="A1731" s="651">
        <v>1730</v>
      </c>
      <c r="B1731" s="651" t="s">
        <v>1307</v>
      </c>
      <c r="C1731" s="651" t="s">
        <v>296</v>
      </c>
      <c r="D1731" s="651" t="s">
        <v>1298</v>
      </c>
      <c r="E1731" s="651">
        <v>441</v>
      </c>
      <c r="F1731" s="651" t="s">
        <v>1299</v>
      </c>
      <c r="G1731" s="651" t="s">
        <v>1303</v>
      </c>
      <c r="H1731" s="651">
        <v>2.5999999999999999E-2</v>
      </c>
      <c r="I1731" s="651" t="s">
        <v>1302</v>
      </c>
    </row>
    <row r="1732" spans="1:9" ht="15.75" x14ac:dyDescent="0.25">
      <c r="A1732" s="651">
        <v>1731</v>
      </c>
      <c r="B1732" s="651" t="s">
        <v>1307</v>
      </c>
      <c r="C1732" s="651" t="s">
        <v>296</v>
      </c>
      <c r="D1732" s="651" t="s">
        <v>1298</v>
      </c>
      <c r="E1732" s="651">
        <v>442</v>
      </c>
      <c r="F1732" s="651" t="s">
        <v>1299</v>
      </c>
      <c r="G1732" s="651" t="s">
        <v>1303</v>
      </c>
      <c r="H1732" s="651">
        <v>5.1999999999999998E-2</v>
      </c>
      <c r="I1732" s="651" t="s">
        <v>1302</v>
      </c>
    </row>
    <row r="1733" spans="1:9" ht="15.75" x14ac:dyDescent="0.25">
      <c r="A1733" s="651">
        <v>1732</v>
      </c>
      <c r="B1733" s="651" t="s">
        <v>1307</v>
      </c>
      <c r="C1733" s="651" t="s">
        <v>296</v>
      </c>
      <c r="D1733" s="651" t="s">
        <v>1298</v>
      </c>
      <c r="E1733" s="651">
        <v>444</v>
      </c>
      <c r="F1733" s="651" t="s">
        <v>1299</v>
      </c>
      <c r="G1733" s="651" t="s">
        <v>1303</v>
      </c>
      <c r="H1733" s="651">
        <v>2.5000000000000001E-2</v>
      </c>
      <c r="I1733" s="651" t="s">
        <v>1302</v>
      </c>
    </row>
    <row r="1734" spans="1:9" ht="15.75" x14ac:dyDescent="0.25">
      <c r="A1734" s="651">
        <v>1733</v>
      </c>
      <c r="B1734" s="651" t="s">
        <v>1307</v>
      </c>
      <c r="C1734" s="651" t="s">
        <v>296</v>
      </c>
      <c r="D1734" s="651" t="s">
        <v>1298</v>
      </c>
      <c r="E1734" s="651">
        <v>447</v>
      </c>
      <c r="F1734" s="651" t="s">
        <v>1299</v>
      </c>
      <c r="G1734" s="651" t="s">
        <v>1303</v>
      </c>
      <c r="H1734" s="651">
        <v>1.2E-2</v>
      </c>
      <c r="I1734" s="651" t="s">
        <v>1302</v>
      </c>
    </row>
    <row r="1735" spans="1:9" ht="15.75" x14ac:dyDescent="0.25">
      <c r="A1735" s="651">
        <v>1734</v>
      </c>
      <c r="B1735" s="651" t="s">
        <v>1307</v>
      </c>
      <c r="C1735" s="651" t="s">
        <v>296</v>
      </c>
      <c r="D1735" s="651" t="s">
        <v>1298</v>
      </c>
      <c r="E1735" s="651">
        <v>447</v>
      </c>
      <c r="F1735" s="651" t="s">
        <v>1299</v>
      </c>
      <c r="G1735" s="651" t="s">
        <v>1303</v>
      </c>
      <c r="H1735" s="651">
        <v>2.5000000000000001E-2</v>
      </c>
      <c r="I1735" s="651" t="s">
        <v>1302</v>
      </c>
    </row>
    <row r="1736" spans="1:9" ht="15.75" x14ac:dyDescent="0.25">
      <c r="A1736" s="651">
        <v>1735</v>
      </c>
      <c r="B1736" s="651" t="s">
        <v>1307</v>
      </c>
      <c r="C1736" s="651" t="s">
        <v>296</v>
      </c>
      <c r="D1736" s="651" t="s">
        <v>1298</v>
      </c>
      <c r="E1736" s="651">
        <v>447</v>
      </c>
      <c r="F1736" s="651" t="s">
        <v>1299</v>
      </c>
      <c r="G1736" s="651" t="s">
        <v>1303</v>
      </c>
      <c r="H1736" s="651">
        <v>2.7E-2</v>
      </c>
      <c r="I1736" s="651" t="s">
        <v>1302</v>
      </c>
    </row>
    <row r="1737" spans="1:9" ht="15.75" x14ac:dyDescent="0.25">
      <c r="A1737" s="651">
        <v>1736</v>
      </c>
      <c r="B1737" s="651" t="s">
        <v>1307</v>
      </c>
      <c r="C1737" s="651" t="s">
        <v>296</v>
      </c>
      <c r="D1737" s="651" t="s">
        <v>1298</v>
      </c>
      <c r="E1737" s="651">
        <v>448</v>
      </c>
      <c r="F1737" s="651" t="s">
        <v>1299</v>
      </c>
      <c r="G1737" s="651" t="s">
        <v>1303</v>
      </c>
      <c r="H1737" s="651">
        <v>3.7999999999999999E-2</v>
      </c>
      <c r="I1737" s="651" t="s">
        <v>1302</v>
      </c>
    </row>
    <row r="1738" spans="1:9" ht="15.75" x14ac:dyDescent="0.25">
      <c r="A1738" s="651">
        <v>1737</v>
      </c>
      <c r="B1738" s="651" t="s">
        <v>1307</v>
      </c>
      <c r="C1738" s="651" t="s">
        <v>296</v>
      </c>
      <c r="D1738" s="651" t="s">
        <v>1298</v>
      </c>
      <c r="E1738" s="651">
        <v>449</v>
      </c>
      <c r="F1738" s="651" t="s">
        <v>1299</v>
      </c>
      <c r="G1738" s="651" t="s">
        <v>1303</v>
      </c>
      <c r="H1738" s="651">
        <v>2.5000000000000001E-2</v>
      </c>
      <c r="I1738" s="651" t="s">
        <v>1302</v>
      </c>
    </row>
    <row r="1739" spans="1:9" ht="15.75" x14ac:dyDescent="0.25">
      <c r="A1739" s="651">
        <v>1738</v>
      </c>
      <c r="B1739" s="651" t="s">
        <v>1307</v>
      </c>
      <c r="C1739" s="651" t="s">
        <v>296</v>
      </c>
      <c r="D1739" s="651" t="s">
        <v>1298</v>
      </c>
      <c r="E1739" s="651">
        <v>449</v>
      </c>
      <c r="F1739" s="651" t="s">
        <v>1299</v>
      </c>
      <c r="G1739" s="651" t="s">
        <v>1303</v>
      </c>
      <c r="H1739" s="651">
        <v>4.2999999999999997E-2</v>
      </c>
      <c r="I1739" s="651" t="s">
        <v>1302</v>
      </c>
    </row>
    <row r="1740" spans="1:9" ht="15.75" x14ac:dyDescent="0.25">
      <c r="A1740" s="651">
        <v>1739</v>
      </c>
      <c r="B1740" s="651" t="s">
        <v>1307</v>
      </c>
      <c r="C1740" s="651" t="s">
        <v>296</v>
      </c>
      <c r="D1740" s="651" t="s">
        <v>1298</v>
      </c>
      <c r="E1740" s="651">
        <v>450</v>
      </c>
      <c r="F1740" s="651" t="s">
        <v>1299</v>
      </c>
      <c r="G1740" s="651" t="s">
        <v>1303</v>
      </c>
      <c r="H1740" s="651">
        <v>1.2E-2</v>
      </c>
      <c r="I1740" s="651" t="s">
        <v>1302</v>
      </c>
    </row>
    <row r="1741" spans="1:9" ht="15.75" x14ac:dyDescent="0.25">
      <c r="A1741" s="651">
        <v>1740</v>
      </c>
      <c r="B1741" s="651" t="s">
        <v>1307</v>
      </c>
      <c r="C1741" s="651" t="s">
        <v>296</v>
      </c>
      <c r="D1741" s="651" t="s">
        <v>1298</v>
      </c>
      <c r="E1741" s="651">
        <v>450</v>
      </c>
      <c r="F1741" s="651" t="s">
        <v>1299</v>
      </c>
      <c r="G1741" s="651" t="s">
        <v>1303</v>
      </c>
      <c r="H1741" s="651">
        <v>2.7E-2</v>
      </c>
      <c r="I1741" s="651" t="s">
        <v>1302</v>
      </c>
    </row>
    <row r="1742" spans="1:9" ht="15.75" x14ac:dyDescent="0.25">
      <c r="A1742" s="651">
        <v>1741</v>
      </c>
      <c r="B1742" s="651" t="s">
        <v>1307</v>
      </c>
      <c r="C1742" s="651" t="s">
        <v>296</v>
      </c>
      <c r="D1742" s="651" t="s">
        <v>1298</v>
      </c>
      <c r="E1742" s="651">
        <v>450</v>
      </c>
      <c r="F1742" s="651" t="s">
        <v>1299</v>
      </c>
      <c r="G1742" s="651" t="s">
        <v>1303</v>
      </c>
      <c r="H1742" s="651">
        <v>2.8000000000000001E-2</v>
      </c>
      <c r="I1742" s="651" t="s">
        <v>1302</v>
      </c>
    </row>
    <row r="1743" spans="1:9" ht="15.75" x14ac:dyDescent="0.25">
      <c r="A1743" s="651">
        <v>1742</v>
      </c>
      <c r="B1743" s="651" t="s">
        <v>1307</v>
      </c>
      <c r="C1743" s="651" t="s">
        <v>296</v>
      </c>
      <c r="D1743" s="651" t="s">
        <v>1298</v>
      </c>
      <c r="E1743" s="651">
        <v>450</v>
      </c>
      <c r="F1743" s="651" t="s">
        <v>1299</v>
      </c>
      <c r="G1743" s="651" t="s">
        <v>1303</v>
      </c>
      <c r="H1743" s="651">
        <v>2.8000000000000001E-2</v>
      </c>
      <c r="I1743" s="651" t="s">
        <v>1302</v>
      </c>
    </row>
    <row r="1744" spans="1:9" ht="15.75" x14ac:dyDescent="0.25">
      <c r="A1744" s="651">
        <v>1743</v>
      </c>
      <c r="B1744" s="651" t="s">
        <v>1307</v>
      </c>
      <c r="C1744" s="651" t="s">
        <v>296</v>
      </c>
      <c r="D1744" s="651" t="s">
        <v>1298</v>
      </c>
      <c r="E1744" s="651">
        <v>450</v>
      </c>
      <c r="F1744" s="651" t="s">
        <v>1299</v>
      </c>
      <c r="G1744" s="651" t="s">
        <v>1303</v>
      </c>
      <c r="H1744" s="651">
        <v>4.9000000000000002E-2</v>
      </c>
      <c r="I1744" s="651" t="s">
        <v>1302</v>
      </c>
    </row>
    <row r="1745" spans="1:9" ht="15.75" x14ac:dyDescent="0.25">
      <c r="A1745" s="651">
        <v>1744</v>
      </c>
      <c r="B1745" s="651" t="s">
        <v>1307</v>
      </c>
      <c r="C1745" s="651" t="s">
        <v>296</v>
      </c>
      <c r="D1745" s="651" t="s">
        <v>1298</v>
      </c>
      <c r="E1745" s="651">
        <v>450</v>
      </c>
      <c r="F1745" s="651" t="s">
        <v>1299</v>
      </c>
      <c r="G1745" s="651" t="s">
        <v>1303</v>
      </c>
      <c r="H1745" s="651">
        <v>0.31</v>
      </c>
      <c r="I1745" s="651" t="s">
        <v>1300</v>
      </c>
    </row>
    <row r="1746" spans="1:9" ht="15.75" x14ac:dyDescent="0.25">
      <c r="A1746" s="651">
        <v>1745</v>
      </c>
      <c r="B1746" s="651" t="s">
        <v>1307</v>
      </c>
      <c r="C1746" s="651" t="s">
        <v>296</v>
      </c>
      <c r="D1746" s="651" t="s">
        <v>1298</v>
      </c>
      <c r="E1746" s="651">
        <v>451</v>
      </c>
      <c r="F1746" s="651" t="s">
        <v>1299</v>
      </c>
      <c r="G1746" s="651" t="s">
        <v>1303</v>
      </c>
      <c r="H1746" s="651">
        <v>2.5000000000000001E-2</v>
      </c>
      <c r="I1746" s="651" t="s">
        <v>1302</v>
      </c>
    </row>
    <row r="1747" spans="1:9" ht="15.75" x14ac:dyDescent="0.25">
      <c r="A1747" s="651">
        <v>1746</v>
      </c>
      <c r="B1747" s="651" t="s">
        <v>1307</v>
      </c>
      <c r="C1747" s="651" t="s">
        <v>296</v>
      </c>
      <c r="D1747" s="651" t="s">
        <v>1298</v>
      </c>
      <c r="E1747" s="651">
        <v>451</v>
      </c>
      <c r="F1747" s="651" t="s">
        <v>1299</v>
      </c>
      <c r="G1747" s="651" t="s">
        <v>1303</v>
      </c>
      <c r="H1747" s="651">
        <v>2.5999999999999999E-2</v>
      </c>
      <c r="I1747" s="651" t="s">
        <v>1302</v>
      </c>
    </row>
    <row r="1748" spans="1:9" ht="15.75" x14ac:dyDescent="0.25">
      <c r="A1748" s="651">
        <v>1747</v>
      </c>
      <c r="B1748" s="651" t="s">
        <v>1307</v>
      </c>
      <c r="C1748" s="651" t="s">
        <v>296</v>
      </c>
      <c r="D1748" s="651" t="s">
        <v>1298</v>
      </c>
      <c r="E1748" s="651">
        <v>453</v>
      </c>
      <c r="F1748" s="651" t="s">
        <v>1299</v>
      </c>
      <c r="G1748" s="651" t="s">
        <v>1303</v>
      </c>
      <c r="H1748" s="651">
        <v>2.9000000000000001E-2</v>
      </c>
      <c r="I1748" s="651" t="s">
        <v>1302</v>
      </c>
    </row>
    <row r="1749" spans="1:9" ht="15.75" x14ac:dyDescent="0.25">
      <c r="A1749" s="651">
        <v>1748</v>
      </c>
      <c r="B1749" s="651" t="s">
        <v>1307</v>
      </c>
      <c r="C1749" s="651" t="s">
        <v>296</v>
      </c>
      <c r="D1749" s="651" t="s">
        <v>1298</v>
      </c>
      <c r="E1749" s="651">
        <v>454</v>
      </c>
      <c r="F1749" s="651" t="s">
        <v>1299</v>
      </c>
      <c r="G1749" s="651" t="s">
        <v>1303</v>
      </c>
      <c r="H1749" s="651">
        <v>2.3E-2</v>
      </c>
      <c r="I1749" s="651" t="s">
        <v>1302</v>
      </c>
    </row>
    <row r="1750" spans="1:9" ht="15.75" x14ac:dyDescent="0.25">
      <c r="A1750" s="651">
        <v>1749</v>
      </c>
      <c r="B1750" s="651" t="s">
        <v>1307</v>
      </c>
      <c r="C1750" s="651" t="s">
        <v>296</v>
      </c>
      <c r="D1750" s="651" t="s">
        <v>1298</v>
      </c>
      <c r="E1750" s="651">
        <v>454</v>
      </c>
      <c r="F1750" s="651" t="s">
        <v>1299</v>
      </c>
      <c r="G1750" s="651" t="s">
        <v>1303</v>
      </c>
      <c r="H1750" s="651">
        <v>2.5000000000000001E-2</v>
      </c>
      <c r="I1750" s="651" t="s">
        <v>1302</v>
      </c>
    </row>
    <row r="1751" spans="1:9" ht="15.75" x14ac:dyDescent="0.25">
      <c r="A1751" s="651">
        <v>1750</v>
      </c>
      <c r="B1751" s="651" t="s">
        <v>1307</v>
      </c>
      <c r="C1751" s="651" t="s">
        <v>296</v>
      </c>
      <c r="D1751" s="651" t="s">
        <v>1298</v>
      </c>
      <c r="E1751" s="651">
        <v>454</v>
      </c>
      <c r="F1751" s="651" t="s">
        <v>1299</v>
      </c>
      <c r="G1751" s="651" t="s">
        <v>1303</v>
      </c>
      <c r="H1751" s="651">
        <v>2.5999999999999999E-2</v>
      </c>
      <c r="I1751" s="651" t="s">
        <v>1302</v>
      </c>
    </row>
    <row r="1752" spans="1:9" ht="15.75" x14ac:dyDescent="0.25">
      <c r="A1752" s="651">
        <v>1751</v>
      </c>
      <c r="B1752" s="651" t="s">
        <v>1307</v>
      </c>
      <c r="C1752" s="651" t="s">
        <v>296</v>
      </c>
      <c r="D1752" s="651" t="s">
        <v>1298</v>
      </c>
      <c r="E1752" s="651">
        <v>455</v>
      </c>
      <c r="F1752" s="651" t="s">
        <v>1299</v>
      </c>
      <c r="G1752" s="651" t="s">
        <v>1303</v>
      </c>
      <c r="H1752" s="651">
        <v>2.9000000000000001E-2</v>
      </c>
      <c r="I1752" s="651" t="s">
        <v>1302</v>
      </c>
    </row>
    <row r="1753" spans="1:9" ht="15.75" x14ac:dyDescent="0.25">
      <c r="A1753" s="651">
        <v>1752</v>
      </c>
      <c r="B1753" s="651" t="s">
        <v>1307</v>
      </c>
      <c r="C1753" s="651" t="s">
        <v>296</v>
      </c>
      <c r="D1753" s="651" t="s">
        <v>1298</v>
      </c>
      <c r="E1753" s="651">
        <v>458</v>
      </c>
      <c r="F1753" s="651" t="s">
        <v>1299</v>
      </c>
      <c r="G1753" s="651" t="s">
        <v>1303</v>
      </c>
      <c r="H1753" s="651">
        <v>2.4E-2</v>
      </c>
      <c r="I1753" s="651" t="s">
        <v>1302</v>
      </c>
    </row>
    <row r="1754" spans="1:9" ht="15.75" x14ac:dyDescent="0.25">
      <c r="A1754" s="651">
        <v>1753</v>
      </c>
      <c r="B1754" s="651" t="s">
        <v>1307</v>
      </c>
      <c r="C1754" s="651" t="s">
        <v>296</v>
      </c>
      <c r="D1754" s="651" t="s">
        <v>1298</v>
      </c>
      <c r="E1754" s="651">
        <v>461</v>
      </c>
      <c r="F1754" s="651" t="s">
        <v>1299</v>
      </c>
      <c r="G1754" s="651" t="s">
        <v>1303</v>
      </c>
      <c r="H1754" s="651">
        <v>2.4E-2</v>
      </c>
      <c r="I1754" s="651" t="s">
        <v>1302</v>
      </c>
    </row>
    <row r="1755" spans="1:9" ht="15.75" x14ac:dyDescent="0.25">
      <c r="A1755" s="651">
        <v>1754</v>
      </c>
      <c r="B1755" s="651" t="s">
        <v>1307</v>
      </c>
      <c r="C1755" s="651" t="s">
        <v>296</v>
      </c>
      <c r="D1755" s="651" t="s">
        <v>1298</v>
      </c>
      <c r="E1755" s="651">
        <v>462</v>
      </c>
      <c r="F1755" s="651" t="s">
        <v>1299</v>
      </c>
      <c r="G1755" s="651" t="s">
        <v>1303</v>
      </c>
      <c r="H1755" s="651">
        <v>2.4E-2</v>
      </c>
      <c r="I1755" s="651" t="s">
        <v>1302</v>
      </c>
    </row>
    <row r="1756" spans="1:9" ht="15.75" x14ac:dyDescent="0.25">
      <c r="A1756" s="651">
        <v>1755</v>
      </c>
      <c r="B1756" s="651" t="s">
        <v>1307</v>
      </c>
      <c r="C1756" s="651" t="s">
        <v>296</v>
      </c>
      <c r="D1756" s="651" t="s">
        <v>1298</v>
      </c>
      <c r="E1756" s="651">
        <v>463</v>
      </c>
      <c r="F1756" s="651" t="s">
        <v>1299</v>
      </c>
      <c r="G1756" s="651" t="s">
        <v>1303</v>
      </c>
      <c r="H1756" s="651">
        <v>2.9000000000000001E-2</v>
      </c>
      <c r="I1756" s="651" t="s">
        <v>1302</v>
      </c>
    </row>
    <row r="1757" spans="1:9" ht="15.75" x14ac:dyDescent="0.25">
      <c r="A1757" s="651">
        <v>1756</v>
      </c>
      <c r="B1757" s="651" t="s">
        <v>1307</v>
      </c>
      <c r="C1757" s="651" t="s">
        <v>296</v>
      </c>
      <c r="D1757" s="651" t="s">
        <v>1298</v>
      </c>
      <c r="E1757" s="651">
        <v>465</v>
      </c>
      <c r="F1757" s="651" t="s">
        <v>1299</v>
      </c>
      <c r="G1757" s="651" t="s">
        <v>1303</v>
      </c>
      <c r="H1757" s="651">
        <v>0.11</v>
      </c>
      <c r="I1757" s="651" t="s">
        <v>1302</v>
      </c>
    </row>
    <row r="1758" spans="1:9" ht="15.75" x14ac:dyDescent="0.25">
      <c r="A1758" s="651">
        <v>1757</v>
      </c>
      <c r="B1758" s="651" t="s">
        <v>1307</v>
      </c>
      <c r="C1758" s="651" t="s">
        <v>296</v>
      </c>
      <c r="D1758" s="651" t="s">
        <v>1298</v>
      </c>
      <c r="E1758" s="651">
        <v>470</v>
      </c>
      <c r="F1758" s="651" t="s">
        <v>1299</v>
      </c>
      <c r="G1758" s="651" t="s">
        <v>1303</v>
      </c>
      <c r="H1758" s="651">
        <v>1.0999999999999999E-2</v>
      </c>
      <c r="I1758" s="651" t="s">
        <v>1302</v>
      </c>
    </row>
    <row r="1759" spans="1:9" ht="15.75" x14ac:dyDescent="0.25">
      <c r="A1759" s="651">
        <v>1758</v>
      </c>
      <c r="B1759" s="651" t="s">
        <v>1307</v>
      </c>
      <c r="C1759" s="651" t="s">
        <v>296</v>
      </c>
      <c r="D1759" s="651" t="s">
        <v>1298</v>
      </c>
      <c r="E1759" s="651">
        <v>472</v>
      </c>
      <c r="F1759" s="651" t="s">
        <v>1299</v>
      </c>
      <c r="G1759" s="651" t="s">
        <v>1303</v>
      </c>
      <c r="H1759" s="651">
        <v>1.0999999999999999E-2</v>
      </c>
      <c r="I1759" s="651" t="s">
        <v>1302</v>
      </c>
    </row>
    <row r="1760" spans="1:9" ht="15.75" x14ac:dyDescent="0.25">
      <c r="A1760" s="651">
        <v>1759</v>
      </c>
      <c r="B1760" s="651" t="s">
        <v>1307</v>
      </c>
      <c r="C1760" s="651" t="s">
        <v>296</v>
      </c>
      <c r="D1760" s="651" t="s">
        <v>1298</v>
      </c>
      <c r="E1760" s="651">
        <v>472</v>
      </c>
      <c r="F1760" s="651" t="s">
        <v>1299</v>
      </c>
      <c r="G1760" s="651" t="s">
        <v>1303</v>
      </c>
      <c r="H1760" s="651">
        <v>3.3000000000000002E-2</v>
      </c>
      <c r="I1760" s="651" t="s">
        <v>1302</v>
      </c>
    </row>
    <row r="1761" spans="1:9" ht="15.75" x14ac:dyDescent="0.25">
      <c r="A1761" s="651">
        <v>1760</v>
      </c>
      <c r="B1761" s="651" t="s">
        <v>1307</v>
      </c>
      <c r="C1761" s="651" t="s">
        <v>296</v>
      </c>
      <c r="D1761" s="651" t="s">
        <v>1298</v>
      </c>
      <c r="E1761" s="651">
        <v>480</v>
      </c>
      <c r="F1761" s="651" t="s">
        <v>1301</v>
      </c>
      <c r="G1761" s="651" t="s">
        <v>1303</v>
      </c>
      <c r="H1761" s="651">
        <v>2.3999999999999998E-3</v>
      </c>
      <c r="I1761" s="651" t="s">
        <v>1302</v>
      </c>
    </row>
    <row r="1762" spans="1:9" ht="15.75" x14ac:dyDescent="0.25">
      <c r="A1762" s="651">
        <v>1761</v>
      </c>
      <c r="B1762" s="651" t="s">
        <v>1307</v>
      </c>
      <c r="C1762" s="651" t="s">
        <v>296</v>
      </c>
      <c r="D1762" s="651" t="s">
        <v>1298</v>
      </c>
      <c r="E1762" s="651">
        <v>480</v>
      </c>
      <c r="F1762" s="651" t="s">
        <v>1301</v>
      </c>
      <c r="G1762" s="651" t="s">
        <v>1303</v>
      </c>
      <c r="H1762" s="651">
        <v>1.0999999999999999E-2</v>
      </c>
      <c r="I1762" s="651" t="s">
        <v>1302</v>
      </c>
    </row>
    <row r="1763" spans="1:9" ht="15.75" x14ac:dyDescent="0.25">
      <c r="A1763" s="651">
        <v>1762</v>
      </c>
      <c r="B1763" s="651" t="s">
        <v>1307</v>
      </c>
      <c r="C1763" s="651" t="s">
        <v>296</v>
      </c>
      <c r="D1763" s="651" t="s">
        <v>1298</v>
      </c>
      <c r="E1763" s="651">
        <v>480</v>
      </c>
      <c r="F1763" s="651" t="s">
        <v>1301</v>
      </c>
      <c r="G1763" s="651" t="s">
        <v>1303</v>
      </c>
      <c r="H1763" s="651">
        <v>1.0999999999999999E-2</v>
      </c>
      <c r="I1763" s="651" t="s">
        <v>1302</v>
      </c>
    </row>
    <row r="1764" spans="1:9" ht="15.75" x14ac:dyDescent="0.25">
      <c r="A1764" s="651">
        <v>1763</v>
      </c>
      <c r="B1764" s="651" t="s">
        <v>1307</v>
      </c>
      <c r="C1764" s="651" t="s">
        <v>296</v>
      </c>
      <c r="D1764" s="651" t="s">
        <v>1298</v>
      </c>
      <c r="E1764" s="651">
        <v>480</v>
      </c>
      <c r="F1764" s="651" t="s">
        <v>1301</v>
      </c>
      <c r="G1764" s="651" t="s">
        <v>1303</v>
      </c>
      <c r="H1764" s="651">
        <v>1.0999999999999999E-2</v>
      </c>
      <c r="I1764" s="651" t="s">
        <v>1302</v>
      </c>
    </row>
    <row r="1765" spans="1:9" ht="15.75" x14ac:dyDescent="0.25">
      <c r="A1765" s="651">
        <v>1764</v>
      </c>
      <c r="B1765" s="651" t="s">
        <v>1307</v>
      </c>
      <c r="C1765" s="651" t="s">
        <v>296</v>
      </c>
      <c r="D1765" s="651" t="s">
        <v>1298</v>
      </c>
      <c r="E1765" s="651">
        <v>480</v>
      </c>
      <c r="F1765" s="651" t="s">
        <v>1301</v>
      </c>
      <c r="G1765" s="651" t="s">
        <v>1303</v>
      </c>
      <c r="H1765" s="651">
        <v>1.0999999999999999E-2</v>
      </c>
      <c r="I1765" s="651" t="s">
        <v>1302</v>
      </c>
    </row>
    <row r="1766" spans="1:9" ht="15.75" x14ac:dyDescent="0.25">
      <c r="A1766" s="651">
        <v>1765</v>
      </c>
      <c r="B1766" s="651" t="s">
        <v>1307</v>
      </c>
      <c r="C1766" s="651" t="s">
        <v>296</v>
      </c>
      <c r="D1766" s="651" t="s">
        <v>1298</v>
      </c>
      <c r="E1766" s="651">
        <v>480</v>
      </c>
      <c r="F1766" s="651" t="s">
        <v>1301</v>
      </c>
      <c r="G1766" s="651">
        <v>0.02</v>
      </c>
      <c r="H1766" s="651">
        <v>0.02</v>
      </c>
      <c r="I1766" s="651" t="s">
        <v>1302</v>
      </c>
    </row>
    <row r="1767" spans="1:9" ht="15.75" x14ac:dyDescent="0.25">
      <c r="A1767" s="651">
        <v>1766</v>
      </c>
      <c r="B1767" s="651" t="s">
        <v>1307</v>
      </c>
      <c r="C1767" s="651" t="s">
        <v>296</v>
      </c>
      <c r="D1767" s="651" t="s">
        <v>1298</v>
      </c>
      <c r="E1767" s="651">
        <v>480</v>
      </c>
      <c r="F1767" s="651" t="s">
        <v>1301</v>
      </c>
      <c r="G1767" s="651" t="s">
        <v>1303</v>
      </c>
      <c r="H1767" s="651">
        <v>2.9000000000000001E-2</v>
      </c>
      <c r="I1767" s="651" t="s">
        <v>1302</v>
      </c>
    </row>
    <row r="1768" spans="1:9" ht="15.75" x14ac:dyDescent="0.25">
      <c r="A1768" s="651">
        <v>1767</v>
      </c>
      <c r="B1768" s="651" t="s">
        <v>1307</v>
      </c>
      <c r="C1768" s="651" t="s">
        <v>296</v>
      </c>
      <c r="D1768" s="651" t="s">
        <v>1298</v>
      </c>
      <c r="E1768" s="651">
        <v>480</v>
      </c>
      <c r="F1768" s="651" t="s">
        <v>1301</v>
      </c>
      <c r="G1768" s="651">
        <v>4.3999999999999997E-2</v>
      </c>
      <c r="H1768" s="651">
        <v>4.3999999999999997E-2</v>
      </c>
      <c r="I1768" s="651" t="s">
        <v>1302</v>
      </c>
    </row>
    <row r="1769" spans="1:9" ht="15.75" x14ac:dyDescent="0.25">
      <c r="A1769" s="651">
        <v>1768</v>
      </c>
      <c r="B1769" s="651" t="s">
        <v>1307</v>
      </c>
      <c r="C1769" s="651" t="s">
        <v>296</v>
      </c>
      <c r="D1769" s="651" t="s">
        <v>1298</v>
      </c>
      <c r="E1769" s="651">
        <v>480</v>
      </c>
      <c r="F1769" s="651" t="s">
        <v>1301</v>
      </c>
      <c r="G1769" s="651" t="s">
        <v>1303</v>
      </c>
      <c r="H1769" s="651">
        <v>7.8E-2</v>
      </c>
      <c r="I1769" s="651" t="s">
        <v>1302</v>
      </c>
    </row>
    <row r="1770" spans="1:9" ht="15.75" x14ac:dyDescent="0.25">
      <c r="A1770" s="651">
        <v>1769</v>
      </c>
      <c r="B1770" s="651" t="s">
        <v>1307</v>
      </c>
      <c r="C1770" s="651" t="s">
        <v>296</v>
      </c>
      <c r="D1770" s="651" t="s">
        <v>1298</v>
      </c>
      <c r="E1770" s="651">
        <v>489</v>
      </c>
      <c r="F1770" s="651" t="s">
        <v>1301</v>
      </c>
      <c r="G1770" s="651" t="s">
        <v>1303</v>
      </c>
      <c r="H1770" s="651">
        <v>2.4E-2</v>
      </c>
      <c r="I1770" s="651" t="s">
        <v>1302</v>
      </c>
    </row>
    <row r="1771" spans="1:9" ht="15.75" x14ac:dyDescent="0.25">
      <c r="A1771" s="651">
        <v>1770</v>
      </c>
      <c r="B1771" s="651" t="s">
        <v>1307</v>
      </c>
      <c r="C1771" s="651" t="s">
        <v>296</v>
      </c>
      <c r="D1771" s="651" t="s">
        <v>1298</v>
      </c>
      <c r="E1771" s="651">
        <v>491</v>
      </c>
      <c r="F1771" s="651" t="s">
        <v>1301</v>
      </c>
      <c r="G1771" s="651">
        <v>1.9E-2</v>
      </c>
      <c r="H1771" s="651">
        <v>1.9E-2</v>
      </c>
      <c r="I1771" s="651" t="s">
        <v>1302</v>
      </c>
    </row>
    <row r="1772" spans="1:9" ht="15.75" x14ac:dyDescent="0.25">
      <c r="A1772" s="651">
        <v>1771</v>
      </c>
      <c r="B1772" s="651" t="s">
        <v>1307</v>
      </c>
      <c r="C1772" s="651" t="s">
        <v>296</v>
      </c>
      <c r="D1772" s="651" t="s">
        <v>1298</v>
      </c>
      <c r="E1772" s="651">
        <v>491</v>
      </c>
      <c r="F1772" s="651" t="s">
        <v>1301</v>
      </c>
      <c r="G1772" s="651" t="s">
        <v>1303</v>
      </c>
      <c r="H1772" s="651">
        <v>2.4E-2</v>
      </c>
      <c r="I1772" s="651" t="s">
        <v>1302</v>
      </c>
    </row>
    <row r="1773" spans="1:9" ht="15.75" x14ac:dyDescent="0.25">
      <c r="A1773" s="651">
        <v>1772</v>
      </c>
      <c r="B1773" s="651" t="s">
        <v>1307</v>
      </c>
      <c r="C1773" s="651" t="s">
        <v>296</v>
      </c>
      <c r="D1773" s="651" t="s">
        <v>1298</v>
      </c>
      <c r="E1773" s="651">
        <v>493</v>
      </c>
      <c r="F1773" s="651" t="s">
        <v>1301</v>
      </c>
      <c r="G1773" s="651" t="s">
        <v>1303</v>
      </c>
      <c r="H1773" s="651">
        <v>1.7000000000000001E-2</v>
      </c>
      <c r="I1773" s="651" t="s">
        <v>1302</v>
      </c>
    </row>
    <row r="1774" spans="1:9" ht="15.75" x14ac:dyDescent="0.25">
      <c r="A1774" s="651">
        <v>1773</v>
      </c>
      <c r="B1774" s="651" t="s">
        <v>1307</v>
      </c>
      <c r="C1774" s="651" t="s">
        <v>296</v>
      </c>
      <c r="D1774" s="651" t="s">
        <v>1298</v>
      </c>
      <c r="E1774" s="651">
        <v>493</v>
      </c>
      <c r="F1774" s="651" t="s">
        <v>1301</v>
      </c>
      <c r="G1774" s="651" t="s">
        <v>1303</v>
      </c>
      <c r="H1774" s="651">
        <v>1.9E-2</v>
      </c>
      <c r="I1774" s="651" t="s">
        <v>1302</v>
      </c>
    </row>
    <row r="1775" spans="1:9" ht="15.75" x14ac:dyDescent="0.25">
      <c r="A1775" s="651">
        <v>1774</v>
      </c>
      <c r="B1775" s="651" t="s">
        <v>1307</v>
      </c>
      <c r="C1775" s="651" t="s">
        <v>296</v>
      </c>
      <c r="D1775" s="651" t="s">
        <v>1298</v>
      </c>
      <c r="E1775" s="651">
        <v>494</v>
      </c>
      <c r="F1775" s="651" t="s">
        <v>1301</v>
      </c>
      <c r="G1775" s="651">
        <v>4.3999999999999997E-2</v>
      </c>
      <c r="H1775" s="651">
        <v>4.3999999999999997E-2</v>
      </c>
      <c r="I1775" s="651" t="s">
        <v>1302</v>
      </c>
    </row>
    <row r="1776" spans="1:9" ht="15.75" x14ac:dyDescent="0.25">
      <c r="A1776" s="651">
        <v>1775</v>
      </c>
      <c r="B1776" s="651" t="s">
        <v>1307</v>
      </c>
      <c r="C1776" s="651" t="s">
        <v>296</v>
      </c>
      <c r="D1776" s="651" t="s">
        <v>1298</v>
      </c>
      <c r="E1776" s="651">
        <v>500</v>
      </c>
      <c r="F1776" s="651" t="s">
        <v>1301</v>
      </c>
      <c r="G1776" s="651" t="s">
        <v>1303</v>
      </c>
      <c r="H1776" s="651">
        <v>1.0999999999999999E-2</v>
      </c>
      <c r="I1776" s="651" t="s">
        <v>1302</v>
      </c>
    </row>
    <row r="1777" spans="1:9" ht="15.75" x14ac:dyDescent="0.25">
      <c r="A1777" s="651">
        <v>1776</v>
      </c>
      <c r="B1777" s="651" t="s">
        <v>1307</v>
      </c>
      <c r="C1777" s="651" t="s">
        <v>296</v>
      </c>
      <c r="D1777" s="651" t="s">
        <v>1298</v>
      </c>
      <c r="E1777" s="651">
        <v>500</v>
      </c>
      <c r="F1777" s="651" t="s">
        <v>1301</v>
      </c>
      <c r="G1777" s="651" t="s">
        <v>1303</v>
      </c>
      <c r="H1777" s="651">
        <v>1.0999999999999999E-2</v>
      </c>
      <c r="I1777" s="651" t="s">
        <v>1302</v>
      </c>
    </row>
    <row r="1778" spans="1:9" ht="15.75" x14ac:dyDescent="0.25">
      <c r="A1778" s="651">
        <v>1777</v>
      </c>
      <c r="B1778" s="651" t="s">
        <v>1307</v>
      </c>
      <c r="C1778" s="651" t="s">
        <v>296</v>
      </c>
      <c r="D1778" s="651" t="s">
        <v>1298</v>
      </c>
      <c r="E1778" s="651">
        <v>500</v>
      </c>
      <c r="F1778" s="651" t="s">
        <v>1301</v>
      </c>
      <c r="G1778" s="651" t="s">
        <v>1303</v>
      </c>
      <c r="H1778" s="651">
        <v>1.0999999999999999E-2</v>
      </c>
      <c r="I1778" s="651" t="s">
        <v>1302</v>
      </c>
    </row>
    <row r="1779" spans="1:9" ht="15.75" x14ac:dyDescent="0.25">
      <c r="A1779" s="651">
        <v>1778</v>
      </c>
      <c r="B1779" s="651" t="s">
        <v>1307</v>
      </c>
      <c r="C1779" s="651" t="s">
        <v>296</v>
      </c>
      <c r="D1779" s="651" t="s">
        <v>1298</v>
      </c>
      <c r="E1779" s="651">
        <v>503</v>
      </c>
      <c r="F1779" s="651" t="s">
        <v>1301</v>
      </c>
      <c r="G1779" s="651" t="s">
        <v>1303</v>
      </c>
      <c r="H1779" s="651">
        <v>1.7000000000000001E-2</v>
      </c>
      <c r="I1779" s="651" t="s">
        <v>1302</v>
      </c>
    </row>
    <row r="1780" spans="1:9" ht="15.75" x14ac:dyDescent="0.25">
      <c r="A1780" s="651">
        <v>1779</v>
      </c>
      <c r="B1780" s="651" t="s">
        <v>1307</v>
      </c>
      <c r="C1780" s="651" t="s">
        <v>296</v>
      </c>
      <c r="D1780" s="651" t="s">
        <v>1298</v>
      </c>
      <c r="E1780" s="651">
        <v>505</v>
      </c>
      <c r="F1780" s="651" t="s">
        <v>1301</v>
      </c>
      <c r="G1780" s="651" t="s">
        <v>1303</v>
      </c>
      <c r="H1780" s="651">
        <v>3.1E-2</v>
      </c>
      <c r="I1780" s="651" t="s">
        <v>1302</v>
      </c>
    </row>
    <row r="1781" spans="1:9" ht="15.75" x14ac:dyDescent="0.25">
      <c r="A1781" s="651">
        <v>1780</v>
      </c>
      <c r="B1781" s="651" t="s">
        <v>1307</v>
      </c>
      <c r="C1781" s="651" t="s">
        <v>296</v>
      </c>
      <c r="D1781" s="651" t="s">
        <v>1298</v>
      </c>
      <c r="E1781" s="651">
        <v>507</v>
      </c>
      <c r="F1781" s="651" t="s">
        <v>1301</v>
      </c>
      <c r="G1781" s="651" t="s">
        <v>1303</v>
      </c>
      <c r="H1781" s="651">
        <v>2.1999999999999999E-2</v>
      </c>
      <c r="I1781" s="651" t="s">
        <v>1302</v>
      </c>
    </row>
    <row r="1782" spans="1:9" ht="15.75" x14ac:dyDescent="0.25">
      <c r="A1782" s="651">
        <v>1781</v>
      </c>
      <c r="B1782" s="651" t="s">
        <v>1307</v>
      </c>
      <c r="C1782" s="651" t="s">
        <v>296</v>
      </c>
      <c r="D1782" s="651" t="s">
        <v>1298</v>
      </c>
      <c r="E1782" s="651">
        <v>509</v>
      </c>
      <c r="F1782" s="651" t="s">
        <v>1301</v>
      </c>
      <c r="G1782" s="651" t="s">
        <v>1303</v>
      </c>
      <c r="H1782" s="651">
        <v>2.1000000000000001E-2</v>
      </c>
      <c r="I1782" s="651" t="s">
        <v>1302</v>
      </c>
    </row>
    <row r="1783" spans="1:9" ht="15.75" x14ac:dyDescent="0.25">
      <c r="A1783" s="651">
        <v>1782</v>
      </c>
      <c r="B1783" s="651" t="s">
        <v>1307</v>
      </c>
      <c r="C1783" s="651" t="s">
        <v>296</v>
      </c>
      <c r="D1783" s="651" t="s">
        <v>1298</v>
      </c>
      <c r="E1783" s="651">
        <v>510</v>
      </c>
      <c r="F1783" s="651" t="s">
        <v>1301</v>
      </c>
      <c r="G1783" s="651" t="s">
        <v>1303</v>
      </c>
      <c r="H1783" s="651">
        <v>1.6E-2</v>
      </c>
      <c r="I1783" s="651" t="s">
        <v>1302</v>
      </c>
    </row>
    <row r="1784" spans="1:9" ht="15.75" x14ac:dyDescent="0.25">
      <c r="A1784" s="651">
        <v>1783</v>
      </c>
      <c r="B1784" s="651" t="s">
        <v>1307</v>
      </c>
      <c r="C1784" s="651" t="s">
        <v>296</v>
      </c>
      <c r="D1784" s="651" t="s">
        <v>1298</v>
      </c>
      <c r="E1784" s="651">
        <v>513</v>
      </c>
      <c r="F1784" s="651" t="s">
        <v>1301</v>
      </c>
      <c r="G1784" s="651" t="s">
        <v>1303</v>
      </c>
      <c r="H1784" s="651">
        <v>1.7999999999999999E-2</v>
      </c>
      <c r="I1784" s="651" t="s">
        <v>1302</v>
      </c>
    </row>
    <row r="1785" spans="1:9" ht="15.75" x14ac:dyDescent="0.25">
      <c r="A1785" s="651">
        <v>1784</v>
      </c>
      <c r="B1785" s="651" t="s">
        <v>1307</v>
      </c>
      <c r="C1785" s="651" t="s">
        <v>296</v>
      </c>
      <c r="D1785" s="651" t="s">
        <v>1298</v>
      </c>
      <c r="E1785" s="651">
        <v>513</v>
      </c>
      <c r="F1785" s="651" t="s">
        <v>1301</v>
      </c>
      <c r="G1785" s="651" t="s">
        <v>1303</v>
      </c>
      <c r="H1785" s="651">
        <v>0.04</v>
      </c>
      <c r="I1785" s="651" t="s">
        <v>1302</v>
      </c>
    </row>
    <row r="1786" spans="1:9" ht="15.75" x14ac:dyDescent="0.25">
      <c r="A1786" s="651">
        <v>1785</v>
      </c>
      <c r="B1786" s="651" t="s">
        <v>1307</v>
      </c>
      <c r="C1786" s="651" t="s">
        <v>296</v>
      </c>
      <c r="D1786" s="651" t="s">
        <v>1298</v>
      </c>
      <c r="E1786" s="651">
        <v>522</v>
      </c>
      <c r="F1786" s="651" t="s">
        <v>1301</v>
      </c>
      <c r="G1786" s="651" t="s">
        <v>1303</v>
      </c>
      <c r="H1786" s="651">
        <v>3.4000000000000002E-2</v>
      </c>
      <c r="I1786" s="651" t="s">
        <v>1302</v>
      </c>
    </row>
    <row r="1787" spans="1:9" ht="15.75" x14ac:dyDescent="0.25">
      <c r="A1787" s="651">
        <v>1786</v>
      </c>
      <c r="B1787" s="651" t="s">
        <v>1307</v>
      </c>
      <c r="C1787" s="651" t="s">
        <v>296</v>
      </c>
      <c r="D1787" s="651" t="s">
        <v>1298</v>
      </c>
      <c r="E1787" s="651">
        <v>527</v>
      </c>
      <c r="F1787" s="651" t="s">
        <v>1301</v>
      </c>
      <c r="G1787" s="651" t="s">
        <v>1303</v>
      </c>
      <c r="H1787" s="651">
        <v>3.5999999999999997E-2</v>
      </c>
      <c r="I1787" s="651" t="s">
        <v>1302</v>
      </c>
    </row>
    <row r="1788" spans="1:9" ht="15.75" x14ac:dyDescent="0.25">
      <c r="A1788" s="651">
        <v>1787</v>
      </c>
      <c r="B1788" s="651" t="s">
        <v>1307</v>
      </c>
      <c r="C1788" s="651" t="s">
        <v>296</v>
      </c>
      <c r="D1788" s="651" t="s">
        <v>1298</v>
      </c>
      <c r="E1788" s="651">
        <v>529</v>
      </c>
      <c r="F1788" s="651" t="s">
        <v>1301</v>
      </c>
      <c r="G1788" s="651" t="s">
        <v>1303</v>
      </c>
      <c r="H1788" s="651">
        <v>1.4999999999999999E-2</v>
      </c>
      <c r="I1788" s="651" t="s">
        <v>1302</v>
      </c>
    </row>
    <row r="1789" spans="1:9" ht="15.75" x14ac:dyDescent="0.25">
      <c r="A1789" s="651">
        <v>1788</v>
      </c>
      <c r="B1789" s="651" t="s">
        <v>1307</v>
      </c>
      <c r="C1789" s="651" t="s">
        <v>296</v>
      </c>
      <c r="D1789" s="651" t="s">
        <v>1298</v>
      </c>
      <c r="E1789" s="651">
        <v>529</v>
      </c>
      <c r="F1789" s="651" t="s">
        <v>1301</v>
      </c>
      <c r="G1789" s="651" t="s">
        <v>1303</v>
      </c>
      <c r="H1789" s="651">
        <v>3.6999999999999998E-2</v>
      </c>
      <c r="I1789" s="651" t="s">
        <v>1302</v>
      </c>
    </row>
    <row r="1790" spans="1:9" ht="15.75" x14ac:dyDescent="0.25">
      <c r="A1790" s="651">
        <v>1789</v>
      </c>
      <c r="B1790" s="651" t="s">
        <v>1307</v>
      </c>
      <c r="C1790" s="651" t="s">
        <v>296</v>
      </c>
      <c r="D1790" s="651" t="s">
        <v>1298</v>
      </c>
      <c r="E1790" s="651">
        <v>533</v>
      </c>
      <c r="F1790" s="651" t="s">
        <v>1301</v>
      </c>
      <c r="G1790" s="651" t="s">
        <v>1303</v>
      </c>
      <c r="H1790" s="651">
        <v>9.9000000000000008E-3</v>
      </c>
      <c r="I1790" s="651" t="s">
        <v>1302</v>
      </c>
    </row>
    <row r="1791" spans="1:9" ht="15.75" x14ac:dyDescent="0.25">
      <c r="A1791" s="651">
        <v>1790</v>
      </c>
      <c r="B1791" s="651" t="s">
        <v>1307</v>
      </c>
      <c r="C1791" s="651" t="s">
        <v>296</v>
      </c>
      <c r="D1791" s="651" t="s">
        <v>1298</v>
      </c>
      <c r="E1791" s="651">
        <v>541</v>
      </c>
      <c r="F1791" s="651" t="s">
        <v>1301</v>
      </c>
      <c r="G1791" s="651" t="s">
        <v>1303</v>
      </c>
      <c r="H1791" s="651">
        <v>9.7999999999999997E-3</v>
      </c>
      <c r="I1791" s="651" t="s">
        <v>1302</v>
      </c>
    </row>
    <row r="1792" spans="1:9" ht="15.75" x14ac:dyDescent="0.25">
      <c r="A1792" s="651">
        <v>1791</v>
      </c>
      <c r="B1792" s="651" t="s">
        <v>1307</v>
      </c>
      <c r="C1792" s="651" t="s">
        <v>296</v>
      </c>
      <c r="D1792" s="651" t="s">
        <v>1298</v>
      </c>
      <c r="E1792" s="651">
        <v>542</v>
      </c>
      <c r="F1792" s="651" t="s">
        <v>1301</v>
      </c>
      <c r="G1792" s="651" t="s">
        <v>1303</v>
      </c>
      <c r="H1792" s="651">
        <v>9.7000000000000003E-3</v>
      </c>
      <c r="I1792" s="651" t="s">
        <v>1302</v>
      </c>
    </row>
    <row r="1793" spans="1:9" ht="15.75" x14ac:dyDescent="0.25">
      <c r="A1793" s="651">
        <v>1792</v>
      </c>
      <c r="B1793" s="651" t="s">
        <v>1307</v>
      </c>
      <c r="C1793" s="651" t="s">
        <v>296</v>
      </c>
      <c r="D1793" s="651" t="s">
        <v>1298</v>
      </c>
      <c r="E1793" s="651">
        <v>554</v>
      </c>
      <c r="F1793" s="651" t="s">
        <v>1301</v>
      </c>
      <c r="G1793" s="651" t="s">
        <v>1303</v>
      </c>
      <c r="H1793" s="651">
        <v>9.4999999999999998E-3</v>
      </c>
      <c r="I1793" s="651" t="s">
        <v>1302</v>
      </c>
    </row>
    <row r="1794" spans="1:9" ht="15.75" x14ac:dyDescent="0.25">
      <c r="A1794" s="651">
        <v>1793</v>
      </c>
      <c r="B1794" s="651" t="s">
        <v>1307</v>
      </c>
      <c r="C1794" s="651" t="s">
        <v>296</v>
      </c>
      <c r="D1794" s="651" t="s">
        <v>1298</v>
      </c>
      <c r="E1794" s="651">
        <v>555</v>
      </c>
      <c r="F1794" s="651" t="s">
        <v>1301</v>
      </c>
      <c r="G1794" s="651" t="s">
        <v>1303</v>
      </c>
      <c r="H1794" s="651">
        <v>9.4999999999999998E-3</v>
      </c>
      <c r="I1794" s="651" t="s">
        <v>1302</v>
      </c>
    </row>
    <row r="1795" spans="1:9" ht="15.75" x14ac:dyDescent="0.25">
      <c r="A1795" s="651">
        <v>1794</v>
      </c>
      <c r="B1795" s="651" t="s">
        <v>1307</v>
      </c>
      <c r="C1795" s="651" t="s">
        <v>296</v>
      </c>
      <c r="D1795" s="651" t="s">
        <v>1298</v>
      </c>
      <c r="E1795" s="651">
        <v>558</v>
      </c>
      <c r="F1795" s="651" t="s">
        <v>1301</v>
      </c>
      <c r="G1795" s="651" t="s">
        <v>1303</v>
      </c>
      <c r="H1795" s="651">
        <v>9.4999999999999998E-3</v>
      </c>
      <c r="I1795" s="651" t="s">
        <v>1302</v>
      </c>
    </row>
    <row r="1796" spans="1:9" ht="15.75" x14ac:dyDescent="0.25">
      <c r="A1796" s="651">
        <v>1795</v>
      </c>
      <c r="B1796" s="651" t="s">
        <v>1307</v>
      </c>
      <c r="C1796" s="651" t="s">
        <v>296</v>
      </c>
      <c r="D1796" s="651" t="s">
        <v>1298</v>
      </c>
      <c r="E1796" s="651">
        <v>570</v>
      </c>
      <c r="F1796" s="651" t="s">
        <v>1301</v>
      </c>
      <c r="G1796" s="651" t="s">
        <v>1303</v>
      </c>
      <c r="H1796" s="651">
        <v>6.5000000000000002E-2</v>
      </c>
      <c r="I1796" s="651" t="s">
        <v>1302</v>
      </c>
    </row>
    <row r="1797" spans="1:9" ht="15.75" x14ac:dyDescent="0.25">
      <c r="A1797" s="651">
        <v>1796</v>
      </c>
      <c r="B1797" s="651" t="s">
        <v>1307</v>
      </c>
      <c r="C1797" s="651" t="s">
        <v>296</v>
      </c>
      <c r="D1797" s="651" t="s">
        <v>1298</v>
      </c>
      <c r="E1797" s="651">
        <v>570</v>
      </c>
      <c r="F1797" s="651" t="s">
        <v>1301</v>
      </c>
      <c r="G1797" s="651" t="s">
        <v>1303</v>
      </c>
      <c r="H1797" s="651">
        <v>6.5000000000000002E-2</v>
      </c>
      <c r="I1797" s="651" t="s">
        <v>1302</v>
      </c>
    </row>
    <row r="1798" spans="1:9" ht="15.75" x14ac:dyDescent="0.25">
      <c r="A1798" s="651">
        <v>1797</v>
      </c>
      <c r="B1798" s="651" t="s">
        <v>1307</v>
      </c>
      <c r="C1798" s="651" t="s">
        <v>296</v>
      </c>
      <c r="D1798" s="651" t="s">
        <v>1298</v>
      </c>
      <c r="E1798" s="651">
        <v>570</v>
      </c>
      <c r="F1798" s="651" t="s">
        <v>1301</v>
      </c>
      <c r="G1798" s="651" t="s">
        <v>1303</v>
      </c>
      <c r="H1798" s="651">
        <v>8.1000000000000003E-2</v>
      </c>
      <c r="I1798" s="651" t="s">
        <v>1302</v>
      </c>
    </row>
    <row r="1799" spans="1:9" ht="15.75" x14ac:dyDescent="0.25">
      <c r="A1799" s="651">
        <v>1798</v>
      </c>
      <c r="B1799" s="651" t="s">
        <v>1307</v>
      </c>
      <c r="C1799" s="651" t="s">
        <v>296</v>
      </c>
      <c r="D1799" s="651" t="s">
        <v>1298</v>
      </c>
      <c r="E1799" s="651">
        <v>570</v>
      </c>
      <c r="F1799" s="651" t="s">
        <v>1301</v>
      </c>
      <c r="G1799" s="651" t="s">
        <v>1303</v>
      </c>
      <c r="H1799" s="651">
        <v>9.2999999999999999E-2</v>
      </c>
      <c r="I1799" s="651" t="s">
        <v>1302</v>
      </c>
    </row>
    <row r="1800" spans="1:9" ht="15.75" x14ac:dyDescent="0.25">
      <c r="A1800" s="651">
        <v>1799</v>
      </c>
      <c r="B1800" s="651" t="s">
        <v>1307</v>
      </c>
      <c r="C1800" s="651" t="s">
        <v>296</v>
      </c>
      <c r="D1800" s="651" t="s">
        <v>1298</v>
      </c>
      <c r="E1800" s="651">
        <v>573</v>
      </c>
      <c r="F1800" s="651" t="s">
        <v>1301</v>
      </c>
      <c r="G1800" s="651" t="s">
        <v>1303</v>
      </c>
      <c r="H1800" s="651">
        <v>9.1999999999999998E-3</v>
      </c>
      <c r="I1800" s="651" t="s">
        <v>1302</v>
      </c>
    </row>
    <row r="1801" spans="1:9" ht="15.75" x14ac:dyDescent="0.25">
      <c r="A1801" s="651">
        <v>1800</v>
      </c>
      <c r="B1801" s="651" t="s">
        <v>1307</v>
      </c>
      <c r="C1801" s="651" t="s">
        <v>296</v>
      </c>
      <c r="D1801" s="651" t="s">
        <v>1298</v>
      </c>
      <c r="E1801" s="651">
        <v>574</v>
      </c>
      <c r="F1801" s="651" t="s">
        <v>1301</v>
      </c>
      <c r="G1801" s="651" t="s">
        <v>1303</v>
      </c>
      <c r="H1801" s="651">
        <v>9.1999999999999998E-3</v>
      </c>
      <c r="I1801" s="651" t="s">
        <v>1302</v>
      </c>
    </row>
    <row r="1802" spans="1:9" ht="15.75" x14ac:dyDescent="0.25">
      <c r="A1802" s="651">
        <v>1801</v>
      </c>
      <c r="B1802" s="651" t="s">
        <v>1307</v>
      </c>
      <c r="C1802" s="651" t="s">
        <v>296</v>
      </c>
      <c r="D1802" s="651" t="s">
        <v>1298</v>
      </c>
      <c r="E1802" s="651">
        <v>575</v>
      </c>
      <c r="F1802" s="651" t="s">
        <v>1301</v>
      </c>
      <c r="G1802" s="651" t="s">
        <v>1303</v>
      </c>
      <c r="H1802" s="651">
        <v>9.1999999999999998E-3</v>
      </c>
      <c r="I1802" s="651" t="s">
        <v>1302</v>
      </c>
    </row>
    <row r="1803" spans="1:9" ht="15.75" x14ac:dyDescent="0.25">
      <c r="A1803" s="651">
        <v>1802</v>
      </c>
      <c r="B1803" s="651" t="s">
        <v>1307</v>
      </c>
      <c r="C1803" s="651" t="s">
        <v>296</v>
      </c>
      <c r="D1803" s="651" t="s">
        <v>1298</v>
      </c>
      <c r="E1803" s="651">
        <v>575</v>
      </c>
      <c r="F1803" s="651" t="s">
        <v>1301</v>
      </c>
      <c r="G1803" s="651" t="s">
        <v>1303</v>
      </c>
      <c r="H1803" s="651">
        <v>9.1999999999999998E-3</v>
      </c>
      <c r="I1803" s="651" t="s">
        <v>1302</v>
      </c>
    </row>
    <row r="1804" spans="1:9" ht="15.75" x14ac:dyDescent="0.25">
      <c r="A1804" s="651">
        <v>1803</v>
      </c>
      <c r="B1804" s="651" t="s">
        <v>1307</v>
      </c>
      <c r="C1804" s="651" t="s">
        <v>296</v>
      </c>
      <c r="D1804" s="651" t="s">
        <v>1298</v>
      </c>
      <c r="E1804" s="651">
        <v>577</v>
      </c>
      <c r="F1804" s="651" t="s">
        <v>1301</v>
      </c>
      <c r="G1804" s="651" t="s">
        <v>1303</v>
      </c>
      <c r="H1804" s="651">
        <v>9.1999999999999998E-3</v>
      </c>
      <c r="I1804" s="651" t="s">
        <v>1302</v>
      </c>
    </row>
    <row r="1805" spans="1:9" ht="15.75" x14ac:dyDescent="0.25">
      <c r="A1805" s="651">
        <v>1804</v>
      </c>
      <c r="B1805" s="651" t="s">
        <v>1307</v>
      </c>
      <c r="C1805" s="651" t="s">
        <v>296</v>
      </c>
      <c r="D1805" s="651" t="s">
        <v>1298</v>
      </c>
      <c r="E1805" s="651">
        <v>578</v>
      </c>
      <c r="F1805" s="651" t="s">
        <v>1301</v>
      </c>
      <c r="G1805" s="651" t="s">
        <v>1303</v>
      </c>
      <c r="H1805" s="651">
        <v>9.1000000000000004E-3</v>
      </c>
      <c r="I1805" s="651" t="s">
        <v>1302</v>
      </c>
    </row>
    <row r="1806" spans="1:9" ht="15.75" x14ac:dyDescent="0.25">
      <c r="A1806" s="651">
        <v>1805</v>
      </c>
      <c r="B1806" s="651" t="s">
        <v>1307</v>
      </c>
      <c r="C1806" s="651" t="s">
        <v>296</v>
      </c>
      <c r="D1806" s="651" t="s">
        <v>1298</v>
      </c>
      <c r="E1806" s="651">
        <v>580</v>
      </c>
      <c r="F1806" s="651" t="s">
        <v>1301</v>
      </c>
      <c r="G1806" s="651" t="s">
        <v>1303</v>
      </c>
      <c r="H1806" s="651">
        <v>9.1000000000000004E-3</v>
      </c>
      <c r="I1806" s="651" t="s">
        <v>1302</v>
      </c>
    </row>
    <row r="1807" spans="1:9" ht="15.75" x14ac:dyDescent="0.25">
      <c r="A1807" s="651">
        <v>1806</v>
      </c>
      <c r="B1807" s="651" t="s">
        <v>1307</v>
      </c>
      <c r="C1807" s="651" t="s">
        <v>296</v>
      </c>
      <c r="D1807" s="651" t="s">
        <v>1298</v>
      </c>
      <c r="E1807" s="651">
        <v>580</v>
      </c>
      <c r="F1807" s="651" t="s">
        <v>1301</v>
      </c>
      <c r="G1807" s="651" t="s">
        <v>1303</v>
      </c>
      <c r="H1807" s="651">
        <v>9.1000000000000004E-3</v>
      </c>
      <c r="I1807" s="651" t="s">
        <v>1302</v>
      </c>
    </row>
    <row r="1808" spans="1:9" ht="15.75" x14ac:dyDescent="0.25">
      <c r="A1808" s="651">
        <v>1807</v>
      </c>
      <c r="B1808" s="651" t="s">
        <v>1307</v>
      </c>
      <c r="C1808" s="651" t="s">
        <v>296</v>
      </c>
      <c r="D1808" s="651" t="s">
        <v>1298</v>
      </c>
      <c r="E1808" s="651">
        <v>585</v>
      </c>
      <c r="F1808" s="651" t="s">
        <v>1301</v>
      </c>
      <c r="G1808" s="651" t="s">
        <v>1303</v>
      </c>
      <c r="H1808" s="651">
        <v>8.9999999999999993E-3</v>
      </c>
      <c r="I1808" s="651" t="s">
        <v>1302</v>
      </c>
    </row>
    <row r="1809" spans="1:9" ht="15.75" x14ac:dyDescent="0.25">
      <c r="A1809" s="651">
        <v>1808</v>
      </c>
      <c r="B1809" s="651" t="s">
        <v>1307</v>
      </c>
      <c r="C1809" s="651" t="s">
        <v>296</v>
      </c>
      <c r="D1809" s="651" t="s">
        <v>1298</v>
      </c>
      <c r="E1809" s="651">
        <v>585</v>
      </c>
      <c r="F1809" s="651" t="s">
        <v>1301</v>
      </c>
      <c r="G1809" s="651" t="s">
        <v>1303</v>
      </c>
      <c r="H1809" s="651">
        <v>8.9999999999999993E-3</v>
      </c>
      <c r="I1809" s="651" t="s">
        <v>1302</v>
      </c>
    </row>
    <row r="1810" spans="1:9" ht="15.75" x14ac:dyDescent="0.25">
      <c r="A1810" s="651">
        <v>1809</v>
      </c>
      <c r="B1810" s="651" t="s">
        <v>1307</v>
      </c>
      <c r="C1810" s="651" t="s">
        <v>296</v>
      </c>
      <c r="D1810" s="651" t="s">
        <v>1298</v>
      </c>
      <c r="E1810" s="651">
        <v>585</v>
      </c>
      <c r="F1810" s="651" t="s">
        <v>1301</v>
      </c>
      <c r="G1810" s="651" t="s">
        <v>1303</v>
      </c>
      <c r="H1810" s="651">
        <v>5.8999999999999997E-2</v>
      </c>
      <c r="I1810" s="651" t="s">
        <v>1302</v>
      </c>
    </row>
    <row r="1811" spans="1:9" ht="15.75" x14ac:dyDescent="0.25">
      <c r="A1811" s="651">
        <v>1810</v>
      </c>
      <c r="B1811" s="651" t="s">
        <v>1307</v>
      </c>
      <c r="C1811" s="651" t="s">
        <v>296</v>
      </c>
      <c r="D1811" s="651" t="s">
        <v>1298</v>
      </c>
      <c r="E1811" s="651">
        <v>586</v>
      </c>
      <c r="F1811" s="651" t="s">
        <v>1301</v>
      </c>
      <c r="G1811" s="651" t="s">
        <v>1303</v>
      </c>
      <c r="H1811" s="651">
        <v>8.9999999999999993E-3</v>
      </c>
      <c r="I1811" s="651" t="s">
        <v>1302</v>
      </c>
    </row>
    <row r="1812" spans="1:9" ht="15.75" x14ac:dyDescent="0.25">
      <c r="A1812" s="651">
        <v>1811</v>
      </c>
      <c r="B1812" s="651" t="s">
        <v>1307</v>
      </c>
      <c r="C1812" s="651" t="s">
        <v>296</v>
      </c>
      <c r="D1812" s="651" t="s">
        <v>1298</v>
      </c>
      <c r="E1812" s="651">
        <v>588</v>
      </c>
      <c r="F1812" s="651" t="s">
        <v>1301</v>
      </c>
      <c r="G1812" s="651" t="s">
        <v>1303</v>
      </c>
      <c r="H1812" s="651">
        <v>8.9999999999999993E-3</v>
      </c>
      <c r="I1812" s="651" t="s">
        <v>1302</v>
      </c>
    </row>
    <row r="1813" spans="1:9" ht="15.75" x14ac:dyDescent="0.25">
      <c r="A1813" s="651">
        <v>1812</v>
      </c>
      <c r="B1813" s="651" t="s">
        <v>1307</v>
      </c>
      <c r="C1813" s="651" t="s">
        <v>296</v>
      </c>
      <c r="D1813" s="651" t="s">
        <v>1298</v>
      </c>
      <c r="E1813" s="651">
        <v>590</v>
      </c>
      <c r="F1813" s="651" t="s">
        <v>1301</v>
      </c>
      <c r="G1813" s="651" t="s">
        <v>1303</v>
      </c>
      <c r="H1813" s="651">
        <v>4.2000000000000003E-2</v>
      </c>
      <c r="I1813" s="651" t="s">
        <v>1300</v>
      </c>
    </row>
    <row r="1814" spans="1:9" ht="15.75" x14ac:dyDescent="0.25">
      <c r="A1814" s="651">
        <v>1813</v>
      </c>
      <c r="B1814" s="651" t="s">
        <v>1307</v>
      </c>
      <c r="C1814" s="651" t="s">
        <v>296</v>
      </c>
      <c r="D1814" s="651" t="s">
        <v>1298</v>
      </c>
      <c r="E1814" s="651">
        <v>591</v>
      </c>
      <c r="F1814" s="651" t="s">
        <v>1301</v>
      </c>
      <c r="G1814" s="651" t="s">
        <v>1303</v>
      </c>
      <c r="H1814" s="651">
        <v>8.8999999999999999E-3</v>
      </c>
      <c r="I1814" s="651" t="s">
        <v>1302</v>
      </c>
    </row>
    <row r="1815" spans="1:9" ht="15.75" x14ac:dyDescent="0.25">
      <c r="A1815" s="651">
        <v>1814</v>
      </c>
      <c r="B1815" s="651" t="s">
        <v>1307</v>
      </c>
      <c r="C1815" s="651" t="s">
        <v>296</v>
      </c>
      <c r="D1815" s="651" t="s">
        <v>1298</v>
      </c>
      <c r="E1815" s="651">
        <v>592</v>
      </c>
      <c r="F1815" s="651" t="s">
        <v>1301</v>
      </c>
      <c r="G1815" s="651" t="s">
        <v>1303</v>
      </c>
      <c r="H1815" s="651">
        <v>8.8999999999999999E-3</v>
      </c>
      <c r="I1815" s="651" t="s">
        <v>1302</v>
      </c>
    </row>
    <row r="1816" spans="1:9" ht="15.75" x14ac:dyDescent="0.25">
      <c r="A1816" s="651">
        <v>1815</v>
      </c>
      <c r="B1816" s="651" t="s">
        <v>1307</v>
      </c>
      <c r="C1816" s="651" t="s">
        <v>296</v>
      </c>
      <c r="D1816" s="651" t="s">
        <v>1298</v>
      </c>
      <c r="E1816" s="651">
        <v>596</v>
      </c>
      <c r="F1816" s="651" t="s">
        <v>1301</v>
      </c>
      <c r="G1816" s="651" t="s">
        <v>1303</v>
      </c>
      <c r="H1816" s="651">
        <v>8.8999999999999996E-2</v>
      </c>
      <c r="I1816" s="651" t="s">
        <v>1300</v>
      </c>
    </row>
    <row r="1817" spans="1:9" ht="15.75" x14ac:dyDescent="0.25">
      <c r="A1817" s="651">
        <v>1816</v>
      </c>
      <c r="B1817" s="651" t="s">
        <v>1307</v>
      </c>
      <c r="C1817" s="651" t="s">
        <v>296</v>
      </c>
      <c r="D1817" s="651" t="s">
        <v>1298</v>
      </c>
      <c r="E1817" s="651">
        <v>600</v>
      </c>
      <c r="F1817" s="651" t="s">
        <v>1301</v>
      </c>
      <c r="G1817" s="651" t="s">
        <v>1303</v>
      </c>
      <c r="H1817" s="651">
        <v>8.8000000000000005E-3</v>
      </c>
      <c r="I1817" s="651" t="s">
        <v>1302</v>
      </c>
    </row>
    <row r="1818" spans="1:9" ht="15.75" x14ac:dyDescent="0.25">
      <c r="A1818" s="651">
        <v>1817</v>
      </c>
      <c r="B1818" s="651" t="s">
        <v>1307</v>
      </c>
      <c r="C1818" s="651" t="s">
        <v>296</v>
      </c>
      <c r="D1818" s="651" t="s">
        <v>1298</v>
      </c>
      <c r="E1818" s="651">
        <v>600</v>
      </c>
      <c r="F1818" s="651" t="s">
        <v>1301</v>
      </c>
      <c r="G1818" s="651" t="s">
        <v>1303</v>
      </c>
      <c r="H1818" s="651">
        <v>8.8000000000000005E-3</v>
      </c>
      <c r="I1818" s="651" t="s">
        <v>1302</v>
      </c>
    </row>
    <row r="1819" spans="1:9" ht="15.75" x14ac:dyDescent="0.25">
      <c r="A1819" s="651">
        <v>1818</v>
      </c>
      <c r="B1819" s="651" t="s">
        <v>1307</v>
      </c>
      <c r="C1819" s="651" t="s">
        <v>296</v>
      </c>
      <c r="D1819" s="651" t="s">
        <v>1298</v>
      </c>
      <c r="E1819" s="651">
        <v>600</v>
      </c>
      <c r="F1819" s="651" t="s">
        <v>1301</v>
      </c>
      <c r="G1819" s="651" t="s">
        <v>1303</v>
      </c>
      <c r="H1819" s="651">
        <v>8.8000000000000005E-3</v>
      </c>
      <c r="I1819" s="651" t="s">
        <v>1302</v>
      </c>
    </row>
    <row r="1820" spans="1:9" ht="15.75" x14ac:dyDescent="0.25">
      <c r="A1820" s="651">
        <v>1819</v>
      </c>
      <c r="B1820" s="651" t="s">
        <v>1307</v>
      </c>
      <c r="C1820" s="651" t="s">
        <v>296</v>
      </c>
      <c r="D1820" s="651" t="s">
        <v>1298</v>
      </c>
      <c r="E1820" s="651">
        <v>600</v>
      </c>
      <c r="F1820" s="651" t="s">
        <v>1301</v>
      </c>
      <c r="G1820" s="651" t="s">
        <v>1303</v>
      </c>
      <c r="H1820" s="651">
        <v>8.8000000000000005E-3</v>
      </c>
      <c r="I1820" s="651" t="s">
        <v>1302</v>
      </c>
    </row>
    <row r="1821" spans="1:9" ht="15.75" x14ac:dyDescent="0.25">
      <c r="A1821" s="651">
        <v>1820</v>
      </c>
      <c r="B1821" s="651" t="s">
        <v>1307</v>
      </c>
      <c r="C1821" s="651" t="s">
        <v>296</v>
      </c>
      <c r="D1821" s="651" t="s">
        <v>1298</v>
      </c>
      <c r="E1821" s="651">
        <v>600</v>
      </c>
      <c r="F1821" s="651" t="s">
        <v>1301</v>
      </c>
      <c r="G1821" s="651" t="s">
        <v>1303</v>
      </c>
      <c r="H1821" s="651">
        <v>8.8000000000000005E-3</v>
      </c>
      <c r="I1821" s="651" t="s">
        <v>1302</v>
      </c>
    </row>
    <row r="1822" spans="1:9" ht="15.75" x14ac:dyDescent="0.25">
      <c r="A1822" s="651">
        <v>1821</v>
      </c>
      <c r="B1822" s="651" t="s">
        <v>1307</v>
      </c>
      <c r="C1822" s="651" t="s">
        <v>296</v>
      </c>
      <c r="D1822" s="651" t="s">
        <v>1298</v>
      </c>
      <c r="E1822" s="651">
        <v>600</v>
      </c>
      <c r="F1822" s="651" t="s">
        <v>1301</v>
      </c>
      <c r="G1822" s="651" t="s">
        <v>1303</v>
      </c>
      <c r="H1822" s="651">
        <v>1.4999999999999999E-2</v>
      </c>
      <c r="I1822" s="651" t="s">
        <v>1302</v>
      </c>
    </row>
    <row r="1823" spans="1:9" ht="15.75" x14ac:dyDescent="0.25">
      <c r="A1823" s="651">
        <v>1822</v>
      </c>
      <c r="B1823" s="651" t="s">
        <v>1307</v>
      </c>
      <c r="C1823" s="651" t="s">
        <v>296</v>
      </c>
      <c r="D1823" s="651" t="s">
        <v>1298</v>
      </c>
      <c r="E1823" s="651">
        <v>600</v>
      </c>
      <c r="F1823" s="651" t="s">
        <v>1301</v>
      </c>
      <c r="G1823" s="651" t="s">
        <v>1303</v>
      </c>
      <c r="H1823" s="651">
        <v>3.5999999999999997E-2</v>
      </c>
      <c r="I1823" s="651" t="s">
        <v>1302</v>
      </c>
    </row>
    <row r="1824" spans="1:9" ht="15.75" x14ac:dyDescent="0.25">
      <c r="A1824" s="651">
        <v>1823</v>
      </c>
      <c r="B1824" s="651" t="s">
        <v>1307</v>
      </c>
      <c r="C1824" s="651" t="s">
        <v>296</v>
      </c>
      <c r="D1824" s="651" t="s">
        <v>1298</v>
      </c>
      <c r="E1824" s="651">
        <v>602</v>
      </c>
      <c r="F1824" s="651" t="s">
        <v>1301</v>
      </c>
      <c r="G1824" s="651" t="s">
        <v>1303</v>
      </c>
      <c r="H1824" s="651">
        <v>8.8000000000000005E-3</v>
      </c>
      <c r="I1824" s="651" t="s">
        <v>1302</v>
      </c>
    </row>
    <row r="1825" spans="1:9" ht="15.75" x14ac:dyDescent="0.25">
      <c r="A1825" s="651">
        <v>1824</v>
      </c>
      <c r="B1825" s="651" t="s">
        <v>1307</v>
      </c>
      <c r="C1825" s="651" t="s">
        <v>296</v>
      </c>
      <c r="D1825" s="651" t="s">
        <v>1298</v>
      </c>
      <c r="E1825" s="651">
        <v>609</v>
      </c>
      <c r="F1825" s="651" t="s">
        <v>1301</v>
      </c>
      <c r="G1825" s="651" t="s">
        <v>1303</v>
      </c>
      <c r="H1825" s="651">
        <v>8.6999999999999994E-3</v>
      </c>
      <c r="I1825" s="651" t="s">
        <v>1302</v>
      </c>
    </row>
    <row r="1826" spans="1:9" ht="15.75" x14ac:dyDescent="0.25">
      <c r="A1826" s="651">
        <v>1825</v>
      </c>
      <c r="B1826" s="651" t="s">
        <v>1307</v>
      </c>
      <c r="C1826" s="651" t="s">
        <v>296</v>
      </c>
      <c r="D1826" s="651" t="s">
        <v>1298</v>
      </c>
      <c r="E1826" s="651">
        <v>610</v>
      </c>
      <c r="F1826" s="651" t="s">
        <v>1301</v>
      </c>
      <c r="G1826" s="651" t="s">
        <v>1303</v>
      </c>
      <c r="H1826" s="651">
        <v>8.6E-3</v>
      </c>
      <c r="I1826" s="651" t="s">
        <v>1302</v>
      </c>
    </row>
    <row r="1827" spans="1:9" ht="15.75" x14ac:dyDescent="0.25">
      <c r="A1827" s="651">
        <v>1826</v>
      </c>
      <c r="B1827" s="651" t="s">
        <v>1307</v>
      </c>
      <c r="C1827" s="651" t="s">
        <v>296</v>
      </c>
      <c r="D1827" s="651" t="s">
        <v>1298</v>
      </c>
      <c r="E1827" s="651">
        <v>616</v>
      </c>
      <c r="F1827" s="651" t="s">
        <v>1301</v>
      </c>
      <c r="G1827" s="651" t="s">
        <v>1303</v>
      </c>
      <c r="H1827" s="651">
        <v>1.2999999999999999E-2</v>
      </c>
      <c r="I1827" s="651" t="s">
        <v>1302</v>
      </c>
    </row>
    <row r="1828" spans="1:9" ht="15.75" x14ac:dyDescent="0.25">
      <c r="A1828" s="651">
        <v>1827</v>
      </c>
      <c r="B1828" s="651" t="s">
        <v>1307</v>
      </c>
      <c r="C1828" s="651" t="s">
        <v>296</v>
      </c>
      <c r="D1828" s="651" t="s">
        <v>1298</v>
      </c>
      <c r="E1828" s="651">
        <v>616</v>
      </c>
      <c r="F1828" s="651" t="s">
        <v>1301</v>
      </c>
      <c r="G1828" s="651" t="s">
        <v>1303</v>
      </c>
      <c r="H1828" s="651">
        <v>1.2999999999999999E-2</v>
      </c>
      <c r="I1828" s="651" t="s">
        <v>1302</v>
      </c>
    </row>
    <row r="1829" spans="1:9" ht="15.75" x14ac:dyDescent="0.25">
      <c r="A1829" s="651">
        <v>1828</v>
      </c>
      <c r="B1829" s="651" t="s">
        <v>1307</v>
      </c>
      <c r="C1829" s="651" t="s">
        <v>296</v>
      </c>
      <c r="D1829" s="651" t="s">
        <v>1298</v>
      </c>
      <c r="E1829" s="651">
        <v>617</v>
      </c>
      <c r="F1829" s="651" t="s">
        <v>1301</v>
      </c>
      <c r="G1829" s="651" t="s">
        <v>1303</v>
      </c>
      <c r="H1829" s="651">
        <v>5.8000000000000003E-2</v>
      </c>
      <c r="I1829" s="651" t="s">
        <v>1302</v>
      </c>
    </row>
    <row r="1830" spans="1:9" ht="15.75" x14ac:dyDescent="0.25">
      <c r="A1830" s="651">
        <v>1829</v>
      </c>
      <c r="B1830" s="651" t="s">
        <v>1307</v>
      </c>
      <c r="C1830" s="651" t="s">
        <v>296</v>
      </c>
      <c r="D1830" s="651" t="s">
        <v>1298</v>
      </c>
      <c r="E1830" s="651">
        <v>620</v>
      </c>
      <c r="F1830" s="651" t="s">
        <v>1301</v>
      </c>
      <c r="G1830" s="651" t="s">
        <v>1303</v>
      </c>
      <c r="H1830" s="651">
        <v>0.17</v>
      </c>
      <c r="I1830" s="651" t="s">
        <v>1302</v>
      </c>
    </row>
    <row r="1831" spans="1:9" ht="15.75" x14ac:dyDescent="0.25">
      <c r="A1831" s="651">
        <v>1830</v>
      </c>
      <c r="B1831" s="651" t="s">
        <v>1307</v>
      </c>
      <c r="C1831" s="651" t="s">
        <v>296</v>
      </c>
      <c r="D1831" s="651" t="s">
        <v>1298</v>
      </c>
      <c r="E1831" s="651">
        <v>624</v>
      </c>
      <c r="F1831" s="651" t="s">
        <v>1301</v>
      </c>
      <c r="G1831" s="651" t="s">
        <v>1303</v>
      </c>
      <c r="H1831" s="651">
        <v>3.1E-2</v>
      </c>
      <c r="I1831" s="651" t="s">
        <v>1302</v>
      </c>
    </row>
    <row r="1832" spans="1:9" ht="15.75" x14ac:dyDescent="0.25">
      <c r="A1832" s="651">
        <v>1831</v>
      </c>
      <c r="B1832" s="651" t="s">
        <v>1307</v>
      </c>
      <c r="C1832" s="651" t="s">
        <v>296</v>
      </c>
      <c r="D1832" s="651" t="s">
        <v>1298</v>
      </c>
      <c r="E1832" s="651">
        <v>627</v>
      </c>
      <c r="F1832" s="651" t="s">
        <v>1301</v>
      </c>
      <c r="G1832" s="651" t="s">
        <v>1303</v>
      </c>
      <c r="H1832" s="651">
        <v>3.3000000000000002E-2</v>
      </c>
      <c r="I1832" s="651" t="s">
        <v>1302</v>
      </c>
    </row>
    <row r="1833" spans="1:9" ht="15.75" x14ac:dyDescent="0.25">
      <c r="A1833" s="651">
        <v>1832</v>
      </c>
      <c r="B1833" s="651" t="s">
        <v>1307</v>
      </c>
      <c r="C1833" s="651" t="s">
        <v>296</v>
      </c>
      <c r="D1833" s="651" t="s">
        <v>1298</v>
      </c>
      <c r="E1833" s="651">
        <v>627</v>
      </c>
      <c r="F1833" s="651" t="s">
        <v>1301</v>
      </c>
      <c r="G1833" s="651" t="s">
        <v>1303</v>
      </c>
      <c r="H1833" s="651">
        <v>3.5999999999999997E-2</v>
      </c>
      <c r="I1833" s="651" t="s">
        <v>1302</v>
      </c>
    </row>
    <row r="1834" spans="1:9" ht="15.75" x14ac:dyDescent="0.25">
      <c r="A1834" s="651">
        <v>1833</v>
      </c>
      <c r="B1834" s="651" t="s">
        <v>1307</v>
      </c>
      <c r="C1834" s="651" t="s">
        <v>296</v>
      </c>
      <c r="D1834" s="651" t="s">
        <v>1298</v>
      </c>
      <c r="E1834" s="651">
        <v>629</v>
      </c>
      <c r="F1834" s="651" t="s">
        <v>1301</v>
      </c>
      <c r="G1834" s="651" t="s">
        <v>1303</v>
      </c>
      <c r="H1834" s="651">
        <v>3.5999999999999997E-2</v>
      </c>
      <c r="I1834" s="651" t="s">
        <v>1302</v>
      </c>
    </row>
    <row r="1835" spans="1:9" ht="15.75" x14ac:dyDescent="0.25">
      <c r="A1835" s="651">
        <v>1834</v>
      </c>
      <c r="B1835" s="651" t="s">
        <v>1307</v>
      </c>
      <c r="C1835" s="651" t="s">
        <v>296</v>
      </c>
      <c r="D1835" s="651" t="s">
        <v>1298</v>
      </c>
      <c r="E1835" s="651">
        <v>632</v>
      </c>
      <c r="F1835" s="651" t="s">
        <v>1301</v>
      </c>
      <c r="G1835" s="651" t="s">
        <v>1303</v>
      </c>
      <c r="H1835" s="651">
        <v>4.5999999999999999E-2</v>
      </c>
      <c r="I1835" s="651" t="s">
        <v>1302</v>
      </c>
    </row>
    <row r="1836" spans="1:9" ht="15.75" x14ac:dyDescent="0.25">
      <c r="A1836" s="651">
        <v>1835</v>
      </c>
      <c r="B1836" s="651" t="s">
        <v>1307</v>
      </c>
      <c r="C1836" s="651" t="s">
        <v>296</v>
      </c>
      <c r="D1836" s="651" t="s">
        <v>1298</v>
      </c>
      <c r="E1836" s="651">
        <v>634</v>
      </c>
      <c r="F1836" s="651" t="s">
        <v>1301</v>
      </c>
      <c r="G1836" s="651" t="s">
        <v>1303</v>
      </c>
      <c r="H1836" s="651">
        <v>0.03</v>
      </c>
      <c r="I1836" s="651" t="s">
        <v>1302</v>
      </c>
    </row>
    <row r="1837" spans="1:9" ht="15.75" x14ac:dyDescent="0.25">
      <c r="A1837" s="651">
        <v>1836</v>
      </c>
      <c r="B1837" s="651" t="s">
        <v>1307</v>
      </c>
      <c r="C1837" s="651" t="s">
        <v>296</v>
      </c>
      <c r="D1837" s="651" t="s">
        <v>1298</v>
      </c>
      <c r="E1837" s="651">
        <v>635</v>
      </c>
      <c r="F1837" s="651" t="s">
        <v>1301</v>
      </c>
      <c r="G1837" s="651" t="s">
        <v>1303</v>
      </c>
      <c r="H1837" s="651">
        <v>8.3000000000000001E-3</v>
      </c>
      <c r="I1837" s="651" t="s">
        <v>1302</v>
      </c>
    </row>
    <row r="1838" spans="1:9" ht="15.75" x14ac:dyDescent="0.25">
      <c r="A1838" s="651">
        <v>1837</v>
      </c>
      <c r="B1838" s="651" t="s">
        <v>1307</v>
      </c>
      <c r="C1838" s="651" t="s">
        <v>296</v>
      </c>
      <c r="D1838" s="651" t="s">
        <v>1298</v>
      </c>
      <c r="E1838" s="651">
        <v>636</v>
      </c>
      <c r="F1838" s="651" t="s">
        <v>1301</v>
      </c>
      <c r="G1838" s="651" t="s">
        <v>1303</v>
      </c>
      <c r="H1838" s="651">
        <v>8.3000000000000001E-3</v>
      </c>
      <c r="I1838" s="651" t="s">
        <v>1302</v>
      </c>
    </row>
    <row r="1839" spans="1:9" ht="15.75" x14ac:dyDescent="0.25">
      <c r="A1839" s="651">
        <v>1838</v>
      </c>
      <c r="B1839" s="651" t="s">
        <v>1307</v>
      </c>
      <c r="C1839" s="651" t="s">
        <v>296</v>
      </c>
      <c r="D1839" s="651" t="s">
        <v>1298</v>
      </c>
      <c r="E1839" s="651">
        <v>638</v>
      </c>
      <c r="F1839" s="651" t="s">
        <v>1301</v>
      </c>
      <c r="G1839" s="651" t="s">
        <v>1303</v>
      </c>
      <c r="H1839" s="651">
        <v>8.3000000000000001E-3</v>
      </c>
      <c r="I1839" s="651" t="s">
        <v>1302</v>
      </c>
    </row>
    <row r="1840" spans="1:9" ht="15.75" x14ac:dyDescent="0.25">
      <c r="A1840" s="651">
        <v>1839</v>
      </c>
      <c r="B1840" s="651" t="s">
        <v>1307</v>
      </c>
      <c r="C1840" s="651" t="s">
        <v>296</v>
      </c>
      <c r="D1840" s="651" t="s">
        <v>1298</v>
      </c>
      <c r="E1840" s="651">
        <v>640</v>
      </c>
      <c r="F1840" s="651" t="s">
        <v>1301</v>
      </c>
      <c r="G1840" s="651" t="s">
        <v>1303</v>
      </c>
      <c r="H1840" s="651">
        <v>8.2000000000000007E-3</v>
      </c>
      <c r="I1840" s="651" t="s">
        <v>1302</v>
      </c>
    </row>
    <row r="1841" spans="1:9" ht="15.75" x14ac:dyDescent="0.25">
      <c r="A1841" s="651">
        <v>1840</v>
      </c>
      <c r="B1841" s="651" t="s">
        <v>1307</v>
      </c>
      <c r="C1841" s="651" t="s">
        <v>296</v>
      </c>
      <c r="D1841" s="651" t="s">
        <v>1298</v>
      </c>
      <c r="E1841" s="651">
        <v>640</v>
      </c>
      <c r="F1841" s="651" t="s">
        <v>1301</v>
      </c>
      <c r="G1841" s="651" t="s">
        <v>1303</v>
      </c>
      <c r="H1841" s="651">
        <v>7.0999999999999994E-2</v>
      </c>
      <c r="I1841" s="651" t="s">
        <v>1302</v>
      </c>
    </row>
    <row r="1842" spans="1:9" ht="15.75" x14ac:dyDescent="0.25">
      <c r="A1842" s="651">
        <v>1841</v>
      </c>
      <c r="B1842" s="651" t="s">
        <v>1307</v>
      </c>
      <c r="C1842" s="651" t="s">
        <v>296</v>
      </c>
      <c r="D1842" s="651" t="s">
        <v>1298</v>
      </c>
      <c r="E1842" s="651">
        <v>642</v>
      </c>
      <c r="F1842" s="651" t="s">
        <v>1301</v>
      </c>
      <c r="G1842" s="651" t="s">
        <v>1303</v>
      </c>
      <c r="H1842" s="651">
        <v>3.5999999999999997E-2</v>
      </c>
      <c r="I1842" s="651" t="s">
        <v>1302</v>
      </c>
    </row>
    <row r="1843" spans="1:9" ht="15.75" x14ac:dyDescent="0.25">
      <c r="A1843" s="651">
        <v>1842</v>
      </c>
      <c r="B1843" s="651" t="s">
        <v>1307</v>
      </c>
      <c r="C1843" s="651" t="s">
        <v>296</v>
      </c>
      <c r="D1843" s="651" t="s">
        <v>1298</v>
      </c>
      <c r="E1843" s="651">
        <v>642</v>
      </c>
      <c r="F1843" s="651" t="s">
        <v>1301</v>
      </c>
      <c r="G1843" s="651" t="s">
        <v>1303</v>
      </c>
      <c r="H1843" s="651">
        <v>0.11</v>
      </c>
      <c r="I1843" s="651" t="s">
        <v>1302</v>
      </c>
    </row>
    <row r="1844" spans="1:9" ht="15.75" x14ac:dyDescent="0.25">
      <c r="A1844" s="651">
        <v>1843</v>
      </c>
      <c r="B1844" s="651" t="s">
        <v>1307</v>
      </c>
      <c r="C1844" s="651" t="s">
        <v>296</v>
      </c>
      <c r="D1844" s="651" t="s">
        <v>1298</v>
      </c>
      <c r="E1844" s="651">
        <v>646</v>
      </c>
      <c r="F1844" s="651" t="s">
        <v>1301</v>
      </c>
      <c r="G1844" s="651" t="s">
        <v>1303</v>
      </c>
      <c r="H1844" s="651">
        <v>8.2000000000000007E-3</v>
      </c>
      <c r="I1844" s="651" t="s">
        <v>1302</v>
      </c>
    </row>
    <row r="1845" spans="1:9" ht="15.75" x14ac:dyDescent="0.25">
      <c r="A1845" s="651">
        <v>1844</v>
      </c>
      <c r="B1845" s="651" t="s">
        <v>1307</v>
      </c>
      <c r="C1845" s="651" t="s">
        <v>296</v>
      </c>
      <c r="D1845" s="651" t="s">
        <v>1298</v>
      </c>
      <c r="E1845" s="651">
        <v>647</v>
      </c>
      <c r="F1845" s="651" t="s">
        <v>1301</v>
      </c>
      <c r="G1845" s="651" t="s">
        <v>1303</v>
      </c>
      <c r="H1845" s="651">
        <v>8.2000000000000007E-3</v>
      </c>
      <c r="I1845" s="651" t="s">
        <v>1302</v>
      </c>
    </row>
    <row r="1846" spans="1:9" ht="15.75" x14ac:dyDescent="0.25">
      <c r="A1846" s="651">
        <v>1845</v>
      </c>
      <c r="B1846" s="651" t="s">
        <v>1307</v>
      </c>
      <c r="C1846" s="651" t="s">
        <v>296</v>
      </c>
      <c r="D1846" s="651" t="s">
        <v>1298</v>
      </c>
      <c r="E1846" s="651">
        <v>647</v>
      </c>
      <c r="F1846" s="651" t="s">
        <v>1301</v>
      </c>
      <c r="G1846" s="651" t="s">
        <v>1303</v>
      </c>
      <c r="H1846" s="651">
        <v>1.0999999999999999E-2</v>
      </c>
      <c r="I1846" s="651" t="s">
        <v>1302</v>
      </c>
    </row>
    <row r="1847" spans="1:9" ht="15.75" x14ac:dyDescent="0.25">
      <c r="A1847" s="651">
        <v>1846</v>
      </c>
      <c r="B1847" s="651" t="s">
        <v>1307</v>
      </c>
      <c r="C1847" s="651" t="s">
        <v>296</v>
      </c>
      <c r="D1847" s="651" t="s">
        <v>1298</v>
      </c>
      <c r="E1847" s="651">
        <v>647</v>
      </c>
      <c r="F1847" s="651" t="s">
        <v>1301</v>
      </c>
      <c r="G1847" s="651" t="s">
        <v>1303</v>
      </c>
      <c r="H1847" s="651">
        <v>5.8000000000000003E-2</v>
      </c>
      <c r="I1847" s="651" t="s">
        <v>1302</v>
      </c>
    </row>
    <row r="1848" spans="1:9" ht="15.75" x14ac:dyDescent="0.25">
      <c r="A1848" s="651">
        <v>1847</v>
      </c>
      <c r="B1848" s="651" t="s">
        <v>1307</v>
      </c>
      <c r="C1848" s="651" t="s">
        <v>296</v>
      </c>
      <c r="D1848" s="651" t="s">
        <v>1298</v>
      </c>
      <c r="E1848" s="651">
        <v>650</v>
      </c>
      <c r="F1848" s="651" t="s">
        <v>1301</v>
      </c>
      <c r="G1848" s="651" t="s">
        <v>1303</v>
      </c>
      <c r="H1848" s="651">
        <v>1.2E-2</v>
      </c>
      <c r="I1848" s="651" t="s">
        <v>1302</v>
      </c>
    </row>
    <row r="1849" spans="1:9" ht="15.75" x14ac:dyDescent="0.25">
      <c r="A1849" s="651">
        <v>1848</v>
      </c>
      <c r="B1849" s="651" t="s">
        <v>1307</v>
      </c>
      <c r="C1849" s="651" t="s">
        <v>296</v>
      </c>
      <c r="D1849" s="651" t="s">
        <v>1298</v>
      </c>
      <c r="E1849" s="651">
        <v>650</v>
      </c>
      <c r="F1849" s="651" t="s">
        <v>1301</v>
      </c>
      <c r="G1849" s="651" t="s">
        <v>1303</v>
      </c>
      <c r="H1849" s="651">
        <v>0.18</v>
      </c>
      <c r="I1849" s="651" t="s">
        <v>1302</v>
      </c>
    </row>
    <row r="1850" spans="1:9" ht="15.75" x14ac:dyDescent="0.25">
      <c r="A1850" s="651">
        <v>1849</v>
      </c>
      <c r="B1850" s="651" t="s">
        <v>1307</v>
      </c>
      <c r="C1850" s="651" t="s">
        <v>296</v>
      </c>
      <c r="D1850" s="651" t="s">
        <v>1298</v>
      </c>
      <c r="E1850" s="651">
        <v>654</v>
      </c>
      <c r="F1850" s="651" t="s">
        <v>1301</v>
      </c>
      <c r="G1850" s="651" t="s">
        <v>1303</v>
      </c>
      <c r="H1850" s="651">
        <v>3.5999999999999997E-2</v>
      </c>
      <c r="I1850" s="651" t="s">
        <v>1302</v>
      </c>
    </row>
    <row r="1851" spans="1:9" ht="15.75" x14ac:dyDescent="0.25">
      <c r="A1851" s="651">
        <v>1850</v>
      </c>
      <c r="B1851" s="651" t="s">
        <v>1307</v>
      </c>
      <c r="C1851" s="651" t="s">
        <v>296</v>
      </c>
      <c r="D1851" s="651" t="s">
        <v>1298</v>
      </c>
      <c r="E1851" s="651">
        <v>659</v>
      </c>
      <c r="F1851" s="651" t="s">
        <v>1301</v>
      </c>
      <c r="G1851" s="651" t="s">
        <v>1303</v>
      </c>
      <c r="H1851" s="651">
        <v>9.9000000000000005E-2</v>
      </c>
      <c r="I1851" s="651" t="s">
        <v>1302</v>
      </c>
    </row>
    <row r="1852" spans="1:9" ht="15.75" x14ac:dyDescent="0.25">
      <c r="A1852" s="651">
        <v>1851</v>
      </c>
      <c r="B1852" s="651" t="s">
        <v>1307</v>
      </c>
      <c r="C1852" s="651" t="s">
        <v>296</v>
      </c>
      <c r="D1852" s="651" t="s">
        <v>1298</v>
      </c>
      <c r="E1852" s="651">
        <v>660</v>
      </c>
      <c r="F1852" s="651" t="s">
        <v>1301</v>
      </c>
      <c r="G1852" s="651" t="s">
        <v>1303</v>
      </c>
      <c r="H1852" s="651">
        <v>6.7999999999999996E-3</v>
      </c>
      <c r="I1852" s="651" t="s">
        <v>1302</v>
      </c>
    </row>
    <row r="1853" spans="1:9" ht="15.75" x14ac:dyDescent="0.25">
      <c r="A1853" s="651">
        <v>1852</v>
      </c>
      <c r="B1853" s="651" t="s">
        <v>1307</v>
      </c>
      <c r="C1853" s="651" t="s">
        <v>296</v>
      </c>
      <c r="D1853" s="651" t="s">
        <v>1298</v>
      </c>
      <c r="E1853" s="651">
        <v>660</v>
      </c>
      <c r="F1853" s="651" t="s">
        <v>1301</v>
      </c>
      <c r="G1853" s="651" t="s">
        <v>1303</v>
      </c>
      <c r="H1853" s="651">
        <v>8.0000000000000002E-3</v>
      </c>
      <c r="I1853" s="651" t="s">
        <v>1302</v>
      </c>
    </row>
    <row r="1854" spans="1:9" ht="15.75" x14ac:dyDescent="0.25">
      <c r="A1854" s="651">
        <v>1853</v>
      </c>
      <c r="B1854" s="651" t="s">
        <v>1307</v>
      </c>
      <c r="C1854" s="651" t="s">
        <v>296</v>
      </c>
      <c r="D1854" s="651" t="s">
        <v>1298</v>
      </c>
      <c r="E1854" s="651">
        <v>660</v>
      </c>
      <c r="F1854" s="651" t="s">
        <v>1301</v>
      </c>
      <c r="G1854" s="651" t="s">
        <v>1303</v>
      </c>
      <c r="H1854" s="651">
        <v>8.0000000000000002E-3</v>
      </c>
      <c r="I1854" s="651" t="s">
        <v>1302</v>
      </c>
    </row>
    <row r="1855" spans="1:9" ht="15.75" x14ac:dyDescent="0.25">
      <c r="A1855" s="651">
        <v>1854</v>
      </c>
      <c r="B1855" s="651" t="s">
        <v>1307</v>
      </c>
      <c r="C1855" s="651" t="s">
        <v>296</v>
      </c>
      <c r="D1855" s="651" t="s">
        <v>1298</v>
      </c>
      <c r="E1855" s="651">
        <v>660</v>
      </c>
      <c r="F1855" s="651" t="s">
        <v>1301</v>
      </c>
      <c r="G1855" s="651" t="s">
        <v>1303</v>
      </c>
      <c r="H1855" s="651">
        <v>7.4999999999999997E-2</v>
      </c>
      <c r="I1855" s="651" t="s">
        <v>1302</v>
      </c>
    </row>
    <row r="1856" spans="1:9" ht="15.75" x14ac:dyDescent="0.25">
      <c r="A1856" s="651">
        <v>1855</v>
      </c>
      <c r="B1856" s="651" t="s">
        <v>1307</v>
      </c>
      <c r="C1856" s="651" t="s">
        <v>296</v>
      </c>
      <c r="D1856" s="651" t="s">
        <v>1298</v>
      </c>
      <c r="E1856" s="651">
        <v>660</v>
      </c>
      <c r="F1856" s="651" t="s">
        <v>1301</v>
      </c>
      <c r="G1856" s="651" t="s">
        <v>1303</v>
      </c>
      <c r="H1856" s="651">
        <v>0.12</v>
      </c>
      <c r="I1856" s="651" t="s">
        <v>1302</v>
      </c>
    </row>
    <row r="1857" spans="1:9" ht="15.75" x14ac:dyDescent="0.25">
      <c r="A1857" s="651">
        <v>1856</v>
      </c>
      <c r="B1857" s="651" t="s">
        <v>1307</v>
      </c>
      <c r="C1857" s="651" t="s">
        <v>296</v>
      </c>
      <c r="D1857" s="651" t="s">
        <v>1298</v>
      </c>
      <c r="E1857" s="651">
        <v>663</v>
      </c>
      <c r="F1857" s="651" t="s">
        <v>1301</v>
      </c>
      <c r="G1857" s="651" t="s">
        <v>1303</v>
      </c>
      <c r="H1857" s="651">
        <v>6.7000000000000004E-2</v>
      </c>
      <c r="I1857" s="651" t="s">
        <v>1302</v>
      </c>
    </row>
    <row r="1858" spans="1:9" ht="15.75" x14ac:dyDescent="0.25">
      <c r="A1858" s="651">
        <v>1857</v>
      </c>
      <c r="B1858" s="651" t="s">
        <v>1307</v>
      </c>
      <c r="C1858" s="651" t="s">
        <v>296</v>
      </c>
      <c r="D1858" s="651" t="s">
        <v>1298</v>
      </c>
      <c r="E1858" s="651">
        <v>665</v>
      </c>
      <c r="F1858" s="651" t="s">
        <v>1301</v>
      </c>
      <c r="G1858" s="651" t="s">
        <v>1303</v>
      </c>
      <c r="H1858" s="651">
        <v>7.9000000000000008E-3</v>
      </c>
      <c r="I1858" s="651" t="s">
        <v>1302</v>
      </c>
    </row>
    <row r="1859" spans="1:9" ht="15.75" x14ac:dyDescent="0.25">
      <c r="A1859" s="651">
        <v>1858</v>
      </c>
      <c r="B1859" s="651" t="s">
        <v>1307</v>
      </c>
      <c r="C1859" s="651" t="s">
        <v>296</v>
      </c>
      <c r="D1859" s="651" t="s">
        <v>1298</v>
      </c>
      <c r="E1859" s="651">
        <v>666</v>
      </c>
      <c r="F1859" s="651" t="s">
        <v>1301</v>
      </c>
      <c r="G1859" s="651" t="s">
        <v>1303</v>
      </c>
      <c r="H1859" s="651">
        <v>7.0999999999999994E-2</v>
      </c>
      <c r="I1859" s="651" t="s">
        <v>1302</v>
      </c>
    </row>
    <row r="1860" spans="1:9" ht="15.75" x14ac:dyDescent="0.25">
      <c r="A1860" s="651">
        <v>1859</v>
      </c>
      <c r="B1860" s="651" t="s">
        <v>1307</v>
      </c>
      <c r="C1860" s="651" t="s">
        <v>296</v>
      </c>
      <c r="D1860" s="651" t="s">
        <v>1298</v>
      </c>
      <c r="E1860" s="651">
        <v>669</v>
      </c>
      <c r="F1860" s="651" t="s">
        <v>1301</v>
      </c>
      <c r="G1860" s="651" t="s">
        <v>1303</v>
      </c>
      <c r="H1860" s="651">
        <v>6.2E-2</v>
      </c>
      <c r="I1860" s="651" t="s">
        <v>1302</v>
      </c>
    </row>
    <row r="1861" spans="1:9" ht="15.75" x14ac:dyDescent="0.25">
      <c r="A1861" s="651">
        <v>1860</v>
      </c>
      <c r="B1861" s="651" t="s">
        <v>1307</v>
      </c>
      <c r="C1861" s="651" t="s">
        <v>296</v>
      </c>
      <c r="D1861" s="651" t="s">
        <v>1298</v>
      </c>
      <c r="E1861" s="651">
        <v>669</v>
      </c>
      <c r="F1861" s="651" t="s">
        <v>1301</v>
      </c>
      <c r="G1861" s="651" t="s">
        <v>1303</v>
      </c>
      <c r="H1861" s="651">
        <v>6.2E-2</v>
      </c>
      <c r="I1861" s="651" t="s">
        <v>1302</v>
      </c>
    </row>
    <row r="1862" spans="1:9" ht="15.75" x14ac:dyDescent="0.25">
      <c r="A1862" s="651">
        <v>1861</v>
      </c>
      <c r="B1862" s="651" t="s">
        <v>1307</v>
      </c>
      <c r="C1862" s="651" t="s">
        <v>296</v>
      </c>
      <c r="D1862" s="651" t="s">
        <v>1298</v>
      </c>
      <c r="E1862" s="651">
        <v>669</v>
      </c>
      <c r="F1862" s="651" t="s">
        <v>1301</v>
      </c>
      <c r="G1862" s="651" t="s">
        <v>1303</v>
      </c>
      <c r="H1862" s="651">
        <v>8.4000000000000005E-2</v>
      </c>
      <c r="I1862" s="651" t="s">
        <v>1302</v>
      </c>
    </row>
    <row r="1863" spans="1:9" ht="15.75" x14ac:dyDescent="0.25">
      <c r="A1863" s="651">
        <v>1862</v>
      </c>
      <c r="B1863" s="651" t="s">
        <v>1307</v>
      </c>
      <c r="C1863" s="651" t="s">
        <v>296</v>
      </c>
      <c r="D1863" s="651" t="s">
        <v>1298</v>
      </c>
      <c r="E1863" s="651">
        <v>670</v>
      </c>
      <c r="F1863" s="651" t="s">
        <v>1301</v>
      </c>
      <c r="G1863" s="651" t="s">
        <v>1303</v>
      </c>
      <c r="H1863" s="651">
        <v>9.5999999999999992E-3</v>
      </c>
      <c r="I1863" s="651" t="s">
        <v>1302</v>
      </c>
    </row>
    <row r="1864" spans="1:9" ht="15.75" x14ac:dyDescent="0.25">
      <c r="A1864" s="651">
        <v>1863</v>
      </c>
      <c r="B1864" s="651" t="s">
        <v>1307</v>
      </c>
      <c r="C1864" s="651" t="s">
        <v>296</v>
      </c>
      <c r="D1864" s="651" t="s">
        <v>1298</v>
      </c>
      <c r="E1864" s="651">
        <v>670</v>
      </c>
      <c r="F1864" s="651" t="s">
        <v>1301</v>
      </c>
      <c r="G1864" s="651" t="s">
        <v>1303</v>
      </c>
      <c r="H1864" s="651">
        <v>1.0999999999999999E-2</v>
      </c>
      <c r="I1864" s="651" t="s">
        <v>1302</v>
      </c>
    </row>
    <row r="1865" spans="1:9" ht="15.75" x14ac:dyDescent="0.25">
      <c r="A1865" s="651">
        <v>1864</v>
      </c>
      <c r="B1865" s="651" t="s">
        <v>1307</v>
      </c>
      <c r="C1865" s="651" t="s">
        <v>296</v>
      </c>
      <c r="D1865" s="651" t="s">
        <v>1298</v>
      </c>
      <c r="E1865" s="651">
        <v>675</v>
      </c>
      <c r="F1865" s="651" t="s">
        <v>1301</v>
      </c>
      <c r="G1865" s="651" t="s">
        <v>1303</v>
      </c>
      <c r="H1865" s="651">
        <v>7.7999999999999996E-3</v>
      </c>
      <c r="I1865" s="651" t="s">
        <v>1302</v>
      </c>
    </row>
    <row r="1866" spans="1:9" ht="15.75" x14ac:dyDescent="0.25">
      <c r="A1866" s="651">
        <v>1865</v>
      </c>
      <c r="B1866" s="651" t="s">
        <v>1307</v>
      </c>
      <c r="C1866" s="651" t="s">
        <v>296</v>
      </c>
      <c r="D1866" s="651" t="s">
        <v>1298</v>
      </c>
      <c r="E1866" s="651">
        <v>675</v>
      </c>
      <c r="F1866" s="651" t="s">
        <v>1301</v>
      </c>
      <c r="G1866" s="651" t="s">
        <v>1303</v>
      </c>
      <c r="H1866" s="651">
        <v>6.7000000000000004E-2</v>
      </c>
      <c r="I1866" s="651" t="s">
        <v>1302</v>
      </c>
    </row>
    <row r="1867" spans="1:9" ht="15.75" x14ac:dyDescent="0.25">
      <c r="A1867" s="651">
        <v>1866</v>
      </c>
      <c r="B1867" s="651" t="s">
        <v>1307</v>
      </c>
      <c r="C1867" s="651" t="s">
        <v>296</v>
      </c>
      <c r="D1867" s="651" t="s">
        <v>1298</v>
      </c>
      <c r="E1867" s="651">
        <v>677</v>
      </c>
      <c r="F1867" s="651" t="s">
        <v>1301</v>
      </c>
      <c r="G1867" s="651" t="s">
        <v>1303</v>
      </c>
      <c r="H1867" s="651">
        <v>7.7999999999999996E-3</v>
      </c>
      <c r="I1867" s="651" t="s">
        <v>1302</v>
      </c>
    </row>
    <row r="1868" spans="1:9" ht="15.75" x14ac:dyDescent="0.25">
      <c r="A1868" s="651">
        <v>1867</v>
      </c>
      <c r="B1868" s="651" t="s">
        <v>1307</v>
      </c>
      <c r="C1868" s="651" t="s">
        <v>296</v>
      </c>
      <c r="D1868" s="651" t="s">
        <v>1298</v>
      </c>
      <c r="E1868" s="651">
        <v>678</v>
      </c>
      <c r="F1868" s="651" t="s">
        <v>1301</v>
      </c>
      <c r="G1868" s="651" t="s">
        <v>1303</v>
      </c>
      <c r="H1868" s="651">
        <v>7.2999999999999995E-2</v>
      </c>
      <c r="I1868" s="651" t="s">
        <v>1302</v>
      </c>
    </row>
    <row r="1869" spans="1:9" ht="15.75" x14ac:dyDescent="0.25">
      <c r="A1869" s="651">
        <v>1868</v>
      </c>
      <c r="B1869" s="651" t="s">
        <v>1307</v>
      </c>
      <c r="C1869" s="651" t="s">
        <v>296</v>
      </c>
      <c r="D1869" s="651" t="s">
        <v>1298</v>
      </c>
      <c r="E1869" s="651">
        <v>682</v>
      </c>
      <c r="F1869" s="651" t="s">
        <v>1301</v>
      </c>
      <c r="G1869" s="651" t="s">
        <v>1303</v>
      </c>
      <c r="H1869" s="651">
        <v>2.9000000000000001E-2</v>
      </c>
      <c r="I1869" s="651" t="s">
        <v>1302</v>
      </c>
    </row>
    <row r="1870" spans="1:9" ht="15.75" x14ac:dyDescent="0.25">
      <c r="A1870" s="651">
        <v>1869</v>
      </c>
      <c r="B1870" s="651" t="s">
        <v>1307</v>
      </c>
      <c r="C1870" s="651" t="s">
        <v>296</v>
      </c>
      <c r="D1870" s="651" t="s">
        <v>1298</v>
      </c>
      <c r="E1870" s="651">
        <v>685</v>
      </c>
      <c r="F1870" s="651" t="s">
        <v>1301</v>
      </c>
      <c r="G1870" s="651" t="s">
        <v>1303</v>
      </c>
      <c r="H1870" s="651">
        <v>8.2000000000000003E-2</v>
      </c>
      <c r="I1870" s="651" t="s">
        <v>1302</v>
      </c>
    </row>
    <row r="1871" spans="1:9" ht="15.75" x14ac:dyDescent="0.25">
      <c r="A1871" s="651">
        <v>1870</v>
      </c>
      <c r="B1871" s="651" t="s">
        <v>1307</v>
      </c>
      <c r="C1871" s="651" t="s">
        <v>296</v>
      </c>
      <c r="D1871" s="651" t="s">
        <v>1298</v>
      </c>
      <c r="E1871" s="651">
        <v>687</v>
      </c>
      <c r="F1871" s="651" t="s">
        <v>1301</v>
      </c>
      <c r="G1871" s="651" t="s">
        <v>1303</v>
      </c>
      <c r="H1871" s="651">
        <v>6.6000000000000003E-2</v>
      </c>
      <c r="I1871" s="651" t="s">
        <v>1302</v>
      </c>
    </row>
    <row r="1872" spans="1:9" ht="15.75" x14ac:dyDescent="0.25">
      <c r="A1872" s="651">
        <v>1871</v>
      </c>
      <c r="B1872" s="651" t="s">
        <v>1307</v>
      </c>
      <c r="C1872" s="651" t="s">
        <v>296</v>
      </c>
      <c r="D1872" s="651" t="s">
        <v>1298</v>
      </c>
      <c r="E1872" s="651">
        <v>687</v>
      </c>
      <c r="F1872" s="651" t="s">
        <v>1301</v>
      </c>
      <c r="G1872" s="651" t="s">
        <v>1303</v>
      </c>
      <c r="H1872" s="651">
        <v>6.9000000000000006E-2</v>
      </c>
      <c r="I1872" s="651" t="s">
        <v>1302</v>
      </c>
    </row>
    <row r="1873" spans="1:9" ht="15.75" x14ac:dyDescent="0.25">
      <c r="A1873" s="651">
        <v>1872</v>
      </c>
      <c r="B1873" s="651" t="s">
        <v>1307</v>
      </c>
      <c r="C1873" s="651" t="s">
        <v>296</v>
      </c>
      <c r="D1873" s="651" t="s">
        <v>1298</v>
      </c>
      <c r="E1873" s="651">
        <v>687</v>
      </c>
      <c r="F1873" s="651" t="s">
        <v>1301</v>
      </c>
      <c r="G1873" s="651" t="s">
        <v>1303</v>
      </c>
      <c r="H1873" s="651">
        <v>7.4999999999999997E-2</v>
      </c>
      <c r="I1873" s="651" t="s">
        <v>1302</v>
      </c>
    </row>
    <row r="1874" spans="1:9" ht="15.75" x14ac:dyDescent="0.25">
      <c r="A1874" s="651">
        <v>1873</v>
      </c>
      <c r="B1874" s="651" t="s">
        <v>1307</v>
      </c>
      <c r="C1874" s="651" t="s">
        <v>296</v>
      </c>
      <c r="D1874" s="651" t="s">
        <v>1298</v>
      </c>
      <c r="E1874" s="651">
        <v>690</v>
      </c>
      <c r="F1874" s="651" t="s">
        <v>1301</v>
      </c>
      <c r="G1874" s="651" t="s">
        <v>1303</v>
      </c>
      <c r="H1874" s="651">
        <v>6.4999999999999997E-3</v>
      </c>
      <c r="I1874" s="651" t="s">
        <v>1302</v>
      </c>
    </row>
    <row r="1875" spans="1:9" ht="15.75" x14ac:dyDescent="0.25">
      <c r="A1875" s="651">
        <v>1874</v>
      </c>
      <c r="B1875" s="651" t="s">
        <v>1307</v>
      </c>
      <c r="C1875" s="651" t="s">
        <v>296</v>
      </c>
      <c r="D1875" s="651" t="s">
        <v>1298</v>
      </c>
      <c r="E1875" s="651">
        <v>690</v>
      </c>
      <c r="F1875" s="651" t="s">
        <v>1301</v>
      </c>
      <c r="G1875" s="651" t="s">
        <v>1303</v>
      </c>
      <c r="H1875" s="651">
        <v>7.7000000000000002E-3</v>
      </c>
      <c r="I1875" s="651" t="s">
        <v>1302</v>
      </c>
    </row>
    <row r="1876" spans="1:9" ht="15.75" x14ac:dyDescent="0.25">
      <c r="A1876" s="651">
        <v>1875</v>
      </c>
      <c r="B1876" s="651" t="s">
        <v>1307</v>
      </c>
      <c r="C1876" s="651" t="s">
        <v>296</v>
      </c>
      <c r="D1876" s="651" t="s">
        <v>1298</v>
      </c>
      <c r="E1876" s="651">
        <v>690</v>
      </c>
      <c r="F1876" s="651" t="s">
        <v>1301</v>
      </c>
      <c r="G1876" s="651" t="s">
        <v>1303</v>
      </c>
      <c r="H1876" s="651">
        <v>7.7000000000000002E-3</v>
      </c>
      <c r="I1876" s="651" t="s">
        <v>1302</v>
      </c>
    </row>
    <row r="1877" spans="1:9" ht="15.75" x14ac:dyDescent="0.25">
      <c r="A1877" s="651">
        <v>1876</v>
      </c>
      <c r="B1877" s="651" t="s">
        <v>1307</v>
      </c>
      <c r="C1877" s="651" t="s">
        <v>296</v>
      </c>
      <c r="D1877" s="651" t="s">
        <v>1298</v>
      </c>
      <c r="E1877" s="651">
        <v>690</v>
      </c>
      <c r="F1877" s="651" t="s">
        <v>1301</v>
      </c>
      <c r="G1877" s="651" t="s">
        <v>1303</v>
      </c>
      <c r="H1877" s="651">
        <v>7.7000000000000002E-3</v>
      </c>
      <c r="I1877" s="651" t="s">
        <v>1302</v>
      </c>
    </row>
    <row r="1878" spans="1:9" ht="15.75" x14ac:dyDescent="0.25">
      <c r="A1878" s="651">
        <v>1877</v>
      </c>
      <c r="B1878" s="651" t="s">
        <v>1307</v>
      </c>
      <c r="C1878" s="651" t="s">
        <v>296</v>
      </c>
      <c r="D1878" s="651" t="s">
        <v>1298</v>
      </c>
      <c r="E1878" s="651">
        <v>690</v>
      </c>
      <c r="F1878" s="651" t="s">
        <v>1301</v>
      </c>
      <c r="G1878" s="651" t="s">
        <v>1303</v>
      </c>
      <c r="H1878" s="651">
        <v>7.7000000000000002E-3</v>
      </c>
      <c r="I1878" s="651" t="s">
        <v>1302</v>
      </c>
    </row>
    <row r="1879" spans="1:9" ht="15.75" x14ac:dyDescent="0.25">
      <c r="A1879" s="651">
        <v>1878</v>
      </c>
      <c r="B1879" s="651" t="s">
        <v>1307</v>
      </c>
      <c r="C1879" s="651" t="s">
        <v>296</v>
      </c>
      <c r="D1879" s="651" t="s">
        <v>1298</v>
      </c>
      <c r="E1879" s="651">
        <v>690</v>
      </c>
      <c r="F1879" s="651" t="s">
        <v>1301</v>
      </c>
      <c r="G1879" s="651" t="s">
        <v>1303</v>
      </c>
      <c r="H1879" s="651">
        <v>7.7000000000000002E-3</v>
      </c>
      <c r="I1879" s="651" t="s">
        <v>1302</v>
      </c>
    </row>
    <row r="1880" spans="1:9" ht="15.75" x14ac:dyDescent="0.25">
      <c r="A1880" s="651">
        <v>1879</v>
      </c>
      <c r="B1880" s="651" t="s">
        <v>1307</v>
      </c>
      <c r="C1880" s="651" t="s">
        <v>296</v>
      </c>
      <c r="D1880" s="651" t="s">
        <v>1298</v>
      </c>
      <c r="E1880" s="651">
        <v>690</v>
      </c>
      <c r="F1880" s="651" t="s">
        <v>1301</v>
      </c>
      <c r="G1880" s="651" t="s">
        <v>1303</v>
      </c>
      <c r="H1880" s="651">
        <v>7.7000000000000002E-3</v>
      </c>
      <c r="I1880" s="651" t="s">
        <v>1302</v>
      </c>
    </row>
    <row r="1881" spans="1:9" ht="15.75" x14ac:dyDescent="0.25">
      <c r="A1881" s="651">
        <v>1880</v>
      </c>
      <c r="B1881" s="651" t="s">
        <v>1307</v>
      </c>
      <c r="C1881" s="651" t="s">
        <v>296</v>
      </c>
      <c r="D1881" s="651" t="s">
        <v>1298</v>
      </c>
      <c r="E1881" s="651">
        <v>690</v>
      </c>
      <c r="F1881" s="651" t="s">
        <v>1301</v>
      </c>
      <c r="G1881" s="651" t="s">
        <v>1303</v>
      </c>
      <c r="H1881" s="651">
        <v>7.7000000000000002E-3</v>
      </c>
      <c r="I1881" s="651" t="s">
        <v>1302</v>
      </c>
    </row>
    <row r="1882" spans="1:9" ht="15.75" x14ac:dyDescent="0.25">
      <c r="A1882" s="651">
        <v>1881</v>
      </c>
      <c r="B1882" s="651" t="s">
        <v>1307</v>
      </c>
      <c r="C1882" s="651" t="s">
        <v>296</v>
      </c>
      <c r="D1882" s="651" t="s">
        <v>1298</v>
      </c>
      <c r="E1882" s="651">
        <v>690</v>
      </c>
      <c r="F1882" s="651" t="s">
        <v>1301</v>
      </c>
      <c r="G1882" s="651" t="s">
        <v>1303</v>
      </c>
      <c r="H1882" s="651">
        <v>7.7000000000000002E-3</v>
      </c>
      <c r="I1882" s="651" t="s">
        <v>1302</v>
      </c>
    </row>
    <row r="1883" spans="1:9" ht="15.75" x14ac:dyDescent="0.25">
      <c r="A1883" s="651">
        <v>1882</v>
      </c>
      <c r="B1883" s="651" t="s">
        <v>1307</v>
      </c>
      <c r="C1883" s="651" t="s">
        <v>296</v>
      </c>
      <c r="D1883" s="651" t="s">
        <v>1298</v>
      </c>
      <c r="E1883" s="651">
        <v>690</v>
      </c>
      <c r="F1883" s="651" t="s">
        <v>1301</v>
      </c>
      <c r="G1883" s="651" t="s">
        <v>1303</v>
      </c>
      <c r="H1883" s="651">
        <v>7.7000000000000002E-3</v>
      </c>
      <c r="I1883" s="651" t="s">
        <v>1302</v>
      </c>
    </row>
    <row r="1884" spans="1:9" ht="15.75" x14ac:dyDescent="0.25">
      <c r="A1884" s="651">
        <v>1883</v>
      </c>
      <c r="B1884" s="651" t="s">
        <v>1307</v>
      </c>
      <c r="C1884" s="651" t="s">
        <v>296</v>
      </c>
      <c r="D1884" s="651" t="s">
        <v>1298</v>
      </c>
      <c r="E1884" s="651">
        <v>690</v>
      </c>
      <c r="F1884" s="651" t="s">
        <v>1301</v>
      </c>
      <c r="G1884" s="651" t="s">
        <v>1303</v>
      </c>
      <c r="H1884" s="651">
        <v>1.6E-2</v>
      </c>
      <c r="I1884" s="651" t="s">
        <v>1302</v>
      </c>
    </row>
    <row r="1885" spans="1:9" ht="15.75" x14ac:dyDescent="0.25">
      <c r="A1885" s="651">
        <v>1884</v>
      </c>
      <c r="B1885" s="651" t="s">
        <v>1307</v>
      </c>
      <c r="C1885" s="651" t="s">
        <v>296</v>
      </c>
      <c r="D1885" s="651" t="s">
        <v>1298</v>
      </c>
      <c r="E1885" s="651">
        <v>692</v>
      </c>
      <c r="F1885" s="651" t="s">
        <v>1301</v>
      </c>
      <c r="G1885" s="651" t="s">
        <v>1303</v>
      </c>
      <c r="H1885" s="651">
        <v>1.4E-2</v>
      </c>
      <c r="I1885" s="651" t="s">
        <v>1302</v>
      </c>
    </row>
    <row r="1886" spans="1:9" ht="15.75" x14ac:dyDescent="0.25">
      <c r="A1886" s="651">
        <v>1885</v>
      </c>
      <c r="B1886" s="651" t="s">
        <v>1307</v>
      </c>
      <c r="C1886" s="651" t="s">
        <v>296</v>
      </c>
      <c r="D1886" s="651" t="s">
        <v>1298</v>
      </c>
      <c r="E1886" s="651">
        <v>715</v>
      </c>
      <c r="F1886" s="651" t="s">
        <v>1301</v>
      </c>
      <c r="G1886" s="651" t="s">
        <v>1303</v>
      </c>
      <c r="H1886" s="651">
        <v>7.4000000000000003E-3</v>
      </c>
      <c r="I1886" s="651" t="s">
        <v>1302</v>
      </c>
    </row>
    <row r="1887" spans="1:9" ht="15.75" x14ac:dyDescent="0.25">
      <c r="A1887" s="651">
        <v>1886</v>
      </c>
      <c r="B1887" s="651" t="s">
        <v>1307</v>
      </c>
      <c r="C1887" s="651" t="s">
        <v>296</v>
      </c>
      <c r="D1887" s="651" t="s">
        <v>1298</v>
      </c>
      <c r="E1887" s="651">
        <v>718</v>
      </c>
      <c r="F1887" s="651" t="s">
        <v>1301</v>
      </c>
      <c r="G1887" s="651" t="s">
        <v>1303</v>
      </c>
      <c r="H1887" s="651">
        <v>7.4000000000000003E-3</v>
      </c>
      <c r="I1887" s="651" t="s">
        <v>1302</v>
      </c>
    </row>
    <row r="1888" spans="1:9" ht="15.75" x14ac:dyDescent="0.25">
      <c r="A1888" s="651">
        <v>1887</v>
      </c>
      <c r="B1888" s="651" t="s">
        <v>1307</v>
      </c>
      <c r="C1888" s="651" t="s">
        <v>296</v>
      </c>
      <c r="D1888" s="651" t="s">
        <v>1298</v>
      </c>
      <c r="E1888" s="651">
        <v>720</v>
      </c>
      <c r="F1888" s="651" t="s">
        <v>1304</v>
      </c>
      <c r="G1888" s="651" t="s">
        <v>1303</v>
      </c>
      <c r="H1888" s="651">
        <v>7.3000000000000001E-3</v>
      </c>
      <c r="I1888" s="651" t="s">
        <v>1302</v>
      </c>
    </row>
    <row r="1889" spans="1:9" ht="15.75" x14ac:dyDescent="0.25">
      <c r="A1889" s="651">
        <v>1888</v>
      </c>
      <c r="B1889" s="651" t="s">
        <v>1307</v>
      </c>
      <c r="C1889" s="651" t="s">
        <v>296</v>
      </c>
      <c r="D1889" s="651" t="s">
        <v>1298</v>
      </c>
      <c r="E1889" s="651">
        <v>720</v>
      </c>
      <c r="F1889" s="651" t="s">
        <v>1304</v>
      </c>
      <c r="G1889" s="651" t="s">
        <v>1303</v>
      </c>
      <c r="H1889" s="651">
        <v>7.3000000000000001E-3</v>
      </c>
      <c r="I1889" s="651" t="s">
        <v>1302</v>
      </c>
    </row>
    <row r="1890" spans="1:9" ht="15.75" x14ac:dyDescent="0.25">
      <c r="A1890" s="651">
        <v>1889</v>
      </c>
      <c r="B1890" s="651" t="s">
        <v>1307</v>
      </c>
      <c r="C1890" s="651" t="s">
        <v>296</v>
      </c>
      <c r="D1890" s="651" t="s">
        <v>1298</v>
      </c>
      <c r="E1890" s="651">
        <v>720</v>
      </c>
      <c r="F1890" s="651" t="s">
        <v>1304</v>
      </c>
      <c r="G1890" s="651" t="s">
        <v>1303</v>
      </c>
      <c r="H1890" s="651">
        <v>7.3000000000000001E-3</v>
      </c>
      <c r="I1890" s="651" t="s">
        <v>1302</v>
      </c>
    </row>
    <row r="1891" spans="1:9" ht="15.75" x14ac:dyDescent="0.25">
      <c r="A1891" s="651">
        <v>1890</v>
      </c>
      <c r="B1891" s="651" t="s">
        <v>1307</v>
      </c>
      <c r="C1891" s="651" t="s">
        <v>296</v>
      </c>
      <c r="D1891" s="651" t="s">
        <v>1298</v>
      </c>
      <c r="E1891" s="651">
        <v>720</v>
      </c>
      <c r="F1891" s="651" t="s">
        <v>1304</v>
      </c>
      <c r="G1891" s="651" t="s">
        <v>1303</v>
      </c>
      <c r="H1891" s="651">
        <v>7.3000000000000001E-3</v>
      </c>
      <c r="I1891" s="651" t="s">
        <v>1302</v>
      </c>
    </row>
    <row r="1892" spans="1:9" ht="15.75" x14ac:dyDescent="0.25">
      <c r="A1892" s="651">
        <v>1891</v>
      </c>
      <c r="B1892" s="651" t="s">
        <v>1307</v>
      </c>
      <c r="C1892" s="651" t="s">
        <v>296</v>
      </c>
      <c r="D1892" s="651" t="s">
        <v>1298</v>
      </c>
      <c r="E1892" s="651">
        <v>720</v>
      </c>
      <c r="F1892" s="651" t="s">
        <v>1304</v>
      </c>
      <c r="G1892" s="651" t="s">
        <v>1303</v>
      </c>
      <c r="H1892" s="651">
        <v>7.3000000000000001E-3</v>
      </c>
      <c r="I1892" s="651" t="s">
        <v>1302</v>
      </c>
    </row>
    <row r="1893" spans="1:9" ht="15.75" x14ac:dyDescent="0.25">
      <c r="A1893" s="651">
        <v>1892</v>
      </c>
      <c r="B1893" s="651" t="s">
        <v>1307</v>
      </c>
      <c r="C1893" s="651" t="s">
        <v>296</v>
      </c>
      <c r="D1893" s="651" t="s">
        <v>1298</v>
      </c>
      <c r="E1893" s="651">
        <v>720</v>
      </c>
      <c r="F1893" s="651" t="s">
        <v>1304</v>
      </c>
      <c r="G1893" s="651" t="s">
        <v>1303</v>
      </c>
      <c r="H1893" s="651">
        <v>7.3000000000000001E-3</v>
      </c>
      <c r="I1893" s="651" t="s">
        <v>1302</v>
      </c>
    </row>
    <row r="1894" spans="1:9" ht="15.75" x14ac:dyDescent="0.25">
      <c r="A1894" s="651">
        <v>1893</v>
      </c>
      <c r="B1894" s="651" t="s">
        <v>1307</v>
      </c>
      <c r="C1894" s="651" t="s">
        <v>296</v>
      </c>
      <c r="D1894" s="651" t="s">
        <v>1298</v>
      </c>
      <c r="E1894" s="651">
        <v>720</v>
      </c>
      <c r="F1894" s="651" t="s">
        <v>1304</v>
      </c>
      <c r="G1894" s="651" t="s">
        <v>1303</v>
      </c>
      <c r="H1894" s="651">
        <v>7.3000000000000001E-3</v>
      </c>
      <c r="I1894" s="651" t="s">
        <v>1302</v>
      </c>
    </row>
    <row r="1895" spans="1:9" ht="15.75" x14ac:dyDescent="0.25">
      <c r="A1895" s="651">
        <v>1894</v>
      </c>
      <c r="B1895" s="651" t="s">
        <v>1307</v>
      </c>
      <c r="C1895" s="651" t="s">
        <v>296</v>
      </c>
      <c r="D1895" s="651" t="s">
        <v>1298</v>
      </c>
      <c r="E1895" s="651">
        <v>720</v>
      </c>
      <c r="F1895" s="651" t="s">
        <v>1304</v>
      </c>
      <c r="G1895" s="651" t="s">
        <v>1303</v>
      </c>
      <c r="H1895" s="651">
        <v>7.3000000000000001E-3</v>
      </c>
      <c r="I1895" s="651" t="s">
        <v>1302</v>
      </c>
    </row>
    <row r="1896" spans="1:9" ht="15.75" x14ac:dyDescent="0.25">
      <c r="A1896" s="651">
        <v>1895</v>
      </c>
      <c r="B1896" s="651" t="s">
        <v>1307</v>
      </c>
      <c r="C1896" s="651" t="s">
        <v>296</v>
      </c>
      <c r="D1896" s="651" t="s">
        <v>1298</v>
      </c>
      <c r="E1896" s="651">
        <v>720</v>
      </c>
      <c r="F1896" s="651" t="s">
        <v>1304</v>
      </c>
      <c r="G1896" s="651" t="s">
        <v>1303</v>
      </c>
      <c r="H1896" s="651">
        <v>7.3000000000000001E-3</v>
      </c>
      <c r="I1896" s="651" t="s">
        <v>1302</v>
      </c>
    </row>
    <row r="1897" spans="1:9" ht="15.75" x14ac:dyDescent="0.25">
      <c r="A1897" s="651">
        <v>1896</v>
      </c>
      <c r="B1897" s="651" t="s">
        <v>1307</v>
      </c>
      <c r="C1897" s="651" t="s">
        <v>296</v>
      </c>
      <c r="D1897" s="651" t="s">
        <v>1298</v>
      </c>
      <c r="E1897" s="651">
        <v>720</v>
      </c>
      <c r="F1897" s="651" t="s">
        <v>1304</v>
      </c>
      <c r="G1897" s="651" t="s">
        <v>1303</v>
      </c>
      <c r="H1897" s="651">
        <v>7.3000000000000001E-3</v>
      </c>
      <c r="I1897" s="651" t="s">
        <v>1302</v>
      </c>
    </row>
    <row r="1898" spans="1:9" ht="15.75" x14ac:dyDescent="0.25">
      <c r="A1898" s="651">
        <v>1897</v>
      </c>
      <c r="B1898" s="651" t="s">
        <v>1307</v>
      </c>
      <c r="C1898" s="651" t="s">
        <v>296</v>
      </c>
      <c r="D1898" s="651" t="s">
        <v>1298</v>
      </c>
      <c r="E1898" s="651">
        <v>720</v>
      </c>
      <c r="F1898" s="651" t="s">
        <v>1304</v>
      </c>
      <c r="G1898" s="651" t="s">
        <v>1303</v>
      </c>
      <c r="H1898" s="651">
        <v>7.3000000000000001E-3</v>
      </c>
      <c r="I1898" s="651" t="s">
        <v>1302</v>
      </c>
    </row>
    <row r="1899" spans="1:9" ht="15.75" x14ac:dyDescent="0.25">
      <c r="A1899" s="651">
        <v>1898</v>
      </c>
      <c r="B1899" s="651" t="s">
        <v>1307</v>
      </c>
      <c r="C1899" s="651" t="s">
        <v>296</v>
      </c>
      <c r="D1899" s="651" t="s">
        <v>1298</v>
      </c>
      <c r="E1899" s="651">
        <v>720</v>
      </c>
      <c r="F1899" s="651" t="s">
        <v>1304</v>
      </c>
      <c r="G1899" s="651" t="s">
        <v>1303</v>
      </c>
      <c r="H1899" s="651">
        <v>7.3000000000000001E-3</v>
      </c>
      <c r="I1899" s="651" t="s">
        <v>1302</v>
      </c>
    </row>
    <row r="1900" spans="1:9" ht="15.75" x14ac:dyDescent="0.25">
      <c r="A1900" s="651">
        <v>1899</v>
      </c>
      <c r="B1900" s="651" t="s">
        <v>1307</v>
      </c>
      <c r="C1900" s="651" t="s">
        <v>296</v>
      </c>
      <c r="D1900" s="651" t="s">
        <v>1298</v>
      </c>
      <c r="E1900" s="651">
        <v>720</v>
      </c>
      <c r="F1900" s="651" t="s">
        <v>1304</v>
      </c>
      <c r="G1900" s="651" t="s">
        <v>1303</v>
      </c>
      <c r="H1900" s="651">
        <v>7.3000000000000001E-3</v>
      </c>
      <c r="I1900" s="651" t="s">
        <v>1302</v>
      </c>
    </row>
    <row r="1901" spans="1:9" ht="15.75" x14ac:dyDescent="0.25">
      <c r="A1901" s="651">
        <v>1900</v>
      </c>
      <c r="B1901" s="651" t="s">
        <v>1307</v>
      </c>
      <c r="C1901" s="651" t="s">
        <v>296</v>
      </c>
      <c r="D1901" s="651" t="s">
        <v>1298</v>
      </c>
      <c r="E1901" s="651">
        <v>720</v>
      </c>
      <c r="F1901" s="651" t="s">
        <v>1304</v>
      </c>
      <c r="G1901" s="651" t="s">
        <v>1303</v>
      </c>
      <c r="H1901" s="651">
        <v>7.3000000000000001E-3</v>
      </c>
      <c r="I1901" s="651" t="s">
        <v>1302</v>
      </c>
    </row>
    <row r="1902" spans="1:9" ht="15.75" x14ac:dyDescent="0.25">
      <c r="A1902" s="651">
        <v>1901</v>
      </c>
      <c r="B1902" s="651" t="s">
        <v>1307</v>
      </c>
      <c r="C1902" s="651" t="s">
        <v>296</v>
      </c>
      <c r="D1902" s="651" t="s">
        <v>1298</v>
      </c>
      <c r="E1902" s="651">
        <v>720</v>
      </c>
      <c r="F1902" s="651" t="s">
        <v>1304</v>
      </c>
      <c r="G1902" s="651" t="s">
        <v>1303</v>
      </c>
      <c r="H1902" s="651">
        <v>7.3000000000000001E-3</v>
      </c>
      <c r="I1902" s="651" t="s">
        <v>1302</v>
      </c>
    </row>
    <row r="1903" spans="1:9" ht="15.75" x14ac:dyDescent="0.25">
      <c r="A1903" s="651">
        <v>1902</v>
      </c>
      <c r="B1903" s="651" t="s">
        <v>1307</v>
      </c>
      <c r="C1903" s="651" t="s">
        <v>296</v>
      </c>
      <c r="D1903" s="651" t="s">
        <v>1298</v>
      </c>
      <c r="E1903" s="651">
        <v>720</v>
      </c>
      <c r="F1903" s="651" t="s">
        <v>1304</v>
      </c>
      <c r="G1903" s="651" t="s">
        <v>1303</v>
      </c>
      <c r="H1903" s="651">
        <v>7.3000000000000001E-3</v>
      </c>
      <c r="I1903" s="651" t="s">
        <v>1302</v>
      </c>
    </row>
    <row r="1904" spans="1:9" ht="15.75" x14ac:dyDescent="0.25">
      <c r="A1904" s="651">
        <v>1903</v>
      </c>
      <c r="B1904" s="651" t="s">
        <v>1307</v>
      </c>
      <c r="C1904" s="651" t="s">
        <v>296</v>
      </c>
      <c r="D1904" s="651" t="s">
        <v>1298</v>
      </c>
      <c r="E1904" s="651">
        <v>720</v>
      </c>
      <c r="F1904" s="651" t="s">
        <v>1304</v>
      </c>
      <c r="G1904" s="651" t="s">
        <v>1303</v>
      </c>
      <c r="H1904" s="651">
        <v>7.3000000000000001E-3</v>
      </c>
      <c r="I1904" s="651" t="s">
        <v>1302</v>
      </c>
    </row>
    <row r="1905" spans="1:9" ht="15.75" x14ac:dyDescent="0.25">
      <c r="A1905" s="651">
        <v>1904</v>
      </c>
      <c r="B1905" s="651" t="s">
        <v>1307</v>
      </c>
      <c r="C1905" s="651" t="s">
        <v>296</v>
      </c>
      <c r="D1905" s="651" t="s">
        <v>1298</v>
      </c>
      <c r="E1905" s="651">
        <v>720</v>
      </c>
      <c r="F1905" s="651" t="s">
        <v>1304</v>
      </c>
      <c r="G1905" s="651" t="s">
        <v>1303</v>
      </c>
      <c r="H1905" s="651">
        <v>7.3000000000000001E-3</v>
      </c>
      <c r="I1905" s="651" t="s">
        <v>1302</v>
      </c>
    </row>
    <row r="1906" spans="1:9" ht="15.75" x14ac:dyDescent="0.25">
      <c r="A1906" s="651">
        <v>1905</v>
      </c>
      <c r="B1906" s="651" t="s">
        <v>1307</v>
      </c>
      <c r="C1906" s="651" t="s">
        <v>296</v>
      </c>
      <c r="D1906" s="651" t="s">
        <v>1298</v>
      </c>
      <c r="E1906" s="651">
        <v>720</v>
      </c>
      <c r="F1906" s="651" t="s">
        <v>1304</v>
      </c>
      <c r="G1906" s="651" t="s">
        <v>1303</v>
      </c>
      <c r="H1906" s="651">
        <v>7.3000000000000001E-3</v>
      </c>
      <c r="I1906" s="651" t="s">
        <v>1302</v>
      </c>
    </row>
    <row r="1907" spans="1:9" ht="15.75" x14ac:dyDescent="0.25">
      <c r="A1907" s="651">
        <v>1906</v>
      </c>
      <c r="B1907" s="651" t="s">
        <v>1307</v>
      </c>
      <c r="C1907" s="651" t="s">
        <v>296</v>
      </c>
      <c r="D1907" s="651" t="s">
        <v>1298</v>
      </c>
      <c r="E1907" s="651">
        <v>720</v>
      </c>
      <c r="F1907" s="651" t="s">
        <v>1304</v>
      </c>
      <c r="G1907" s="651" t="s">
        <v>1303</v>
      </c>
      <c r="H1907" s="651">
        <v>7.3000000000000001E-3</v>
      </c>
      <c r="I1907" s="651" t="s">
        <v>1302</v>
      </c>
    </row>
    <row r="1908" spans="1:9" ht="15.75" x14ac:dyDescent="0.25">
      <c r="A1908" s="651">
        <v>1907</v>
      </c>
      <c r="B1908" s="651" t="s">
        <v>1307</v>
      </c>
      <c r="C1908" s="651" t="s">
        <v>296</v>
      </c>
      <c r="D1908" s="651" t="s">
        <v>1298</v>
      </c>
      <c r="E1908" s="651">
        <v>720</v>
      </c>
      <c r="F1908" s="651" t="s">
        <v>1304</v>
      </c>
      <c r="G1908" s="651" t="s">
        <v>1303</v>
      </c>
      <c r="H1908" s="651">
        <v>7.3000000000000001E-3</v>
      </c>
      <c r="I1908" s="651" t="s">
        <v>1302</v>
      </c>
    </row>
    <row r="1909" spans="1:9" ht="15.75" x14ac:dyDescent="0.25">
      <c r="A1909" s="651">
        <v>1908</v>
      </c>
      <c r="B1909" s="651" t="s">
        <v>1307</v>
      </c>
      <c r="C1909" s="651" t="s">
        <v>296</v>
      </c>
      <c r="D1909" s="651" t="s">
        <v>1298</v>
      </c>
      <c r="E1909" s="651">
        <v>720</v>
      </c>
      <c r="F1909" s="651" t="s">
        <v>1304</v>
      </c>
      <c r="G1909" s="651" t="s">
        <v>1303</v>
      </c>
      <c r="H1909" s="651">
        <v>7.3000000000000001E-3</v>
      </c>
      <c r="I1909" s="651" t="s">
        <v>1302</v>
      </c>
    </row>
    <row r="1910" spans="1:9" ht="15.75" x14ac:dyDescent="0.25">
      <c r="A1910" s="651">
        <v>1909</v>
      </c>
      <c r="B1910" s="651" t="s">
        <v>1307</v>
      </c>
      <c r="C1910" s="651" t="s">
        <v>296</v>
      </c>
      <c r="D1910" s="651" t="s">
        <v>1298</v>
      </c>
      <c r="E1910" s="651">
        <v>720</v>
      </c>
      <c r="F1910" s="651" t="s">
        <v>1304</v>
      </c>
      <c r="G1910" s="651" t="s">
        <v>1303</v>
      </c>
      <c r="H1910" s="651">
        <v>7.3000000000000001E-3</v>
      </c>
      <c r="I1910" s="651" t="s">
        <v>1302</v>
      </c>
    </row>
    <row r="1911" spans="1:9" ht="15.75" x14ac:dyDescent="0.25">
      <c r="A1911" s="651">
        <v>1910</v>
      </c>
      <c r="B1911" s="651" t="s">
        <v>1307</v>
      </c>
      <c r="C1911" s="651" t="s">
        <v>296</v>
      </c>
      <c r="D1911" s="651" t="s">
        <v>1298</v>
      </c>
      <c r="E1911" s="651">
        <v>720</v>
      </c>
      <c r="F1911" s="651" t="s">
        <v>1304</v>
      </c>
      <c r="G1911" s="651" t="s">
        <v>1303</v>
      </c>
      <c r="H1911" s="651">
        <v>7.3000000000000001E-3</v>
      </c>
      <c r="I1911" s="651" t="s">
        <v>1302</v>
      </c>
    </row>
    <row r="1912" spans="1:9" ht="15.75" x14ac:dyDescent="0.25">
      <c r="A1912" s="651">
        <v>1911</v>
      </c>
      <c r="B1912" s="651" t="s">
        <v>1307</v>
      </c>
      <c r="C1912" s="651" t="s">
        <v>296</v>
      </c>
      <c r="D1912" s="651" t="s">
        <v>1298</v>
      </c>
      <c r="E1912" s="651">
        <v>720</v>
      </c>
      <c r="F1912" s="651" t="s">
        <v>1304</v>
      </c>
      <c r="G1912" s="651" t="s">
        <v>1303</v>
      </c>
      <c r="H1912" s="651">
        <v>7.3000000000000001E-3</v>
      </c>
      <c r="I1912" s="651" t="s">
        <v>1302</v>
      </c>
    </row>
    <row r="1913" spans="1:9" ht="15.75" x14ac:dyDescent="0.25">
      <c r="A1913" s="651">
        <v>1912</v>
      </c>
      <c r="B1913" s="651" t="s">
        <v>1307</v>
      </c>
      <c r="C1913" s="651" t="s">
        <v>296</v>
      </c>
      <c r="D1913" s="651" t="s">
        <v>1298</v>
      </c>
      <c r="E1913" s="651">
        <v>720</v>
      </c>
      <c r="F1913" s="651" t="s">
        <v>1304</v>
      </c>
      <c r="G1913" s="651" t="s">
        <v>1303</v>
      </c>
      <c r="H1913" s="651">
        <v>7.3000000000000001E-3</v>
      </c>
      <c r="I1913" s="651" t="s">
        <v>1302</v>
      </c>
    </row>
    <row r="1914" spans="1:9" ht="15.75" x14ac:dyDescent="0.25">
      <c r="A1914" s="651">
        <v>1913</v>
      </c>
      <c r="B1914" s="651" t="s">
        <v>1307</v>
      </c>
      <c r="C1914" s="651" t="s">
        <v>296</v>
      </c>
      <c r="D1914" s="651" t="s">
        <v>1298</v>
      </c>
      <c r="E1914" s="651">
        <v>720</v>
      </c>
      <c r="F1914" s="651" t="s">
        <v>1304</v>
      </c>
      <c r="G1914" s="651" t="s">
        <v>1303</v>
      </c>
      <c r="H1914" s="651">
        <v>7.3000000000000001E-3</v>
      </c>
      <c r="I1914" s="651" t="s">
        <v>1302</v>
      </c>
    </row>
    <row r="1915" spans="1:9" ht="15.75" x14ac:dyDescent="0.25">
      <c r="A1915" s="651">
        <v>1914</v>
      </c>
      <c r="B1915" s="651" t="s">
        <v>1307</v>
      </c>
      <c r="C1915" s="651" t="s">
        <v>296</v>
      </c>
      <c r="D1915" s="651" t="s">
        <v>1298</v>
      </c>
      <c r="E1915" s="651">
        <v>720</v>
      </c>
      <c r="F1915" s="651" t="s">
        <v>1304</v>
      </c>
      <c r="G1915" s="651" t="s">
        <v>1303</v>
      </c>
      <c r="H1915" s="651">
        <v>7.3000000000000001E-3</v>
      </c>
      <c r="I1915" s="651" t="s">
        <v>1302</v>
      </c>
    </row>
    <row r="1916" spans="1:9" ht="15.75" x14ac:dyDescent="0.25">
      <c r="A1916" s="651">
        <v>1915</v>
      </c>
      <c r="B1916" s="651" t="s">
        <v>1307</v>
      </c>
      <c r="C1916" s="651" t="s">
        <v>296</v>
      </c>
      <c r="D1916" s="651" t="s">
        <v>1298</v>
      </c>
      <c r="E1916" s="651">
        <v>720</v>
      </c>
      <c r="F1916" s="651" t="s">
        <v>1304</v>
      </c>
      <c r="G1916" s="651" t="s">
        <v>1303</v>
      </c>
      <c r="H1916" s="651">
        <v>7.3000000000000001E-3</v>
      </c>
      <c r="I1916" s="651" t="s">
        <v>1302</v>
      </c>
    </row>
    <row r="1917" spans="1:9" ht="15.75" x14ac:dyDescent="0.25">
      <c r="A1917" s="651">
        <v>1916</v>
      </c>
      <c r="B1917" s="651" t="s">
        <v>1307</v>
      </c>
      <c r="C1917" s="651" t="s">
        <v>296</v>
      </c>
      <c r="D1917" s="651" t="s">
        <v>1298</v>
      </c>
      <c r="E1917" s="651">
        <v>720</v>
      </c>
      <c r="F1917" s="651" t="s">
        <v>1304</v>
      </c>
      <c r="G1917" s="651" t="s">
        <v>1303</v>
      </c>
      <c r="H1917" s="651">
        <v>7.3000000000000001E-3</v>
      </c>
      <c r="I1917" s="651" t="s">
        <v>1302</v>
      </c>
    </row>
    <row r="1918" spans="1:9" ht="15.75" x14ac:dyDescent="0.25">
      <c r="A1918" s="651">
        <v>1917</v>
      </c>
      <c r="B1918" s="651" t="s">
        <v>1307</v>
      </c>
      <c r="C1918" s="651" t="s">
        <v>296</v>
      </c>
      <c r="D1918" s="651" t="s">
        <v>1298</v>
      </c>
      <c r="E1918" s="651">
        <v>720</v>
      </c>
      <c r="F1918" s="651" t="s">
        <v>1304</v>
      </c>
      <c r="G1918" s="651" t="s">
        <v>1303</v>
      </c>
      <c r="H1918" s="651">
        <v>7.3000000000000001E-3</v>
      </c>
      <c r="I1918" s="651" t="s">
        <v>1302</v>
      </c>
    </row>
    <row r="1919" spans="1:9" ht="15.75" x14ac:dyDescent="0.25">
      <c r="A1919" s="651">
        <v>1918</v>
      </c>
      <c r="B1919" s="651" t="s">
        <v>1307</v>
      </c>
      <c r="C1919" s="651" t="s">
        <v>296</v>
      </c>
      <c r="D1919" s="651" t="s">
        <v>1298</v>
      </c>
      <c r="E1919" s="651">
        <v>720</v>
      </c>
      <c r="F1919" s="651" t="s">
        <v>1304</v>
      </c>
      <c r="G1919" s="651" t="s">
        <v>1303</v>
      </c>
      <c r="H1919" s="651">
        <v>7.3000000000000001E-3</v>
      </c>
      <c r="I1919" s="651" t="s">
        <v>1302</v>
      </c>
    </row>
    <row r="1920" spans="1:9" ht="15.75" x14ac:dyDescent="0.25">
      <c r="A1920" s="651">
        <v>1919</v>
      </c>
      <c r="B1920" s="651" t="s">
        <v>1307</v>
      </c>
      <c r="C1920" s="651" t="s">
        <v>296</v>
      </c>
      <c r="D1920" s="651" t="s">
        <v>1298</v>
      </c>
      <c r="E1920" s="651">
        <v>720</v>
      </c>
      <c r="F1920" s="651" t="s">
        <v>1304</v>
      </c>
      <c r="G1920" s="651" t="s">
        <v>1303</v>
      </c>
      <c r="H1920" s="651">
        <v>7.3000000000000001E-3</v>
      </c>
      <c r="I1920" s="651" t="s">
        <v>1302</v>
      </c>
    </row>
    <row r="1921" spans="1:9" ht="15.75" x14ac:dyDescent="0.25">
      <c r="A1921" s="651">
        <v>1920</v>
      </c>
      <c r="B1921" s="651" t="s">
        <v>1307</v>
      </c>
      <c r="C1921" s="651" t="s">
        <v>296</v>
      </c>
      <c r="D1921" s="651" t="s">
        <v>1298</v>
      </c>
      <c r="E1921" s="651">
        <v>720</v>
      </c>
      <c r="F1921" s="651" t="s">
        <v>1304</v>
      </c>
      <c r="G1921" s="651" t="s">
        <v>1303</v>
      </c>
      <c r="H1921" s="651">
        <v>7.3000000000000001E-3</v>
      </c>
      <c r="I1921" s="651" t="s">
        <v>1302</v>
      </c>
    </row>
    <row r="1922" spans="1:9" ht="15.75" x14ac:dyDescent="0.25">
      <c r="A1922" s="651">
        <v>1921</v>
      </c>
      <c r="B1922" s="651" t="s">
        <v>1307</v>
      </c>
      <c r="C1922" s="651" t="s">
        <v>296</v>
      </c>
      <c r="D1922" s="651" t="s">
        <v>1298</v>
      </c>
      <c r="E1922" s="651">
        <v>720</v>
      </c>
      <c r="F1922" s="651" t="s">
        <v>1304</v>
      </c>
      <c r="G1922" s="651" t="s">
        <v>1303</v>
      </c>
      <c r="H1922" s="651">
        <v>7.3000000000000001E-3</v>
      </c>
      <c r="I1922" s="651" t="s">
        <v>1302</v>
      </c>
    </row>
    <row r="1923" spans="1:9" ht="15.75" x14ac:dyDescent="0.25">
      <c r="A1923" s="651">
        <v>1922</v>
      </c>
      <c r="B1923" s="651" t="s">
        <v>1307</v>
      </c>
      <c r="C1923" s="651" t="s">
        <v>296</v>
      </c>
      <c r="D1923" s="651" t="s">
        <v>1298</v>
      </c>
      <c r="E1923" s="651">
        <v>720</v>
      </c>
      <c r="F1923" s="651" t="s">
        <v>1304</v>
      </c>
      <c r="G1923" s="651" t="s">
        <v>1303</v>
      </c>
      <c r="H1923" s="651">
        <v>7.3000000000000001E-3</v>
      </c>
      <c r="I1923" s="651" t="s">
        <v>1302</v>
      </c>
    </row>
    <row r="1924" spans="1:9" ht="15.75" x14ac:dyDescent="0.25">
      <c r="A1924" s="651">
        <v>1923</v>
      </c>
      <c r="B1924" s="651" t="s">
        <v>1307</v>
      </c>
      <c r="C1924" s="651" t="s">
        <v>296</v>
      </c>
      <c r="D1924" s="651" t="s">
        <v>1298</v>
      </c>
      <c r="E1924" s="651">
        <v>720</v>
      </c>
      <c r="F1924" s="651" t="s">
        <v>1304</v>
      </c>
      <c r="G1924" s="651" t="s">
        <v>1303</v>
      </c>
      <c r="H1924" s="651">
        <v>7.3000000000000001E-3</v>
      </c>
      <c r="I1924" s="651" t="s">
        <v>1302</v>
      </c>
    </row>
    <row r="1925" spans="1:9" ht="15.75" x14ac:dyDescent="0.25">
      <c r="A1925" s="651">
        <v>1924</v>
      </c>
      <c r="B1925" s="651" t="s">
        <v>1307</v>
      </c>
      <c r="C1925" s="651" t="s">
        <v>296</v>
      </c>
      <c r="D1925" s="651" t="s">
        <v>1298</v>
      </c>
      <c r="E1925" s="651">
        <v>720</v>
      </c>
      <c r="F1925" s="651" t="s">
        <v>1304</v>
      </c>
      <c r="G1925" s="651" t="s">
        <v>1303</v>
      </c>
      <c r="H1925" s="651">
        <v>7.3000000000000001E-3</v>
      </c>
      <c r="I1925" s="651" t="s">
        <v>1302</v>
      </c>
    </row>
    <row r="1926" spans="1:9" ht="15.75" x14ac:dyDescent="0.25">
      <c r="A1926" s="651">
        <v>1925</v>
      </c>
      <c r="B1926" s="651" t="s">
        <v>1307</v>
      </c>
      <c r="C1926" s="651" t="s">
        <v>296</v>
      </c>
      <c r="D1926" s="651" t="s">
        <v>1298</v>
      </c>
      <c r="E1926" s="651">
        <v>720</v>
      </c>
      <c r="F1926" s="651" t="s">
        <v>1304</v>
      </c>
      <c r="G1926" s="651" t="s">
        <v>1303</v>
      </c>
      <c r="H1926" s="651">
        <v>7.3000000000000001E-3</v>
      </c>
      <c r="I1926" s="651" t="s">
        <v>1302</v>
      </c>
    </row>
    <row r="1927" spans="1:9" ht="15.75" x14ac:dyDescent="0.25">
      <c r="A1927" s="651">
        <v>1926</v>
      </c>
      <c r="B1927" s="651" t="s">
        <v>1307</v>
      </c>
      <c r="C1927" s="651" t="s">
        <v>296</v>
      </c>
      <c r="D1927" s="651" t="s">
        <v>1298</v>
      </c>
      <c r="E1927" s="651">
        <v>720</v>
      </c>
      <c r="F1927" s="651" t="s">
        <v>1304</v>
      </c>
      <c r="G1927" s="651" t="s">
        <v>1303</v>
      </c>
      <c r="H1927" s="651">
        <v>7.3000000000000001E-3</v>
      </c>
      <c r="I1927" s="651" t="s">
        <v>1302</v>
      </c>
    </row>
    <row r="1928" spans="1:9" ht="15.75" x14ac:dyDescent="0.25">
      <c r="A1928" s="651">
        <v>1927</v>
      </c>
      <c r="B1928" s="651" t="s">
        <v>1307</v>
      </c>
      <c r="C1928" s="651" t="s">
        <v>296</v>
      </c>
      <c r="D1928" s="651" t="s">
        <v>1298</v>
      </c>
      <c r="E1928" s="651">
        <v>720</v>
      </c>
      <c r="F1928" s="651" t="s">
        <v>1304</v>
      </c>
      <c r="G1928" s="651" t="s">
        <v>1303</v>
      </c>
      <c r="H1928" s="651">
        <v>7.3000000000000001E-3</v>
      </c>
      <c r="I1928" s="651" t="s">
        <v>1302</v>
      </c>
    </row>
    <row r="1929" spans="1:9" ht="15.75" x14ac:dyDescent="0.25">
      <c r="A1929" s="651">
        <v>1928</v>
      </c>
      <c r="B1929" s="651" t="s">
        <v>1307</v>
      </c>
      <c r="C1929" s="651" t="s">
        <v>296</v>
      </c>
      <c r="D1929" s="651" t="s">
        <v>1298</v>
      </c>
      <c r="E1929" s="651">
        <v>720</v>
      </c>
      <c r="F1929" s="651" t="s">
        <v>1304</v>
      </c>
      <c r="G1929" s="651" t="s">
        <v>1303</v>
      </c>
      <c r="H1929" s="651">
        <v>7.3000000000000001E-3</v>
      </c>
      <c r="I1929" s="651" t="s">
        <v>1302</v>
      </c>
    </row>
    <row r="1930" spans="1:9" ht="15.75" x14ac:dyDescent="0.25">
      <c r="A1930" s="651">
        <v>1929</v>
      </c>
      <c r="B1930" s="651" t="s">
        <v>1307</v>
      </c>
      <c r="C1930" s="651" t="s">
        <v>296</v>
      </c>
      <c r="D1930" s="651" t="s">
        <v>1298</v>
      </c>
      <c r="E1930" s="651">
        <v>720</v>
      </c>
      <c r="F1930" s="651" t="s">
        <v>1304</v>
      </c>
      <c r="G1930" s="651" t="s">
        <v>1303</v>
      </c>
      <c r="H1930" s="651">
        <v>7.3000000000000001E-3</v>
      </c>
      <c r="I1930" s="651" t="s">
        <v>1302</v>
      </c>
    </row>
    <row r="1931" spans="1:9" ht="15.75" x14ac:dyDescent="0.25">
      <c r="A1931" s="651">
        <v>1930</v>
      </c>
      <c r="B1931" s="651" t="s">
        <v>1307</v>
      </c>
      <c r="C1931" s="651" t="s">
        <v>296</v>
      </c>
      <c r="D1931" s="651" t="s">
        <v>1298</v>
      </c>
      <c r="E1931" s="651">
        <v>720</v>
      </c>
      <c r="F1931" s="651" t="s">
        <v>1304</v>
      </c>
      <c r="G1931" s="651" t="s">
        <v>1303</v>
      </c>
      <c r="H1931" s="651">
        <v>7.3000000000000001E-3</v>
      </c>
      <c r="I1931" s="651" t="s">
        <v>1302</v>
      </c>
    </row>
    <row r="1932" spans="1:9" ht="15.75" x14ac:dyDescent="0.25">
      <c r="A1932" s="651">
        <v>1931</v>
      </c>
      <c r="B1932" s="651" t="s">
        <v>1307</v>
      </c>
      <c r="C1932" s="651" t="s">
        <v>296</v>
      </c>
      <c r="D1932" s="651" t="s">
        <v>1298</v>
      </c>
      <c r="E1932" s="651">
        <v>720</v>
      </c>
      <c r="F1932" s="651" t="s">
        <v>1304</v>
      </c>
      <c r="G1932" s="651" t="s">
        <v>1303</v>
      </c>
      <c r="H1932" s="651">
        <v>7.3000000000000001E-3</v>
      </c>
      <c r="I1932" s="651" t="s">
        <v>1302</v>
      </c>
    </row>
    <row r="1933" spans="1:9" ht="15.75" x14ac:dyDescent="0.25">
      <c r="A1933" s="651">
        <v>1932</v>
      </c>
      <c r="B1933" s="651" t="s">
        <v>1307</v>
      </c>
      <c r="C1933" s="651" t="s">
        <v>296</v>
      </c>
      <c r="D1933" s="651" t="s">
        <v>1298</v>
      </c>
      <c r="E1933" s="651">
        <v>720</v>
      </c>
      <c r="F1933" s="651" t="s">
        <v>1304</v>
      </c>
      <c r="G1933" s="651" t="s">
        <v>1303</v>
      </c>
      <c r="H1933" s="651">
        <v>7.3000000000000001E-3</v>
      </c>
      <c r="I1933" s="651" t="s">
        <v>1302</v>
      </c>
    </row>
    <row r="1934" spans="1:9" ht="15.75" x14ac:dyDescent="0.25">
      <c r="A1934" s="651">
        <v>1933</v>
      </c>
      <c r="B1934" s="651" t="s">
        <v>1307</v>
      </c>
      <c r="C1934" s="651" t="s">
        <v>296</v>
      </c>
      <c r="D1934" s="651" t="s">
        <v>1298</v>
      </c>
      <c r="E1934" s="651">
        <v>720</v>
      </c>
      <c r="F1934" s="651" t="s">
        <v>1304</v>
      </c>
      <c r="G1934" s="651" t="s">
        <v>1303</v>
      </c>
      <c r="H1934" s="651">
        <v>7.3000000000000001E-3</v>
      </c>
      <c r="I1934" s="651" t="s">
        <v>1302</v>
      </c>
    </row>
    <row r="1935" spans="1:9" ht="15.75" x14ac:dyDescent="0.25">
      <c r="A1935" s="651">
        <v>1934</v>
      </c>
      <c r="B1935" s="651" t="s">
        <v>1307</v>
      </c>
      <c r="C1935" s="651" t="s">
        <v>296</v>
      </c>
      <c r="D1935" s="651" t="s">
        <v>1298</v>
      </c>
      <c r="E1935" s="651">
        <v>720</v>
      </c>
      <c r="F1935" s="651" t="s">
        <v>1304</v>
      </c>
      <c r="G1935" s="651" t="s">
        <v>1303</v>
      </c>
      <c r="H1935" s="651">
        <v>7.3000000000000001E-3</v>
      </c>
      <c r="I1935" s="651" t="s">
        <v>1302</v>
      </c>
    </row>
    <row r="1936" spans="1:9" ht="15.75" x14ac:dyDescent="0.25">
      <c r="A1936" s="651">
        <v>1935</v>
      </c>
      <c r="B1936" s="651" t="s">
        <v>1307</v>
      </c>
      <c r="C1936" s="651" t="s">
        <v>296</v>
      </c>
      <c r="D1936" s="651" t="s">
        <v>1298</v>
      </c>
      <c r="E1936" s="651">
        <v>720</v>
      </c>
      <c r="F1936" s="651" t="s">
        <v>1304</v>
      </c>
      <c r="G1936" s="651" t="s">
        <v>1303</v>
      </c>
      <c r="H1936" s="651">
        <v>7.3000000000000001E-3</v>
      </c>
      <c r="I1936" s="651" t="s">
        <v>1302</v>
      </c>
    </row>
    <row r="1937" spans="1:9" ht="15.75" x14ac:dyDescent="0.25">
      <c r="A1937" s="651">
        <v>1936</v>
      </c>
      <c r="B1937" s="651" t="s">
        <v>1307</v>
      </c>
      <c r="C1937" s="651" t="s">
        <v>296</v>
      </c>
      <c r="D1937" s="651" t="s">
        <v>1298</v>
      </c>
      <c r="E1937" s="651">
        <v>720</v>
      </c>
      <c r="F1937" s="651" t="s">
        <v>1304</v>
      </c>
      <c r="G1937" s="651" t="s">
        <v>1303</v>
      </c>
      <c r="H1937" s="651">
        <v>7.3000000000000001E-3</v>
      </c>
      <c r="I1937" s="651" t="s">
        <v>1302</v>
      </c>
    </row>
    <row r="1938" spans="1:9" ht="15.75" x14ac:dyDescent="0.25">
      <c r="A1938" s="651">
        <v>1937</v>
      </c>
      <c r="B1938" s="651" t="s">
        <v>1307</v>
      </c>
      <c r="C1938" s="651" t="s">
        <v>296</v>
      </c>
      <c r="D1938" s="651" t="s">
        <v>1298</v>
      </c>
      <c r="E1938" s="651">
        <v>720</v>
      </c>
      <c r="F1938" s="651" t="s">
        <v>1304</v>
      </c>
      <c r="G1938" s="651" t="s">
        <v>1303</v>
      </c>
      <c r="H1938" s="651">
        <v>7.3000000000000001E-3</v>
      </c>
      <c r="I1938" s="651" t="s">
        <v>1302</v>
      </c>
    </row>
    <row r="1939" spans="1:9" ht="15.75" x14ac:dyDescent="0.25">
      <c r="A1939" s="651">
        <v>1938</v>
      </c>
      <c r="B1939" s="651" t="s">
        <v>1307</v>
      </c>
      <c r="C1939" s="651" t="s">
        <v>296</v>
      </c>
      <c r="D1939" s="651" t="s">
        <v>1298</v>
      </c>
      <c r="E1939" s="651">
        <v>720</v>
      </c>
      <c r="F1939" s="651" t="s">
        <v>1304</v>
      </c>
      <c r="G1939" s="651" t="s">
        <v>1303</v>
      </c>
      <c r="H1939" s="651">
        <v>7.3000000000000001E-3</v>
      </c>
      <c r="I1939" s="651" t="s">
        <v>1302</v>
      </c>
    </row>
    <row r="1940" spans="1:9" ht="15.75" x14ac:dyDescent="0.25">
      <c r="A1940" s="651">
        <v>1939</v>
      </c>
      <c r="B1940" s="651" t="s">
        <v>1307</v>
      </c>
      <c r="C1940" s="651" t="s">
        <v>296</v>
      </c>
      <c r="D1940" s="651" t="s">
        <v>1298</v>
      </c>
      <c r="E1940" s="651">
        <v>720</v>
      </c>
      <c r="F1940" s="651" t="s">
        <v>1304</v>
      </c>
      <c r="G1940" s="651" t="s">
        <v>1303</v>
      </c>
      <c r="H1940" s="651">
        <v>7.3000000000000001E-3</v>
      </c>
      <c r="I1940" s="651" t="s">
        <v>1302</v>
      </c>
    </row>
    <row r="1941" spans="1:9" ht="15.75" x14ac:dyDescent="0.25">
      <c r="A1941" s="651">
        <v>1940</v>
      </c>
      <c r="B1941" s="651" t="s">
        <v>1307</v>
      </c>
      <c r="C1941" s="651" t="s">
        <v>296</v>
      </c>
      <c r="D1941" s="651" t="s">
        <v>1298</v>
      </c>
      <c r="E1941" s="651">
        <v>720</v>
      </c>
      <c r="F1941" s="651" t="s">
        <v>1304</v>
      </c>
      <c r="G1941" s="651" t="s">
        <v>1303</v>
      </c>
      <c r="H1941" s="651">
        <v>7.3000000000000001E-3</v>
      </c>
      <c r="I1941" s="651" t="s">
        <v>1302</v>
      </c>
    </row>
    <row r="1942" spans="1:9" ht="15.75" x14ac:dyDescent="0.25">
      <c r="A1942" s="651">
        <v>1941</v>
      </c>
      <c r="B1942" s="651" t="s">
        <v>1307</v>
      </c>
      <c r="C1942" s="651" t="s">
        <v>296</v>
      </c>
      <c r="D1942" s="651" t="s">
        <v>1298</v>
      </c>
      <c r="E1942" s="651">
        <v>720</v>
      </c>
      <c r="F1942" s="651" t="s">
        <v>1304</v>
      </c>
      <c r="G1942" s="651" t="s">
        <v>1303</v>
      </c>
      <c r="H1942" s="651">
        <v>7.3000000000000001E-3</v>
      </c>
      <c r="I1942" s="651" t="s">
        <v>1302</v>
      </c>
    </row>
    <row r="1943" spans="1:9" ht="15.75" x14ac:dyDescent="0.25">
      <c r="A1943" s="651">
        <v>1942</v>
      </c>
      <c r="B1943" s="651" t="s">
        <v>1307</v>
      </c>
      <c r="C1943" s="651" t="s">
        <v>296</v>
      </c>
      <c r="D1943" s="651" t="s">
        <v>1298</v>
      </c>
      <c r="E1943" s="651">
        <v>720</v>
      </c>
      <c r="F1943" s="651" t="s">
        <v>1304</v>
      </c>
      <c r="G1943" s="651" t="s">
        <v>1303</v>
      </c>
      <c r="H1943" s="651">
        <v>7.3000000000000001E-3</v>
      </c>
      <c r="I1943" s="651" t="s">
        <v>1302</v>
      </c>
    </row>
    <row r="1944" spans="1:9" ht="15.75" x14ac:dyDescent="0.25">
      <c r="A1944" s="651">
        <v>1943</v>
      </c>
      <c r="B1944" s="651" t="s">
        <v>1307</v>
      </c>
      <c r="C1944" s="651" t="s">
        <v>296</v>
      </c>
      <c r="D1944" s="651" t="s">
        <v>1298</v>
      </c>
      <c r="E1944" s="651">
        <v>720</v>
      </c>
      <c r="F1944" s="651" t="s">
        <v>1304</v>
      </c>
      <c r="G1944" s="651" t="s">
        <v>1303</v>
      </c>
      <c r="H1944" s="651">
        <v>7.3000000000000001E-3</v>
      </c>
      <c r="I1944" s="651" t="s">
        <v>1302</v>
      </c>
    </row>
    <row r="1945" spans="1:9" ht="15.75" x14ac:dyDescent="0.25">
      <c r="A1945" s="651">
        <v>1944</v>
      </c>
      <c r="B1945" s="651" t="s">
        <v>1307</v>
      </c>
      <c r="C1945" s="651" t="s">
        <v>296</v>
      </c>
      <c r="D1945" s="651" t="s">
        <v>1298</v>
      </c>
      <c r="E1945" s="651">
        <v>720</v>
      </c>
      <c r="F1945" s="651" t="s">
        <v>1304</v>
      </c>
      <c r="G1945" s="651" t="s">
        <v>1303</v>
      </c>
      <c r="H1945" s="651">
        <v>7.3000000000000001E-3</v>
      </c>
      <c r="I1945" s="651" t="s">
        <v>1302</v>
      </c>
    </row>
    <row r="1946" spans="1:9" ht="15.75" x14ac:dyDescent="0.25">
      <c r="A1946" s="651">
        <v>1945</v>
      </c>
      <c r="B1946" s="651" t="s">
        <v>1307</v>
      </c>
      <c r="C1946" s="651" t="s">
        <v>296</v>
      </c>
      <c r="D1946" s="651" t="s">
        <v>1298</v>
      </c>
      <c r="E1946" s="651">
        <v>720</v>
      </c>
      <c r="F1946" s="651" t="s">
        <v>1304</v>
      </c>
      <c r="G1946" s="651" t="s">
        <v>1303</v>
      </c>
      <c r="H1946" s="651">
        <v>7.3000000000000001E-3</v>
      </c>
      <c r="I1946" s="651" t="s">
        <v>1302</v>
      </c>
    </row>
    <row r="1947" spans="1:9" ht="15.75" x14ac:dyDescent="0.25">
      <c r="A1947" s="651">
        <v>1946</v>
      </c>
      <c r="B1947" s="651" t="s">
        <v>1307</v>
      </c>
      <c r="C1947" s="651" t="s">
        <v>296</v>
      </c>
      <c r="D1947" s="651" t="s">
        <v>1298</v>
      </c>
      <c r="E1947" s="651">
        <v>720</v>
      </c>
      <c r="F1947" s="651" t="s">
        <v>1304</v>
      </c>
      <c r="G1947" s="651" t="s">
        <v>1303</v>
      </c>
      <c r="H1947" s="651">
        <v>7.3000000000000001E-3</v>
      </c>
      <c r="I1947" s="651" t="s">
        <v>1302</v>
      </c>
    </row>
    <row r="1948" spans="1:9" ht="15.75" x14ac:dyDescent="0.25">
      <c r="A1948" s="651">
        <v>1947</v>
      </c>
      <c r="B1948" s="651" t="s">
        <v>1307</v>
      </c>
      <c r="C1948" s="651" t="s">
        <v>296</v>
      </c>
      <c r="D1948" s="651" t="s">
        <v>1298</v>
      </c>
      <c r="E1948" s="651">
        <v>720</v>
      </c>
      <c r="F1948" s="651" t="s">
        <v>1304</v>
      </c>
      <c r="G1948" s="651" t="s">
        <v>1303</v>
      </c>
      <c r="H1948" s="651">
        <v>7.3000000000000001E-3</v>
      </c>
      <c r="I1948" s="651" t="s">
        <v>1302</v>
      </c>
    </row>
    <row r="1949" spans="1:9" ht="15.75" x14ac:dyDescent="0.25">
      <c r="A1949" s="651">
        <v>1948</v>
      </c>
      <c r="B1949" s="651" t="s">
        <v>1307</v>
      </c>
      <c r="C1949" s="651" t="s">
        <v>296</v>
      </c>
      <c r="D1949" s="651" t="s">
        <v>1298</v>
      </c>
      <c r="E1949" s="651">
        <v>720</v>
      </c>
      <c r="F1949" s="651" t="s">
        <v>1304</v>
      </c>
      <c r="G1949" s="651" t="s">
        <v>1303</v>
      </c>
      <c r="H1949" s="651">
        <v>7.3000000000000001E-3</v>
      </c>
      <c r="I1949" s="651" t="s">
        <v>1302</v>
      </c>
    </row>
    <row r="1950" spans="1:9" ht="15.75" x14ac:dyDescent="0.25">
      <c r="A1950" s="651">
        <v>1949</v>
      </c>
      <c r="B1950" s="651" t="s">
        <v>1307</v>
      </c>
      <c r="C1950" s="651" t="s">
        <v>296</v>
      </c>
      <c r="D1950" s="651" t="s">
        <v>1298</v>
      </c>
      <c r="E1950" s="651">
        <v>720</v>
      </c>
      <c r="F1950" s="651" t="s">
        <v>1304</v>
      </c>
      <c r="G1950" s="651" t="s">
        <v>1303</v>
      </c>
      <c r="H1950" s="651">
        <v>7.3000000000000001E-3</v>
      </c>
      <c r="I1950" s="651" t="s">
        <v>1302</v>
      </c>
    </row>
    <row r="1951" spans="1:9" ht="15.75" x14ac:dyDescent="0.25">
      <c r="A1951" s="651">
        <v>1950</v>
      </c>
      <c r="B1951" s="651" t="s">
        <v>1307</v>
      </c>
      <c r="C1951" s="651" t="s">
        <v>296</v>
      </c>
      <c r="D1951" s="651" t="s">
        <v>1298</v>
      </c>
      <c r="E1951" s="651">
        <v>720</v>
      </c>
      <c r="F1951" s="651" t="s">
        <v>1304</v>
      </c>
      <c r="G1951" s="651" t="s">
        <v>1303</v>
      </c>
      <c r="H1951" s="651">
        <v>7.3000000000000001E-3</v>
      </c>
      <c r="I1951" s="651" t="s">
        <v>1302</v>
      </c>
    </row>
    <row r="1952" spans="1:9" ht="15.75" x14ac:dyDescent="0.25">
      <c r="A1952" s="651">
        <v>1951</v>
      </c>
      <c r="B1952" s="651" t="s">
        <v>1307</v>
      </c>
      <c r="C1952" s="651" t="s">
        <v>296</v>
      </c>
      <c r="D1952" s="651" t="s">
        <v>1298</v>
      </c>
      <c r="E1952" s="651">
        <v>720</v>
      </c>
      <c r="F1952" s="651" t="s">
        <v>1304</v>
      </c>
      <c r="G1952" s="651" t="s">
        <v>1303</v>
      </c>
      <c r="H1952" s="651">
        <v>7.3000000000000001E-3</v>
      </c>
      <c r="I1952" s="651" t="s">
        <v>1302</v>
      </c>
    </row>
    <row r="1953" spans="1:9" ht="15.75" x14ac:dyDescent="0.25">
      <c r="A1953" s="651">
        <v>1952</v>
      </c>
      <c r="B1953" s="651" t="s">
        <v>1307</v>
      </c>
      <c r="C1953" s="651" t="s">
        <v>296</v>
      </c>
      <c r="D1953" s="651" t="s">
        <v>1298</v>
      </c>
      <c r="E1953" s="651">
        <v>720</v>
      </c>
      <c r="F1953" s="651" t="s">
        <v>1304</v>
      </c>
      <c r="G1953" s="651" t="s">
        <v>1303</v>
      </c>
      <c r="H1953" s="651">
        <v>7.3000000000000001E-3</v>
      </c>
      <c r="I1953" s="651" t="s">
        <v>1302</v>
      </c>
    </row>
    <row r="1954" spans="1:9" ht="15.75" x14ac:dyDescent="0.25">
      <c r="A1954" s="651">
        <v>1953</v>
      </c>
      <c r="B1954" s="651" t="s">
        <v>1307</v>
      </c>
      <c r="C1954" s="651" t="s">
        <v>296</v>
      </c>
      <c r="D1954" s="651" t="s">
        <v>1298</v>
      </c>
      <c r="E1954" s="651">
        <v>720</v>
      </c>
      <c r="F1954" s="651" t="s">
        <v>1304</v>
      </c>
      <c r="G1954" s="651" t="s">
        <v>1303</v>
      </c>
      <c r="H1954" s="651">
        <v>7.3000000000000001E-3</v>
      </c>
      <c r="I1954" s="651" t="s">
        <v>1302</v>
      </c>
    </row>
    <row r="1955" spans="1:9" ht="15.75" x14ac:dyDescent="0.25">
      <c r="A1955" s="651">
        <v>1954</v>
      </c>
      <c r="B1955" s="651" t="s">
        <v>1307</v>
      </c>
      <c r="C1955" s="651" t="s">
        <v>296</v>
      </c>
      <c r="D1955" s="651" t="s">
        <v>1298</v>
      </c>
      <c r="E1955" s="651">
        <v>720</v>
      </c>
      <c r="F1955" s="651" t="s">
        <v>1304</v>
      </c>
      <c r="G1955" s="651" t="s">
        <v>1303</v>
      </c>
      <c r="H1955" s="651">
        <v>7.3000000000000001E-3</v>
      </c>
      <c r="I1955" s="651" t="s">
        <v>1302</v>
      </c>
    </row>
    <row r="1956" spans="1:9" ht="15.75" x14ac:dyDescent="0.25">
      <c r="A1956" s="651">
        <v>1955</v>
      </c>
      <c r="B1956" s="651" t="s">
        <v>1307</v>
      </c>
      <c r="C1956" s="651" t="s">
        <v>296</v>
      </c>
      <c r="D1956" s="651" t="s">
        <v>1298</v>
      </c>
      <c r="E1956" s="651">
        <v>720</v>
      </c>
      <c r="F1956" s="651" t="s">
        <v>1304</v>
      </c>
      <c r="G1956" s="651" t="s">
        <v>1303</v>
      </c>
      <c r="H1956" s="651">
        <v>7.3000000000000001E-3</v>
      </c>
      <c r="I1956" s="651" t="s">
        <v>1302</v>
      </c>
    </row>
    <row r="1957" spans="1:9" ht="15.75" x14ac:dyDescent="0.25">
      <c r="A1957" s="651">
        <v>1956</v>
      </c>
      <c r="B1957" s="651" t="s">
        <v>1307</v>
      </c>
      <c r="C1957" s="651" t="s">
        <v>296</v>
      </c>
      <c r="D1957" s="651" t="s">
        <v>1298</v>
      </c>
      <c r="E1957" s="651">
        <v>720</v>
      </c>
      <c r="F1957" s="651" t="s">
        <v>1304</v>
      </c>
      <c r="G1957" s="651" t="s">
        <v>1303</v>
      </c>
      <c r="H1957" s="651">
        <v>7.3000000000000001E-3</v>
      </c>
      <c r="I1957" s="651" t="s">
        <v>1302</v>
      </c>
    </row>
    <row r="1958" spans="1:9" ht="15.75" x14ac:dyDescent="0.25">
      <c r="A1958" s="651">
        <v>1957</v>
      </c>
      <c r="B1958" s="651" t="s">
        <v>1307</v>
      </c>
      <c r="C1958" s="651" t="s">
        <v>296</v>
      </c>
      <c r="D1958" s="651" t="s">
        <v>1298</v>
      </c>
      <c r="E1958" s="651">
        <v>720</v>
      </c>
      <c r="F1958" s="651" t="s">
        <v>1304</v>
      </c>
      <c r="G1958" s="651" t="s">
        <v>1303</v>
      </c>
      <c r="H1958" s="651">
        <v>7.3000000000000001E-3</v>
      </c>
      <c r="I1958" s="651" t="s">
        <v>1302</v>
      </c>
    </row>
    <row r="1959" spans="1:9" ht="15.75" x14ac:dyDescent="0.25">
      <c r="A1959" s="651">
        <v>1958</v>
      </c>
      <c r="B1959" s="651" t="s">
        <v>1307</v>
      </c>
      <c r="C1959" s="651" t="s">
        <v>296</v>
      </c>
      <c r="D1959" s="651" t="s">
        <v>1298</v>
      </c>
      <c r="E1959" s="651">
        <v>720</v>
      </c>
      <c r="F1959" s="651" t="s">
        <v>1304</v>
      </c>
      <c r="G1959" s="651" t="s">
        <v>1303</v>
      </c>
      <c r="H1959" s="651">
        <v>7.3000000000000001E-3</v>
      </c>
      <c r="I1959" s="651" t="s">
        <v>1302</v>
      </c>
    </row>
    <row r="1960" spans="1:9" ht="15.75" x14ac:dyDescent="0.25">
      <c r="A1960" s="651">
        <v>1959</v>
      </c>
      <c r="B1960" s="651" t="s">
        <v>1307</v>
      </c>
      <c r="C1960" s="651" t="s">
        <v>296</v>
      </c>
      <c r="D1960" s="651" t="s">
        <v>1298</v>
      </c>
      <c r="E1960" s="651">
        <v>720</v>
      </c>
      <c r="F1960" s="651" t="s">
        <v>1304</v>
      </c>
      <c r="G1960" s="651" t="s">
        <v>1303</v>
      </c>
      <c r="H1960" s="651">
        <v>7.3000000000000001E-3</v>
      </c>
      <c r="I1960" s="651" t="s">
        <v>1302</v>
      </c>
    </row>
    <row r="1961" spans="1:9" ht="15.75" x14ac:dyDescent="0.25">
      <c r="A1961" s="651">
        <v>1960</v>
      </c>
      <c r="B1961" s="651" t="s">
        <v>1307</v>
      </c>
      <c r="C1961" s="651" t="s">
        <v>296</v>
      </c>
      <c r="D1961" s="651" t="s">
        <v>1298</v>
      </c>
      <c r="E1961" s="651">
        <v>720</v>
      </c>
      <c r="F1961" s="651" t="s">
        <v>1304</v>
      </c>
      <c r="G1961" s="651" t="s">
        <v>1303</v>
      </c>
      <c r="H1961" s="651">
        <v>7.3000000000000001E-3</v>
      </c>
      <c r="I1961" s="651" t="s">
        <v>1302</v>
      </c>
    </row>
    <row r="1962" spans="1:9" ht="15.75" x14ac:dyDescent="0.25">
      <c r="A1962" s="651">
        <v>1961</v>
      </c>
      <c r="B1962" s="651" t="s">
        <v>1307</v>
      </c>
      <c r="C1962" s="651" t="s">
        <v>296</v>
      </c>
      <c r="D1962" s="651" t="s">
        <v>1298</v>
      </c>
      <c r="E1962" s="651">
        <v>720</v>
      </c>
      <c r="F1962" s="651" t="s">
        <v>1304</v>
      </c>
      <c r="G1962" s="651" t="s">
        <v>1303</v>
      </c>
      <c r="H1962" s="651">
        <v>7.3000000000000001E-3</v>
      </c>
      <c r="I1962" s="651" t="s">
        <v>1302</v>
      </c>
    </row>
    <row r="1963" spans="1:9" ht="15.75" x14ac:dyDescent="0.25">
      <c r="A1963" s="651">
        <v>1962</v>
      </c>
      <c r="B1963" s="651" t="s">
        <v>1307</v>
      </c>
      <c r="C1963" s="651" t="s">
        <v>296</v>
      </c>
      <c r="D1963" s="651" t="s">
        <v>1298</v>
      </c>
      <c r="E1963" s="651">
        <v>720</v>
      </c>
      <c r="F1963" s="651" t="s">
        <v>1304</v>
      </c>
      <c r="G1963" s="651" t="s">
        <v>1303</v>
      </c>
      <c r="H1963" s="651">
        <v>7.3000000000000001E-3</v>
      </c>
      <c r="I1963" s="651" t="s">
        <v>1302</v>
      </c>
    </row>
    <row r="1964" spans="1:9" ht="15.75" x14ac:dyDescent="0.25">
      <c r="A1964" s="651">
        <v>1963</v>
      </c>
      <c r="B1964" s="651" t="s">
        <v>1307</v>
      </c>
      <c r="C1964" s="651" t="s">
        <v>296</v>
      </c>
      <c r="D1964" s="651" t="s">
        <v>1298</v>
      </c>
      <c r="E1964" s="651">
        <v>720</v>
      </c>
      <c r="F1964" s="651" t="s">
        <v>1304</v>
      </c>
      <c r="G1964" s="651" t="s">
        <v>1303</v>
      </c>
      <c r="H1964" s="651">
        <v>7.3000000000000001E-3</v>
      </c>
      <c r="I1964" s="651" t="s">
        <v>1302</v>
      </c>
    </row>
    <row r="1965" spans="1:9" ht="15.75" x14ac:dyDescent="0.25">
      <c r="A1965" s="651">
        <v>1964</v>
      </c>
      <c r="B1965" s="651" t="s">
        <v>1307</v>
      </c>
      <c r="C1965" s="651" t="s">
        <v>296</v>
      </c>
      <c r="D1965" s="651" t="s">
        <v>1298</v>
      </c>
      <c r="E1965" s="651">
        <v>720</v>
      </c>
      <c r="F1965" s="651" t="s">
        <v>1304</v>
      </c>
      <c r="G1965" s="651" t="s">
        <v>1303</v>
      </c>
      <c r="H1965" s="651">
        <v>7.3000000000000001E-3</v>
      </c>
      <c r="I1965" s="651" t="s">
        <v>1302</v>
      </c>
    </row>
    <row r="1966" spans="1:9" ht="15.75" x14ac:dyDescent="0.25">
      <c r="A1966" s="651">
        <v>1965</v>
      </c>
      <c r="B1966" s="651" t="s">
        <v>1307</v>
      </c>
      <c r="C1966" s="651" t="s">
        <v>296</v>
      </c>
      <c r="D1966" s="651" t="s">
        <v>1298</v>
      </c>
      <c r="E1966" s="651">
        <v>720</v>
      </c>
      <c r="F1966" s="651" t="s">
        <v>1304</v>
      </c>
      <c r="G1966" s="651" t="s">
        <v>1303</v>
      </c>
      <c r="H1966" s="651">
        <v>7.3000000000000001E-3</v>
      </c>
      <c r="I1966" s="651" t="s">
        <v>1302</v>
      </c>
    </row>
    <row r="1967" spans="1:9" ht="15.75" x14ac:dyDescent="0.25">
      <c r="A1967" s="651">
        <v>1966</v>
      </c>
      <c r="B1967" s="651" t="s">
        <v>1307</v>
      </c>
      <c r="C1967" s="651" t="s">
        <v>296</v>
      </c>
      <c r="D1967" s="651" t="s">
        <v>1298</v>
      </c>
      <c r="E1967" s="651">
        <v>720</v>
      </c>
      <c r="F1967" s="651" t="s">
        <v>1304</v>
      </c>
      <c r="G1967" s="651" t="s">
        <v>1303</v>
      </c>
      <c r="H1967" s="651">
        <v>7.3000000000000001E-3</v>
      </c>
      <c r="I1967" s="651" t="s">
        <v>1302</v>
      </c>
    </row>
    <row r="1968" spans="1:9" ht="15.75" x14ac:dyDescent="0.25">
      <c r="A1968" s="651">
        <v>1967</v>
      </c>
      <c r="B1968" s="651" t="s">
        <v>1307</v>
      </c>
      <c r="C1968" s="651" t="s">
        <v>296</v>
      </c>
      <c r="D1968" s="651" t="s">
        <v>1298</v>
      </c>
      <c r="E1968" s="651">
        <v>720</v>
      </c>
      <c r="F1968" s="651" t="s">
        <v>1304</v>
      </c>
      <c r="G1968" s="651" t="s">
        <v>1303</v>
      </c>
      <c r="H1968" s="651">
        <v>7.3000000000000001E-3</v>
      </c>
      <c r="I1968" s="651" t="s">
        <v>1302</v>
      </c>
    </row>
    <row r="1969" spans="1:9" ht="15.75" x14ac:dyDescent="0.25">
      <c r="A1969" s="651">
        <v>1968</v>
      </c>
      <c r="B1969" s="651" t="s">
        <v>1307</v>
      </c>
      <c r="C1969" s="651" t="s">
        <v>296</v>
      </c>
      <c r="D1969" s="651" t="s">
        <v>1298</v>
      </c>
      <c r="E1969" s="651">
        <v>720</v>
      </c>
      <c r="F1969" s="651" t="s">
        <v>1304</v>
      </c>
      <c r="G1969" s="651" t="s">
        <v>1303</v>
      </c>
      <c r="H1969" s="651">
        <v>7.3000000000000001E-3</v>
      </c>
      <c r="I1969" s="651" t="s">
        <v>1302</v>
      </c>
    </row>
    <row r="1970" spans="1:9" ht="15.75" x14ac:dyDescent="0.25">
      <c r="A1970" s="651">
        <v>1969</v>
      </c>
      <c r="B1970" s="651" t="s">
        <v>1307</v>
      </c>
      <c r="C1970" s="651" t="s">
        <v>296</v>
      </c>
      <c r="D1970" s="651" t="s">
        <v>1298</v>
      </c>
      <c r="E1970" s="651">
        <v>720</v>
      </c>
      <c r="F1970" s="651" t="s">
        <v>1304</v>
      </c>
      <c r="G1970" s="651" t="s">
        <v>1303</v>
      </c>
      <c r="H1970" s="651">
        <v>7.3000000000000001E-3</v>
      </c>
      <c r="I1970" s="651" t="s">
        <v>1302</v>
      </c>
    </row>
    <row r="1971" spans="1:9" ht="15.75" x14ac:dyDescent="0.25">
      <c r="A1971" s="651">
        <v>1970</v>
      </c>
      <c r="B1971" s="651" t="s">
        <v>1307</v>
      </c>
      <c r="C1971" s="651" t="s">
        <v>296</v>
      </c>
      <c r="D1971" s="651" t="s">
        <v>1298</v>
      </c>
      <c r="E1971" s="651">
        <v>720</v>
      </c>
      <c r="F1971" s="651" t="s">
        <v>1304</v>
      </c>
      <c r="G1971" s="651" t="s">
        <v>1303</v>
      </c>
      <c r="H1971" s="651">
        <v>7.3000000000000001E-3</v>
      </c>
      <c r="I1971" s="651" t="s">
        <v>1302</v>
      </c>
    </row>
    <row r="1972" spans="1:9" ht="15.75" x14ac:dyDescent="0.25">
      <c r="A1972" s="651">
        <v>1971</v>
      </c>
      <c r="B1972" s="651" t="s">
        <v>1307</v>
      </c>
      <c r="C1972" s="651" t="s">
        <v>296</v>
      </c>
      <c r="D1972" s="651" t="s">
        <v>1298</v>
      </c>
      <c r="E1972" s="651">
        <v>720</v>
      </c>
      <c r="F1972" s="651" t="s">
        <v>1304</v>
      </c>
      <c r="G1972" s="651" t="s">
        <v>1303</v>
      </c>
      <c r="H1972" s="651">
        <v>7.3000000000000001E-3</v>
      </c>
      <c r="I1972" s="651" t="s">
        <v>1302</v>
      </c>
    </row>
    <row r="1973" spans="1:9" ht="15.75" x14ac:dyDescent="0.25">
      <c r="A1973" s="651">
        <v>1972</v>
      </c>
      <c r="B1973" s="651" t="s">
        <v>1307</v>
      </c>
      <c r="C1973" s="651" t="s">
        <v>296</v>
      </c>
      <c r="D1973" s="651" t="s">
        <v>1298</v>
      </c>
      <c r="E1973" s="651">
        <v>720</v>
      </c>
      <c r="F1973" s="651" t="s">
        <v>1304</v>
      </c>
      <c r="G1973" s="651" t="s">
        <v>1303</v>
      </c>
      <c r="H1973" s="651">
        <v>7.3000000000000001E-3</v>
      </c>
      <c r="I1973" s="651" t="s">
        <v>1302</v>
      </c>
    </row>
    <row r="1974" spans="1:9" ht="15.75" x14ac:dyDescent="0.25">
      <c r="A1974" s="651">
        <v>1973</v>
      </c>
      <c r="B1974" s="651" t="s">
        <v>1307</v>
      </c>
      <c r="C1974" s="651" t="s">
        <v>296</v>
      </c>
      <c r="D1974" s="651" t="s">
        <v>1298</v>
      </c>
      <c r="E1974" s="651">
        <v>720</v>
      </c>
      <c r="F1974" s="651" t="s">
        <v>1304</v>
      </c>
      <c r="G1974" s="651" t="s">
        <v>1303</v>
      </c>
      <c r="H1974" s="651">
        <v>7.3000000000000001E-3</v>
      </c>
      <c r="I1974" s="651" t="s">
        <v>1302</v>
      </c>
    </row>
    <row r="1975" spans="1:9" ht="15.75" x14ac:dyDescent="0.25">
      <c r="A1975" s="651">
        <v>1974</v>
      </c>
      <c r="B1975" s="651" t="s">
        <v>1307</v>
      </c>
      <c r="C1975" s="651" t="s">
        <v>296</v>
      </c>
      <c r="D1975" s="651" t="s">
        <v>1298</v>
      </c>
      <c r="E1975" s="651">
        <v>720</v>
      </c>
      <c r="F1975" s="651" t="s">
        <v>1304</v>
      </c>
      <c r="G1975" s="651" t="s">
        <v>1303</v>
      </c>
      <c r="H1975" s="651">
        <v>1.2E-2</v>
      </c>
      <c r="I1975" s="651" t="s">
        <v>1300</v>
      </c>
    </row>
    <row r="1976" spans="1:9" ht="15.75" x14ac:dyDescent="0.25">
      <c r="A1976" s="651">
        <v>1975</v>
      </c>
      <c r="B1976" s="651" t="s">
        <v>1307</v>
      </c>
      <c r="C1976" s="651" t="s">
        <v>296</v>
      </c>
      <c r="D1976" s="651" t="s">
        <v>1298</v>
      </c>
      <c r="E1976" s="651">
        <v>720</v>
      </c>
      <c r="F1976" s="651" t="s">
        <v>1304</v>
      </c>
      <c r="G1976" s="651" t="s">
        <v>1303</v>
      </c>
      <c r="H1976" s="651">
        <v>3.1E-2</v>
      </c>
      <c r="I1976" s="651" t="s">
        <v>1300</v>
      </c>
    </row>
    <row r="1977" spans="1:9" ht="15.75" x14ac:dyDescent="0.25">
      <c r="A1977" s="651">
        <v>1976</v>
      </c>
      <c r="B1977" s="651" t="s">
        <v>1307</v>
      </c>
      <c r="C1977" s="651" t="s">
        <v>296</v>
      </c>
      <c r="D1977" s="651" t="s">
        <v>1298</v>
      </c>
      <c r="E1977" s="651">
        <v>720</v>
      </c>
      <c r="F1977" s="651" t="s">
        <v>1304</v>
      </c>
      <c r="G1977" s="651" t="s">
        <v>1303</v>
      </c>
      <c r="H1977" s="651">
        <v>4.9000000000000002E-2</v>
      </c>
      <c r="I1977" s="651" t="s">
        <v>1300</v>
      </c>
    </row>
    <row r="1978" spans="1:9" ht="15.75" x14ac:dyDescent="0.25">
      <c r="A1978" s="651">
        <v>1977</v>
      </c>
      <c r="B1978" s="651" t="s">
        <v>1307</v>
      </c>
      <c r="C1978" s="651" t="s">
        <v>296</v>
      </c>
      <c r="D1978" s="651" t="s">
        <v>1298</v>
      </c>
      <c r="E1978" s="651">
        <v>720</v>
      </c>
      <c r="F1978" s="651" t="s">
        <v>1304</v>
      </c>
      <c r="G1978" s="651" t="s">
        <v>1303</v>
      </c>
      <c r="H1978" s="651">
        <v>0.1</v>
      </c>
      <c r="I1978" s="651" t="s">
        <v>1300</v>
      </c>
    </row>
    <row r="1979" spans="1:9" ht="15.75" x14ac:dyDescent="0.25">
      <c r="A1979" s="651">
        <v>1978</v>
      </c>
      <c r="B1979" s="651" t="s">
        <v>1307</v>
      </c>
      <c r="C1979" s="651" t="s">
        <v>296</v>
      </c>
      <c r="D1979" s="651" t="s">
        <v>1298</v>
      </c>
      <c r="E1979" s="651">
        <v>720</v>
      </c>
      <c r="F1979" s="651" t="s">
        <v>1304</v>
      </c>
      <c r="G1979" s="651" t="s">
        <v>1303</v>
      </c>
      <c r="H1979" s="651">
        <v>0.12</v>
      </c>
      <c r="I1979" s="651" t="s">
        <v>1300</v>
      </c>
    </row>
    <row r="1980" spans="1:9" ht="15.75" x14ac:dyDescent="0.25">
      <c r="A1980" s="651">
        <v>1979</v>
      </c>
      <c r="B1980" s="651" t="s">
        <v>1307</v>
      </c>
      <c r="C1980" s="651" t="s">
        <v>296</v>
      </c>
      <c r="D1980" s="651" t="s">
        <v>1298</v>
      </c>
      <c r="E1980" s="651">
        <v>720</v>
      </c>
      <c r="F1980" s="651" t="s">
        <v>1304</v>
      </c>
      <c r="G1980" s="651" t="s">
        <v>1303</v>
      </c>
      <c r="H1980" s="651">
        <v>0.15</v>
      </c>
      <c r="I1980" s="651" t="s">
        <v>1300</v>
      </c>
    </row>
    <row r="1981" spans="1:9" ht="15.75" x14ac:dyDescent="0.25">
      <c r="A1981" s="651">
        <v>1980</v>
      </c>
      <c r="B1981" s="651" t="s">
        <v>1307</v>
      </c>
      <c r="C1981" s="651" t="s">
        <v>296</v>
      </c>
      <c r="D1981" s="651" t="s">
        <v>1298</v>
      </c>
      <c r="E1981" s="651">
        <v>720</v>
      </c>
      <c r="F1981" s="651" t="s">
        <v>1304</v>
      </c>
      <c r="G1981" s="651" t="s">
        <v>1303</v>
      </c>
      <c r="H1981" s="651">
        <v>0.24</v>
      </c>
      <c r="I1981" s="651" t="s">
        <v>1300</v>
      </c>
    </row>
    <row r="1982" spans="1:9" ht="15.75" x14ac:dyDescent="0.25">
      <c r="A1982" s="651">
        <v>1981</v>
      </c>
      <c r="B1982" s="651" t="s">
        <v>1307</v>
      </c>
      <c r="C1982" s="651" t="s">
        <v>296</v>
      </c>
      <c r="D1982" s="651" t="s">
        <v>1298</v>
      </c>
      <c r="E1982" s="651">
        <v>720</v>
      </c>
      <c r="F1982" s="651" t="s">
        <v>1304</v>
      </c>
      <c r="G1982" s="651" t="s">
        <v>1303</v>
      </c>
      <c r="H1982" s="651">
        <v>0.25</v>
      </c>
      <c r="I1982" s="651" t="s">
        <v>1300</v>
      </c>
    </row>
    <row r="1983" spans="1:9" ht="15.75" x14ac:dyDescent="0.25">
      <c r="A1983" s="651">
        <v>1982</v>
      </c>
      <c r="B1983" s="651" t="s">
        <v>1307</v>
      </c>
      <c r="C1983" s="651" t="s">
        <v>296</v>
      </c>
      <c r="D1983" s="651" t="s">
        <v>1298</v>
      </c>
      <c r="E1983" s="651">
        <v>720</v>
      </c>
      <c r="F1983" s="651" t="s">
        <v>1304</v>
      </c>
      <c r="G1983" s="651" t="s">
        <v>1303</v>
      </c>
      <c r="H1983" s="651">
        <v>0.25</v>
      </c>
      <c r="I1983" s="651" t="s">
        <v>1300</v>
      </c>
    </row>
    <row r="1984" spans="1:9" ht="15.75" x14ac:dyDescent="0.25">
      <c r="A1984" s="651">
        <v>1983</v>
      </c>
      <c r="B1984" s="651" t="s">
        <v>1307</v>
      </c>
      <c r="C1984" s="651" t="s">
        <v>296</v>
      </c>
      <c r="D1984" s="651" t="s">
        <v>1298</v>
      </c>
      <c r="E1984" s="651">
        <v>720</v>
      </c>
      <c r="F1984" s="651" t="s">
        <v>1304</v>
      </c>
      <c r="G1984" s="651" t="s">
        <v>1303</v>
      </c>
      <c r="H1984" s="651">
        <v>0.26</v>
      </c>
      <c r="I1984" s="651" t="s">
        <v>1300</v>
      </c>
    </row>
    <row r="1985" spans="1:9" ht="15.75" x14ac:dyDescent="0.25">
      <c r="A1985" s="651">
        <v>1984</v>
      </c>
      <c r="B1985" s="651" t="s">
        <v>1307</v>
      </c>
      <c r="C1985" s="651" t="s">
        <v>296</v>
      </c>
      <c r="D1985" s="651" t="s">
        <v>1298</v>
      </c>
      <c r="E1985" s="651">
        <v>720</v>
      </c>
      <c r="F1985" s="651" t="s">
        <v>1304</v>
      </c>
      <c r="G1985" s="651" t="s">
        <v>1303</v>
      </c>
      <c r="H1985" s="651">
        <v>0.3</v>
      </c>
      <c r="I1985" s="651" t="s">
        <v>1300</v>
      </c>
    </row>
    <row r="1986" spans="1:9" ht="15.75" x14ac:dyDescent="0.25">
      <c r="A1986" s="651">
        <v>1985</v>
      </c>
      <c r="B1986" s="651" t="s">
        <v>1307</v>
      </c>
      <c r="C1986" s="651" t="s">
        <v>296</v>
      </c>
      <c r="D1986" s="651" t="s">
        <v>1298</v>
      </c>
      <c r="E1986" s="651">
        <v>720</v>
      </c>
      <c r="F1986" s="651" t="s">
        <v>1304</v>
      </c>
      <c r="G1986" s="651" t="s">
        <v>1303</v>
      </c>
      <c r="H1986" s="651">
        <v>0.39</v>
      </c>
      <c r="I1986" s="651" t="s">
        <v>1302</v>
      </c>
    </row>
    <row r="1987" spans="1:9" ht="15.75" x14ac:dyDescent="0.25">
      <c r="A1987" s="651">
        <v>1986</v>
      </c>
      <c r="B1987" s="651" t="s">
        <v>1307</v>
      </c>
      <c r="C1987" s="651" t="s">
        <v>296</v>
      </c>
      <c r="D1987" s="651" t="s">
        <v>1298</v>
      </c>
      <c r="E1987" s="651">
        <v>720</v>
      </c>
      <c r="F1987" s="651" t="s">
        <v>1304</v>
      </c>
      <c r="G1987" s="651" t="s">
        <v>1303</v>
      </c>
      <c r="H1987" s="651">
        <v>0.41</v>
      </c>
      <c r="I1987" s="651" t="s">
        <v>1300</v>
      </c>
    </row>
    <row r="1988" spans="1:9" ht="15.75" x14ac:dyDescent="0.25">
      <c r="A1988" s="651">
        <v>1987</v>
      </c>
      <c r="B1988" s="651" t="s">
        <v>1307</v>
      </c>
      <c r="C1988" s="651" t="s">
        <v>296</v>
      </c>
      <c r="D1988" s="651" t="s">
        <v>1298</v>
      </c>
      <c r="E1988" s="651">
        <v>720</v>
      </c>
      <c r="F1988" s="651" t="s">
        <v>1304</v>
      </c>
      <c r="G1988" s="651" t="s">
        <v>1303</v>
      </c>
      <c r="H1988" s="651">
        <v>0.56999999999999995</v>
      </c>
      <c r="I1988" s="651" t="s">
        <v>1300</v>
      </c>
    </row>
    <row r="1989" spans="1:9" ht="15.75" x14ac:dyDescent="0.25">
      <c r="A1989" s="651">
        <v>1988</v>
      </c>
      <c r="B1989" s="651" t="s">
        <v>1307</v>
      </c>
      <c r="C1989" s="651" t="s">
        <v>296</v>
      </c>
      <c r="D1989" s="651" t="s">
        <v>1298</v>
      </c>
      <c r="E1989" s="651">
        <v>750</v>
      </c>
      <c r="F1989" s="651" t="s">
        <v>1304</v>
      </c>
      <c r="G1989" s="651" t="s">
        <v>1303</v>
      </c>
      <c r="H1989" s="651">
        <v>7.0000000000000001E-3</v>
      </c>
      <c r="I1989" s="651" t="s">
        <v>1302</v>
      </c>
    </row>
    <row r="1990" spans="1:9" ht="15.75" x14ac:dyDescent="0.25">
      <c r="A1990" s="651">
        <v>1989</v>
      </c>
      <c r="B1990" s="651" t="s">
        <v>1307</v>
      </c>
      <c r="C1990" s="651" t="s">
        <v>296</v>
      </c>
      <c r="D1990" s="651" t="s">
        <v>1298</v>
      </c>
      <c r="E1990" s="651">
        <v>750</v>
      </c>
      <c r="F1990" s="651" t="s">
        <v>1304</v>
      </c>
      <c r="G1990" s="651" t="s">
        <v>1303</v>
      </c>
      <c r="H1990" s="651">
        <v>1.4E-2</v>
      </c>
      <c r="I1990" s="651" t="s">
        <v>1302</v>
      </c>
    </row>
    <row r="1991" spans="1:9" ht="15.75" x14ac:dyDescent="0.25">
      <c r="A1991" s="651">
        <v>1990</v>
      </c>
      <c r="B1991" s="651" t="s">
        <v>1307</v>
      </c>
      <c r="C1991" s="651" t="s">
        <v>296</v>
      </c>
      <c r="D1991" s="651" t="s">
        <v>1298</v>
      </c>
      <c r="E1991" s="651" t="s">
        <v>1303</v>
      </c>
      <c r="F1991" s="651" t="s">
        <v>1301</v>
      </c>
      <c r="G1991" s="651" t="s">
        <v>1303</v>
      </c>
      <c r="H1991" s="651">
        <v>0.05</v>
      </c>
      <c r="I1991" s="651" t="s">
        <v>1302</v>
      </c>
    </row>
    <row r="1992" spans="1:9" ht="15.75" x14ac:dyDescent="0.25">
      <c r="A1992" s="651">
        <v>1991</v>
      </c>
      <c r="B1992" s="651" t="s">
        <v>1307</v>
      </c>
      <c r="C1992" s="651" t="s">
        <v>296</v>
      </c>
      <c r="D1992" s="651" t="s">
        <v>1298</v>
      </c>
      <c r="E1992" s="651" t="s">
        <v>1303</v>
      </c>
      <c r="F1992" s="651" t="s">
        <v>1301</v>
      </c>
      <c r="G1992" s="651" t="s">
        <v>1303</v>
      </c>
      <c r="H1992" s="651">
        <v>0.05</v>
      </c>
      <c r="I1992" s="651" t="s">
        <v>1302</v>
      </c>
    </row>
    <row r="1993" spans="1:9" ht="15.75" x14ac:dyDescent="0.25">
      <c r="A1993" s="651">
        <v>1992</v>
      </c>
      <c r="B1993" s="651" t="s">
        <v>1307</v>
      </c>
      <c r="C1993" s="651" t="s">
        <v>296</v>
      </c>
      <c r="D1993" s="651" t="s">
        <v>1298</v>
      </c>
      <c r="E1993" s="651" t="s">
        <v>1303</v>
      </c>
      <c r="F1993" s="651" t="s">
        <v>1301</v>
      </c>
      <c r="G1993" s="651" t="s">
        <v>1303</v>
      </c>
      <c r="H1993" s="651">
        <v>0.08</v>
      </c>
      <c r="I1993" s="651" t="s">
        <v>1302</v>
      </c>
    </row>
    <row r="1994" spans="1:9" ht="15.75" x14ac:dyDescent="0.25">
      <c r="A1994" s="651">
        <v>1993</v>
      </c>
      <c r="B1994" s="651" t="s">
        <v>161</v>
      </c>
      <c r="C1994" s="651" t="s">
        <v>296</v>
      </c>
      <c r="D1994" s="651" t="s">
        <v>1298</v>
      </c>
      <c r="E1994" s="651">
        <v>420</v>
      </c>
      <c r="F1994" s="651" t="s">
        <v>1299</v>
      </c>
      <c r="G1994" s="651">
        <v>1.2999999999999999E-2</v>
      </c>
      <c r="H1994" s="651">
        <v>1.2999999999999999E-2</v>
      </c>
      <c r="I1994" s="651" t="s">
        <v>1300</v>
      </c>
    </row>
    <row r="1995" spans="1:9" ht="15.75" x14ac:dyDescent="0.25">
      <c r="A1995" s="651">
        <v>1994</v>
      </c>
      <c r="B1995" s="651" t="s">
        <v>161</v>
      </c>
      <c r="C1995" s="651" t="s">
        <v>296</v>
      </c>
      <c r="D1995" s="651" t="s">
        <v>1298</v>
      </c>
      <c r="E1995" s="651">
        <v>420</v>
      </c>
      <c r="F1995" s="651" t="s">
        <v>1299</v>
      </c>
      <c r="G1995" s="651">
        <v>1.2999999999999999E-2</v>
      </c>
      <c r="H1995" s="651">
        <v>1.2999999999999999E-2</v>
      </c>
      <c r="I1995" s="651" t="s">
        <v>1300</v>
      </c>
    </row>
    <row r="1996" spans="1:9" ht="15.75" x14ac:dyDescent="0.25">
      <c r="A1996" s="651">
        <v>1995</v>
      </c>
      <c r="B1996" s="651" t="s">
        <v>161</v>
      </c>
      <c r="C1996" s="651" t="s">
        <v>296</v>
      </c>
      <c r="D1996" s="651" t="s">
        <v>1298</v>
      </c>
      <c r="E1996" s="651">
        <v>434</v>
      </c>
      <c r="F1996" s="651" t="s">
        <v>1299</v>
      </c>
      <c r="G1996" s="651">
        <v>1.4999999999999999E-2</v>
      </c>
      <c r="H1996" s="651">
        <v>1.4999999999999999E-2</v>
      </c>
      <c r="I1996" s="651" t="s">
        <v>1300</v>
      </c>
    </row>
    <row r="1997" spans="1:9" ht="15.75" x14ac:dyDescent="0.25">
      <c r="A1997" s="651">
        <v>1996</v>
      </c>
      <c r="B1997" s="651" t="s">
        <v>161</v>
      </c>
      <c r="C1997" s="651" t="s">
        <v>296</v>
      </c>
      <c r="D1997" s="651" t="s">
        <v>1298</v>
      </c>
      <c r="E1997" s="651">
        <v>454</v>
      </c>
      <c r="F1997" s="651" t="s">
        <v>1299</v>
      </c>
      <c r="G1997" s="651">
        <v>1.2E-2</v>
      </c>
      <c r="H1997" s="651">
        <v>1.2E-2</v>
      </c>
      <c r="I1997" s="651" t="s">
        <v>1302</v>
      </c>
    </row>
    <row r="1998" spans="1:9" ht="15.75" x14ac:dyDescent="0.25">
      <c r="A1998" s="651">
        <v>1997</v>
      </c>
      <c r="B1998" s="651" t="s">
        <v>161</v>
      </c>
      <c r="C1998" s="651" t="s">
        <v>296</v>
      </c>
      <c r="D1998" s="651" t="s">
        <v>1298</v>
      </c>
      <c r="E1998" s="651">
        <v>458</v>
      </c>
      <c r="F1998" s="651" t="s">
        <v>1299</v>
      </c>
      <c r="G1998" s="651">
        <v>1.2E-2</v>
      </c>
      <c r="H1998" s="651">
        <v>1.2E-2</v>
      </c>
      <c r="I1998" s="651" t="s">
        <v>1302</v>
      </c>
    </row>
    <row r="1999" spans="1:9" ht="15.75" x14ac:dyDescent="0.25">
      <c r="A1999" s="651">
        <v>1998</v>
      </c>
      <c r="B1999" s="651" t="s">
        <v>161</v>
      </c>
      <c r="C1999" s="651" t="s">
        <v>296</v>
      </c>
      <c r="D1999" s="651" t="s">
        <v>1298</v>
      </c>
      <c r="E1999" s="651">
        <v>462</v>
      </c>
      <c r="F1999" s="651" t="s">
        <v>1299</v>
      </c>
      <c r="G1999" s="651">
        <v>1.0999999999999999E-2</v>
      </c>
      <c r="H1999" s="651">
        <v>1.0999999999999999E-2</v>
      </c>
      <c r="I1999" s="651" t="s">
        <v>1302</v>
      </c>
    </row>
    <row r="2000" spans="1:9" ht="15.75" x14ac:dyDescent="0.25">
      <c r="A2000" s="651">
        <v>1999</v>
      </c>
      <c r="B2000" s="651" t="s">
        <v>161</v>
      </c>
      <c r="C2000" s="651" t="s">
        <v>296</v>
      </c>
      <c r="D2000" s="651" t="s">
        <v>1298</v>
      </c>
      <c r="E2000" s="651">
        <v>470</v>
      </c>
      <c r="F2000" s="651" t="s">
        <v>1299</v>
      </c>
      <c r="G2000" s="651">
        <v>3.7999999999999999E-2</v>
      </c>
      <c r="H2000" s="651">
        <v>3.7999999999999999E-2</v>
      </c>
      <c r="I2000" s="651" t="s">
        <v>1300</v>
      </c>
    </row>
    <row r="2001" spans="1:9" ht="15.75" x14ac:dyDescent="0.25">
      <c r="A2001" s="651">
        <v>2000</v>
      </c>
      <c r="B2001" s="651" t="s">
        <v>161</v>
      </c>
      <c r="C2001" s="651" t="s">
        <v>296</v>
      </c>
      <c r="D2001" s="651" t="s">
        <v>1298</v>
      </c>
      <c r="E2001" s="651">
        <v>480</v>
      </c>
      <c r="F2001" s="651" t="s">
        <v>1301</v>
      </c>
      <c r="G2001" s="651">
        <v>1.0999999999999999E-2</v>
      </c>
      <c r="H2001" s="651">
        <v>1.0999999999999999E-2</v>
      </c>
      <c r="I2001" s="651" t="s">
        <v>1302</v>
      </c>
    </row>
    <row r="2002" spans="1:9" ht="15.75" x14ac:dyDescent="0.25">
      <c r="A2002" s="651">
        <v>2001</v>
      </c>
      <c r="B2002" s="651" t="s">
        <v>161</v>
      </c>
      <c r="C2002" s="651" t="s">
        <v>296</v>
      </c>
      <c r="D2002" s="651" t="s">
        <v>1298</v>
      </c>
      <c r="E2002" s="651">
        <v>480</v>
      </c>
      <c r="F2002" s="651" t="s">
        <v>1301</v>
      </c>
      <c r="G2002" s="651">
        <v>1.0999999999999999E-2</v>
      </c>
      <c r="H2002" s="651">
        <v>1.0999999999999999E-2</v>
      </c>
      <c r="I2002" s="651" t="s">
        <v>1302</v>
      </c>
    </row>
    <row r="2003" spans="1:9" ht="15.75" x14ac:dyDescent="0.25">
      <c r="A2003" s="651">
        <v>2002</v>
      </c>
      <c r="B2003" s="651" t="s">
        <v>161</v>
      </c>
      <c r="C2003" s="651" t="s">
        <v>296</v>
      </c>
      <c r="D2003" s="651" t="s">
        <v>1298</v>
      </c>
      <c r="E2003" s="651">
        <v>480</v>
      </c>
      <c r="F2003" s="651" t="s">
        <v>1301</v>
      </c>
      <c r="G2003" s="651">
        <v>1.0999999999999999E-2</v>
      </c>
      <c r="H2003" s="651">
        <v>1.0999999999999999E-2</v>
      </c>
      <c r="I2003" s="651" t="s">
        <v>1302</v>
      </c>
    </row>
    <row r="2004" spans="1:9" ht="15.75" x14ac:dyDescent="0.25">
      <c r="A2004" s="651">
        <v>2003</v>
      </c>
      <c r="B2004" s="651" t="s">
        <v>161</v>
      </c>
      <c r="C2004" s="651" t="s">
        <v>296</v>
      </c>
      <c r="D2004" s="651" t="s">
        <v>1298</v>
      </c>
      <c r="E2004" s="651">
        <v>480</v>
      </c>
      <c r="F2004" s="651" t="s">
        <v>1301</v>
      </c>
      <c r="G2004" s="651">
        <v>1.0999999999999999E-2</v>
      </c>
      <c r="H2004" s="651">
        <v>1.0999999999999999E-2</v>
      </c>
      <c r="I2004" s="651" t="s">
        <v>1302</v>
      </c>
    </row>
    <row r="2005" spans="1:9" ht="15.75" x14ac:dyDescent="0.25">
      <c r="A2005" s="651">
        <v>2004</v>
      </c>
      <c r="B2005" s="651" t="s">
        <v>161</v>
      </c>
      <c r="C2005" s="651" t="s">
        <v>296</v>
      </c>
      <c r="D2005" s="651" t="s">
        <v>1298</v>
      </c>
      <c r="E2005" s="651">
        <v>480</v>
      </c>
      <c r="F2005" s="651" t="s">
        <v>1301</v>
      </c>
      <c r="G2005" s="651">
        <v>1.0999999999999999E-2</v>
      </c>
      <c r="H2005" s="651">
        <v>1.0999999999999999E-2</v>
      </c>
      <c r="I2005" s="651" t="s">
        <v>1302</v>
      </c>
    </row>
    <row r="2006" spans="1:9" ht="15.75" x14ac:dyDescent="0.25">
      <c r="A2006" s="651">
        <v>2005</v>
      </c>
      <c r="B2006" s="651" t="s">
        <v>161</v>
      </c>
      <c r="C2006" s="651" t="s">
        <v>296</v>
      </c>
      <c r="D2006" s="651" t="s">
        <v>1298</v>
      </c>
      <c r="E2006" s="651">
        <v>480</v>
      </c>
      <c r="F2006" s="651" t="s">
        <v>1301</v>
      </c>
      <c r="G2006" s="651">
        <v>1.0999999999999999E-2</v>
      </c>
      <c r="H2006" s="651">
        <v>1.0999999999999999E-2</v>
      </c>
      <c r="I2006" s="651" t="s">
        <v>1302</v>
      </c>
    </row>
    <row r="2007" spans="1:9" ht="15.75" x14ac:dyDescent="0.25">
      <c r="A2007" s="651">
        <v>2006</v>
      </c>
      <c r="B2007" s="651" t="s">
        <v>161</v>
      </c>
      <c r="C2007" s="651" t="s">
        <v>296</v>
      </c>
      <c r="D2007" s="651" t="s">
        <v>1298</v>
      </c>
      <c r="E2007" s="651">
        <v>480</v>
      </c>
      <c r="F2007" s="651" t="s">
        <v>1301</v>
      </c>
      <c r="G2007" s="651">
        <v>1.0999999999999999E-2</v>
      </c>
      <c r="H2007" s="651">
        <v>1.0999999999999999E-2</v>
      </c>
      <c r="I2007" s="651" t="s">
        <v>1302</v>
      </c>
    </row>
    <row r="2008" spans="1:9" ht="15.75" x14ac:dyDescent="0.25">
      <c r="A2008" s="651">
        <v>2007</v>
      </c>
      <c r="B2008" s="651" t="s">
        <v>161</v>
      </c>
      <c r="C2008" s="651" t="s">
        <v>296</v>
      </c>
      <c r="D2008" s="651" t="s">
        <v>1298</v>
      </c>
      <c r="E2008" s="651">
        <v>480</v>
      </c>
      <c r="F2008" s="651" t="s">
        <v>1301</v>
      </c>
      <c r="G2008" s="651">
        <v>1.0999999999999999E-2</v>
      </c>
      <c r="H2008" s="651">
        <v>1.0999999999999999E-2</v>
      </c>
      <c r="I2008" s="651" t="s">
        <v>1302</v>
      </c>
    </row>
    <row r="2009" spans="1:9" ht="15.75" x14ac:dyDescent="0.25">
      <c r="A2009" s="651">
        <v>2008</v>
      </c>
      <c r="B2009" s="651" t="s">
        <v>161</v>
      </c>
      <c r="C2009" s="651" t="s">
        <v>296</v>
      </c>
      <c r="D2009" s="651" t="s">
        <v>1298</v>
      </c>
      <c r="E2009" s="651">
        <v>480</v>
      </c>
      <c r="F2009" s="651" t="s">
        <v>1301</v>
      </c>
      <c r="G2009" s="651">
        <v>1.0999999999999999E-2</v>
      </c>
      <c r="H2009" s="651">
        <v>1.0999999999999999E-2</v>
      </c>
      <c r="I2009" s="651" t="s">
        <v>1302</v>
      </c>
    </row>
    <row r="2010" spans="1:9" ht="15.75" x14ac:dyDescent="0.25">
      <c r="A2010" s="651">
        <v>2009</v>
      </c>
      <c r="B2010" s="651" t="s">
        <v>161</v>
      </c>
      <c r="C2010" s="651" t="s">
        <v>296</v>
      </c>
      <c r="D2010" s="651" t="s">
        <v>1298</v>
      </c>
      <c r="E2010" s="651">
        <v>480</v>
      </c>
      <c r="F2010" s="651" t="s">
        <v>1301</v>
      </c>
      <c r="G2010" s="651">
        <v>1.0999999999999999E-2</v>
      </c>
      <c r="H2010" s="651">
        <v>1.0999999999999999E-2</v>
      </c>
      <c r="I2010" s="651" t="s">
        <v>1302</v>
      </c>
    </row>
    <row r="2011" spans="1:9" ht="15.75" x14ac:dyDescent="0.25">
      <c r="A2011" s="651">
        <v>2010</v>
      </c>
      <c r="B2011" s="651" t="s">
        <v>161</v>
      </c>
      <c r="C2011" s="651" t="s">
        <v>296</v>
      </c>
      <c r="D2011" s="651" t="s">
        <v>1298</v>
      </c>
      <c r="E2011" s="651">
        <v>480</v>
      </c>
      <c r="F2011" s="651" t="s">
        <v>1301</v>
      </c>
      <c r="G2011" s="651">
        <v>1.0999999999999999E-2</v>
      </c>
      <c r="H2011" s="651">
        <v>1.0999999999999999E-2</v>
      </c>
      <c r="I2011" s="651" t="s">
        <v>1302</v>
      </c>
    </row>
    <row r="2012" spans="1:9" ht="15.75" x14ac:dyDescent="0.25">
      <c r="A2012" s="651">
        <v>2011</v>
      </c>
      <c r="B2012" s="651" t="s">
        <v>161</v>
      </c>
      <c r="C2012" s="651" t="s">
        <v>296</v>
      </c>
      <c r="D2012" s="651" t="s">
        <v>1298</v>
      </c>
      <c r="E2012" s="651">
        <v>480</v>
      </c>
      <c r="F2012" s="651" t="s">
        <v>1301</v>
      </c>
      <c r="G2012" s="651">
        <v>1.0999999999999999E-2</v>
      </c>
      <c r="H2012" s="651">
        <v>1.0999999999999999E-2</v>
      </c>
      <c r="I2012" s="651" t="s">
        <v>1300</v>
      </c>
    </row>
    <row r="2013" spans="1:9" ht="15.75" x14ac:dyDescent="0.25">
      <c r="A2013" s="651">
        <v>2012</v>
      </c>
      <c r="B2013" s="651" t="s">
        <v>161</v>
      </c>
      <c r="C2013" s="651" t="s">
        <v>296</v>
      </c>
      <c r="D2013" s="651" t="s">
        <v>1298</v>
      </c>
      <c r="E2013" s="651">
        <v>480</v>
      </c>
      <c r="F2013" s="651" t="s">
        <v>1301</v>
      </c>
      <c r="G2013" s="651">
        <v>1.0999999999999999E-2</v>
      </c>
      <c r="H2013" s="651">
        <v>1.0999999999999999E-2</v>
      </c>
      <c r="I2013" s="651" t="s">
        <v>1300</v>
      </c>
    </row>
    <row r="2014" spans="1:9" ht="15.75" x14ac:dyDescent="0.25">
      <c r="A2014" s="651">
        <v>2013</v>
      </c>
      <c r="B2014" s="651" t="s">
        <v>161</v>
      </c>
      <c r="C2014" s="651" t="s">
        <v>296</v>
      </c>
      <c r="D2014" s="651" t="s">
        <v>1298</v>
      </c>
      <c r="E2014" s="651">
        <v>480</v>
      </c>
      <c r="F2014" s="651" t="s">
        <v>1301</v>
      </c>
      <c r="G2014" s="651">
        <v>1.0999999999999999E-2</v>
      </c>
      <c r="H2014" s="651">
        <v>1.0999999999999999E-2</v>
      </c>
      <c r="I2014" s="651" t="s">
        <v>1300</v>
      </c>
    </row>
    <row r="2015" spans="1:9" ht="15.75" x14ac:dyDescent="0.25">
      <c r="A2015" s="651">
        <v>2014</v>
      </c>
      <c r="B2015" s="651" t="s">
        <v>161</v>
      </c>
      <c r="C2015" s="651" t="s">
        <v>296</v>
      </c>
      <c r="D2015" s="651" t="s">
        <v>1298</v>
      </c>
      <c r="E2015" s="651">
        <v>480</v>
      </c>
      <c r="F2015" s="651" t="s">
        <v>1301</v>
      </c>
      <c r="G2015" s="651">
        <v>1.7999999999999999E-2</v>
      </c>
      <c r="H2015" s="651">
        <v>1.7999999999999999E-2</v>
      </c>
      <c r="I2015" s="651" t="s">
        <v>1302</v>
      </c>
    </row>
    <row r="2016" spans="1:9" ht="15.75" x14ac:dyDescent="0.25">
      <c r="A2016" s="651">
        <v>2015</v>
      </c>
      <c r="B2016" s="651" t="s">
        <v>161</v>
      </c>
      <c r="C2016" s="651" t="s">
        <v>296</v>
      </c>
      <c r="D2016" s="651" t="s">
        <v>1298</v>
      </c>
      <c r="E2016" s="651">
        <v>485</v>
      </c>
      <c r="F2016" s="651" t="s">
        <v>1301</v>
      </c>
      <c r="G2016" s="651">
        <v>1.0999999999999999E-2</v>
      </c>
      <c r="H2016" s="651">
        <v>1.0999999999999999E-2</v>
      </c>
      <c r="I2016" s="651" t="s">
        <v>1302</v>
      </c>
    </row>
    <row r="2017" spans="1:9" ht="15.75" x14ac:dyDescent="0.25">
      <c r="A2017" s="651">
        <v>2016</v>
      </c>
      <c r="B2017" s="651" t="s">
        <v>161</v>
      </c>
      <c r="C2017" s="651" t="s">
        <v>296</v>
      </c>
      <c r="D2017" s="651" t="s">
        <v>1298</v>
      </c>
      <c r="E2017" s="651">
        <v>485</v>
      </c>
      <c r="F2017" s="651" t="s">
        <v>1301</v>
      </c>
      <c r="G2017" s="651">
        <v>1.0999999999999999E-2</v>
      </c>
      <c r="H2017" s="651">
        <v>1.0999999999999999E-2</v>
      </c>
      <c r="I2017" s="651" t="s">
        <v>1302</v>
      </c>
    </row>
    <row r="2018" spans="1:9" ht="15.75" x14ac:dyDescent="0.25">
      <c r="A2018" s="651">
        <v>2017</v>
      </c>
      <c r="B2018" s="651" t="s">
        <v>161</v>
      </c>
      <c r="C2018" s="651" t="s">
        <v>296</v>
      </c>
      <c r="D2018" s="651" t="s">
        <v>1298</v>
      </c>
      <c r="E2018" s="651">
        <v>493</v>
      </c>
      <c r="F2018" s="651" t="s">
        <v>1301</v>
      </c>
      <c r="G2018" s="651">
        <v>1.0999999999999999E-2</v>
      </c>
      <c r="H2018" s="651">
        <v>1.0999999999999999E-2</v>
      </c>
      <c r="I2018" s="651" t="s">
        <v>1302</v>
      </c>
    </row>
    <row r="2019" spans="1:9" ht="15.75" x14ac:dyDescent="0.25">
      <c r="A2019" s="651">
        <v>2018</v>
      </c>
      <c r="B2019" s="651" t="s">
        <v>161</v>
      </c>
      <c r="C2019" s="651" t="s">
        <v>296</v>
      </c>
      <c r="D2019" s="651" t="s">
        <v>1298</v>
      </c>
      <c r="E2019" s="651">
        <v>504</v>
      </c>
      <c r="F2019" s="651" t="s">
        <v>1301</v>
      </c>
      <c r="G2019" s="651">
        <v>0.01</v>
      </c>
      <c r="H2019" s="651">
        <v>0.01</v>
      </c>
      <c r="I2019" s="651" t="s">
        <v>1302</v>
      </c>
    </row>
    <row r="2020" spans="1:9" ht="15.75" x14ac:dyDescent="0.25">
      <c r="A2020" s="651">
        <v>2019</v>
      </c>
      <c r="B2020" s="651" t="s">
        <v>161</v>
      </c>
      <c r="C2020" s="651" t="s">
        <v>296</v>
      </c>
      <c r="D2020" s="651" t="s">
        <v>1298</v>
      </c>
      <c r="E2020" s="651">
        <v>510</v>
      </c>
      <c r="F2020" s="651" t="s">
        <v>1301</v>
      </c>
      <c r="G2020" s="651">
        <v>0.01</v>
      </c>
      <c r="H2020" s="651">
        <v>0.01</v>
      </c>
      <c r="I2020" s="651" t="s">
        <v>1300</v>
      </c>
    </row>
    <row r="2021" spans="1:9" ht="15.75" x14ac:dyDescent="0.25">
      <c r="A2021" s="651">
        <v>2020</v>
      </c>
      <c r="B2021" s="651" t="s">
        <v>161</v>
      </c>
      <c r="C2021" s="651" t="s">
        <v>296</v>
      </c>
      <c r="D2021" s="651" t="s">
        <v>1298</v>
      </c>
      <c r="E2021" s="651">
        <v>514</v>
      </c>
      <c r="F2021" s="651" t="s">
        <v>1301</v>
      </c>
      <c r="G2021" s="651">
        <v>0.01</v>
      </c>
      <c r="H2021" s="651">
        <v>0.01</v>
      </c>
      <c r="I2021" s="651" t="s">
        <v>1302</v>
      </c>
    </row>
    <row r="2022" spans="1:9" ht="15.75" x14ac:dyDescent="0.25">
      <c r="A2022" s="651">
        <v>2021</v>
      </c>
      <c r="B2022" s="651" t="s">
        <v>161</v>
      </c>
      <c r="C2022" s="651" t="s">
        <v>296</v>
      </c>
      <c r="D2022" s="651" t="s">
        <v>1298</v>
      </c>
      <c r="E2022" s="651">
        <v>514</v>
      </c>
      <c r="F2022" s="651" t="s">
        <v>1301</v>
      </c>
      <c r="G2022" s="651">
        <v>3.3000000000000002E-2</v>
      </c>
      <c r="H2022" s="651">
        <v>3.3000000000000002E-2</v>
      </c>
      <c r="I2022" s="651" t="s">
        <v>1300</v>
      </c>
    </row>
    <row r="2023" spans="1:9" ht="15.75" x14ac:dyDescent="0.25">
      <c r="A2023" s="651">
        <v>2022</v>
      </c>
      <c r="B2023" s="651" t="s">
        <v>161</v>
      </c>
      <c r="C2023" s="651" t="s">
        <v>296</v>
      </c>
      <c r="D2023" s="651" t="s">
        <v>1298</v>
      </c>
      <c r="E2023" s="651">
        <v>523</v>
      </c>
      <c r="F2023" s="651" t="s">
        <v>1301</v>
      </c>
      <c r="G2023" s="651">
        <v>0.01</v>
      </c>
      <c r="H2023" s="651">
        <v>0.01</v>
      </c>
      <c r="I2023" s="651" t="s">
        <v>1302</v>
      </c>
    </row>
    <row r="2024" spans="1:9" ht="15.75" x14ac:dyDescent="0.25">
      <c r="A2024" s="651">
        <v>2023</v>
      </c>
      <c r="B2024" s="651" t="s">
        <v>161</v>
      </c>
      <c r="C2024" s="651" t="s">
        <v>296</v>
      </c>
      <c r="D2024" s="651" t="s">
        <v>1298</v>
      </c>
      <c r="E2024" s="651">
        <v>525</v>
      </c>
      <c r="F2024" s="651" t="s">
        <v>1301</v>
      </c>
      <c r="G2024" s="651">
        <v>0.01</v>
      </c>
      <c r="H2024" s="651">
        <v>0.01</v>
      </c>
      <c r="I2024" s="651" t="s">
        <v>1302</v>
      </c>
    </row>
    <row r="2025" spans="1:9" ht="15.75" x14ac:dyDescent="0.25">
      <c r="A2025" s="651">
        <v>2024</v>
      </c>
      <c r="B2025" s="651" t="s">
        <v>161</v>
      </c>
      <c r="C2025" s="651" t="s">
        <v>296</v>
      </c>
      <c r="D2025" s="651" t="s">
        <v>1298</v>
      </c>
      <c r="E2025" s="651">
        <v>527</v>
      </c>
      <c r="F2025" s="651" t="s">
        <v>1301</v>
      </c>
      <c r="G2025" s="651">
        <v>0.01</v>
      </c>
      <c r="H2025" s="651">
        <v>0.01</v>
      </c>
      <c r="I2025" s="651" t="s">
        <v>1302</v>
      </c>
    </row>
    <row r="2026" spans="1:9" ht="15.75" x14ac:dyDescent="0.25">
      <c r="A2026" s="651">
        <v>2025</v>
      </c>
      <c r="B2026" s="651" t="s">
        <v>161</v>
      </c>
      <c r="C2026" s="651" t="s">
        <v>296</v>
      </c>
      <c r="D2026" s="651" t="s">
        <v>1298</v>
      </c>
      <c r="E2026" s="651">
        <v>534</v>
      </c>
      <c r="F2026" s="651" t="s">
        <v>1301</v>
      </c>
      <c r="G2026" s="651">
        <v>0.01</v>
      </c>
      <c r="H2026" s="651">
        <v>0.01</v>
      </c>
      <c r="I2026" s="651" t="s">
        <v>1302</v>
      </c>
    </row>
    <row r="2027" spans="1:9" ht="15.75" x14ac:dyDescent="0.25">
      <c r="A2027" s="651">
        <v>2026</v>
      </c>
      <c r="B2027" s="651" t="s">
        <v>161</v>
      </c>
      <c r="C2027" s="651" t="s">
        <v>296</v>
      </c>
      <c r="D2027" s="651" t="s">
        <v>1298</v>
      </c>
      <c r="E2027" s="651">
        <v>544</v>
      </c>
      <c r="F2027" s="651" t="s">
        <v>1301</v>
      </c>
      <c r="G2027" s="651">
        <v>0.01</v>
      </c>
      <c r="H2027" s="651">
        <v>0.01</v>
      </c>
      <c r="I2027" s="651" t="s">
        <v>1302</v>
      </c>
    </row>
    <row r="2028" spans="1:9" ht="15.75" x14ac:dyDescent="0.25">
      <c r="A2028" s="651">
        <v>2027</v>
      </c>
      <c r="B2028" s="651" t="s">
        <v>161</v>
      </c>
      <c r="C2028" s="651" t="s">
        <v>296</v>
      </c>
      <c r="D2028" s="651" t="s">
        <v>1298</v>
      </c>
      <c r="E2028" s="651">
        <v>575</v>
      </c>
      <c r="F2028" s="651" t="s">
        <v>1301</v>
      </c>
      <c r="G2028" s="651">
        <v>8.9999999999999993E-3</v>
      </c>
      <c r="H2028" s="651">
        <v>8.9999999999999993E-3</v>
      </c>
      <c r="I2028" s="651" t="s">
        <v>1302</v>
      </c>
    </row>
    <row r="2029" spans="1:9" ht="15.75" x14ac:dyDescent="0.25">
      <c r="A2029" s="651">
        <v>2028</v>
      </c>
      <c r="B2029" s="651" t="s">
        <v>161</v>
      </c>
      <c r="C2029" s="651" t="s">
        <v>296</v>
      </c>
      <c r="D2029" s="651" t="s">
        <v>1298</v>
      </c>
      <c r="E2029" s="651">
        <v>585</v>
      </c>
      <c r="F2029" s="651" t="s">
        <v>1301</v>
      </c>
      <c r="G2029" s="651">
        <v>8.9999999999999993E-3</v>
      </c>
      <c r="H2029" s="651">
        <v>8.9999999999999993E-3</v>
      </c>
      <c r="I2029" s="651" t="s">
        <v>1302</v>
      </c>
    </row>
    <row r="2030" spans="1:9" ht="15.75" x14ac:dyDescent="0.25">
      <c r="A2030" s="651">
        <v>2029</v>
      </c>
      <c r="B2030" s="651" t="s">
        <v>161</v>
      </c>
      <c r="C2030" s="651" t="s">
        <v>296</v>
      </c>
      <c r="D2030" s="651" t="s">
        <v>1298</v>
      </c>
      <c r="E2030" s="651">
        <v>586</v>
      </c>
      <c r="F2030" s="651" t="s">
        <v>1301</v>
      </c>
      <c r="G2030" s="651">
        <v>8.9999999999999993E-3</v>
      </c>
      <c r="H2030" s="651">
        <v>8.9999999999999993E-3</v>
      </c>
      <c r="I2030" s="651" t="s">
        <v>1302</v>
      </c>
    </row>
    <row r="2031" spans="1:9" ht="15.75" x14ac:dyDescent="0.25">
      <c r="A2031" s="651">
        <v>2030</v>
      </c>
      <c r="B2031" s="651" t="s">
        <v>161</v>
      </c>
      <c r="C2031" s="651" t="s">
        <v>296</v>
      </c>
      <c r="D2031" s="651" t="s">
        <v>1298</v>
      </c>
      <c r="E2031" s="651">
        <v>600</v>
      </c>
      <c r="F2031" s="651" t="s">
        <v>1301</v>
      </c>
      <c r="G2031" s="651">
        <v>8.9999999999999993E-3</v>
      </c>
      <c r="H2031" s="651">
        <v>8.9999999999999993E-3</v>
      </c>
      <c r="I2031" s="651" t="s">
        <v>1302</v>
      </c>
    </row>
    <row r="2032" spans="1:9" ht="15.75" x14ac:dyDescent="0.25">
      <c r="A2032" s="651">
        <v>2031</v>
      </c>
      <c r="B2032" s="651" t="s">
        <v>161</v>
      </c>
      <c r="C2032" s="651" t="s">
        <v>296</v>
      </c>
      <c r="D2032" s="651" t="s">
        <v>1298</v>
      </c>
      <c r="E2032" s="651">
        <v>630</v>
      </c>
      <c r="F2032" s="651" t="s">
        <v>1301</v>
      </c>
      <c r="G2032" s="651">
        <v>8.0000000000000002E-3</v>
      </c>
      <c r="H2032" s="651">
        <v>8.0000000000000002E-3</v>
      </c>
      <c r="I2032" s="651" t="s">
        <v>1302</v>
      </c>
    </row>
    <row r="2033" spans="1:9" ht="15.75" x14ac:dyDescent="0.25">
      <c r="A2033" s="651">
        <v>2032</v>
      </c>
      <c r="B2033" s="651" t="s">
        <v>1308</v>
      </c>
      <c r="C2033" s="651" t="s">
        <v>1297</v>
      </c>
      <c r="D2033" s="651" t="s">
        <v>1298</v>
      </c>
      <c r="E2033" s="651">
        <v>320</v>
      </c>
      <c r="F2033" s="651" t="s">
        <v>1299</v>
      </c>
      <c r="G2033" s="651">
        <v>2.4E-2</v>
      </c>
      <c r="H2033" s="651">
        <v>2.4E-2</v>
      </c>
      <c r="I2033" s="651" t="s">
        <v>1302</v>
      </c>
    </row>
    <row r="2034" spans="1:9" ht="15.75" x14ac:dyDescent="0.25">
      <c r="A2034" s="651">
        <v>2033</v>
      </c>
      <c r="B2034" s="651" t="s">
        <v>1308</v>
      </c>
      <c r="C2034" s="651" t="s">
        <v>1297</v>
      </c>
      <c r="D2034" s="651" t="s">
        <v>1298</v>
      </c>
      <c r="E2034" s="651">
        <v>328</v>
      </c>
      <c r="F2034" s="651" t="s">
        <v>1299</v>
      </c>
      <c r="G2034" s="651">
        <v>0.13</v>
      </c>
      <c r="H2034" s="651">
        <v>0.13</v>
      </c>
      <c r="I2034" s="651" t="s">
        <v>1302</v>
      </c>
    </row>
    <row r="2035" spans="1:9" ht="15.75" x14ac:dyDescent="0.25">
      <c r="A2035" s="651">
        <v>2034</v>
      </c>
      <c r="B2035" s="651" t="s">
        <v>1308</v>
      </c>
      <c r="C2035" s="651" t="s">
        <v>1297</v>
      </c>
      <c r="D2035" s="651" t="s">
        <v>1298</v>
      </c>
      <c r="E2035" s="651">
        <v>357</v>
      </c>
      <c r="F2035" s="651" t="s">
        <v>1299</v>
      </c>
      <c r="G2035" s="651">
        <v>0.03</v>
      </c>
      <c r="H2035" s="651">
        <v>0.03</v>
      </c>
      <c r="I2035" s="651" t="s">
        <v>1302</v>
      </c>
    </row>
    <row r="2036" spans="1:9" ht="15.75" x14ac:dyDescent="0.25">
      <c r="A2036" s="651">
        <v>2035</v>
      </c>
      <c r="B2036" s="651" t="s">
        <v>1308</v>
      </c>
      <c r="C2036" s="651" t="s">
        <v>1297</v>
      </c>
      <c r="D2036" s="651" t="s">
        <v>1298</v>
      </c>
      <c r="E2036" s="651">
        <v>360</v>
      </c>
      <c r="F2036" s="651" t="s">
        <v>1299</v>
      </c>
      <c r="G2036" s="651">
        <v>0.62</v>
      </c>
      <c r="H2036" s="651">
        <v>0.83</v>
      </c>
      <c r="I2036" s="651" t="s">
        <v>1300</v>
      </c>
    </row>
    <row r="2037" spans="1:9" ht="15.75" x14ac:dyDescent="0.25">
      <c r="A2037" s="651">
        <v>2036</v>
      </c>
      <c r="B2037" s="651" t="s">
        <v>1308</v>
      </c>
      <c r="C2037" s="651" t="s">
        <v>1297</v>
      </c>
      <c r="D2037" s="651" t="s">
        <v>1298</v>
      </c>
      <c r="E2037" s="651">
        <v>365</v>
      </c>
      <c r="F2037" s="651" t="s">
        <v>1299</v>
      </c>
      <c r="G2037" s="651">
        <v>2.9000000000000001E-2</v>
      </c>
      <c r="H2037" s="651">
        <v>2.9000000000000001E-2</v>
      </c>
      <c r="I2037" s="651" t="s">
        <v>1302</v>
      </c>
    </row>
    <row r="2038" spans="1:9" ht="15.75" x14ac:dyDescent="0.25">
      <c r="A2038" s="651">
        <v>2037</v>
      </c>
      <c r="B2038" s="651" t="s">
        <v>1308</v>
      </c>
      <c r="C2038" s="651" t="s">
        <v>1297</v>
      </c>
      <c r="D2038" s="651" t="s">
        <v>1298</v>
      </c>
      <c r="E2038" s="651">
        <v>373</v>
      </c>
      <c r="F2038" s="651" t="s">
        <v>1299</v>
      </c>
      <c r="G2038" s="651">
        <v>2.8000000000000001E-2</v>
      </c>
      <c r="H2038" s="651">
        <v>2.8000000000000001E-2</v>
      </c>
      <c r="I2038" s="651" t="s">
        <v>1302</v>
      </c>
    </row>
    <row r="2039" spans="1:9" ht="15.75" x14ac:dyDescent="0.25">
      <c r="A2039" s="651">
        <v>2038</v>
      </c>
      <c r="B2039" s="651" t="s">
        <v>1308</v>
      </c>
      <c r="C2039" s="651" t="s">
        <v>1297</v>
      </c>
      <c r="D2039" s="651" t="s">
        <v>1298</v>
      </c>
      <c r="E2039" s="651">
        <v>380</v>
      </c>
      <c r="F2039" s="651" t="s">
        <v>1299</v>
      </c>
      <c r="G2039" s="651">
        <v>2.8000000000000001E-2</v>
      </c>
      <c r="H2039" s="651">
        <v>2.8000000000000001E-2</v>
      </c>
      <c r="I2039" s="651" t="s">
        <v>1302</v>
      </c>
    </row>
    <row r="2040" spans="1:9" ht="15.75" x14ac:dyDescent="0.25">
      <c r="A2040" s="651">
        <v>2039</v>
      </c>
      <c r="B2040" s="651" t="s">
        <v>1308</v>
      </c>
      <c r="C2040" s="651" t="s">
        <v>1297</v>
      </c>
      <c r="D2040" s="651" t="s">
        <v>1298</v>
      </c>
      <c r="E2040" s="651">
        <v>392</v>
      </c>
      <c r="F2040" s="651" t="s">
        <v>1299</v>
      </c>
      <c r="G2040" s="651">
        <v>2.7E-2</v>
      </c>
      <c r="H2040" s="651">
        <v>2.7E-2</v>
      </c>
      <c r="I2040" s="651" t="s">
        <v>1302</v>
      </c>
    </row>
    <row r="2041" spans="1:9" ht="15.75" x14ac:dyDescent="0.25">
      <c r="A2041" s="651">
        <v>2040</v>
      </c>
      <c r="B2041" s="651" t="s">
        <v>1308</v>
      </c>
      <c r="C2041" s="651" t="s">
        <v>1297</v>
      </c>
      <c r="D2041" s="651" t="s">
        <v>1298</v>
      </c>
      <c r="E2041" s="651">
        <v>395</v>
      </c>
      <c r="F2041" s="651" t="s">
        <v>1299</v>
      </c>
      <c r="G2041" s="651">
        <v>0.08</v>
      </c>
      <c r="H2041" s="651">
        <v>0.08</v>
      </c>
      <c r="I2041" s="651" t="s">
        <v>1302</v>
      </c>
    </row>
    <row r="2042" spans="1:9" ht="15.75" x14ac:dyDescent="0.25">
      <c r="A2042" s="651">
        <v>2041</v>
      </c>
      <c r="B2042" s="651" t="s">
        <v>1308</v>
      </c>
      <c r="C2042" s="651" t="s">
        <v>1297</v>
      </c>
      <c r="D2042" s="651" t="s">
        <v>1298</v>
      </c>
      <c r="E2042" s="651">
        <v>402</v>
      </c>
      <c r="F2042" s="651" t="s">
        <v>1299</v>
      </c>
      <c r="G2042" s="651">
        <v>2.5999999999999999E-2</v>
      </c>
      <c r="H2042" s="651">
        <v>2.5999999999999999E-2</v>
      </c>
      <c r="I2042" s="651" t="s">
        <v>1302</v>
      </c>
    </row>
    <row r="2043" spans="1:9" ht="15.75" x14ac:dyDescent="0.25">
      <c r="A2043" s="651">
        <v>2042</v>
      </c>
      <c r="B2043" s="651" t="s">
        <v>1308</v>
      </c>
      <c r="C2043" s="651" t="s">
        <v>1297</v>
      </c>
      <c r="D2043" s="651" t="s">
        <v>1298</v>
      </c>
      <c r="E2043" s="651">
        <v>458</v>
      </c>
      <c r="F2043" s="651" t="s">
        <v>1299</v>
      </c>
      <c r="G2043" s="651">
        <v>2.3E-2</v>
      </c>
      <c r="H2043" s="651">
        <v>2.3E-2</v>
      </c>
      <c r="I2043" s="651" t="s">
        <v>1302</v>
      </c>
    </row>
    <row r="2044" spans="1:9" ht="15.75" x14ac:dyDescent="0.25">
      <c r="A2044" s="651">
        <v>2043</v>
      </c>
      <c r="B2044" s="651" t="s">
        <v>1308</v>
      </c>
      <c r="C2044" s="651" t="s">
        <v>1297</v>
      </c>
      <c r="D2044" s="651" t="s">
        <v>1298</v>
      </c>
      <c r="E2044" s="651">
        <v>471</v>
      </c>
      <c r="F2044" s="651" t="s">
        <v>1299</v>
      </c>
      <c r="G2044" s="651">
        <v>6.7000000000000004E-2</v>
      </c>
      <c r="H2044" s="651">
        <v>6.7000000000000004E-2</v>
      </c>
      <c r="I2044" s="651" t="s">
        <v>1302</v>
      </c>
    </row>
    <row r="2045" spans="1:9" ht="15.75" x14ac:dyDescent="0.25">
      <c r="A2045" s="651">
        <v>2044</v>
      </c>
      <c r="B2045" s="651" t="s">
        <v>1308</v>
      </c>
      <c r="C2045" s="651" t="s">
        <v>1297</v>
      </c>
      <c r="D2045" s="651" t="s">
        <v>1298</v>
      </c>
      <c r="E2045" s="651">
        <v>473</v>
      </c>
      <c r="F2045" s="651" t="s">
        <v>1299</v>
      </c>
      <c r="G2045" s="651">
        <v>0.11</v>
      </c>
      <c r="H2045" s="651">
        <v>0.11</v>
      </c>
      <c r="I2045" s="651" t="s">
        <v>1302</v>
      </c>
    </row>
    <row r="2046" spans="1:9" ht="15.75" x14ac:dyDescent="0.25">
      <c r="A2046" s="651">
        <v>2045</v>
      </c>
      <c r="B2046" s="651" t="s">
        <v>1308</v>
      </c>
      <c r="C2046" s="651" t="s">
        <v>1297</v>
      </c>
      <c r="D2046" s="651" t="s">
        <v>1298</v>
      </c>
      <c r="E2046" s="651">
        <v>480</v>
      </c>
      <c r="F2046" s="651" t="s">
        <v>1301</v>
      </c>
      <c r="G2046" s="651">
        <v>6.6000000000000003E-2</v>
      </c>
      <c r="H2046" s="651">
        <v>6.6000000000000003E-2</v>
      </c>
      <c r="I2046" s="651" t="s">
        <v>1302</v>
      </c>
    </row>
    <row r="2047" spans="1:9" ht="15.75" x14ac:dyDescent="0.25">
      <c r="A2047" s="651">
        <v>2046</v>
      </c>
      <c r="B2047" s="651" t="s">
        <v>1308</v>
      </c>
      <c r="C2047" s="651" t="s">
        <v>1297</v>
      </c>
      <c r="D2047" s="651" t="s">
        <v>1298</v>
      </c>
      <c r="E2047" s="651">
        <v>480</v>
      </c>
      <c r="F2047" s="651" t="s">
        <v>1301</v>
      </c>
      <c r="G2047" s="651">
        <v>0.11</v>
      </c>
      <c r="H2047" s="651">
        <v>0.11</v>
      </c>
      <c r="I2047" s="651" t="s">
        <v>1302</v>
      </c>
    </row>
    <row r="2048" spans="1:9" ht="15.75" x14ac:dyDescent="0.25">
      <c r="A2048" s="651">
        <v>2047</v>
      </c>
      <c r="B2048" s="651" t="s">
        <v>1308</v>
      </c>
      <c r="C2048" s="651" t="s">
        <v>1297</v>
      </c>
      <c r="D2048" s="651" t="s">
        <v>1298</v>
      </c>
      <c r="E2048" s="651">
        <v>544</v>
      </c>
      <c r="F2048" s="651" t="s">
        <v>1301</v>
      </c>
      <c r="G2048" s="651">
        <v>0.22</v>
      </c>
      <c r="H2048" s="651">
        <v>0.19</v>
      </c>
      <c r="I2048" s="651" t="s">
        <v>1302</v>
      </c>
    </row>
    <row r="2049" spans="1:9" ht="15.75" x14ac:dyDescent="0.25">
      <c r="A2049" s="651">
        <v>2048</v>
      </c>
      <c r="B2049" s="651" t="s">
        <v>1308</v>
      </c>
      <c r="C2049" s="651" t="s">
        <v>1297</v>
      </c>
      <c r="D2049" s="651" t="s">
        <v>1298</v>
      </c>
      <c r="E2049" s="651">
        <v>545</v>
      </c>
      <c r="F2049" s="651" t="s">
        <v>1301</v>
      </c>
      <c r="G2049" s="651">
        <v>0.22</v>
      </c>
      <c r="H2049" s="651">
        <v>0.19</v>
      </c>
      <c r="I2049" s="651" t="s">
        <v>1302</v>
      </c>
    </row>
    <row r="2050" spans="1:9" ht="15.75" x14ac:dyDescent="0.25">
      <c r="A2050" s="651">
        <v>2049</v>
      </c>
      <c r="B2050" s="651" t="s">
        <v>1308</v>
      </c>
      <c r="C2050" s="651" t="s">
        <v>1297</v>
      </c>
      <c r="D2050" s="651" t="s">
        <v>1298</v>
      </c>
      <c r="E2050" s="651">
        <v>556</v>
      </c>
      <c r="F2050" s="651" t="s">
        <v>1301</v>
      </c>
      <c r="G2050" s="651">
        <v>0.22</v>
      </c>
      <c r="H2050" s="651">
        <v>0.19</v>
      </c>
      <c r="I2050" s="651" t="s">
        <v>1302</v>
      </c>
    </row>
    <row r="2051" spans="1:9" ht="15.75" x14ac:dyDescent="0.25">
      <c r="A2051" s="651">
        <v>2050</v>
      </c>
      <c r="B2051" s="651" t="s">
        <v>1308</v>
      </c>
      <c r="C2051" s="651" t="s">
        <v>1297</v>
      </c>
      <c r="D2051" s="651" t="s">
        <v>1298</v>
      </c>
      <c r="E2051" s="651">
        <v>562</v>
      </c>
      <c r="F2051" s="651" t="s">
        <v>1301</v>
      </c>
      <c r="G2051" s="651">
        <v>1.2E-2</v>
      </c>
      <c r="H2051" s="651">
        <v>1.2E-2</v>
      </c>
      <c r="I2051" s="651" t="s">
        <v>1302</v>
      </c>
    </row>
    <row r="2052" spans="1:9" ht="15.75" x14ac:dyDescent="0.25">
      <c r="A2052" s="651">
        <v>2051</v>
      </c>
      <c r="B2052" s="651" t="s">
        <v>1308</v>
      </c>
      <c r="C2052" s="651" t="s">
        <v>1297</v>
      </c>
      <c r="D2052" s="651" t="s">
        <v>1298</v>
      </c>
      <c r="E2052" s="651">
        <v>569</v>
      </c>
      <c r="F2052" s="651" t="s">
        <v>1301</v>
      </c>
      <c r="G2052" s="651">
        <v>0.23</v>
      </c>
      <c r="H2052" s="651">
        <v>0.19</v>
      </c>
      <c r="I2052" s="651" t="s">
        <v>1302</v>
      </c>
    </row>
    <row r="2053" spans="1:9" ht="15.75" x14ac:dyDescent="0.25">
      <c r="A2053" s="651">
        <v>2052</v>
      </c>
      <c r="B2053" s="651" t="s">
        <v>1308</v>
      </c>
      <c r="C2053" s="651" t="s">
        <v>1297</v>
      </c>
      <c r="D2053" s="651" t="s">
        <v>1298</v>
      </c>
      <c r="E2053" s="651">
        <v>569</v>
      </c>
      <c r="F2053" s="651" t="s">
        <v>1301</v>
      </c>
      <c r="G2053" s="651">
        <v>0.23</v>
      </c>
      <c r="H2053" s="651">
        <v>0.19</v>
      </c>
      <c r="I2053" s="651" t="s">
        <v>1302</v>
      </c>
    </row>
    <row r="2054" spans="1:9" ht="15.75" x14ac:dyDescent="0.25">
      <c r="A2054" s="651">
        <v>2053</v>
      </c>
      <c r="B2054" s="651" t="s">
        <v>1308</v>
      </c>
      <c r="C2054" s="651" t="s">
        <v>1297</v>
      </c>
      <c r="D2054" s="651" t="s">
        <v>1298</v>
      </c>
      <c r="E2054" s="651">
        <v>635</v>
      </c>
      <c r="F2054" s="651" t="s">
        <v>1301</v>
      </c>
      <c r="G2054" s="651">
        <v>0.11</v>
      </c>
      <c r="H2054" s="651">
        <v>8.3000000000000004E-2</v>
      </c>
      <c r="I2054" s="651" t="s">
        <v>1302</v>
      </c>
    </row>
    <row r="2055" spans="1:9" ht="15.75" x14ac:dyDescent="0.25">
      <c r="A2055" s="651">
        <v>2054</v>
      </c>
      <c r="B2055" s="651" t="s">
        <v>1308</v>
      </c>
      <c r="C2055" s="651" t="s">
        <v>1297</v>
      </c>
      <c r="D2055" s="651" t="s">
        <v>1298</v>
      </c>
      <c r="E2055" s="651">
        <v>687</v>
      </c>
      <c r="F2055" s="651" t="s">
        <v>1301</v>
      </c>
      <c r="G2055" s="651">
        <v>6.6000000000000003E-2</v>
      </c>
      <c r="H2055" s="651">
        <v>4.5999999999999999E-2</v>
      </c>
      <c r="I2055" s="651" t="s">
        <v>1302</v>
      </c>
    </row>
    <row r="2056" spans="1:9" ht="15.75" x14ac:dyDescent="0.25">
      <c r="A2056" s="651">
        <v>2055</v>
      </c>
      <c r="B2056" s="651" t="s">
        <v>1308</v>
      </c>
      <c r="C2056" s="651" t="s">
        <v>1297</v>
      </c>
      <c r="D2056" s="651" t="s">
        <v>1298</v>
      </c>
      <c r="E2056" s="651">
        <v>687</v>
      </c>
      <c r="F2056" s="651" t="s">
        <v>1301</v>
      </c>
      <c r="G2056" s="651">
        <v>6.6000000000000003E-2</v>
      </c>
      <c r="H2056" s="651">
        <v>4.5999999999999999E-2</v>
      </c>
      <c r="I2056" s="651" t="s">
        <v>1302</v>
      </c>
    </row>
    <row r="2057" spans="1:9" ht="15.75" x14ac:dyDescent="0.25">
      <c r="A2057" s="651">
        <v>2056</v>
      </c>
      <c r="B2057" s="651" t="s">
        <v>1308</v>
      </c>
      <c r="C2057" s="651" t="s">
        <v>1297</v>
      </c>
      <c r="D2057" s="651" t="s">
        <v>1298</v>
      </c>
      <c r="E2057" s="651">
        <v>687</v>
      </c>
      <c r="F2057" s="651" t="s">
        <v>1301</v>
      </c>
      <c r="G2057" s="651">
        <v>6.6000000000000003E-2</v>
      </c>
      <c r="H2057" s="651">
        <v>4.5999999999999999E-2</v>
      </c>
      <c r="I2057" s="651" t="s">
        <v>1302</v>
      </c>
    </row>
    <row r="2058" spans="1:9" ht="15.75" x14ac:dyDescent="0.25">
      <c r="A2058" s="651">
        <v>2057</v>
      </c>
      <c r="B2058" s="651" t="s">
        <v>1308</v>
      </c>
      <c r="C2058" s="651" t="s">
        <v>1297</v>
      </c>
      <c r="D2058" s="651" t="s">
        <v>1298</v>
      </c>
      <c r="E2058" s="651">
        <v>690</v>
      </c>
      <c r="F2058" s="651" t="s">
        <v>1301</v>
      </c>
      <c r="G2058" s="651">
        <v>6.6000000000000003E-2</v>
      </c>
      <c r="H2058" s="651">
        <v>4.5999999999999999E-2</v>
      </c>
      <c r="I2058" s="651" t="s">
        <v>1302</v>
      </c>
    </row>
    <row r="2059" spans="1:9" ht="15.75" x14ac:dyDescent="0.25">
      <c r="A2059" s="651">
        <v>2058</v>
      </c>
      <c r="B2059" s="651" t="s">
        <v>1308</v>
      </c>
      <c r="C2059" s="651" t="s">
        <v>1297</v>
      </c>
      <c r="D2059" s="651" t="s">
        <v>1298</v>
      </c>
      <c r="E2059" s="651">
        <v>720</v>
      </c>
      <c r="F2059" s="651" t="s">
        <v>1304</v>
      </c>
      <c r="G2059" s="651">
        <v>6.6000000000000003E-2</v>
      </c>
      <c r="H2059" s="651">
        <v>4.3999999999999997E-2</v>
      </c>
      <c r="I2059" s="651" t="s">
        <v>1302</v>
      </c>
    </row>
    <row r="2060" spans="1:9" ht="15.75" x14ac:dyDescent="0.25">
      <c r="A2060" s="651">
        <v>2059</v>
      </c>
      <c r="B2060" s="651" t="s">
        <v>1308</v>
      </c>
      <c r="C2060" s="651" t="s">
        <v>1297</v>
      </c>
      <c r="D2060" s="651" t="s">
        <v>1298</v>
      </c>
      <c r="E2060" s="651">
        <v>720</v>
      </c>
      <c r="F2060" s="651" t="s">
        <v>1304</v>
      </c>
      <c r="G2060" s="651">
        <v>6.6000000000000003E-2</v>
      </c>
      <c r="H2060" s="651">
        <v>4.3999999999999997E-2</v>
      </c>
      <c r="I2060" s="651" t="s">
        <v>1302</v>
      </c>
    </row>
    <row r="2061" spans="1:9" ht="15.75" x14ac:dyDescent="0.25">
      <c r="A2061" s="651">
        <v>2060</v>
      </c>
      <c r="B2061" s="651" t="s">
        <v>1308</v>
      </c>
      <c r="C2061" s="651" t="s">
        <v>1297</v>
      </c>
      <c r="D2061" s="651" t="s">
        <v>1298</v>
      </c>
      <c r="E2061" s="651">
        <v>720</v>
      </c>
      <c r="F2061" s="651" t="s">
        <v>1304</v>
      </c>
      <c r="G2061" s="651">
        <v>6.6000000000000003E-2</v>
      </c>
      <c r="H2061" s="651">
        <v>4.3999999999999997E-2</v>
      </c>
      <c r="I2061" s="651" t="s">
        <v>1302</v>
      </c>
    </row>
    <row r="2062" spans="1:9" ht="15.75" x14ac:dyDescent="0.25">
      <c r="A2062" s="651">
        <v>2061</v>
      </c>
      <c r="B2062" s="651" t="s">
        <v>1308</v>
      </c>
      <c r="C2062" s="651" t="s">
        <v>1297</v>
      </c>
      <c r="D2062" s="651" t="s">
        <v>1298</v>
      </c>
      <c r="E2062" s="651">
        <v>720</v>
      </c>
      <c r="F2062" s="651" t="s">
        <v>1304</v>
      </c>
      <c r="G2062" s="651">
        <v>6.6000000000000003E-2</v>
      </c>
      <c r="H2062" s="651">
        <v>4.3999999999999997E-2</v>
      </c>
      <c r="I2062" s="651" t="s">
        <v>1302</v>
      </c>
    </row>
    <row r="2063" spans="1:9" ht="15.75" x14ac:dyDescent="0.25">
      <c r="A2063" s="651">
        <v>2062</v>
      </c>
      <c r="B2063" s="651" t="s">
        <v>1308</v>
      </c>
      <c r="C2063" s="651" t="s">
        <v>1297</v>
      </c>
      <c r="D2063" s="651" t="s">
        <v>1298</v>
      </c>
      <c r="E2063" s="651">
        <v>729</v>
      </c>
      <c r="F2063" s="651" t="s">
        <v>1304</v>
      </c>
      <c r="G2063" s="651">
        <v>6.5000000000000002E-2</v>
      </c>
      <c r="H2063" s="651">
        <v>4.2999999999999997E-2</v>
      </c>
      <c r="I2063" s="651" t="s">
        <v>1302</v>
      </c>
    </row>
    <row r="2064" spans="1:9" ht="15.75" x14ac:dyDescent="0.25">
      <c r="A2064" s="651">
        <v>2063</v>
      </c>
      <c r="B2064" s="651" t="s">
        <v>1308</v>
      </c>
      <c r="C2064" s="651" t="s">
        <v>1297</v>
      </c>
      <c r="D2064" s="651" t="s">
        <v>1298</v>
      </c>
      <c r="E2064" s="651">
        <v>747</v>
      </c>
      <c r="F2064" s="651" t="s">
        <v>1304</v>
      </c>
      <c r="G2064" s="651">
        <v>6.5000000000000002E-2</v>
      </c>
      <c r="H2064" s="651">
        <v>4.2000000000000003E-2</v>
      </c>
      <c r="I2064" s="651" t="s">
        <v>1302</v>
      </c>
    </row>
    <row r="2065" spans="1:9" ht="15.75" x14ac:dyDescent="0.25">
      <c r="A2065" s="651">
        <v>2064</v>
      </c>
      <c r="B2065" s="651" t="s">
        <v>1308</v>
      </c>
      <c r="C2065" s="651" t="s">
        <v>1297</v>
      </c>
      <c r="D2065" s="651" t="s">
        <v>1298</v>
      </c>
      <c r="E2065" s="651">
        <v>748</v>
      </c>
      <c r="F2065" s="651" t="s">
        <v>1304</v>
      </c>
      <c r="G2065" s="651">
        <v>6.5000000000000002E-2</v>
      </c>
      <c r="H2065" s="651">
        <v>4.2000000000000003E-2</v>
      </c>
      <c r="I2065" s="651" t="s">
        <v>1302</v>
      </c>
    </row>
    <row r="2066" spans="1:9" ht="15.75" x14ac:dyDescent="0.25">
      <c r="A2066" s="651">
        <v>2065</v>
      </c>
      <c r="B2066" s="651" t="s">
        <v>1308</v>
      </c>
      <c r="C2066" s="651" t="s">
        <v>1297</v>
      </c>
      <c r="D2066" s="651" t="s">
        <v>1298</v>
      </c>
      <c r="E2066" s="651">
        <v>749</v>
      </c>
      <c r="F2066" s="651" t="s">
        <v>1304</v>
      </c>
      <c r="G2066" s="651">
        <v>6.7000000000000004E-2</v>
      </c>
      <c r="H2066" s="651">
        <v>4.2999999999999997E-2</v>
      </c>
      <c r="I2066" s="651" t="s">
        <v>1300</v>
      </c>
    </row>
    <row r="2067" spans="1:9" ht="15.75" x14ac:dyDescent="0.25">
      <c r="A2067" s="651">
        <v>2066</v>
      </c>
      <c r="B2067" s="651" t="s">
        <v>1308</v>
      </c>
      <c r="C2067" s="651" t="s">
        <v>1297</v>
      </c>
      <c r="D2067" s="651" t="s">
        <v>1298</v>
      </c>
      <c r="E2067" s="651">
        <v>764</v>
      </c>
      <c r="F2067" s="651" t="s">
        <v>1304</v>
      </c>
      <c r="G2067" s="651">
        <v>7.1999999999999995E-2</v>
      </c>
      <c r="H2067" s="651">
        <v>4.4999999999999998E-2</v>
      </c>
      <c r="I2067" s="651" t="s">
        <v>1302</v>
      </c>
    </row>
    <row r="2068" spans="1:9" ht="15.75" x14ac:dyDescent="0.25">
      <c r="A2068" s="651">
        <v>2067</v>
      </c>
      <c r="B2068" s="651" t="s">
        <v>1308</v>
      </c>
      <c r="C2068" s="651" t="s">
        <v>1297</v>
      </c>
      <c r="D2068" s="651" t="s">
        <v>1298</v>
      </c>
      <c r="E2068" s="651">
        <v>776</v>
      </c>
      <c r="F2068" s="651" t="s">
        <v>1304</v>
      </c>
      <c r="G2068" s="651">
        <v>0.11</v>
      </c>
      <c r="H2068" s="651">
        <v>6.8000000000000005E-2</v>
      </c>
      <c r="I2068" s="651" t="s">
        <v>1302</v>
      </c>
    </row>
    <row r="2069" spans="1:9" ht="15.75" x14ac:dyDescent="0.25">
      <c r="A2069" s="651">
        <v>2068</v>
      </c>
      <c r="B2069" s="651" t="s">
        <v>1308</v>
      </c>
      <c r="C2069" s="651" t="s">
        <v>1297</v>
      </c>
      <c r="D2069" s="651" t="s">
        <v>1298</v>
      </c>
      <c r="E2069" s="651">
        <v>780</v>
      </c>
      <c r="F2069" s="651" t="s">
        <v>1304</v>
      </c>
      <c r="G2069" s="651">
        <v>6.7000000000000004E-2</v>
      </c>
      <c r="H2069" s="651">
        <v>4.1000000000000002E-2</v>
      </c>
      <c r="I2069" s="651" t="s">
        <v>1302</v>
      </c>
    </row>
    <row r="2070" spans="1:9" ht="15.75" x14ac:dyDescent="0.25">
      <c r="A2070" s="651">
        <v>2069</v>
      </c>
      <c r="B2070" s="651" t="s">
        <v>1308</v>
      </c>
      <c r="C2070" s="651" t="s">
        <v>1297</v>
      </c>
      <c r="D2070" s="651" t="s">
        <v>1298</v>
      </c>
      <c r="E2070" s="651">
        <v>780</v>
      </c>
      <c r="F2070" s="651" t="s">
        <v>1304</v>
      </c>
      <c r="G2070" s="651">
        <v>6.7000000000000004E-2</v>
      </c>
      <c r="H2070" s="651">
        <v>4.1000000000000002E-2</v>
      </c>
      <c r="I2070" s="651" t="s">
        <v>1302</v>
      </c>
    </row>
    <row r="2071" spans="1:9" ht="15.75" x14ac:dyDescent="0.25">
      <c r="A2071" s="651">
        <v>2070</v>
      </c>
      <c r="B2071" s="651" t="s">
        <v>1308</v>
      </c>
      <c r="C2071" s="651" t="s">
        <v>296</v>
      </c>
      <c r="D2071" s="651" t="s">
        <v>1298</v>
      </c>
      <c r="E2071" s="651">
        <v>240</v>
      </c>
      <c r="F2071" s="651" t="s">
        <v>1299</v>
      </c>
      <c r="G2071" s="651">
        <v>6.7000000000000002E-3</v>
      </c>
      <c r="H2071" s="651">
        <v>1.3332999999999999E-2</v>
      </c>
      <c r="I2071" s="651" t="s">
        <v>1302</v>
      </c>
    </row>
    <row r="2072" spans="1:9" ht="15.75" x14ac:dyDescent="0.25">
      <c r="A2072" s="651">
        <v>2071</v>
      </c>
      <c r="B2072" s="651" t="s">
        <v>1308</v>
      </c>
      <c r="C2072" s="651" t="s">
        <v>296</v>
      </c>
      <c r="D2072" s="651" t="s">
        <v>1298</v>
      </c>
      <c r="E2072" s="651">
        <v>300</v>
      </c>
      <c r="F2072" s="651" t="s">
        <v>1299</v>
      </c>
      <c r="G2072" s="651">
        <v>8.3000000000000001E-3</v>
      </c>
      <c r="H2072" s="651">
        <v>1.3332999999999999E-2</v>
      </c>
      <c r="I2072" s="651" t="s">
        <v>1302</v>
      </c>
    </row>
    <row r="2073" spans="1:9" ht="15.75" x14ac:dyDescent="0.25">
      <c r="A2073" s="651">
        <v>2072</v>
      </c>
      <c r="B2073" s="651" t="s">
        <v>1308</v>
      </c>
      <c r="C2073" s="651" t="s">
        <v>296</v>
      </c>
      <c r="D2073" s="651" t="s">
        <v>1298</v>
      </c>
      <c r="E2073" s="651">
        <v>300</v>
      </c>
      <c r="F2073" s="651" t="s">
        <v>1299</v>
      </c>
      <c r="G2073" s="651">
        <v>8.3000000000000001E-3</v>
      </c>
      <c r="H2073" s="651">
        <v>1.3332999999999999E-2</v>
      </c>
      <c r="I2073" s="651" t="s">
        <v>1302</v>
      </c>
    </row>
    <row r="2074" spans="1:9" ht="15.75" x14ac:dyDescent="0.25">
      <c r="A2074" s="651">
        <v>2073</v>
      </c>
      <c r="B2074" s="651" t="s">
        <v>1308</v>
      </c>
      <c r="C2074" s="651" t="s">
        <v>296</v>
      </c>
      <c r="D2074" s="651" t="s">
        <v>1298</v>
      </c>
      <c r="E2074" s="651">
        <v>300</v>
      </c>
      <c r="F2074" s="651" t="s">
        <v>1299</v>
      </c>
      <c r="G2074" s="651">
        <v>8.3000000000000001E-3</v>
      </c>
      <c r="H2074" s="651">
        <v>1.3332999999999999E-2</v>
      </c>
      <c r="I2074" s="651" t="s">
        <v>1302</v>
      </c>
    </row>
    <row r="2075" spans="1:9" ht="15.75" x14ac:dyDescent="0.25">
      <c r="A2075" s="651">
        <v>2074</v>
      </c>
      <c r="B2075" s="651" t="s">
        <v>1308</v>
      </c>
      <c r="C2075" s="651" t="s">
        <v>296</v>
      </c>
      <c r="D2075" s="651" t="s">
        <v>1298</v>
      </c>
      <c r="E2075" s="651">
        <v>300</v>
      </c>
      <c r="F2075" s="651" t="s">
        <v>1299</v>
      </c>
      <c r="G2075" s="651">
        <v>8.3000000000000001E-3</v>
      </c>
      <c r="H2075" s="651">
        <v>1.3332999999999999E-2</v>
      </c>
      <c r="I2075" s="651" t="s">
        <v>1302</v>
      </c>
    </row>
    <row r="2076" spans="1:9" ht="15.75" x14ac:dyDescent="0.25">
      <c r="A2076" s="651">
        <v>2075</v>
      </c>
      <c r="B2076" s="651" t="s">
        <v>1308</v>
      </c>
      <c r="C2076" s="651" t="s">
        <v>296</v>
      </c>
      <c r="D2076" s="651" t="s">
        <v>1298</v>
      </c>
      <c r="E2076" s="651">
        <v>300</v>
      </c>
      <c r="F2076" s="651" t="s">
        <v>1299</v>
      </c>
      <c r="G2076" s="651">
        <v>8.3000000000000001E-3</v>
      </c>
      <c r="H2076" s="651">
        <v>1.3332999999999999E-2</v>
      </c>
      <c r="I2076" s="651" t="s">
        <v>1302</v>
      </c>
    </row>
    <row r="2077" spans="1:9" ht="15.75" x14ac:dyDescent="0.25">
      <c r="A2077" s="651">
        <v>2076</v>
      </c>
      <c r="B2077" s="651" t="s">
        <v>1308</v>
      </c>
      <c r="C2077" s="651" t="s">
        <v>296</v>
      </c>
      <c r="D2077" s="651" t="s">
        <v>1298</v>
      </c>
      <c r="E2077" s="651">
        <v>310</v>
      </c>
      <c r="F2077" s="651" t="s">
        <v>1299</v>
      </c>
      <c r="G2077" s="651">
        <v>6.5000000000000002E-2</v>
      </c>
      <c r="H2077" s="651">
        <v>0.1</v>
      </c>
      <c r="I2077" s="651" t="s">
        <v>1300</v>
      </c>
    </row>
    <row r="2078" spans="1:9" ht="15.75" x14ac:dyDescent="0.25">
      <c r="A2078" s="651">
        <v>2077</v>
      </c>
      <c r="B2078" s="651" t="s">
        <v>1308</v>
      </c>
      <c r="C2078" s="651" t="s">
        <v>296</v>
      </c>
      <c r="D2078" s="651" t="s">
        <v>1298</v>
      </c>
      <c r="E2078" s="651">
        <v>330</v>
      </c>
      <c r="F2078" s="651" t="s">
        <v>1299</v>
      </c>
      <c r="G2078" s="651">
        <v>9.1999999999999998E-3</v>
      </c>
      <c r="H2078" s="651">
        <v>1.3332999999999999E-2</v>
      </c>
      <c r="I2078" s="651" t="s">
        <v>1302</v>
      </c>
    </row>
    <row r="2079" spans="1:9" ht="15.75" x14ac:dyDescent="0.25">
      <c r="A2079" s="651">
        <v>2078</v>
      </c>
      <c r="B2079" s="651" t="s">
        <v>1308</v>
      </c>
      <c r="C2079" s="651" t="s">
        <v>296</v>
      </c>
      <c r="D2079" s="651" t="s">
        <v>1298</v>
      </c>
      <c r="E2079" s="651">
        <v>342</v>
      </c>
      <c r="F2079" s="651" t="s">
        <v>1299</v>
      </c>
      <c r="G2079" s="651">
        <v>0.28000000000000003</v>
      </c>
      <c r="H2079" s="651">
        <v>0.4</v>
      </c>
      <c r="I2079" s="651" t="s">
        <v>1302</v>
      </c>
    </row>
    <row r="2080" spans="1:9" ht="15.75" x14ac:dyDescent="0.25">
      <c r="A2080" s="651">
        <v>2079</v>
      </c>
      <c r="B2080" s="651" t="s">
        <v>1308</v>
      </c>
      <c r="C2080" s="651" t="s">
        <v>296</v>
      </c>
      <c r="D2080" s="651" t="s">
        <v>1298</v>
      </c>
      <c r="E2080" s="651">
        <v>355</v>
      </c>
      <c r="F2080" s="651" t="s">
        <v>1299</v>
      </c>
      <c r="G2080" s="651">
        <v>0.54</v>
      </c>
      <c r="H2080" s="651">
        <v>0.73</v>
      </c>
      <c r="I2080" s="651" t="s">
        <v>1300</v>
      </c>
    </row>
    <row r="2081" spans="1:9" ht="15.75" x14ac:dyDescent="0.25">
      <c r="A2081" s="651">
        <v>2080</v>
      </c>
      <c r="B2081" s="651" t="s">
        <v>1308</v>
      </c>
      <c r="C2081" s="651" t="s">
        <v>296</v>
      </c>
      <c r="D2081" s="651" t="s">
        <v>1298</v>
      </c>
      <c r="E2081" s="651">
        <v>360</v>
      </c>
      <c r="F2081" s="651" t="s">
        <v>1299</v>
      </c>
      <c r="G2081" s="651">
        <v>7.4999999999999997E-3</v>
      </c>
      <c r="H2081" s="651">
        <v>0.01</v>
      </c>
      <c r="I2081" s="651" t="s">
        <v>1302</v>
      </c>
    </row>
    <row r="2082" spans="1:9" ht="15.75" x14ac:dyDescent="0.25">
      <c r="A2082" s="651">
        <v>2081</v>
      </c>
      <c r="B2082" s="651" t="s">
        <v>1308</v>
      </c>
      <c r="C2082" s="651" t="s">
        <v>296</v>
      </c>
      <c r="D2082" s="651" t="s">
        <v>1298</v>
      </c>
      <c r="E2082" s="651">
        <v>360</v>
      </c>
      <c r="F2082" s="651" t="s">
        <v>1299</v>
      </c>
      <c r="G2082" s="651">
        <v>7.4999999999999997E-3</v>
      </c>
      <c r="H2082" s="651">
        <v>0.01</v>
      </c>
      <c r="I2082" s="651" t="s">
        <v>1302</v>
      </c>
    </row>
    <row r="2083" spans="1:9" ht="15.75" x14ac:dyDescent="0.25">
      <c r="A2083" s="651">
        <v>2082</v>
      </c>
      <c r="B2083" s="651" t="s">
        <v>1308</v>
      </c>
      <c r="C2083" s="651" t="s">
        <v>296</v>
      </c>
      <c r="D2083" s="651" t="s">
        <v>1298</v>
      </c>
      <c r="E2083" s="651">
        <v>360</v>
      </c>
      <c r="F2083" s="651" t="s">
        <v>1299</v>
      </c>
      <c r="G2083" s="651">
        <v>7.4999999999999997E-3</v>
      </c>
      <c r="H2083" s="651">
        <v>0.01</v>
      </c>
      <c r="I2083" s="651" t="s">
        <v>1302</v>
      </c>
    </row>
    <row r="2084" spans="1:9" ht="15.75" x14ac:dyDescent="0.25">
      <c r="A2084" s="651">
        <v>2083</v>
      </c>
      <c r="B2084" s="651" t="s">
        <v>1308</v>
      </c>
      <c r="C2084" s="651" t="s">
        <v>296</v>
      </c>
      <c r="D2084" s="651" t="s">
        <v>1298</v>
      </c>
      <c r="E2084" s="651">
        <v>360</v>
      </c>
      <c r="F2084" s="651" t="s">
        <v>1299</v>
      </c>
      <c r="G2084" s="651">
        <v>7.4999999999999997E-3</v>
      </c>
      <c r="H2084" s="651">
        <v>0.01</v>
      </c>
      <c r="I2084" s="651" t="s">
        <v>1302</v>
      </c>
    </row>
    <row r="2085" spans="1:9" ht="15.75" x14ac:dyDescent="0.25">
      <c r="A2085" s="651">
        <v>2084</v>
      </c>
      <c r="B2085" s="651" t="s">
        <v>1308</v>
      </c>
      <c r="C2085" s="651" t="s">
        <v>296</v>
      </c>
      <c r="D2085" s="651" t="s">
        <v>1298</v>
      </c>
      <c r="E2085" s="651">
        <v>363</v>
      </c>
      <c r="F2085" s="651" t="s">
        <v>1299</v>
      </c>
      <c r="G2085" s="651">
        <v>6.6000000000000003E-2</v>
      </c>
      <c r="H2085" s="651">
        <v>8.6999999999999994E-2</v>
      </c>
      <c r="I2085" s="651" t="s">
        <v>1300</v>
      </c>
    </row>
    <row r="2086" spans="1:9" ht="15.75" x14ac:dyDescent="0.25">
      <c r="A2086" s="651">
        <v>2085</v>
      </c>
      <c r="B2086" s="651" t="s">
        <v>1308</v>
      </c>
      <c r="C2086" s="651" t="s">
        <v>296</v>
      </c>
      <c r="D2086" s="651" t="s">
        <v>1298</v>
      </c>
      <c r="E2086" s="651">
        <v>381</v>
      </c>
      <c r="F2086" s="651" t="s">
        <v>1299</v>
      </c>
      <c r="G2086" s="651">
        <v>0.24</v>
      </c>
      <c r="H2086" s="651">
        <v>0.24</v>
      </c>
      <c r="I2086" s="651" t="s">
        <v>1302</v>
      </c>
    </row>
    <row r="2087" spans="1:9" ht="15.75" x14ac:dyDescent="0.25">
      <c r="A2087" s="651">
        <v>2086</v>
      </c>
      <c r="B2087" s="651" t="s">
        <v>1308</v>
      </c>
      <c r="C2087" s="651" t="s">
        <v>296</v>
      </c>
      <c r="D2087" s="651" t="s">
        <v>1298</v>
      </c>
      <c r="E2087" s="651">
        <v>381</v>
      </c>
      <c r="F2087" s="651" t="s">
        <v>1299</v>
      </c>
      <c r="G2087" s="651">
        <v>0.28000000000000003</v>
      </c>
      <c r="H2087" s="651">
        <v>0.28000000000000003</v>
      </c>
      <c r="I2087" s="651" t="s">
        <v>1302</v>
      </c>
    </row>
    <row r="2088" spans="1:9" ht="15.75" x14ac:dyDescent="0.25">
      <c r="A2088" s="651">
        <v>2087</v>
      </c>
      <c r="B2088" s="651" t="s">
        <v>1308</v>
      </c>
      <c r="C2088" s="651" t="s">
        <v>296</v>
      </c>
      <c r="D2088" s="651" t="s">
        <v>1298</v>
      </c>
      <c r="E2088" s="651">
        <v>384</v>
      </c>
      <c r="F2088" s="651" t="s">
        <v>1299</v>
      </c>
      <c r="G2088" s="651">
        <v>0.24</v>
      </c>
      <c r="H2088" s="651">
        <v>0.24</v>
      </c>
      <c r="I2088" s="651" t="s">
        <v>1302</v>
      </c>
    </row>
    <row r="2089" spans="1:9" ht="15.75" x14ac:dyDescent="0.25">
      <c r="A2089" s="651">
        <v>2088</v>
      </c>
      <c r="B2089" s="651" t="s">
        <v>1308</v>
      </c>
      <c r="C2089" s="651" t="s">
        <v>296</v>
      </c>
      <c r="D2089" s="651" t="s">
        <v>1298</v>
      </c>
      <c r="E2089" s="651">
        <v>390</v>
      </c>
      <c r="F2089" s="651" t="s">
        <v>1299</v>
      </c>
      <c r="G2089" s="651">
        <v>1.2999999999999999E-2</v>
      </c>
      <c r="H2089" s="651">
        <v>1.2999999999999999E-2</v>
      </c>
      <c r="I2089" s="651" t="s">
        <v>1302</v>
      </c>
    </row>
    <row r="2090" spans="1:9" ht="15.75" x14ac:dyDescent="0.25">
      <c r="A2090" s="651">
        <v>2089</v>
      </c>
      <c r="B2090" s="651" t="s">
        <v>1308</v>
      </c>
      <c r="C2090" s="651" t="s">
        <v>296</v>
      </c>
      <c r="D2090" s="651" t="s">
        <v>1298</v>
      </c>
      <c r="E2090" s="651">
        <v>390</v>
      </c>
      <c r="F2090" s="651" t="s">
        <v>1299</v>
      </c>
      <c r="G2090" s="651">
        <v>2.1999999999999999E-2</v>
      </c>
      <c r="H2090" s="651">
        <v>2.7E-2</v>
      </c>
      <c r="I2090" s="651" t="s">
        <v>1302</v>
      </c>
    </row>
    <row r="2091" spans="1:9" ht="15.75" x14ac:dyDescent="0.25">
      <c r="A2091" s="651">
        <v>2090</v>
      </c>
      <c r="B2091" s="651" t="s">
        <v>1308</v>
      </c>
      <c r="C2091" s="651" t="s">
        <v>296</v>
      </c>
      <c r="D2091" s="651" t="s">
        <v>1298</v>
      </c>
      <c r="E2091" s="651">
        <v>397</v>
      </c>
      <c r="F2091" s="651" t="s">
        <v>1299</v>
      </c>
      <c r="G2091" s="651">
        <v>1.0999999999999999E-2</v>
      </c>
      <c r="H2091" s="651">
        <v>1.2999999999999999E-2</v>
      </c>
      <c r="I2091" s="651" t="s">
        <v>1302</v>
      </c>
    </row>
    <row r="2092" spans="1:9" ht="15.75" x14ac:dyDescent="0.25">
      <c r="A2092" s="651">
        <v>2091</v>
      </c>
      <c r="B2092" s="651" t="s">
        <v>1308</v>
      </c>
      <c r="C2092" s="651" t="s">
        <v>296</v>
      </c>
      <c r="D2092" s="651" t="s">
        <v>1298</v>
      </c>
      <c r="E2092" s="651">
        <v>400</v>
      </c>
      <c r="F2092" s="651" t="s">
        <v>1299</v>
      </c>
      <c r="G2092" s="651">
        <v>6.6000000000000003E-2</v>
      </c>
      <c r="H2092" s="651">
        <v>7.9000000000000001E-2</v>
      </c>
      <c r="I2092" s="651" t="s">
        <v>1300</v>
      </c>
    </row>
    <row r="2093" spans="1:9" ht="15.75" x14ac:dyDescent="0.25">
      <c r="A2093" s="651">
        <v>2092</v>
      </c>
      <c r="B2093" s="651" t="s">
        <v>1308</v>
      </c>
      <c r="C2093" s="651" t="s">
        <v>296</v>
      </c>
      <c r="D2093" s="651" t="s">
        <v>1298</v>
      </c>
      <c r="E2093" s="651">
        <v>408</v>
      </c>
      <c r="F2093" s="651" t="s">
        <v>1299</v>
      </c>
      <c r="G2093" s="651">
        <v>0.23</v>
      </c>
      <c r="H2093" s="651">
        <v>0.23</v>
      </c>
      <c r="I2093" s="651" t="s">
        <v>1302</v>
      </c>
    </row>
    <row r="2094" spans="1:9" ht="15.75" x14ac:dyDescent="0.25">
      <c r="A2094" s="651">
        <v>2093</v>
      </c>
      <c r="B2094" s="651" t="s">
        <v>1308</v>
      </c>
      <c r="C2094" s="651" t="s">
        <v>296</v>
      </c>
      <c r="D2094" s="651" t="s">
        <v>1298</v>
      </c>
      <c r="E2094" s="651">
        <v>410</v>
      </c>
      <c r="F2094" s="651" t="s">
        <v>1299</v>
      </c>
      <c r="G2094" s="651">
        <v>1.2999999999999999E-2</v>
      </c>
      <c r="H2094" s="651">
        <v>1.2999999999999999E-2</v>
      </c>
      <c r="I2094" s="651" t="s">
        <v>1302</v>
      </c>
    </row>
    <row r="2095" spans="1:9" ht="15.75" x14ac:dyDescent="0.25">
      <c r="A2095" s="651">
        <v>2094</v>
      </c>
      <c r="B2095" s="651" t="s">
        <v>1308</v>
      </c>
      <c r="C2095" s="651" t="s">
        <v>296</v>
      </c>
      <c r="D2095" s="651" t="s">
        <v>1298</v>
      </c>
      <c r="E2095" s="651">
        <v>410</v>
      </c>
      <c r="F2095" s="651" t="s">
        <v>1299</v>
      </c>
      <c r="G2095" s="651">
        <v>2.1999999999999999E-2</v>
      </c>
      <c r="H2095" s="651">
        <v>2.5999999999999999E-2</v>
      </c>
      <c r="I2095" s="651" t="s">
        <v>1302</v>
      </c>
    </row>
    <row r="2096" spans="1:9" ht="15.75" x14ac:dyDescent="0.25">
      <c r="A2096" s="651">
        <v>2095</v>
      </c>
      <c r="B2096" s="651" t="s">
        <v>1308</v>
      </c>
      <c r="C2096" s="651" t="s">
        <v>296</v>
      </c>
      <c r="D2096" s="651" t="s">
        <v>1298</v>
      </c>
      <c r="E2096" s="651">
        <v>410</v>
      </c>
      <c r="F2096" s="651" t="s">
        <v>1299</v>
      </c>
      <c r="G2096" s="651">
        <v>2.1999999999999999E-2</v>
      </c>
      <c r="H2096" s="651">
        <v>2.5999999999999999E-2</v>
      </c>
      <c r="I2096" s="651" t="s">
        <v>1302</v>
      </c>
    </row>
    <row r="2097" spans="1:9" ht="15.75" x14ac:dyDescent="0.25">
      <c r="A2097" s="651">
        <v>2096</v>
      </c>
      <c r="B2097" s="651" t="s">
        <v>1308</v>
      </c>
      <c r="C2097" s="651" t="s">
        <v>296</v>
      </c>
      <c r="D2097" s="651" t="s">
        <v>1298</v>
      </c>
      <c r="E2097" s="651">
        <v>410</v>
      </c>
      <c r="F2097" s="651" t="s">
        <v>1299</v>
      </c>
      <c r="G2097" s="651">
        <v>6.6000000000000003E-2</v>
      </c>
      <c r="H2097" s="651">
        <v>7.6999999999999999E-2</v>
      </c>
      <c r="I2097" s="651" t="s">
        <v>1300</v>
      </c>
    </row>
    <row r="2098" spans="1:9" ht="15.75" x14ac:dyDescent="0.25">
      <c r="A2098" s="651">
        <v>2097</v>
      </c>
      <c r="B2098" s="651" t="s">
        <v>1308</v>
      </c>
      <c r="C2098" s="651" t="s">
        <v>296</v>
      </c>
      <c r="D2098" s="651" t="s">
        <v>1298</v>
      </c>
      <c r="E2098" s="651">
        <v>410</v>
      </c>
      <c r="F2098" s="651" t="s">
        <v>1299</v>
      </c>
      <c r="G2098" s="651">
        <v>0.46</v>
      </c>
      <c r="H2098" s="651">
        <v>0.46</v>
      </c>
      <c r="I2098" s="651" t="s">
        <v>1300</v>
      </c>
    </row>
    <row r="2099" spans="1:9" ht="15.75" x14ac:dyDescent="0.25">
      <c r="A2099" s="651">
        <v>2098</v>
      </c>
      <c r="B2099" s="651" t="s">
        <v>1308</v>
      </c>
      <c r="C2099" s="651" t="s">
        <v>296</v>
      </c>
      <c r="D2099" s="651" t="s">
        <v>1298</v>
      </c>
      <c r="E2099" s="651">
        <v>412</v>
      </c>
      <c r="F2099" s="651" t="s">
        <v>1299</v>
      </c>
      <c r="G2099" s="651">
        <v>0.94</v>
      </c>
      <c r="H2099" s="651">
        <v>1.1000000000000001</v>
      </c>
      <c r="I2099" s="651" t="s">
        <v>1300</v>
      </c>
    </row>
    <row r="2100" spans="1:9" ht="15.75" x14ac:dyDescent="0.25">
      <c r="A2100" s="651">
        <v>2099</v>
      </c>
      <c r="B2100" s="651" t="s">
        <v>1308</v>
      </c>
      <c r="C2100" s="651" t="s">
        <v>296</v>
      </c>
      <c r="D2100" s="651" t="s">
        <v>1298</v>
      </c>
      <c r="E2100" s="651">
        <v>413</v>
      </c>
      <c r="F2100" s="651" t="s">
        <v>1299</v>
      </c>
      <c r="G2100" s="651">
        <v>2.3E-2</v>
      </c>
      <c r="H2100" s="651">
        <v>2.3E-2</v>
      </c>
      <c r="I2100" s="651" t="s">
        <v>1302</v>
      </c>
    </row>
    <row r="2101" spans="1:9" ht="15.75" x14ac:dyDescent="0.25">
      <c r="A2101" s="651">
        <v>2100</v>
      </c>
      <c r="B2101" s="651" t="s">
        <v>1308</v>
      </c>
      <c r="C2101" s="651" t="s">
        <v>296</v>
      </c>
      <c r="D2101" s="651" t="s">
        <v>1298</v>
      </c>
      <c r="E2101" s="651">
        <v>416</v>
      </c>
      <c r="F2101" s="651" t="s">
        <v>1299</v>
      </c>
      <c r="G2101" s="651">
        <v>8.5000000000000006E-2</v>
      </c>
      <c r="H2101" s="651">
        <v>8.5000000000000006E-2</v>
      </c>
      <c r="I2101" s="651" t="s">
        <v>1302</v>
      </c>
    </row>
    <row r="2102" spans="1:9" ht="15.75" x14ac:dyDescent="0.25">
      <c r="A2102" s="651">
        <v>2101</v>
      </c>
      <c r="B2102" s="651" t="s">
        <v>1308</v>
      </c>
      <c r="C2102" s="651" t="s">
        <v>296</v>
      </c>
      <c r="D2102" s="651" t="s">
        <v>1298</v>
      </c>
      <c r="E2102" s="651">
        <v>417</v>
      </c>
      <c r="F2102" s="651" t="s">
        <v>1299</v>
      </c>
      <c r="G2102" s="651">
        <v>0.22</v>
      </c>
      <c r="H2102" s="651">
        <v>0.22</v>
      </c>
      <c r="I2102" s="651" t="s">
        <v>1302</v>
      </c>
    </row>
    <row r="2103" spans="1:9" ht="15.75" x14ac:dyDescent="0.25">
      <c r="A2103" s="651">
        <v>2102</v>
      </c>
      <c r="B2103" s="651" t="s">
        <v>1308</v>
      </c>
      <c r="C2103" s="651" t="s">
        <v>296</v>
      </c>
      <c r="D2103" s="651" t="s">
        <v>1298</v>
      </c>
      <c r="E2103" s="651">
        <v>420</v>
      </c>
      <c r="F2103" s="651" t="s">
        <v>1299</v>
      </c>
      <c r="G2103" s="651">
        <v>0.22</v>
      </c>
      <c r="H2103" s="651">
        <v>0.22</v>
      </c>
      <c r="I2103" s="651" t="s">
        <v>1302</v>
      </c>
    </row>
    <row r="2104" spans="1:9" ht="15.75" x14ac:dyDescent="0.25">
      <c r="A2104" s="651">
        <v>2103</v>
      </c>
      <c r="B2104" s="651" t="s">
        <v>1308</v>
      </c>
      <c r="C2104" s="651" t="s">
        <v>296</v>
      </c>
      <c r="D2104" s="651" t="s">
        <v>1298</v>
      </c>
      <c r="E2104" s="651">
        <v>427</v>
      </c>
      <c r="F2104" s="651" t="s">
        <v>1299</v>
      </c>
      <c r="G2104" s="651">
        <v>2.4E-2</v>
      </c>
      <c r="H2104" s="651">
        <v>2.4E-2</v>
      </c>
      <c r="I2104" s="651" t="s">
        <v>1300</v>
      </c>
    </row>
    <row r="2105" spans="1:9" ht="15.75" x14ac:dyDescent="0.25">
      <c r="A2105" s="651">
        <v>2104</v>
      </c>
      <c r="B2105" s="651" t="s">
        <v>1308</v>
      </c>
      <c r="C2105" s="651" t="s">
        <v>296</v>
      </c>
      <c r="D2105" s="651" t="s">
        <v>1298</v>
      </c>
      <c r="E2105" s="651">
        <v>428</v>
      </c>
      <c r="F2105" s="651" t="s">
        <v>1299</v>
      </c>
      <c r="G2105" s="651">
        <v>0.02</v>
      </c>
      <c r="H2105" s="651">
        <v>2.1999999999999999E-2</v>
      </c>
      <c r="I2105" s="651" t="s">
        <v>1302</v>
      </c>
    </row>
    <row r="2106" spans="1:9" ht="15.75" x14ac:dyDescent="0.25">
      <c r="A2106" s="651">
        <v>2105</v>
      </c>
      <c r="B2106" s="651" t="s">
        <v>1308</v>
      </c>
      <c r="C2106" s="651" t="s">
        <v>296</v>
      </c>
      <c r="D2106" s="651" t="s">
        <v>1298</v>
      </c>
      <c r="E2106" s="651">
        <v>430</v>
      </c>
      <c r="F2106" s="651" t="s">
        <v>1299</v>
      </c>
      <c r="G2106" s="651">
        <v>0.02</v>
      </c>
      <c r="H2106" s="651">
        <v>2.1999999999999999E-2</v>
      </c>
      <c r="I2106" s="651" t="s">
        <v>1302</v>
      </c>
    </row>
    <row r="2107" spans="1:9" ht="15.75" x14ac:dyDescent="0.25">
      <c r="A2107" s="651">
        <v>2106</v>
      </c>
      <c r="B2107" s="651" t="s">
        <v>1308</v>
      </c>
      <c r="C2107" s="651" t="s">
        <v>296</v>
      </c>
      <c r="D2107" s="651" t="s">
        <v>1298</v>
      </c>
      <c r="E2107" s="651">
        <v>430</v>
      </c>
      <c r="F2107" s="651" t="s">
        <v>1299</v>
      </c>
      <c r="G2107" s="651">
        <v>0.02</v>
      </c>
      <c r="H2107" s="651">
        <v>2.1999999999999999E-2</v>
      </c>
      <c r="I2107" s="651" t="s">
        <v>1302</v>
      </c>
    </row>
    <row r="2108" spans="1:9" ht="15.75" x14ac:dyDescent="0.25">
      <c r="A2108" s="651">
        <v>2107</v>
      </c>
      <c r="B2108" s="651" t="s">
        <v>1308</v>
      </c>
      <c r="C2108" s="651" t="s">
        <v>296</v>
      </c>
      <c r="D2108" s="651" t="s">
        <v>1298</v>
      </c>
      <c r="E2108" s="651">
        <v>435</v>
      </c>
      <c r="F2108" s="651" t="s">
        <v>1299</v>
      </c>
      <c r="G2108" s="651">
        <v>1.0999999999999999E-2</v>
      </c>
      <c r="H2108" s="651">
        <v>1.2E-2</v>
      </c>
      <c r="I2108" s="651" t="s">
        <v>1302</v>
      </c>
    </row>
    <row r="2109" spans="1:9" ht="15.75" x14ac:dyDescent="0.25">
      <c r="A2109" s="651">
        <v>2108</v>
      </c>
      <c r="B2109" s="651" t="s">
        <v>1308</v>
      </c>
      <c r="C2109" s="651" t="s">
        <v>296</v>
      </c>
      <c r="D2109" s="651" t="s">
        <v>1298</v>
      </c>
      <c r="E2109" s="651">
        <v>435</v>
      </c>
      <c r="F2109" s="651" t="s">
        <v>1299</v>
      </c>
      <c r="G2109" s="651">
        <v>6.6000000000000003E-2</v>
      </c>
      <c r="H2109" s="651">
        <v>7.2999999999999995E-2</v>
      </c>
      <c r="I2109" s="651" t="s">
        <v>1300</v>
      </c>
    </row>
    <row r="2110" spans="1:9" ht="15.75" x14ac:dyDescent="0.25">
      <c r="A2110" s="651">
        <v>2109</v>
      </c>
      <c r="B2110" s="651" t="s">
        <v>1308</v>
      </c>
      <c r="C2110" s="651" t="s">
        <v>296</v>
      </c>
      <c r="D2110" s="651" t="s">
        <v>1298</v>
      </c>
      <c r="E2110" s="651">
        <v>440</v>
      </c>
      <c r="F2110" s="651" t="s">
        <v>1299</v>
      </c>
      <c r="G2110" s="651">
        <v>2.1999999999999999E-2</v>
      </c>
      <c r="H2110" s="651">
        <v>2.4E-2</v>
      </c>
      <c r="I2110" s="651" t="s">
        <v>1302</v>
      </c>
    </row>
    <row r="2111" spans="1:9" ht="15.75" x14ac:dyDescent="0.25">
      <c r="A2111" s="651">
        <v>2110</v>
      </c>
      <c r="B2111" s="651" t="s">
        <v>1308</v>
      </c>
      <c r="C2111" s="651" t="s">
        <v>296</v>
      </c>
      <c r="D2111" s="651" t="s">
        <v>1298</v>
      </c>
      <c r="E2111" s="651">
        <v>448</v>
      </c>
      <c r="F2111" s="651" t="s">
        <v>1299</v>
      </c>
      <c r="G2111" s="651" t="s">
        <v>1303</v>
      </c>
      <c r="H2111" s="651">
        <v>1.2E-2</v>
      </c>
      <c r="I2111" s="651" t="s">
        <v>1302</v>
      </c>
    </row>
    <row r="2112" spans="1:9" ht="15.75" x14ac:dyDescent="0.25">
      <c r="A2112" s="651">
        <v>2111</v>
      </c>
      <c r="B2112" s="651" t="s">
        <v>1308</v>
      </c>
      <c r="C2112" s="651" t="s">
        <v>296</v>
      </c>
      <c r="D2112" s="651" t="s">
        <v>1298</v>
      </c>
      <c r="E2112" s="651">
        <v>449</v>
      </c>
      <c r="F2112" s="651" t="s">
        <v>1299</v>
      </c>
      <c r="G2112" s="651">
        <v>0.2</v>
      </c>
      <c r="H2112" s="651">
        <v>0.2</v>
      </c>
      <c r="I2112" s="651" t="s">
        <v>1302</v>
      </c>
    </row>
    <row r="2113" spans="1:9" ht="15.75" x14ac:dyDescent="0.25">
      <c r="A2113" s="651">
        <v>2112</v>
      </c>
      <c r="B2113" s="651" t="s">
        <v>1308</v>
      </c>
      <c r="C2113" s="651" t="s">
        <v>296</v>
      </c>
      <c r="D2113" s="651" t="s">
        <v>1298</v>
      </c>
      <c r="E2113" s="651">
        <v>450</v>
      </c>
      <c r="F2113" s="651" t="s">
        <v>1299</v>
      </c>
      <c r="G2113" s="651">
        <v>6.6000000000000003E-2</v>
      </c>
      <c r="H2113" s="651">
        <v>7.0000000000000007E-2</v>
      </c>
      <c r="I2113" s="651" t="s">
        <v>1300</v>
      </c>
    </row>
    <row r="2114" spans="1:9" ht="15.75" x14ac:dyDescent="0.25">
      <c r="A2114" s="651">
        <v>2113</v>
      </c>
      <c r="B2114" s="651" t="s">
        <v>1308</v>
      </c>
      <c r="C2114" s="651" t="s">
        <v>296</v>
      </c>
      <c r="D2114" s="651" t="s">
        <v>1298</v>
      </c>
      <c r="E2114" s="651">
        <v>455</v>
      </c>
      <c r="F2114" s="651" t="s">
        <v>1299</v>
      </c>
      <c r="G2114" s="651">
        <v>7.6E-3</v>
      </c>
      <c r="H2114" s="651">
        <v>8.0000000000000002E-3</v>
      </c>
      <c r="I2114" s="651" t="s">
        <v>1302</v>
      </c>
    </row>
    <row r="2115" spans="1:9" ht="15.75" x14ac:dyDescent="0.25">
      <c r="A2115" s="651">
        <v>2114</v>
      </c>
      <c r="B2115" s="651" t="s">
        <v>1308</v>
      </c>
      <c r="C2115" s="651" t="s">
        <v>296</v>
      </c>
      <c r="D2115" s="651" t="s">
        <v>1298</v>
      </c>
      <c r="E2115" s="651">
        <v>457</v>
      </c>
      <c r="F2115" s="651" t="s">
        <v>1299</v>
      </c>
      <c r="G2115" s="651">
        <v>7.6999999999999999E-2</v>
      </c>
      <c r="H2115" s="651">
        <v>7.6999999999999999E-2</v>
      </c>
      <c r="I2115" s="651" t="s">
        <v>1302</v>
      </c>
    </row>
    <row r="2116" spans="1:9" ht="15.75" x14ac:dyDescent="0.25">
      <c r="A2116" s="651">
        <v>2115</v>
      </c>
      <c r="B2116" s="651" t="s">
        <v>1308</v>
      </c>
      <c r="C2116" s="651" t="s">
        <v>296</v>
      </c>
      <c r="D2116" s="651" t="s">
        <v>1298</v>
      </c>
      <c r="E2116" s="651">
        <v>460</v>
      </c>
      <c r="F2116" s="651" t="s">
        <v>1299</v>
      </c>
      <c r="G2116" s="651">
        <v>0.3</v>
      </c>
      <c r="H2116" s="651">
        <v>0.3</v>
      </c>
      <c r="I2116" s="651" t="s">
        <v>1302</v>
      </c>
    </row>
    <row r="2117" spans="1:9" ht="15.75" x14ac:dyDescent="0.25">
      <c r="A2117" s="651">
        <v>2116</v>
      </c>
      <c r="B2117" s="651" t="s">
        <v>1309</v>
      </c>
      <c r="C2117" s="651" t="s">
        <v>296</v>
      </c>
      <c r="D2117" s="651" t="s">
        <v>1298</v>
      </c>
      <c r="E2117" s="651">
        <v>462</v>
      </c>
      <c r="F2117" s="651" t="s">
        <v>1299</v>
      </c>
      <c r="G2117" s="651" t="s">
        <v>1303</v>
      </c>
      <c r="H2117" s="651">
        <v>1.0999999999999999E-2</v>
      </c>
      <c r="I2117" s="651" t="s">
        <v>1302</v>
      </c>
    </row>
    <row r="2118" spans="1:9" ht="15.75" x14ac:dyDescent="0.25">
      <c r="A2118" s="651">
        <v>2117</v>
      </c>
      <c r="B2118" s="651" t="s">
        <v>1308</v>
      </c>
      <c r="C2118" s="651" t="s">
        <v>296</v>
      </c>
      <c r="D2118" s="651" t="s">
        <v>1298</v>
      </c>
      <c r="E2118" s="651">
        <v>463</v>
      </c>
      <c r="F2118" s="651" t="s">
        <v>1299</v>
      </c>
      <c r="G2118" s="651">
        <v>3.7999999999999999E-2</v>
      </c>
      <c r="H2118" s="651">
        <v>3.7999999999999999E-2</v>
      </c>
      <c r="I2118" s="651" t="s">
        <v>1302</v>
      </c>
    </row>
    <row r="2119" spans="1:9" ht="15.75" x14ac:dyDescent="0.25">
      <c r="A2119" s="651">
        <v>2118</v>
      </c>
      <c r="B2119" s="651" t="s">
        <v>1308</v>
      </c>
      <c r="C2119" s="651" t="s">
        <v>296</v>
      </c>
      <c r="D2119" s="651" t="s">
        <v>1298</v>
      </c>
      <c r="E2119" s="651">
        <v>465</v>
      </c>
      <c r="F2119" s="651" t="s">
        <v>1299</v>
      </c>
      <c r="G2119" s="651">
        <v>1.6E-2</v>
      </c>
      <c r="H2119" s="651">
        <v>1.0999999999999999E-2</v>
      </c>
      <c r="I2119" s="651" t="s">
        <v>1302</v>
      </c>
    </row>
    <row r="2120" spans="1:9" ht="15.75" x14ac:dyDescent="0.25">
      <c r="A2120" s="651">
        <v>2119</v>
      </c>
      <c r="B2120" s="651" t="s">
        <v>1309</v>
      </c>
      <c r="C2120" s="651" t="s">
        <v>296</v>
      </c>
      <c r="D2120" s="651" t="s">
        <v>1298</v>
      </c>
      <c r="E2120" s="651">
        <v>466</v>
      </c>
      <c r="F2120" s="651" t="s">
        <v>1299</v>
      </c>
      <c r="G2120" s="651" t="s">
        <v>1303</v>
      </c>
      <c r="H2120" s="651">
        <v>1.0999999999999999E-2</v>
      </c>
      <c r="I2120" s="651" t="s">
        <v>1302</v>
      </c>
    </row>
    <row r="2121" spans="1:9" ht="15.75" x14ac:dyDescent="0.25">
      <c r="A2121" s="651">
        <v>2120</v>
      </c>
      <c r="B2121" s="651" t="s">
        <v>1308</v>
      </c>
      <c r="C2121" s="651" t="s">
        <v>296</v>
      </c>
      <c r="D2121" s="651" t="s">
        <v>1298</v>
      </c>
      <c r="E2121" s="651">
        <v>470</v>
      </c>
      <c r="F2121" s="651" t="s">
        <v>1299</v>
      </c>
      <c r="G2121" s="651" t="s">
        <v>1303</v>
      </c>
      <c r="H2121" s="651">
        <v>1.0999999999999999E-2</v>
      </c>
      <c r="I2121" s="651" t="s">
        <v>1302</v>
      </c>
    </row>
    <row r="2122" spans="1:9" ht="15.75" x14ac:dyDescent="0.25">
      <c r="A2122" s="651">
        <v>2121</v>
      </c>
      <c r="B2122" s="651" t="s">
        <v>1308</v>
      </c>
      <c r="C2122" s="651" t="s">
        <v>296</v>
      </c>
      <c r="D2122" s="651" t="s">
        <v>1298</v>
      </c>
      <c r="E2122" s="651">
        <v>470</v>
      </c>
      <c r="F2122" s="651" t="s">
        <v>1299</v>
      </c>
      <c r="G2122" s="651">
        <v>0.31</v>
      </c>
      <c r="H2122" s="651">
        <v>0.31</v>
      </c>
      <c r="I2122" s="651" t="s">
        <v>1302</v>
      </c>
    </row>
    <row r="2123" spans="1:9" ht="15.75" x14ac:dyDescent="0.25">
      <c r="A2123" s="651">
        <v>2122</v>
      </c>
      <c r="B2123" s="651" t="s">
        <v>1308</v>
      </c>
      <c r="C2123" s="651" t="s">
        <v>296</v>
      </c>
      <c r="D2123" s="651" t="s">
        <v>1298</v>
      </c>
      <c r="E2123" s="651">
        <v>471</v>
      </c>
      <c r="F2123" s="651" t="s">
        <v>1299</v>
      </c>
      <c r="G2123" s="651">
        <v>0.22</v>
      </c>
      <c r="H2123" s="651">
        <v>0.22</v>
      </c>
      <c r="I2123" s="651" t="s">
        <v>1302</v>
      </c>
    </row>
    <row r="2124" spans="1:9" ht="15.75" x14ac:dyDescent="0.25">
      <c r="A2124" s="651">
        <v>2123</v>
      </c>
      <c r="B2124" s="651" t="s">
        <v>1308</v>
      </c>
      <c r="C2124" s="651" t="s">
        <v>296</v>
      </c>
      <c r="D2124" s="651" t="s">
        <v>1298</v>
      </c>
      <c r="E2124" s="651">
        <v>472</v>
      </c>
      <c r="F2124" s="651" t="s">
        <v>1299</v>
      </c>
      <c r="G2124" s="651">
        <v>0.02</v>
      </c>
      <c r="H2124" s="651">
        <v>0.02</v>
      </c>
      <c r="I2124" s="651" t="s">
        <v>1302</v>
      </c>
    </row>
    <row r="2125" spans="1:9" ht="15.75" x14ac:dyDescent="0.25">
      <c r="A2125" s="651">
        <v>2124</v>
      </c>
      <c r="B2125" s="651" t="s">
        <v>1309</v>
      </c>
      <c r="C2125" s="651" t="s">
        <v>296</v>
      </c>
      <c r="D2125" s="651" t="s">
        <v>1298</v>
      </c>
      <c r="E2125" s="651">
        <v>473</v>
      </c>
      <c r="F2125" s="651" t="s">
        <v>1299</v>
      </c>
      <c r="G2125" s="651" t="s">
        <v>1303</v>
      </c>
      <c r="H2125" s="651">
        <v>1.0999999999999999E-2</v>
      </c>
      <c r="I2125" s="651" t="s">
        <v>1302</v>
      </c>
    </row>
    <row r="2126" spans="1:9" ht="15.75" x14ac:dyDescent="0.25">
      <c r="A2126" s="651">
        <v>2125</v>
      </c>
      <c r="B2126" s="651" t="s">
        <v>1308</v>
      </c>
      <c r="C2126" s="651" t="s">
        <v>296</v>
      </c>
      <c r="D2126" s="651" t="s">
        <v>1298</v>
      </c>
      <c r="E2126" s="651">
        <v>478</v>
      </c>
      <c r="F2126" s="651" t="s">
        <v>1299</v>
      </c>
      <c r="G2126" s="651">
        <v>0.19</v>
      </c>
      <c r="H2126" s="651">
        <v>0.19</v>
      </c>
      <c r="I2126" s="651" t="s">
        <v>1302</v>
      </c>
    </row>
    <row r="2127" spans="1:9" ht="15.75" x14ac:dyDescent="0.25">
      <c r="A2127" s="651">
        <v>2126</v>
      </c>
      <c r="B2127" s="651" t="s">
        <v>1308</v>
      </c>
      <c r="C2127" s="651" t="s">
        <v>296</v>
      </c>
      <c r="D2127" s="651" t="s">
        <v>1298</v>
      </c>
      <c r="E2127" s="651">
        <v>479</v>
      </c>
      <c r="F2127" s="651" t="s">
        <v>1299</v>
      </c>
      <c r="G2127" s="651">
        <v>0.01</v>
      </c>
      <c r="H2127" s="651">
        <v>0.01</v>
      </c>
      <c r="I2127" s="651" t="s">
        <v>1302</v>
      </c>
    </row>
    <row r="2128" spans="1:9" ht="15.75" x14ac:dyDescent="0.25">
      <c r="A2128" s="651">
        <v>2127</v>
      </c>
      <c r="B2128" s="651" t="s">
        <v>1308</v>
      </c>
      <c r="C2128" s="651" t="s">
        <v>296</v>
      </c>
      <c r="D2128" s="651" t="s">
        <v>1298</v>
      </c>
      <c r="E2128" s="651">
        <v>480</v>
      </c>
      <c r="F2128" s="651" t="s">
        <v>1301</v>
      </c>
      <c r="G2128" s="651">
        <v>6.7000000000000002E-3</v>
      </c>
      <c r="H2128" s="651">
        <v>6.6670000000000002E-3</v>
      </c>
      <c r="I2128" s="651" t="s">
        <v>1302</v>
      </c>
    </row>
    <row r="2129" spans="1:9" ht="15.75" x14ac:dyDescent="0.25">
      <c r="A2129" s="651">
        <v>2128</v>
      </c>
      <c r="B2129" s="651" t="s">
        <v>1308</v>
      </c>
      <c r="C2129" s="651" t="s">
        <v>296</v>
      </c>
      <c r="D2129" s="651" t="s">
        <v>1298</v>
      </c>
      <c r="E2129" s="651">
        <v>480</v>
      </c>
      <c r="F2129" s="651" t="s">
        <v>1301</v>
      </c>
      <c r="G2129" s="651">
        <v>1.6E-2</v>
      </c>
      <c r="H2129" s="651">
        <v>1.6E-2</v>
      </c>
      <c r="I2129" s="651" t="s">
        <v>1302</v>
      </c>
    </row>
    <row r="2130" spans="1:9" ht="15.75" x14ac:dyDescent="0.25">
      <c r="A2130" s="651">
        <v>2129</v>
      </c>
      <c r="B2130" s="651" t="s">
        <v>1308</v>
      </c>
      <c r="C2130" s="651" t="s">
        <v>296</v>
      </c>
      <c r="D2130" s="651" t="s">
        <v>1298</v>
      </c>
      <c r="E2130" s="651">
        <v>480</v>
      </c>
      <c r="F2130" s="651" t="s">
        <v>1301</v>
      </c>
      <c r="G2130" s="651">
        <v>1.6E-2</v>
      </c>
      <c r="H2130" s="651">
        <v>1.6E-2</v>
      </c>
      <c r="I2130" s="651" t="s">
        <v>1302</v>
      </c>
    </row>
    <row r="2131" spans="1:9" ht="15.75" x14ac:dyDescent="0.25">
      <c r="A2131" s="651">
        <v>2130</v>
      </c>
      <c r="B2131" s="651" t="s">
        <v>1308</v>
      </c>
      <c r="C2131" s="651" t="s">
        <v>296</v>
      </c>
      <c r="D2131" s="651" t="s">
        <v>1298</v>
      </c>
      <c r="E2131" s="651">
        <v>480</v>
      </c>
      <c r="F2131" s="651" t="s">
        <v>1301</v>
      </c>
      <c r="G2131" s="651">
        <v>1.6E-2</v>
      </c>
      <c r="H2131" s="651">
        <v>1.6E-2</v>
      </c>
      <c r="I2131" s="651" t="s">
        <v>1302</v>
      </c>
    </row>
    <row r="2132" spans="1:9" ht="15.75" x14ac:dyDescent="0.25">
      <c r="A2132" s="651">
        <v>2131</v>
      </c>
      <c r="B2132" s="651" t="s">
        <v>1308</v>
      </c>
      <c r="C2132" s="651" t="s">
        <v>296</v>
      </c>
      <c r="D2132" s="651" t="s">
        <v>1298</v>
      </c>
      <c r="E2132" s="651">
        <v>480</v>
      </c>
      <c r="F2132" s="651" t="s">
        <v>1301</v>
      </c>
      <c r="G2132" s="651">
        <v>1.6E-2</v>
      </c>
      <c r="H2132" s="651">
        <v>1.6E-2</v>
      </c>
      <c r="I2132" s="651" t="s">
        <v>1302</v>
      </c>
    </row>
    <row r="2133" spans="1:9" ht="15.75" x14ac:dyDescent="0.25">
      <c r="A2133" s="651">
        <v>2132</v>
      </c>
      <c r="B2133" s="651" t="s">
        <v>1308</v>
      </c>
      <c r="C2133" s="651" t="s">
        <v>296</v>
      </c>
      <c r="D2133" s="651" t="s">
        <v>1298</v>
      </c>
      <c r="E2133" s="651">
        <v>480</v>
      </c>
      <c r="F2133" s="651" t="s">
        <v>1301</v>
      </c>
      <c r="G2133" s="651">
        <v>1.7000000000000001E-2</v>
      </c>
      <c r="H2133" s="651">
        <v>1.7000000000000001E-2</v>
      </c>
      <c r="I2133" s="651" t="s">
        <v>1302</v>
      </c>
    </row>
    <row r="2134" spans="1:9" ht="15.75" x14ac:dyDescent="0.25">
      <c r="A2134" s="651">
        <v>2133</v>
      </c>
      <c r="B2134" s="651" t="s">
        <v>1308</v>
      </c>
      <c r="C2134" s="651" t="s">
        <v>296</v>
      </c>
      <c r="D2134" s="651" t="s">
        <v>1298</v>
      </c>
      <c r="E2134" s="651">
        <v>480</v>
      </c>
      <c r="F2134" s="651" t="s">
        <v>1301</v>
      </c>
      <c r="G2134" s="651">
        <v>1.78E-2</v>
      </c>
      <c r="H2134" s="651">
        <v>1.7777999999999999E-2</v>
      </c>
      <c r="I2134" s="651" t="s">
        <v>1302</v>
      </c>
    </row>
    <row r="2135" spans="1:9" ht="15.75" x14ac:dyDescent="0.25">
      <c r="A2135" s="651">
        <v>2134</v>
      </c>
      <c r="B2135" s="651" t="s">
        <v>1308</v>
      </c>
      <c r="C2135" s="651" t="s">
        <v>296</v>
      </c>
      <c r="D2135" s="651" t="s">
        <v>1298</v>
      </c>
      <c r="E2135" s="651">
        <v>480</v>
      </c>
      <c r="F2135" s="651" t="s">
        <v>1301</v>
      </c>
      <c r="G2135" s="651">
        <v>1.78E-2</v>
      </c>
      <c r="H2135" s="651">
        <v>1.7777999999999999E-2</v>
      </c>
      <c r="I2135" s="651" t="s">
        <v>1302</v>
      </c>
    </row>
    <row r="2136" spans="1:9" ht="15.75" x14ac:dyDescent="0.25">
      <c r="A2136" s="651">
        <v>2135</v>
      </c>
      <c r="B2136" s="651" t="s">
        <v>1308</v>
      </c>
      <c r="C2136" s="651" t="s">
        <v>296</v>
      </c>
      <c r="D2136" s="651" t="s">
        <v>1298</v>
      </c>
      <c r="E2136" s="651">
        <v>480</v>
      </c>
      <c r="F2136" s="651" t="s">
        <v>1301</v>
      </c>
      <c r="G2136" s="651">
        <v>1.78E-2</v>
      </c>
      <c r="H2136" s="651">
        <v>1.7777999999999999E-2</v>
      </c>
      <c r="I2136" s="651" t="s">
        <v>1302</v>
      </c>
    </row>
    <row r="2137" spans="1:9" ht="15.75" x14ac:dyDescent="0.25">
      <c r="A2137" s="651">
        <v>2136</v>
      </c>
      <c r="B2137" s="651" t="s">
        <v>1308</v>
      </c>
      <c r="C2137" s="651" t="s">
        <v>296</v>
      </c>
      <c r="D2137" s="651" t="s">
        <v>1298</v>
      </c>
      <c r="E2137" s="651">
        <v>480</v>
      </c>
      <c r="F2137" s="651" t="s">
        <v>1301</v>
      </c>
      <c r="G2137" s="651">
        <v>1.78E-2</v>
      </c>
      <c r="H2137" s="651">
        <v>1.7777999999999999E-2</v>
      </c>
      <c r="I2137" s="651" t="s">
        <v>1302</v>
      </c>
    </row>
    <row r="2138" spans="1:9" ht="15.75" x14ac:dyDescent="0.25">
      <c r="A2138" s="651">
        <v>2137</v>
      </c>
      <c r="B2138" s="651" t="s">
        <v>1308</v>
      </c>
      <c r="C2138" s="651" t="s">
        <v>296</v>
      </c>
      <c r="D2138" s="651" t="s">
        <v>1298</v>
      </c>
      <c r="E2138" s="651">
        <v>480</v>
      </c>
      <c r="F2138" s="651" t="s">
        <v>1301</v>
      </c>
      <c r="G2138" s="651">
        <v>1.78E-2</v>
      </c>
      <c r="H2138" s="651">
        <v>1.7777999999999999E-2</v>
      </c>
      <c r="I2138" s="651" t="s">
        <v>1302</v>
      </c>
    </row>
    <row r="2139" spans="1:9" ht="15.75" x14ac:dyDescent="0.25">
      <c r="A2139" s="651">
        <v>2138</v>
      </c>
      <c r="B2139" s="651" t="s">
        <v>1308</v>
      </c>
      <c r="C2139" s="651" t="s">
        <v>296</v>
      </c>
      <c r="D2139" s="651" t="s">
        <v>1298</v>
      </c>
      <c r="E2139" s="651">
        <v>480</v>
      </c>
      <c r="F2139" s="651" t="s">
        <v>1301</v>
      </c>
      <c r="G2139" s="651">
        <v>1.78E-2</v>
      </c>
      <c r="H2139" s="651">
        <v>1.7777999999999999E-2</v>
      </c>
      <c r="I2139" s="651" t="s">
        <v>1302</v>
      </c>
    </row>
    <row r="2140" spans="1:9" ht="15.75" x14ac:dyDescent="0.25">
      <c r="A2140" s="651">
        <v>2139</v>
      </c>
      <c r="B2140" s="651" t="s">
        <v>1308</v>
      </c>
      <c r="C2140" s="651" t="s">
        <v>296</v>
      </c>
      <c r="D2140" s="651" t="s">
        <v>1298</v>
      </c>
      <c r="E2140" s="651">
        <v>480</v>
      </c>
      <c r="F2140" s="651" t="s">
        <v>1301</v>
      </c>
      <c r="G2140" s="651">
        <v>0.02</v>
      </c>
      <c r="H2140" s="651">
        <v>0.02</v>
      </c>
      <c r="I2140" s="651" t="s">
        <v>1302</v>
      </c>
    </row>
    <row r="2141" spans="1:9" ht="15.75" x14ac:dyDescent="0.25">
      <c r="A2141" s="651">
        <v>2140</v>
      </c>
      <c r="B2141" s="651" t="s">
        <v>1308</v>
      </c>
      <c r="C2141" s="651" t="s">
        <v>296</v>
      </c>
      <c r="D2141" s="651" t="s">
        <v>1298</v>
      </c>
      <c r="E2141" s="651">
        <v>480</v>
      </c>
      <c r="F2141" s="651" t="s">
        <v>1301</v>
      </c>
      <c r="G2141" s="651">
        <v>0.02</v>
      </c>
      <c r="H2141" s="651">
        <v>0.02</v>
      </c>
      <c r="I2141" s="651" t="s">
        <v>1302</v>
      </c>
    </row>
    <row r="2142" spans="1:9" ht="15.75" x14ac:dyDescent="0.25">
      <c r="A2142" s="651">
        <v>2141</v>
      </c>
      <c r="B2142" s="651" t="s">
        <v>1308</v>
      </c>
      <c r="C2142" s="651" t="s">
        <v>296</v>
      </c>
      <c r="D2142" s="651" t="s">
        <v>1298</v>
      </c>
      <c r="E2142" s="651">
        <v>480</v>
      </c>
      <c r="F2142" s="651" t="s">
        <v>1301</v>
      </c>
      <c r="G2142" s="651">
        <v>0.02</v>
      </c>
      <c r="H2142" s="651">
        <v>0.02</v>
      </c>
      <c r="I2142" s="651" t="s">
        <v>1302</v>
      </c>
    </row>
    <row r="2143" spans="1:9" ht="15.75" x14ac:dyDescent="0.25">
      <c r="A2143" s="651">
        <v>2142</v>
      </c>
      <c r="B2143" s="651" t="s">
        <v>1308</v>
      </c>
      <c r="C2143" s="651" t="s">
        <v>296</v>
      </c>
      <c r="D2143" s="651" t="s">
        <v>1298</v>
      </c>
      <c r="E2143" s="651">
        <v>480</v>
      </c>
      <c r="F2143" s="651" t="s">
        <v>1301</v>
      </c>
      <c r="G2143" s="651">
        <v>0.02</v>
      </c>
      <c r="H2143" s="651">
        <v>0.02</v>
      </c>
      <c r="I2143" s="651" t="s">
        <v>1302</v>
      </c>
    </row>
    <row r="2144" spans="1:9" ht="15.75" x14ac:dyDescent="0.25">
      <c r="A2144" s="651">
        <v>2143</v>
      </c>
      <c r="B2144" s="651" t="s">
        <v>1308</v>
      </c>
      <c r="C2144" s="651" t="s">
        <v>296</v>
      </c>
      <c r="D2144" s="651" t="s">
        <v>1298</v>
      </c>
      <c r="E2144" s="651">
        <v>480</v>
      </c>
      <c r="F2144" s="651" t="s">
        <v>1301</v>
      </c>
      <c r="G2144" s="651">
        <v>2.1000000000000001E-2</v>
      </c>
      <c r="H2144" s="651">
        <v>2.1000000000000001E-2</v>
      </c>
      <c r="I2144" s="651" t="s">
        <v>1300</v>
      </c>
    </row>
    <row r="2145" spans="1:9" ht="15.75" x14ac:dyDescent="0.25">
      <c r="A2145" s="651">
        <v>2144</v>
      </c>
      <c r="B2145" s="651" t="s">
        <v>1308</v>
      </c>
      <c r="C2145" s="651" t="s">
        <v>296</v>
      </c>
      <c r="D2145" s="651" t="s">
        <v>1298</v>
      </c>
      <c r="E2145" s="651">
        <v>480</v>
      </c>
      <c r="F2145" s="651" t="s">
        <v>1301</v>
      </c>
      <c r="G2145" s="651">
        <v>2.1999999999999999E-2</v>
      </c>
      <c r="H2145" s="651">
        <v>2.1999999999999999E-2</v>
      </c>
      <c r="I2145" s="651" t="s">
        <v>1302</v>
      </c>
    </row>
    <row r="2146" spans="1:9" ht="15.75" x14ac:dyDescent="0.25">
      <c r="A2146" s="651">
        <v>2145</v>
      </c>
      <c r="B2146" s="651" t="s">
        <v>1308</v>
      </c>
      <c r="C2146" s="651" t="s">
        <v>296</v>
      </c>
      <c r="D2146" s="651" t="s">
        <v>1298</v>
      </c>
      <c r="E2146" s="651">
        <v>480</v>
      </c>
      <c r="F2146" s="651" t="s">
        <v>1301</v>
      </c>
      <c r="G2146" s="651">
        <v>2.4E-2</v>
      </c>
      <c r="H2146" s="651">
        <v>2.4E-2</v>
      </c>
      <c r="I2146" s="651" t="s">
        <v>1300</v>
      </c>
    </row>
    <row r="2147" spans="1:9" ht="15.75" x14ac:dyDescent="0.25">
      <c r="A2147" s="651">
        <v>2146</v>
      </c>
      <c r="B2147" s="651" t="s">
        <v>1308</v>
      </c>
      <c r="C2147" s="651" t="s">
        <v>296</v>
      </c>
      <c r="D2147" s="651" t="s">
        <v>1298</v>
      </c>
      <c r="E2147" s="651">
        <v>480</v>
      </c>
      <c r="F2147" s="651" t="s">
        <v>1301</v>
      </c>
      <c r="G2147" s="651">
        <v>2.5999999999999999E-2</v>
      </c>
      <c r="H2147" s="651">
        <v>2.5999999999999999E-2</v>
      </c>
      <c r="I2147" s="651" t="s">
        <v>1302</v>
      </c>
    </row>
    <row r="2148" spans="1:9" ht="15.75" x14ac:dyDescent="0.25">
      <c r="A2148" s="651">
        <v>2147</v>
      </c>
      <c r="B2148" s="651" t="s">
        <v>1308</v>
      </c>
      <c r="C2148" s="651" t="s">
        <v>296</v>
      </c>
      <c r="D2148" s="651" t="s">
        <v>1298</v>
      </c>
      <c r="E2148" s="651">
        <v>480</v>
      </c>
      <c r="F2148" s="651" t="s">
        <v>1301</v>
      </c>
      <c r="G2148" s="651">
        <v>2.7E-2</v>
      </c>
      <c r="H2148" s="651">
        <v>2.7E-2</v>
      </c>
      <c r="I2148" s="651" t="s">
        <v>1302</v>
      </c>
    </row>
    <row r="2149" spans="1:9" ht="15.75" x14ac:dyDescent="0.25">
      <c r="A2149" s="651">
        <v>2148</v>
      </c>
      <c r="B2149" s="651" t="s">
        <v>1308</v>
      </c>
      <c r="C2149" s="651" t="s">
        <v>296</v>
      </c>
      <c r="D2149" s="651" t="s">
        <v>1298</v>
      </c>
      <c r="E2149" s="651">
        <v>480</v>
      </c>
      <c r="F2149" s="651" t="s">
        <v>1301</v>
      </c>
      <c r="G2149" s="651">
        <v>2.7E-2</v>
      </c>
      <c r="H2149" s="651">
        <v>2.7E-2</v>
      </c>
      <c r="I2149" s="651" t="s">
        <v>1302</v>
      </c>
    </row>
    <row r="2150" spans="1:9" ht="15.75" x14ac:dyDescent="0.25">
      <c r="A2150" s="651">
        <v>2149</v>
      </c>
      <c r="B2150" s="651" t="s">
        <v>1308</v>
      </c>
      <c r="C2150" s="651" t="s">
        <v>296</v>
      </c>
      <c r="D2150" s="651" t="s">
        <v>1298</v>
      </c>
      <c r="E2150" s="651">
        <v>480</v>
      </c>
      <c r="F2150" s="651" t="s">
        <v>1301</v>
      </c>
      <c r="G2150" s="651">
        <v>2.8000000000000001E-2</v>
      </c>
      <c r="H2150" s="651">
        <v>2.8000000000000001E-2</v>
      </c>
      <c r="I2150" s="651" t="s">
        <v>1302</v>
      </c>
    </row>
    <row r="2151" spans="1:9" ht="15.75" x14ac:dyDescent="0.25">
      <c r="A2151" s="651">
        <v>2150</v>
      </c>
      <c r="B2151" s="651" t="s">
        <v>1308</v>
      </c>
      <c r="C2151" s="651" t="s">
        <v>296</v>
      </c>
      <c r="D2151" s="651" t="s">
        <v>1298</v>
      </c>
      <c r="E2151" s="651">
        <v>480</v>
      </c>
      <c r="F2151" s="651" t="s">
        <v>1301</v>
      </c>
      <c r="G2151" s="651">
        <v>2.8000000000000001E-2</v>
      </c>
      <c r="H2151" s="651">
        <v>2.8000000000000001E-2</v>
      </c>
      <c r="I2151" s="651" t="s">
        <v>1302</v>
      </c>
    </row>
    <row r="2152" spans="1:9" ht="15.75" x14ac:dyDescent="0.25">
      <c r="A2152" s="651">
        <v>2151</v>
      </c>
      <c r="B2152" s="651" t="s">
        <v>1308</v>
      </c>
      <c r="C2152" s="651" t="s">
        <v>296</v>
      </c>
      <c r="D2152" s="651" t="s">
        <v>1298</v>
      </c>
      <c r="E2152" s="651">
        <v>480</v>
      </c>
      <c r="F2152" s="651" t="s">
        <v>1301</v>
      </c>
      <c r="G2152" s="651">
        <v>2.8000000000000001E-2</v>
      </c>
      <c r="H2152" s="651">
        <v>2.8000000000000001E-2</v>
      </c>
      <c r="I2152" s="651" t="s">
        <v>1302</v>
      </c>
    </row>
    <row r="2153" spans="1:9" ht="15.75" x14ac:dyDescent="0.25">
      <c r="A2153" s="651">
        <v>2152</v>
      </c>
      <c r="B2153" s="651" t="s">
        <v>1308</v>
      </c>
      <c r="C2153" s="651" t="s">
        <v>296</v>
      </c>
      <c r="D2153" s="651" t="s">
        <v>1298</v>
      </c>
      <c r="E2153" s="651">
        <v>480</v>
      </c>
      <c r="F2153" s="651" t="s">
        <v>1301</v>
      </c>
      <c r="G2153" s="651">
        <v>2.8000000000000001E-2</v>
      </c>
      <c r="H2153" s="651">
        <v>2.8000000000000001E-2</v>
      </c>
      <c r="I2153" s="651" t="s">
        <v>1302</v>
      </c>
    </row>
    <row r="2154" spans="1:9" ht="15.75" x14ac:dyDescent="0.25">
      <c r="A2154" s="651">
        <v>2153</v>
      </c>
      <c r="B2154" s="651" t="s">
        <v>1308</v>
      </c>
      <c r="C2154" s="651" t="s">
        <v>296</v>
      </c>
      <c r="D2154" s="651" t="s">
        <v>1298</v>
      </c>
      <c r="E2154" s="651">
        <v>480</v>
      </c>
      <c r="F2154" s="651" t="s">
        <v>1301</v>
      </c>
      <c r="G2154" s="651">
        <v>2.9000000000000001E-2</v>
      </c>
      <c r="H2154" s="651">
        <v>2.9000000000000001E-2</v>
      </c>
      <c r="I2154" s="651" t="s">
        <v>1302</v>
      </c>
    </row>
    <row r="2155" spans="1:9" ht="15.75" x14ac:dyDescent="0.25">
      <c r="A2155" s="651">
        <v>2154</v>
      </c>
      <c r="B2155" s="651" t="s">
        <v>1308</v>
      </c>
      <c r="C2155" s="651" t="s">
        <v>296</v>
      </c>
      <c r="D2155" s="651" t="s">
        <v>1298</v>
      </c>
      <c r="E2155" s="651">
        <v>480</v>
      </c>
      <c r="F2155" s="651" t="s">
        <v>1301</v>
      </c>
      <c r="G2155" s="651">
        <v>0.03</v>
      </c>
      <c r="H2155" s="651">
        <v>0.03</v>
      </c>
      <c r="I2155" s="651" t="s">
        <v>1302</v>
      </c>
    </row>
    <row r="2156" spans="1:9" ht="15.75" x14ac:dyDescent="0.25">
      <c r="A2156" s="651">
        <v>2155</v>
      </c>
      <c r="B2156" s="651" t="s">
        <v>1308</v>
      </c>
      <c r="C2156" s="651" t="s">
        <v>296</v>
      </c>
      <c r="D2156" s="651" t="s">
        <v>1298</v>
      </c>
      <c r="E2156" s="651">
        <v>480</v>
      </c>
      <c r="F2156" s="651" t="s">
        <v>1301</v>
      </c>
      <c r="G2156" s="651">
        <v>0.03</v>
      </c>
      <c r="H2156" s="651">
        <v>0.03</v>
      </c>
      <c r="I2156" s="651" t="s">
        <v>1302</v>
      </c>
    </row>
    <row r="2157" spans="1:9" ht="15.75" x14ac:dyDescent="0.25">
      <c r="A2157" s="651">
        <v>2156</v>
      </c>
      <c r="B2157" s="651" t="s">
        <v>1308</v>
      </c>
      <c r="C2157" s="651" t="s">
        <v>296</v>
      </c>
      <c r="D2157" s="651" t="s">
        <v>1298</v>
      </c>
      <c r="E2157" s="651">
        <v>480</v>
      </c>
      <c r="F2157" s="651" t="s">
        <v>1301</v>
      </c>
      <c r="G2157" s="651">
        <v>0.03</v>
      </c>
      <c r="H2157" s="651">
        <v>0.03</v>
      </c>
      <c r="I2157" s="651" t="s">
        <v>1302</v>
      </c>
    </row>
    <row r="2158" spans="1:9" ht="15.75" x14ac:dyDescent="0.25">
      <c r="A2158" s="651">
        <v>2157</v>
      </c>
      <c r="B2158" s="651" t="s">
        <v>1308</v>
      </c>
      <c r="C2158" s="651" t="s">
        <v>296</v>
      </c>
      <c r="D2158" s="651" t="s">
        <v>1298</v>
      </c>
      <c r="E2158" s="651">
        <v>480</v>
      </c>
      <c r="F2158" s="651" t="s">
        <v>1301</v>
      </c>
      <c r="G2158" s="651">
        <v>0.03</v>
      </c>
      <c r="H2158" s="651">
        <v>0.03</v>
      </c>
      <c r="I2158" s="651" t="s">
        <v>1302</v>
      </c>
    </row>
    <row r="2159" spans="1:9" ht="15.75" x14ac:dyDescent="0.25">
      <c r="A2159" s="651">
        <v>2158</v>
      </c>
      <c r="B2159" s="651" t="s">
        <v>1308</v>
      </c>
      <c r="C2159" s="651" t="s">
        <v>296</v>
      </c>
      <c r="D2159" s="651" t="s">
        <v>1298</v>
      </c>
      <c r="E2159" s="651">
        <v>480</v>
      </c>
      <c r="F2159" s="651" t="s">
        <v>1301</v>
      </c>
      <c r="G2159" s="651">
        <v>3.1E-2</v>
      </c>
      <c r="H2159" s="651">
        <v>3.1E-2</v>
      </c>
      <c r="I2159" s="651" t="s">
        <v>1302</v>
      </c>
    </row>
    <row r="2160" spans="1:9" ht="15.75" x14ac:dyDescent="0.25">
      <c r="A2160" s="651">
        <v>2159</v>
      </c>
      <c r="B2160" s="651" t="s">
        <v>1308</v>
      </c>
      <c r="C2160" s="651" t="s">
        <v>296</v>
      </c>
      <c r="D2160" s="651" t="s">
        <v>1298</v>
      </c>
      <c r="E2160" s="651">
        <v>480</v>
      </c>
      <c r="F2160" s="651" t="s">
        <v>1301</v>
      </c>
      <c r="G2160" s="651">
        <v>3.1E-2</v>
      </c>
      <c r="H2160" s="651">
        <v>3.1E-2</v>
      </c>
      <c r="I2160" s="651" t="s">
        <v>1302</v>
      </c>
    </row>
    <row r="2161" spans="1:9" ht="15.75" x14ac:dyDescent="0.25">
      <c r="A2161" s="651">
        <v>2160</v>
      </c>
      <c r="B2161" s="651" t="s">
        <v>1308</v>
      </c>
      <c r="C2161" s="651" t="s">
        <v>296</v>
      </c>
      <c r="D2161" s="651" t="s">
        <v>1298</v>
      </c>
      <c r="E2161" s="651">
        <v>480</v>
      </c>
      <c r="F2161" s="651" t="s">
        <v>1301</v>
      </c>
      <c r="G2161" s="651">
        <v>3.7999999999999999E-2</v>
      </c>
      <c r="H2161" s="651">
        <v>3.7999999999999999E-2</v>
      </c>
      <c r="I2161" s="651" t="s">
        <v>1302</v>
      </c>
    </row>
    <row r="2162" spans="1:9" ht="15.75" x14ac:dyDescent="0.25">
      <c r="A2162" s="651">
        <v>2161</v>
      </c>
      <c r="B2162" s="651" t="s">
        <v>1308</v>
      </c>
      <c r="C2162" s="651" t="s">
        <v>296</v>
      </c>
      <c r="D2162" s="651" t="s">
        <v>1298</v>
      </c>
      <c r="E2162" s="651">
        <v>480</v>
      </c>
      <c r="F2162" s="651" t="s">
        <v>1301</v>
      </c>
      <c r="G2162" s="651">
        <v>4.4999999999999998E-2</v>
      </c>
      <c r="H2162" s="651">
        <v>4.4999999999999998E-2</v>
      </c>
      <c r="I2162" s="651" t="s">
        <v>1300</v>
      </c>
    </row>
    <row r="2163" spans="1:9" ht="15.75" x14ac:dyDescent="0.25">
      <c r="A2163" s="651">
        <v>2162</v>
      </c>
      <c r="B2163" s="651" t="s">
        <v>1308</v>
      </c>
      <c r="C2163" s="651" t="s">
        <v>296</v>
      </c>
      <c r="D2163" s="651" t="s">
        <v>1298</v>
      </c>
      <c r="E2163" s="651">
        <v>480</v>
      </c>
      <c r="F2163" s="651" t="s">
        <v>1301</v>
      </c>
      <c r="G2163" s="651">
        <v>4.7E-2</v>
      </c>
      <c r="H2163" s="651">
        <v>4.7E-2</v>
      </c>
      <c r="I2163" s="651" t="s">
        <v>1300</v>
      </c>
    </row>
    <row r="2164" spans="1:9" ht="15.75" x14ac:dyDescent="0.25">
      <c r="A2164" s="651">
        <v>2163</v>
      </c>
      <c r="B2164" s="651" t="s">
        <v>1308</v>
      </c>
      <c r="C2164" s="651" t="s">
        <v>296</v>
      </c>
      <c r="D2164" s="651" t="s">
        <v>1298</v>
      </c>
      <c r="E2164" s="651">
        <v>480</v>
      </c>
      <c r="F2164" s="651" t="s">
        <v>1301</v>
      </c>
      <c r="G2164" s="651">
        <v>5.8999999999999997E-2</v>
      </c>
      <c r="H2164" s="651">
        <v>5.8999999999999997E-2</v>
      </c>
      <c r="I2164" s="651" t="s">
        <v>1302</v>
      </c>
    </row>
    <row r="2165" spans="1:9" ht="15.75" x14ac:dyDescent="0.25">
      <c r="A2165" s="651">
        <v>2164</v>
      </c>
      <c r="B2165" s="651" t="s">
        <v>1308</v>
      </c>
      <c r="C2165" s="651" t="s">
        <v>296</v>
      </c>
      <c r="D2165" s="651" t="s">
        <v>1298</v>
      </c>
      <c r="E2165" s="651">
        <v>480</v>
      </c>
      <c r="F2165" s="651" t="s">
        <v>1301</v>
      </c>
      <c r="G2165" s="651">
        <v>5.8999999999999997E-2</v>
      </c>
      <c r="H2165" s="651">
        <v>5.8999999999999997E-2</v>
      </c>
      <c r="I2165" s="651" t="s">
        <v>1300</v>
      </c>
    </row>
    <row r="2166" spans="1:9" ht="15.75" x14ac:dyDescent="0.25">
      <c r="A2166" s="651">
        <v>2165</v>
      </c>
      <c r="B2166" s="651" t="s">
        <v>1308</v>
      </c>
      <c r="C2166" s="651" t="s">
        <v>296</v>
      </c>
      <c r="D2166" s="651" t="s">
        <v>1298</v>
      </c>
      <c r="E2166" s="651">
        <v>480</v>
      </c>
      <c r="F2166" s="651" t="s">
        <v>1301</v>
      </c>
      <c r="G2166" s="651">
        <v>6.4699999999999994E-2</v>
      </c>
      <c r="H2166" s="651">
        <v>6.4699999999999994E-2</v>
      </c>
      <c r="I2166" s="651" t="s">
        <v>1302</v>
      </c>
    </row>
    <row r="2167" spans="1:9" ht="15.75" x14ac:dyDescent="0.25">
      <c r="A2167" s="651">
        <v>2166</v>
      </c>
      <c r="B2167" s="651" t="s">
        <v>1308</v>
      </c>
      <c r="C2167" s="651" t="s">
        <v>296</v>
      </c>
      <c r="D2167" s="651" t="s">
        <v>1298</v>
      </c>
      <c r="E2167" s="651">
        <v>480</v>
      </c>
      <c r="F2167" s="651" t="s">
        <v>1301</v>
      </c>
      <c r="G2167" s="651">
        <v>6.6000000000000003E-2</v>
      </c>
      <c r="H2167" s="651">
        <v>6.6000000000000003E-2</v>
      </c>
      <c r="I2167" s="651" t="s">
        <v>1300</v>
      </c>
    </row>
    <row r="2168" spans="1:9" ht="15.75" x14ac:dyDescent="0.25">
      <c r="A2168" s="651">
        <v>2167</v>
      </c>
      <c r="B2168" s="651" t="s">
        <v>1308</v>
      </c>
      <c r="C2168" s="651" t="s">
        <v>296</v>
      </c>
      <c r="D2168" s="651" t="s">
        <v>1298</v>
      </c>
      <c r="E2168" s="651">
        <v>480</v>
      </c>
      <c r="F2168" s="651" t="s">
        <v>1301</v>
      </c>
      <c r="G2168" s="651">
        <v>6.6000000000000003E-2</v>
      </c>
      <c r="H2168" s="651">
        <v>6.6000000000000003E-2</v>
      </c>
      <c r="I2168" s="651" t="s">
        <v>1300</v>
      </c>
    </row>
    <row r="2169" spans="1:9" ht="15.75" x14ac:dyDescent="0.25">
      <c r="A2169" s="651">
        <v>2168</v>
      </c>
      <c r="B2169" s="651" t="s">
        <v>1308</v>
      </c>
      <c r="C2169" s="651" t="s">
        <v>296</v>
      </c>
      <c r="D2169" s="651" t="s">
        <v>1298</v>
      </c>
      <c r="E2169" s="651">
        <v>480</v>
      </c>
      <c r="F2169" s="651" t="s">
        <v>1301</v>
      </c>
      <c r="G2169" s="651">
        <v>6.6000000000000003E-2</v>
      </c>
      <c r="H2169" s="651">
        <v>6.6000000000000003E-2</v>
      </c>
      <c r="I2169" s="651" t="s">
        <v>1300</v>
      </c>
    </row>
    <row r="2170" spans="1:9" ht="15.75" x14ac:dyDescent="0.25">
      <c r="A2170" s="651">
        <v>2169</v>
      </c>
      <c r="B2170" s="651" t="s">
        <v>1308</v>
      </c>
      <c r="C2170" s="651" t="s">
        <v>296</v>
      </c>
      <c r="D2170" s="651" t="s">
        <v>1298</v>
      </c>
      <c r="E2170" s="651">
        <v>480</v>
      </c>
      <c r="F2170" s="651" t="s">
        <v>1301</v>
      </c>
      <c r="G2170" s="651">
        <v>6.6000000000000003E-2</v>
      </c>
      <c r="H2170" s="651">
        <v>6.6000000000000003E-2</v>
      </c>
      <c r="I2170" s="651" t="s">
        <v>1300</v>
      </c>
    </row>
    <row r="2171" spans="1:9" ht="15.75" x14ac:dyDescent="0.25">
      <c r="A2171" s="651">
        <v>2170</v>
      </c>
      <c r="B2171" s="651" t="s">
        <v>1308</v>
      </c>
      <c r="C2171" s="651" t="s">
        <v>296</v>
      </c>
      <c r="D2171" s="651" t="s">
        <v>1298</v>
      </c>
      <c r="E2171" s="651">
        <v>480</v>
      </c>
      <c r="F2171" s="651" t="s">
        <v>1301</v>
      </c>
      <c r="G2171" s="651">
        <v>6.6000000000000003E-2</v>
      </c>
      <c r="H2171" s="651">
        <v>6.6000000000000003E-2</v>
      </c>
      <c r="I2171" s="651" t="s">
        <v>1302</v>
      </c>
    </row>
    <row r="2172" spans="1:9" ht="15.75" x14ac:dyDescent="0.25">
      <c r="A2172" s="651">
        <v>2171</v>
      </c>
      <c r="B2172" s="651" t="s">
        <v>1308</v>
      </c>
      <c r="C2172" s="651" t="s">
        <v>296</v>
      </c>
      <c r="D2172" s="651" t="s">
        <v>1298</v>
      </c>
      <c r="E2172" s="651">
        <v>480</v>
      </c>
      <c r="F2172" s="651" t="s">
        <v>1301</v>
      </c>
      <c r="G2172" s="651">
        <v>6.6000000000000003E-2</v>
      </c>
      <c r="H2172" s="651">
        <v>6.6000000000000003E-2</v>
      </c>
      <c r="I2172" s="651" t="s">
        <v>1302</v>
      </c>
    </row>
    <row r="2173" spans="1:9" ht="15.75" x14ac:dyDescent="0.25">
      <c r="A2173" s="651">
        <v>2172</v>
      </c>
      <c r="B2173" s="651" t="s">
        <v>1308</v>
      </c>
      <c r="C2173" s="651" t="s">
        <v>296</v>
      </c>
      <c r="D2173" s="651" t="s">
        <v>1298</v>
      </c>
      <c r="E2173" s="651">
        <v>480</v>
      </c>
      <c r="F2173" s="651" t="s">
        <v>1301</v>
      </c>
      <c r="G2173" s="651">
        <v>6.6000000000000003E-2</v>
      </c>
      <c r="H2173" s="651">
        <v>6.6000000000000003E-2</v>
      </c>
      <c r="I2173" s="651" t="s">
        <v>1302</v>
      </c>
    </row>
    <row r="2174" spans="1:9" ht="15.75" x14ac:dyDescent="0.25">
      <c r="A2174" s="651">
        <v>2173</v>
      </c>
      <c r="B2174" s="651" t="s">
        <v>1308</v>
      </c>
      <c r="C2174" s="651" t="s">
        <v>296</v>
      </c>
      <c r="D2174" s="651" t="s">
        <v>1298</v>
      </c>
      <c r="E2174" s="651">
        <v>480</v>
      </c>
      <c r="F2174" s="651" t="s">
        <v>1301</v>
      </c>
      <c r="G2174" s="651">
        <v>7.0000000000000007E-2</v>
      </c>
      <c r="H2174" s="651">
        <v>7.0000000000000007E-2</v>
      </c>
      <c r="I2174" s="651" t="s">
        <v>1300</v>
      </c>
    </row>
    <row r="2175" spans="1:9" ht="15.75" x14ac:dyDescent="0.25">
      <c r="A2175" s="651">
        <v>2174</v>
      </c>
      <c r="B2175" s="651" t="s">
        <v>1308</v>
      </c>
      <c r="C2175" s="651" t="s">
        <v>296</v>
      </c>
      <c r="D2175" s="651" t="s">
        <v>1298</v>
      </c>
      <c r="E2175" s="651">
        <v>480</v>
      </c>
      <c r="F2175" s="651" t="s">
        <v>1301</v>
      </c>
      <c r="G2175" s="651">
        <v>7.0000000000000007E-2</v>
      </c>
      <c r="H2175" s="651">
        <v>7.0000000000000007E-2</v>
      </c>
      <c r="I2175" s="651" t="s">
        <v>1300</v>
      </c>
    </row>
    <row r="2176" spans="1:9" ht="15.75" x14ac:dyDescent="0.25">
      <c r="A2176" s="651">
        <v>2175</v>
      </c>
      <c r="B2176" s="651" t="s">
        <v>1308</v>
      </c>
      <c r="C2176" s="651" t="s">
        <v>296</v>
      </c>
      <c r="D2176" s="651" t="s">
        <v>1298</v>
      </c>
      <c r="E2176" s="651">
        <v>480</v>
      </c>
      <c r="F2176" s="651" t="s">
        <v>1301</v>
      </c>
      <c r="G2176" s="651">
        <v>8.2000000000000003E-2</v>
      </c>
      <c r="H2176" s="651">
        <v>8.2000000000000003E-2</v>
      </c>
      <c r="I2176" s="651" t="s">
        <v>1300</v>
      </c>
    </row>
    <row r="2177" spans="1:9" ht="15.75" x14ac:dyDescent="0.25">
      <c r="A2177" s="651">
        <v>2176</v>
      </c>
      <c r="B2177" s="651" t="s">
        <v>1308</v>
      </c>
      <c r="C2177" s="651" t="s">
        <v>296</v>
      </c>
      <c r="D2177" s="651" t="s">
        <v>1298</v>
      </c>
      <c r="E2177" s="651">
        <v>480</v>
      </c>
      <c r="F2177" s="651" t="s">
        <v>1301</v>
      </c>
      <c r="G2177" s="651">
        <v>0.109</v>
      </c>
      <c r="H2177" s="651">
        <v>0.109</v>
      </c>
      <c r="I2177" s="651" t="s">
        <v>1300</v>
      </c>
    </row>
    <row r="2178" spans="1:9" ht="15.75" x14ac:dyDescent="0.25">
      <c r="A2178" s="651">
        <v>2177</v>
      </c>
      <c r="B2178" s="651" t="s">
        <v>1308</v>
      </c>
      <c r="C2178" s="651" t="s">
        <v>296</v>
      </c>
      <c r="D2178" s="651" t="s">
        <v>1298</v>
      </c>
      <c r="E2178" s="651">
        <v>480</v>
      </c>
      <c r="F2178" s="651" t="s">
        <v>1301</v>
      </c>
      <c r="G2178" s="651">
        <v>0.12</v>
      </c>
      <c r="H2178" s="651">
        <v>0.12</v>
      </c>
      <c r="I2178" s="651" t="s">
        <v>1300</v>
      </c>
    </row>
    <row r="2179" spans="1:9" ht="15.75" x14ac:dyDescent="0.25">
      <c r="A2179" s="651">
        <v>2178</v>
      </c>
      <c r="B2179" s="651" t="s">
        <v>1308</v>
      </c>
      <c r="C2179" s="651" t="s">
        <v>296</v>
      </c>
      <c r="D2179" s="651" t="s">
        <v>1298</v>
      </c>
      <c r="E2179" s="651">
        <v>480</v>
      </c>
      <c r="F2179" s="651" t="s">
        <v>1301</v>
      </c>
      <c r="G2179" s="651">
        <v>0.12</v>
      </c>
      <c r="H2179" s="651">
        <v>0.12</v>
      </c>
      <c r="I2179" s="651" t="s">
        <v>1300</v>
      </c>
    </row>
    <row r="2180" spans="1:9" ht="15.75" x14ac:dyDescent="0.25">
      <c r="A2180" s="651">
        <v>2179</v>
      </c>
      <c r="B2180" s="651" t="s">
        <v>1308</v>
      </c>
      <c r="C2180" s="651" t="s">
        <v>296</v>
      </c>
      <c r="D2180" s="651" t="s">
        <v>1298</v>
      </c>
      <c r="E2180" s="651">
        <v>480</v>
      </c>
      <c r="F2180" s="651" t="s">
        <v>1301</v>
      </c>
      <c r="G2180" s="651">
        <v>0.13</v>
      </c>
      <c r="H2180" s="651">
        <v>0.13</v>
      </c>
      <c r="I2180" s="651" t="s">
        <v>1300</v>
      </c>
    </row>
    <row r="2181" spans="1:9" ht="15.75" x14ac:dyDescent="0.25">
      <c r="A2181" s="651">
        <v>2180</v>
      </c>
      <c r="B2181" s="651" t="s">
        <v>1308</v>
      </c>
      <c r="C2181" s="651" t="s">
        <v>296</v>
      </c>
      <c r="D2181" s="651" t="s">
        <v>1298</v>
      </c>
      <c r="E2181" s="651">
        <v>480</v>
      </c>
      <c r="F2181" s="651" t="s">
        <v>1301</v>
      </c>
      <c r="G2181" s="651">
        <v>0.16</v>
      </c>
      <c r="H2181" s="651">
        <v>0.16</v>
      </c>
      <c r="I2181" s="651" t="s">
        <v>1300</v>
      </c>
    </row>
    <row r="2182" spans="1:9" ht="15.75" x14ac:dyDescent="0.25">
      <c r="A2182" s="651">
        <v>2181</v>
      </c>
      <c r="B2182" s="651" t="s">
        <v>1308</v>
      </c>
      <c r="C2182" s="651" t="s">
        <v>296</v>
      </c>
      <c r="D2182" s="651" t="s">
        <v>1298</v>
      </c>
      <c r="E2182" s="651">
        <v>480</v>
      </c>
      <c r="F2182" s="651" t="s">
        <v>1301</v>
      </c>
      <c r="G2182" s="651">
        <v>0.16</v>
      </c>
      <c r="H2182" s="651">
        <v>0.16</v>
      </c>
      <c r="I2182" s="651" t="s">
        <v>1302</v>
      </c>
    </row>
    <row r="2183" spans="1:9" ht="15.75" x14ac:dyDescent="0.25">
      <c r="A2183" s="651">
        <v>2182</v>
      </c>
      <c r="B2183" s="651" t="s">
        <v>1308</v>
      </c>
      <c r="C2183" s="651" t="s">
        <v>296</v>
      </c>
      <c r="D2183" s="651" t="s">
        <v>1298</v>
      </c>
      <c r="E2183" s="651">
        <v>480</v>
      </c>
      <c r="F2183" s="651" t="s">
        <v>1301</v>
      </c>
      <c r="G2183" s="651">
        <v>0.16</v>
      </c>
      <c r="H2183" s="651">
        <v>0.16</v>
      </c>
      <c r="I2183" s="651" t="s">
        <v>1302</v>
      </c>
    </row>
    <row r="2184" spans="1:9" ht="15.75" x14ac:dyDescent="0.25">
      <c r="A2184" s="651">
        <v>2183</v>
      </c>
      <c r="B2184" s="651" t="s">
        <v>1308</v>
      </c>
      <c r="C2184" s="651" t="s">
        <v>296</v>
      </c>
      <c r="D2184" s="651" t="s">
        <v>1298</v>
      </c>
      <c r="E2184" s="651">
        <v>480</v>
      </c>
      <c r="F2184" s="651" t="s">
        <v>1301</v>
      </c>
      <c r="G2184" s="651">
        <v>0.19</v>
      </c>
      <c r="H2184" s="651">
        <v>0.19</v>
      </c>
      <c r="I2184" s="651" t="s">
        <v>1302</v>
      </c>
    </row>
    <row r="2185" spans="1:9" ht="15.75" x14ac:dyDescent="0.25">
      <c r="A2185" s="651">
        <v>2184</v>
      </c>
      <c r="B2185" s="651" t="s">
        <v>1308</v>
      </c>
      <c r="C2185" s="651" t="s">
        <v>296</v>
      </c>
      <c r="D2185" s="651" t="s">
        <v>1298</v>
      </c>
      <c r="E2185" s="651">
        <v>480</v>
      </c>
      <c r="F2185" s="651" t="s">
        <v>1301</v>
      </c>
      <c r="G2185" s="651">
        <v>0.2</v>
      </c>
      <c r="H2185" s="651">
        <v>0.2</v>
      </c>
      <c r="I2185" s="651" t="s">
        <v>1300</v>
      </c>
    </row>
    <row r="2186" spans="1:9" ht="15.75" x14ac:dyDescent="0.25">
      <c r="A2186" s="651">
        <v>2185</v>
      </c>
      <c r="B2186" s="651" t="s">
        <v>1308</v>
      </c>
      <c r="C2186" s="651" t="s">
        <v>296</v>
      </c>
      <c r="D2186" s="651" t="s">
        <v>1298</v>
      </c>
      <c r="E2186" s="651">
        <v>480</v>
      </c>
      <c r="F2186" s="651" t="s">
        <v>1301</v>
      </c>
      <c r="G2186" s="651">
        <v>0.2</v>
      </c>
      <c r="H2186" s="651">
        <v>0.2</v>
      </c>
      <c r="I2186" s="651" t="s">
        <v>1300</v>
      </c>
    </row>
    <row r="2187" spans="1:9" ht="15.75" x14ac:dyDescent="0.25">
      <c r="A2187" s="651">
        <v>2186</v>
      </c>
      <c r="B2187" s="651" t="s">
        <v>1308</v>
      </c>
      <c r="C2187" s="651" t="s">
        <v>296</v>
      </c>
      <c r="D2187" s="651" t="s">
        <v>1298</v>
      </c>
      <c r="E2187" s="651">
        <v>480</v>
      </c>
      <c r="F2187" s="651" t="s">
        <v>1301</v>
      </c>
      <c r="G2187" s="651">
        <v>0.22</v>
      </c>
      <c r="H2187" s="651">
        <v>0.22</v>
      </c>
      <c r="I2187" s="651" t="s">
        <v>1302</v>
      </c>
    </row>
    <row r="2188" spans="1:9" ht="15.75" x14ac:dyDescent="0.25">
      <c r="A2188" s="651">
        <v>2187</v>
      </c>
      <c r="B2188" s="651" t="s">
        <v>1308</v>
      </c>
      <c r="C2188" s="651" t="s">
        <v>296</v>
      </c>
      <c r="D2188" s="651" t="s">
        <v>1298</v>
      </c>
      <c r="E2188" s="651">
        <v>480</v>
      </c>
      <c r="F2188" s="651" t="s">
        <v>1301</v>
      </c>
      <c r="G2188" s="651">
        <v>0.24</v>
      </c>
      <c r="H2188" s="651">
        <v>0.24</v>
      </c>
      <c r="I2188" s="651" t="s">
        <v>1302</v>
      </c>
    </row>
    <row r="2189" spans="1:9" ht="15.75" x14ac:dyDescent="0.25">
      <c r="A2189" s="651">
        <v>2188</v>
      </c>
      <c r="B2189" s="651" t="s">
        <v>1308</v>
      </c>
      <c r="C2189" s="651" t="s">
        <v>296</v>
      </c>
      <c r="D2189" s="651" t="s">
        <v>1298</v>
      </c>
      <c r="E2189" s="651">
        <v>480</v>
      </c>
      <c r="F2189" s="651" t="s">
        <v>1301</v>
      </c>
      <c r="G2189" s="651">
        <v>0.28999999999999998</v>
      </c>
      <c r="H2189" s="651">
        <v>0.28999999999999998</v>
      </c>
      <c r="I2189" s="651" t="s">
        <v>1300</v>
      </c>
    </row>
    <row r="2190" spans="1:9" ht="15.75" x14ac:dyDescent="0.25">
      <c r="A2190" s="651">
        <v>2189</v>
      </c>
      <c r="B2190" s="651" t="s">
        <v>1308</v>
      </c>
      <c r="C2190" s="651" t="s">
        <v>296</v>
      </c>
      <c r="D2190" s="651" t="s">
        <v>1298</v>
      </c>
      <c r="E2190" s="651">
        <v>480</v>
      </c>
      <c r="F2190" s="651" t="s">
        <v>1301</v>
      </c>
      <c r="G2190" s="651">
        <v>0.28999999999999998</v>
      </c>
      <c r="H2190" s="651">
        <v>0.28999999999999998</v>
      </c>
      <c r="I2190" s="651" t="s">
        <v>1300</v>
      </c>
    </row>
    <row r="2191" spans="1:9" ht="15.75" x14ac:dyDescent="0.25">
      <c r="A2191" s="651">
        <v>2190</v>
      </c>
      <c r="B2191" s="651" t="s">
        <v>1308</v>
      </c>
      <c r="C2191" s="651" t="s">
        <v>296</v>
      </c>
      <c r="D2191" s="651" t="s">
        <v>1298</v>
      </c>
      <c r="E2191" s="651">
        <v>480</v>
      </c>
      <c r="F2191" s="651" t="s">
        <v>1301</v>
      </c>
      <c r="G2191" s="651">
        <v>0.28999999999999998</v>
      </c>
      <c r="H2191" s="651">
        <v>0.28999999999999998</v>
      </c>
      <c r="I2191" s="651" t="s">
        <v>1302</v>
      </c>
    </row>
    <row r="2192" spans="1:9" ht="15.75" x14ac:dyDescent="0.25">
      <c r="A2192" s="651">
        <v>2191</v>
      </c>
      <c r="B2192" s="651" t="s">
        <v>1308</v>
      </c>
      <c r="C2192" s="651" t="s">
        <v>296</v>
      </c>
      <c r="D2192" s="651" t="s">
        <v>1298</v>
      </c>
      <c r="E2192" s="651">
        <v>480</v>
      </c>
      <c r="F2192" s="651" t="s">
        <v>1301</v>
      </c>
      <c r="G2192" s="651">
        <v>0.3</v>
      </c>
      <c r="H2192" s="651">
        <v>0.3</v>
      </c>
      <c r="I2192" s="651" t="s">
        <v>1300</v>
      </c>
    </row>
    <row r="2193" spans="1:9" ht="15.75" x14ac:dyDescent="0.25">
      <c r="A2193" s="651">
        <v>2192</v>
      </c>
      <c r="B2193" s="651" t="s">
        <v>1308</v>
      </c>
      <c r="C2193" s="651" t="s">
        <v>296</v>
      </c>
      <c r="D2193" s="651" t="s">
        <v>1298</v>
      </c>
      <c r="E2193" s="651">
        <v>480</v>
      </c>
      <c r="F2193" s="651" t="s">
        <v>1301</v>
      </c>
      <c r="G2193" s="651">
        <v>0.3</v>
      </c>
      <c r="H2193" s="651">
        <v>0.3</v>
      </c>
      <c r="I2193" s="651" t="s">
        <v>1302</v>
      </c>
    </row>
    <row r="2194" spans="1:9" ht="15.75" x14ac:dyDescent="0.25">
      <c r="A2194" s="651">
        <v>2193</v>
      </c>
      <c r="B2194" s="651" t="s">
        <v>1308</v>
      </c>
      <c r="C2194" s="651" t="s">
        <v>296</v>
      </c>
      <c r="D2194" s="651" t="s">
        <v>1298</v>
      </c>
      <c r="E2194" s="651">
        <v>480</v>
      </c>
      <c r="F2194" s="651" t="s">
        <v>1301</v>
      </c>
      <c r="G2194" s="651">
        <v>0.3</v>
      </c>
      <c r="H2194" s="651">
        <v>0.3</v>
      </c>
      <c r="I2194" s="651" t="s">
        <v>1302</v>
      </c>
    </row>
    <row r="2195" spans="1:9" ht="15.75" x14ac:dyDescent="0.25">
      <c r="A2195" s="651">
        <v>2194</v>
      </c>
      <c r="B2195" s="651" t="s">
        <v>1308</v>
      </c>
      <c r="C2195" s="651" t="s">
        <v>296</v>
      </c>
      <c r="D2195" s="651" t="s">
        <v>1298</v>
      </c>
      <c r="E2195" s="651">
        <v>480</v>
      </c>
      <c r="F2195" s="651" t="s">
        <v>1301</v>
      </c>
      <c r="G2195" s="651">
        <v>0.31</v>
      </c>
      <c r="H2195" s="651">
        <v>0.31</v>
      </c>
      <c r="I2195" s="651" t="s">
        <v>1302</v>
      </c>
    </row>
    <row r="2196" spans="1:9" ht="15.75" x14ac:dyDescent="0.25">
      <c r="A2196" s="651">
        <v>2195</v>
      </c>
      <c r="B2196" s="651" t="s">
        <v>1308</v>
      </c>
      <c r="C2196" s="651" t="s">
        <v>296</v>
      </c>
      <c r="D2196" s="651" t="s">
        <v>1298</v>
      </c>
      <c r="E2196" s="651">
        <v>480</v>
      </c>
      <c r="F2196" s="651" t="s">
        <v>1301</v>
      </c>
      <c r="G2196" s="651">
        <v>0.32900000000000001</v>
      </c>
      <c r="H2196" s="651">
        <v>0.32900000000000001</v>
      </c>
      <c r="I2196" s="651" t="s">
        <v>1300</v>
      </c>
    </row>
    <row r="2197" spans="1:9" ht="15.75" x14ac:dyDescent="0.25">
      <c r="A2197" s="651">
        <v>2196</v>
      </c>
      <c r="B2197" s="651" t="s">
        <v>1308</v>
      </c>
      <c r="C2197" s="651" t="s">
        <v>296</v>
      </c>
      <c r="D2197" s="651" t="s">
        <v>1298</v>
      </c>
      <c r="E2197" s="651">
        <v>481</v>
      </c>
      <c r="F2197" s="651" t="s">
        <v>1301</v>
      </c>
      <c r="G2197" s="651" t="s">
        <v>1303</v>
      </c>
      <c r="H2197" s="651">
        <v>1.0999999999999999E-2</v>
      </c>
      <c r="I2197" s="651" t="s">
        <v>1302</v>
      </c>
    </row>
    <row r="2198" spans="1:9" ht="15.75" x14ac:dyDescent="0.25">
      <c r="A2198" s="651">
        <v>2197</v>
      </c>
      <c r="B2198" s="651" t="s">
        <v>1308</v>
      </c>
      <c r="C2198" s="651" t="s">
        <v>296</v>
      </c>
      <c r="D2198" s="651" t="s">
        <v>1298</v>
      </c>
      <c r="E2198" s="651">
        <v>483</v>
      </c>
      <c r="F2198" s="651" t="s">
        <v>1301</v>
      </c>
      <c r="G2198" s="651">
        <v>1.6E-2</v>
      </c>
      <c r="H2198" s="651">
        <v>1.0999999999999999E-2</v>
      </c>
      <c r="I2198" s="651" t="s">
        <v>1302</v>
      </c>
    </row>
    <row r="2199" spans="1:9" ht="15.75" x14ac:dyDescent="0.25">
      <c r="A2199" s="651">
        <v>2198</v>
      </c>
      <c r="B2199" s="651" t="s">
        <v>1308</v>
      </c>
      <c r="C2199" s="651" t="s">
        <v>296</v>
      </c>
      <c r="D2199" s="651" t="s">
        <v>1298</v>
      </c>
      <c r="E2199" s="651">
        <v>483</v>
      </c>
      <c r="F2199" s="651" t="s">
        <v>1301</v>
      </c>
      <c r="G2199" s="651">
        <v>1.6E-2</v>
      </c>
      <c r="H2199" s="651">
        <v>1.0999999999999999E-2</v>
      </c>
      <c r="I2199" s="651" t="s">
        <v>1302</v>
      </c>
    </row>
    <row r="2200" spans="1:9" ht="15.75" x14ac:dyDescent="0.25">
      <c r="A2200" s="651">
        <v>2199</v>
      </c>
      <c r="B2200" s="651" t="s">
        <v>1308</v>
      </c>
      <c r="C2200" s="651" t="s">
        <v>296</v>
      </c>
      <c r="D2200" s="651" t="s">
        <v>1298</v>
      </c>
      <c r="E2200" s="651">
        <v>484</v>
      </c>
      <c r="F2200" s="651" t="s">
        <v>1301</v>
      </c>
      <c r="G2200" s="651">
        <v>0.02</v>
      </c>
      <c r="H2200" s="651">
        <v>0.02</v>
      </c>
      <c r="I2200" s="651" t="s">
        <v>1302</v>
      </c>
    </row>
    <row r="2201" spans="1:9" ht="15.75" x14ac:dyDescent="0.25">
      <c r="A2201" s="651">
        <v>2200</v>
      </c>
      <c r="B2201" s="651" t="s">
        <v>1308</v>
      </c>
      <c r="C2201" s="651" t="s">
        <v>296</v>
      </c>
      <c r="D2201" s="651" t="s">
        <v>1298</v>
      </c>
      <c r="E2201" s="651">
        <v>485</v>
      </c>
      <c r="F2201" s="651" t="s">
        <v>1301</v>
      </c>
      <c r="G2201" s="651">
        <v>1E-4</v>
      </c>
      <c r="H2201" s="651">
        <v>1E-4</v>
      </c>
      <c r="I2201" s="651" t="s">
        <v>1300</v>
      </c>
    </row>
    <row r="2202" spans="1:9" ht="15.75" x14ac:dyDescent="0.25">
      <c r="A2202" s="651">
        <v>2201</v>
      </c>
      <c r="B2202" s="651" t="s">
        <v>1308</v>
      </c>
      <c r="C2202" s="651" t="s">
        <v>296</v>
      </c>
      <c r="D2202" s="651" t="s">
        <v>1298</v>
      </c>
      <c r="E2202" s="651">
        <v>485</v>
      </c>
      <c r="F2202" s="651" t="s">
        <v>1301</v>
      </c>
      <c r="G2202" s="651" t="s">
        <v>1303</v>
      </c>
      <c r="H2202" s="651">
        <v>1.0999999999999999E-2</v>
      </c>
      <c r="I2202" s="651" t="s">
        <v>1302</v>
      </c>
    </row>
    <row r="2203" spans="1:9" ht="15.75" x14ac:dyDescent="0.25">
      <c r="A2203" s="651">
        <v>2202</v>
      </c>
      <c r="B2203" s="651" t="s">
        <v>1308</v>
      </c>
      <c r="C2203" s="651" t="s">
        <v>296</v>
      </c>
      <c r="D2203" s="651" t="s">
        <v>1298</v>
      </c>
      <c r="E2203" s="651">
        <v>488</v>
      </c>
      <c r="F2203" s="651" t="s">
        <v>1301</v>
      </c>
      <c r="G2203" s="651" t="s">
        <v>1303</v>
      </c>
      <c r="H2203" s="651">
        <v>0.22</v>
      </c>
      <c r="I2203" s="651" t="s">
        <v>1300</v>
      </c>
    </row>
    <row r="2204" spans="1:9" ht="15.75" x14ac:dyDescent="0.25">
      <c r="A2204" s="651">
        <v>2203</v>
      </c>
      <c r="B2204" s="651" t="s">
        <v>1308</v>
      </c>
      <c r="C2204" s="651" t="s">
        <v>296</v>
      </c>
      <c r="D2204" s="651" t="s">
        <v>1298</v>
      </c>
      <c r="E2204" s="651">
        <v>489</v>
      </c>
      <c r="F2204" s="651" t="s">
        <v>1301</v>
      </c>
      <c r="G2204" s="651" t="s">
        <v>1303</v>
      </c>
      <c r="H2204" s="651">
        <v>1.0999999999999999E-2</v>
      </c>
      <c r="I2204" s="651" t="s">
        <v>1302</v>
      </c>
    </row>
    <row r="2205" spans="1:9" ht="15.75" x14ac:dyDescent="0.25">
      <c r="A2205" s="651">
        <v>2204</v>
      </c>
      <c r="B2205" s="651" t="s">
        <v>1308</v>
      </c>
      <c r="C2205" s="651" t="s">
        <v>296</v>
      </c>
      <c r="D2205" s="651" t="s">
        <v>1298</v>
      </c>
      <c r="E2205" s="651">
        <v>490</v>
      </c>
      <c r="F2205" s="651" t="s">
        <v>1301</v>
      </c>
      <c r="G2205" s="651" t="s">
        <v>1303</v>
      </c>
      <c r="H2205" s="651">
        <v>1.0999999999999999E-2</v>
      </c>
      <c r="I2205" s="651" t="s">
        <v>1302</v>
      </c>
    </row>
    <row r="2206" spans="1:9" ht="15.75" x14ac:dyDescent="0.25">
      <c r="A2206" s="651">
        <v>2205</v>
      </c>
      <c r="B2206" s="651" t="s">
        <v>1308</v>
      </c>
      <c r="C2206" s="651" t="s">
        <v>296</v>
      </c>
      <c r="D2206" s="651" t="s">
        <v>1298</v>
      </c>
      <c r="E2206" s="651">
        <v>490</v>
      </c>
      <c r="F2206" s="651" t="s">
        <v>1301</v>
      </c>
      <c r="G2206" s="651" t="s">
        <v>1303</v>
      </c>
      <c r="H2206" s="651">
        <v>1.0999999999999999E-2</v>
      </c>
      <c r="I2206" s="651" t="s">
        <v>1302</v>
      </c>
    </row>
    <row r="2207" spans="1:9" ht="15.75" x14ac:dyDescent="0.25">
      <c r="A2207" s="651">
        <v>2206</v>
      </c>
      <c r="B2207" s="651" t="s">
        <v>1308</v>
      </c>
      <c r="C2207" s="651" t="s">
        <v>296</v>
      </c>
      <c r="D2207" s="651" t="s">
        <v>1298</v>
      </c>
      <c r="E2207" s="651">
        <v>490</v>
      </c>
      <c r="F2207" s="651" t="s">
        <v>1301</v>
      </c>
      <c r="G2207" s="651" t="s">
        <v>1303</v>
      </c>
      <c r="H2207" s="651">
        <v>1.0999999999999999E-2</v>
      </c>
      <c r="I2207" s="651" t="s">
        <v>1302</v>
      </c>
    </row>
    <row r="2208" spans="1:9" ht="15.75" x14ac:dyDescent="0.25">
      <c r="A2208" s="651">
        <v>2207</v>
      </c>
      <c r="B2208" s="651" t="s">
        <v>1308</v>
      </c>
      <c r="C2208" s="651" t="s">
        <v>296</v>
      </c>
      <c r="D2208" s="651" t="s">
        <v>1298</v>
      </c>
      <c r="E2208" s="651">
        <v>490</v>
      </c>
      <c r="F2208" s="651" t="s">
        <v>1301</v>
      </c>
      <c r="G2208" s="651" t="s">
        <v>1303</v>
      </c>
      <c r="H2208" s="651">
        <v>1.0999999999999999E-2</v>
      </c>
      <c r="I2208" s="651" t="s">
        <v>1302</v>
      </c>
    </row>
    <row r="2209" spans="1:9" ht="15.75" x14ac:dyDescent="0.25">
      <c r="A2209" s="651">
        <v>2208</v>
      </c>
      <c r="B2209" s="651" t="s">
        <v>1309</v>
      </c>
      <c r="C2209" s="651" t="s">
        <v>296</v>
      </c>
      <c r="D2209" s="651" t="s">
        <v>1298</v>
      </c>
      <c r="E2209" s="651">
        <v>490</v>
      </c>
      <c r="F2209" s="651" t="s">
        <v>1301</v>
      </c>
      <c r="G2209" s="651" t="s">
        <v>1303</v>
      </c>
      <c r="H2209" s="651">
        <v>1.0999999999999999E-2</v>
      </c>
      <c r="I2209" s="651" t="s">
        <v>1302</v>
      </c>
    </row>
    <row r="2210" spans="1:9" ht="15.75" x14ac:dyDescent="0.25">
      <c r="A2210" s="651">
        <v>2209</v>
      </c>
      <c r="B2210" s="651" t="s">
        <v>1308</v>
      </c>
      <c r="C2210" s="651" t="s">
        <v>296</v>
      </c>
      <c r="D2210" s="651" t="s">
        <v>1298</v>
      </c>
      <c r="E2210" s="651">
        <v>490</v>
      </c>
      <c r="F2210" s="651" t="s">
        <v>1301</v>
      </c>
      <c r="G2210" s="651" t="s">
        <v>1303</v>
      </c>
      <c r="H2210" s="651">
        <v>3.6999999999999998E-2</v>
      </c>
      <c r="I2210" s="651" t="s">
        <v>1300</v>
      </c>
    </row>
    <row r="2211" spans="1:9" ht="15.75" x14ac:dyDescent="0.25">
      <c r="A2211" s="651">
        <v>2210</v>
      </c>
      <c r="B2211" s="651" t="s">
        <v>1308</v>
      </c>
      <c r="C2211" s="651" t="s">
        <v>296</v>
      </c>
      <c r="D2211" s="651" t="s">
        <v>1298</v>
      </c>
      <c r="E2211" s="651">
        <v>495</v>
      </c>
      <c r="F2211" s="651" t="s">
        <v>1301</v>
      </c>
      <c r="G2211" s="651">
        <v>2.3306818896094775E-3</v>
      </c>
      <c r="H2211" s="651">
        <v>4.994721916157038E-3</v>
      </c>
      <c r="I2211" s="651" t="s">
        <v>1302</v>
      </c>
    </row>
    <row r="2212" spans="1:9" ht="15.75" x14ac:dyDescent="0.25">
      <c r="A2212" s="651">
        <v>2211</v>
      </c>
      <c r="B2212" s="651" t="s">
        <v>1308</v>
      </c>
      <c r="C2212" s="651" t="s">
        <v>296</v>
      </c>
      <c r="D2212" s="651" t="s">
        <v>1298</v>
      </c>
      <c r="E2212" s="651">
        <v>495</v>
      </c>
      <c r="F2212" s="651" t="s">
        <v>1301</v>
      </c>
      <c r="G2212" s="651" t="s">
        <v>1303</v>
      </c>
      <c r="H2212" s="651">
        <v>1.0999999999999999E-2</v>
      </c>
      <c r="I2212" s="651" t="s">
        <v>1302</v>
      </c>
    </row>
    <row r="2213" spans="1:9" ht="15.75" x14ac:dyDescent="0.25">
      <c r="A2213" s="651">
        <v>2212</v>
      </c>
      <c r="B2213" s="651" t="s">
        <v>1308</v>
      </c>
      <c r="C2213" s="651" t="s">
        <v>296</v>
      </c>
      <c r="D2213" s="651" t="s">
        <v>1298</v>
      </c>
      <c r="E2213" s="651">
        <v>495</v>
      </c>
      <c r="F2213" s="651" t="s">
        <v>1301</v>
      </c>
      <c r="G2213" s="651" t="s">
        <v>1303</v>
      </c>
      <c r="H2213" s="651">
        <v>1.0999999999999999E-2</v>
      </c>
      <c r="I2213" s="651" t="s">
        <v>1302</v>
      </c>
    </row>
    <row r="2214" spans="1:9" ht="15.75" x14ac:dyDescent="0.25">
      <c r="A2214" s="651">
        <v>2213</v>
      </c>
      <c r="B2214" s="651" t="s">
        <v>1308</v>
      </c>
      <c r="C2214" s="651" t="s">
        <v>296</v>
      </c>
      <c r="D2214" s="651" t="s">
        <v>1298</v>
      </c>
      <c r="E2214" s="651">
        <v>495</v>
      </c>
      <c r="F2214" s="651" t="s">
        <v>1301</v>
      </c>
      <c r="G2214" s="651" t="s">
        <v>1303</v>
      </c>
      <c r="H2214" s="651">
        <v>1.0999999999999999E-2</v>
      </c>
      <c r="I2214" s="651" t="s">
        <v>1302</v>
      </c>
    </row>
    <row r="2215" spans="1:9" ht="15.75" x14ac:dyDescent="0.25">
      <c r="A2215" s="651">
        <v>2214</v>
      </c>
      <c r="B2215" s="651" t="s">
        <v>1308</v>
      </c>
      <c r="C2215" s="651" t="s">
        <v>296</v>
      </c>
      <c r="D2215" s="651" t="s">
        <v>1298</v>
      </c>
      <c r="E2215" s="651">
        <v>495</v>
      </c>
      <c r="F2215" s="651" t="s">
        <v>1301</v>
      </c>
      <c r="G2215" s="651" t="s">
        <v>1303</v>
      </c>
      <c r="H2215" s="651">
        <v>1.0999999999999999E-2</v>
      </c>
      <c r="I2215" s="651" t="s">
        <v>1302</v>
      </c>
    </row>
    <row r="2216" spans="1:9" ht="15.75" x14ac:dyDescent="0.25">
      <c r="A2216" s="651">
        <v>2215</v>
      </c>
      <c r="B2216" s="651" t="s">
        <v>1308</v>
      </c>
      <c r="C2216" s="651" t="s">
        <v>296</v>
      </c>
      <c r="D2216" s="651" t="s">
        <v>1298</v>
      </c>
      <c r="E2216" s="651">
        <v>495</v>
      </c>
      <c r="F2216" s="651" t="s">
        <v>1301</v>
      </c>
      <c r="G2216" s="651" t="s">
        <v>1303</v>
      </c>
      <c r="H2216" s="651">
        <v>1.0999999999999999E-2</v>
      </c>
      <c r="I2216" s="651" t="s">
        <v>1302</v>
      </c>
    </row>
    <row r="2217" spans="1:9" ht="15.75" x14ac:dyDescent="0.25">
      <c r="A2217" s="651">
        <v>2216</v>
      </c>
      <c r="B2217" s="651" t="s">
        <v>1309</v>
      </c>
      <c r="C2217" s="651" t="s">
        <v>296</v>
      </c>
      <c r="D2217" s="651" t="s">
        <v>1298</v>
      </c>
      <c r="E2217" s="651">
        <v>495</v>
      </c>
      <c r="F2217" s="651" t="s">
        <v>1301</v>
      </c>
      <c r="G2217" s="651" t="s">
        <v>1303</v>
      </c>
      <c r="H2217" s="651">
        <v>1.0999999999999999E-2</v>
      </c>
      <c r="I2217" s="651" t="s">
        <v>1302</v>
      </c>
    </row>
    <row r="2218" spans="1:9" ht="15.75" x14ac:dyDescent="0.25">
      <c r="A2218" s="651">
        <v>2217</v>
      </c>
      <c r="B2218" s="651" t="s">
        <v>1308</v>
      </c>
      <c r="C2218" s="651" t="s">
        <v>296</v>
      </c>
      <c r="D2218" s="651" t="s">
        <v>1298</v>
      </c>
      <c r="E2218" s="651">
        <v>495</v>
      </c>
      <c r="F2218" s="651" t="s">
        <v>1301</v>
      </c>
      <c r="G2218" s="651">
        <v>1.37E-2</v>
      </c>
      <c r="H2218" s="651">
        <v>1.37E-2</v>
      </c>
      <c r="I2218" s="651" t="s">
        <v>1300</v>
      </c>
    </row>
    <row r="2219" spans="1:9" ht="15.75" x14ac:dyDescent="0.25">
      <c r="A2219" s="651">
        <v>2218</v>
      </c>
      <c r="B2219" s="651" t="s">
        <v>1308</v>
      </c>
      <c r="C2219" s="651" t="s">
        <v>296</v>
      </c>
      <c r="D2219" s="651" t="s">
        <v>1298</v>
      </c>
      <c r="E2219" s="651">
        <v>495</v>
      </c>
      <c r="F2219" s="651" t="s">
        <v>1301</v>
      </c>
      <c r="G2219" s="651">
        <v>4.9000000000000002E-2</v>
      </c>
      <c r="H2219" s="651">
        <v>4.9000000000000002E-2</v>
      </c>
      <c r="I2219" s="651" t="s">
        <v>1300</v>
      </c>
    </row>
    <row r="2220" spans="1:9" ht="15.75" x14ac:dyDescent="0.25">
      <c r="A2220" s="651">
        <v>2219</v>
      </c>
      <c r="B2220" s="651" t="s">
        <v>1308</v>
      </c>
      <c r="C2220" s="651" t="s">
        <v>296</v>
      </c>
      <c r="D2220" s="651" t="s">
        <v>1298</v>
      </c>
      <c r="E2220" s="651">
        <v>495</v>
      </c>
      <c r="F2220" s="651" t="s">
        <v>1301</v>
      </c>
      <c r="G2220" s="651">
        <v>5.3624999999999999E-2</v>
      </c>
      <c r="H2220" s="651">
        <v>7.8E-2</v>
      </c>
      <c r="I2220" s="651" t="s">
        <v>1300</v>
      </c>
    </row>
    <row r="2221" spans="1:9" ht="15.75" x14ac:dyDescent="0.25">
      <c r="A2221" s="651">
        <v>2220</v>
      </c>
      <c r="B2221" s="651" t="s">
        <v>1308</v>
      </c>
      <c r="C2221" s="651" t="s">
        <v>296</v>
      </c>
      <c r="D2221" s="651" t="s">
        <v>1298</v>
      </c>
      <c r="E2221" s="651">
        <v>495</v>
      </c>
      <c r="F2221" s="651" t="s">
        <v>1301</v>
      </c>
      <c r="G2221" s="651">
        <v>5.5687500000000001E-2</v>
      </c>
      <c r="H2221" s="651">
        <v>8.1000000000000003E-2</v>
      </c>
      <c r="I2221" s="651" t="s">
        <v>1300</v>
      </c>
    </row>
    <row r="2222" spans="1:9" ht="15.75" x14ac:dyDescent="0.25">
      <c r="A2222" s="651">
        <v>2221</v>
      </c>
      <c r="B2222" s="651" t="s">
        <v>1309</v>
      </c>
      <c r="C2222" s="651" t="s">
        <v>296</v>
      </c>
      <c r="D2222" s="651" t="s">
        <v>1298</v>
      </c>
      <c r="E2222" s="651">
        <v>496</v>
      </c>
      <c r="F2222" s="651" t="s">
        <v>1301</v>
      </c>
      <c r="G2222" s="651" t="s">
        <v>1303</v>
      </c>
      <c r="H2222" s="651">
        <v>1.0999999999999999E-2</v>
      </c>
      <c r="I2222" s="651" t="s">
        <v>1302</v>
      </c>
    </row>
    <row r="2223" spans="1:9" ht="15.75" x14ac:dyDescent="0.25">
      <c r="A2223" s="651">
        <v>2222</v>
      </c>
      <c r="B2223" s="651" t="s">
        <v>1308</v>
      </c>
      <c r="C2223" s="651" t="s">
        <v>296</v>
      </c>
      <c r="D2223" s="651" t="s">
        <v>1298</v>
      </c>
      <c r="E2223" s="651">
        <v>497</v>
      </c>
      <c r="F2223" s="651" t="s">
        <v>1301</v>
      </c>
      <c r="G2223" s="651">
        <v>1.0999999999999999E-2</v>
      </c>
      <c r="H2223" s="651">
        <v>1.0999999999999999E-2</v>
      </c>
      <c r="I2223" s="651" t="s">
        <v>1302</v>
      </c>
    </row>
    <row r="2224" spans="1:9" ht="15.75" x14ac:dyDescent="0.25">
      <c r="A2224" s="651">
        <v>2223</v>
      </c>
      <c r="B2224" s="651" t="s">
        <v>1308</v>
      </c>
      <c r="C2224" s="651" t="s">
        <v>296</v>
      </c>
      <c r="D2224" s="651" t="s">
        <v>1298</v>
      </c>
      <c r="E2224" s="651">
        <v>499</v>
      </c>
      <c r="F2224" s="651" t="s">
        <v>1301</v>
      </c>
      <c r="G2224" s="651">
        <v>0.17</v>
      </c>
      <c r="H2224" s="651">
        <v>0.16</v>
      </c>
      <c r="I2224" s="651" t="s">
        <v>1302</v>
      </c>
    </row>
    <row r="2225" spans="1:9" ht="15.75" x14ac:dyDescent="0.25">
      <c r="A2225" s="651">
        <v>2224</v>
      </c>
      <c r="B2225" s="651" t="s">
        <v>1308</v>
      </c>
      <c r="C2225" s="651" t="s">
        <v>296</v>
      </c>
      <c r="D2225" s="651" t="s">
        <v>1298</v>
      </c>
      <c r="E2225" s="651">
        <v>500</v>
      </c>
      <c r="F2225" s="651" t="s">
        <v>1301</v>
      </c>
      <c r="G2225" s="651">
        <v>1.0999999999999999E-2</v>
      </c>
      <c r="H2225" s="651">
        <v>1.0999999999999999E-2</v>
      </c>
      <c r="I2225" s="651" t="s">
        <v>1300</v>
      </c>
    </row>
    <row r="2226" spans="1:9" ht="15.75" x14ac:dyDescent="0.25">
      <c r="A2226" s="651">
        <v>2225</v>
      </c>
      <c r="B2226" s="651" t="s">
        <v>1308</v>
      </c>
      <c r="C2226" s="651" t="s">
        <v>296</v>
      </c>
      <c r="D2226" s="651" t="s">
        <v>1298</v>
      </c>
      <c r="E2226" s="651">
        <v>501</v>
      </c>
      <c r="F2226" s="651" t="s">
        <v>1301</v>
      </c>
      <c r="G2226" s="651">
        <v>1.0999999999999999E-2</v>
      </c>
      <c r="H2226" s="651">
        <v>1.0999999999999999E-2</v>
      </c>
      <c r="I2226" s="651" t="s">
        <v>1302</v>
      </c>
    </row>
    <row r="2227" spans="1:9" ht="15.75" x14ac:dyDescent="0.25">
      <c r="A2227" s="651">
        <v>2226</v>
      </c>
      <c r="B2227" s="651" t="s">
        <v>1308</v>
      </c>
      <c r="C2227" s="651" t="s">
        <v>296</v>
      </c>
      <c r="D2227" s="651" t="s">
        <v>1298</v>
      </c>
      <c r="E2227" s="651">
        <v>501</v>
      </c>
      <c r="F2227" s="651" t="s">
        <v>1301</v>
      </c>
      <c r="G2227" s="651">
        <v>1.0999999999999999E-2</v>
      </c>
      <c r="H2227" s="651">
        <v>1.0999999999999999E-2</v>
      </c>
      <c r="I2227" s="651" t="s">
        <v>1302</v>
      </c>
    </row>
    <row r="2228" spans="1:9" ht="15.75" x14ac:dyDescent="0.25">
      <c r="A2228" s="651">
        <v>2227</v>
      </c>
      <c r="B2228" s="651" t="s">
        <v>1308</v>
      </c>
      <c r="C2228" s="651" t="s">
        <v>296</v>
      </c>
      <c r="D2228" s="651" t="s">
        <v>1298</v>
      </c>
      <c r="E2228" s="651">
        <v>501</v>
      </c>
      <c r="F2228" s="651" t="s">
        <v>1301</v>
      </c>
      <c r="G2228" s="651">
        <v>1.0999999999999999E-2</v>
      </c>
      <c r="H2228" s="651">
        <v>1.0999999999999999E-2</v>
      </c>
      <c r="I2228" s="651" t="s">
        <v>1302</v>
      </c>
    </row>
    <row r="2229" spans="1:9" ht="15.75" x14ac:dyDescent="0.25">
      <c r="A2229" s="651">
        <v>2228</v>
      </c>
      <c r="B2229" s="651" t="s">
        <v>1308</v>
      </c>
      <c r="C2229" s="651" t="s">
        <v>296</v>
      </c>
      <c r="D2229" s="651" t="s">
        <v>1298</v>
      </c>
      <c r="E2229" s="651">
        <v>501</v>
      </c>
      <c r="F2229" s="651" t="s">
        <v>1301</v>
      </c>
      <c r="G2229" s="651">
        <v>1.0999999999999999E-2</v>
      </c>
      <c r="H2229" s="651">
        <v>1.0999999999999999E-2</v>
      </c>
      <c r="I2229" s="651" t="s">
        <v>1302</v>
      </c>
    </row>
    <row r="2230" spans="1:9" ht="15.75" x14ac:dyDescent="0.25">
      <c r="A2230" s="651">
        <v>2229</v>
      </c>
      <c r="B2230" s="651" t="s">
        <v>1308</v>
      </c>
      <c r="C2230" s="651" t="s">
        <v>296</v>
      </c>
      <c r="D2230" s="651" t="s">
        <v>1298</v>
      </c>
      <c r="E2230" s="651">
        <v>501</v>
      </c>
      <c r="F2230" s="651" t="s">
        <v>1301</v>
      </c>
      <c r="G2230" s="651">
        <v>1.0999999999999999E-2</v>
      </c>
      <c r="H2230" s="651">
        <v>1.0999999999999999E-2</v>
      </c>
      <c r="I2230" s="651" t="s">
        <v>1302</v>
      </c>
    </row>
    <row r="2231" spans="1:9" ht="15.75" x14ac:dyDescent="0.25">
      <c r="A2231" s="651">
        <v>2230</v>
      </c>
      <c r="B2231" s="651" t="s">
        <v>1308</v>
      </c>
      <c r="C2231" s="651" t="s">
        <v>296</v>
      </c>
      <c r="D2231" s="651" t="s">
        <v>1298</v>
      </c>
      <c r="E2231" s="651">
        <v>501</v>
      </c>
      <c r="F2231" s="651" t="s">
        <v>1301</v>
      </c>
      <c r="G2231" s="651">
        <v>1.0999999999999999E-2</v>
      </c>
      <c r="H2231" s="651">
        <v>1.0999999999999999E-2</v>
      </c>
      <c r="I2231" s="651" t="s">
        <v>1302</v>
      </c>
    </row>
    <row r="2232" spans="1:9" ht="15.75" x14ac:dyDescent="0.25">
      <c r="A2232" s="651">
        <v>2231</v>
      </c>
      <c r="B2232" s="651" t="s">
        <v>1309</v>
      </c>
      <c r="C2232" s="651" t="s">
        <v>296</v>
      </c>
      <c r="D2232" s="651" t="s">
        <v>1298</v>
      </c>
      <c r="E2232" s="651">
        <v>501</v>
      </c>
      <c r="F2232" s="651" t="s">
        <v>1301</v>
      </c>
      <c r="G2232" s="651" t="s">
        <v>1303</v>
      </c>
      <c r="H2232" s="651">
        <v>1.0999999999999999E-2</v>
      </c>
      <c r="I2232" s="651" t="s">
        <v>1302</v>
      </c>
    </row>
    <row r="2233" spans="1:9" ht="15.75" x14ac:dyDescent="0.25">
      <c r="A2233" s="651">
        <v>2232</v>
      </c>
      <c r="B2233" s="651" t="s">
        <v>1308</v>
      </c>
      <c r="C2233" s="651" t="s">
        <v>296</v>
      </c>
      <c r="D2233" s="651" t="s">
        <v>1298</v>
      </c>
      <c r="E2233" s="651">
        <v>502</v>
      </c>
      <c r="F2233" s="651" t="s">
        <v>1301</v>
      </c>
      <c r="G2233" s="651" t="s">
        <v>1303</v>
      </c>
      <c r="H2233" s="651">
        <v>0.11</v>
      </c>
      <c r="I2233" s="651" t="s">
        <v>1300</v>
      </c>
    </row>
    <row r="2234" spans="1:9" ht="15.75" x14ac:dyDescent="0.25">
      <c r="A2234" s="651">
        <v>2233</v>
      </c>
      <c r="B2234" s="651" t="s">
        <v>1308</v>
      </c>
      <c r="C2234" s="651" t="s">
        <v>296</v>
      </c>
      <c r="D2234" s="651" t="s">
        <v>1298</v>
      </c>
      <c r="E2234" s="651">
        <v>502</v>
      </c>
      <c r="F2234" s="651" t="s">
        <v>1301</v>
      </c>
      <c r="G2234" s="651" t="s">
        <v>1303</v>
      </c>
      <c r="H2234" s="651">
        <v>0.18</v>
      </c>
      <c r="I2234" s="651" t="s">
        <v>1300</v>
      </c>
    </row>
    <row r="2235" spans="1:9" ht="15.75" x14ac:dyDescent="0.25">
      <c r="A2235" s="651">
        <v>2234</v>
      </c>
      <c r="B2235" s="651" t="s">
        <v>1308</v>
      </c>
      <c r="C2235" s="651" t="s">
        <v>296</v>
      </c>
      <c r="D2235" s="651" t="s">
        <v>1298</v>
      </c>
      <c r="E2235" s="651">
        <v>503</v>
      </c>
      <c r="F2235" s="651" t="s">
        <v>1301</v>
      </c>
      <c r="G2235" s="651" t="s">
        <v>1303</v>
      </c>
      <c r="H2235" s="651">
        <v>0.22</v>
      </c>
      <c r="I2235" s="651" t="s">
        <v>1300</v>
      </c>
    </row>
    <row r="2236" spans="1:9" ht="15.75" x14ac:dyDescent="0.25">
      <c r="A2236" s="651">
        <v>2235</v>
      </c>
      <c r="B2236" s="651" t="s">
        <v>1308</v>
      </c>
      <c r="C2236" s="651" t="s">
        <v>296</v>
      </c>
      <c r="D2236" s="651" t="s">
        <v>1298</v>
      </c>
      <c r="E2236" s="651">
        <v>504</v>
      </c>
      <c r="F2236" s="651" t="s">
        <v>1301</v>
      </c>
      <c r="G2236" s="651" t="s">
        <v>1303</v>
      </c>
      <c r="H2236" s="651">
        <v>0.11</v>
      </c>
      <c r="I2236" s="651" t="s">
        <v>1300</v>
      </c>
    </row>
    <row r="2237" spans="1:9" ht="15.75" x14ac:dyDescent="0.25">
      <c r="A2237" s="651">
        <v>2236</v>
      </c>
      <c r="B2237" s="651" t="s">
        <v>1308</v>
      </c>
      <c r="C2237" s="651" t="s">
        <v>296</v>
      </c>
      <c r="D2237" s="651" t="s">
        <v>1298</v>
      </c>
      <c r="E2237" s="651">
        <v>504</v>
      </c>
      <c r="F2237" s="651" t="s">
        <v>1301</v>
      </c>
      <c r="G2237" s="651">
        <v>0.17</v>
      </c>
      <c r="H2237" s="651">
        <v>0.16</v>
      </c>
      <c r="I2237" s="651" t="s">
        <v>1302</v>
      </c>
    </row>
    <row r="2238" spans="1:9" ht="15.75" x14ac:dyDescent="0.25">
      <c r="A2238" s="651">
        <v>2237</v>
      </c>
      <c r="B2238" s="651" t="s">
        <v>1308</v>
      </c>
      <c r="C2238" s="651" t="s">
        <v>296</v>
      </c>
      <c r="D2238" s="651" t="s">
        <v>1298</v>
      </c>
      <c r="E2238" s="651">
        <v>505</v>
      </c>
      <c r="F2238" s="651" t="s">
        <v>1301</v>
      </c>
      <c r="G2238" s="651">
        <v>2.1999999999999999E-2</v>
      </c>
      <c r="H2238" s="651">
        <v>2.1000000000000001E-2</v>
      </c>
      <c r="I2238" s="651" t="s">
        <v>1302</v>
      </c>
    </row>
    <row r="2239" spans="1:9" ht="15.75" x14ac:dyDescent="0.25">
      <c r="A2239" s="651">
        <v>2238</v>
      </c>
      <c r="B2239" s="651" t="s">
        <v>1309</v>
      </c>
      <c r="C2239" s="651" t="s">
        <v>296</v>
      </c>
      <c r="D2239" s="651" t="s">
        <v>1298</v>
      </c>
      <c r="E2239" s="651">
        <v>507</v>
      </c>
      <c r="F2239" s="651" t="s">
        <v>1301</v>
      </c>
      <c r="G2239" s="651" t="s">
        <v>1303</v>
      </c>
      <c r="H2239" s="651">
        <v>0.01</v>
      </c>
      <c r="I2239" s="651" t="s">
        <v>1302</v>
      </c>
    </row>
    <row r="2240" spans="1:9" ht="15.75" x14ac:dyDescent="0.25">
      <c r="A2240" s="651">
        <v>2239</v>
      </c>
      <c r="B2240" s="651" t="s">
        <v>1308</v>
      </c>
      <c r="C2240" s="651" t="s">
        <v>296</v>
      </c>
      <c r="D2240" s="651" t="s">
        <v>1298</v>
      </c>
      <c r="E2240" s="651">
        <v>507</v>
      </c>
      <c r="F2240" s="651" t="s">
        <v>1301</v>
      </c>
      <c r="G2240" s="651" t="s">
        <v>1303</v>
      </c>
      <c r="H2240" s="651">
        <v>1.7000000000000001E-2</v>
      </c>
      <c r="I2240" s="651" t="s">
        <v>1300</v>
      </c>
    </row>
    <row r="2241" spans="1:9" ht="15.75" x14ac:dyDescent="0.25">
      <c r="A2241" s="651">
        <v>2240</v>
      </c>
      <c r="B2241" s="651" t="s">
        <v>1308</v>
      </c>
      <c r="C2241" s="651" t="s">
        <v>296</v>
      </c>
      <c r="D2241" s="651" t="s">
        <v>1298</v>
      </c>
      <c r="E2241" s="651">
        <v>508</v>
      </c>
      <c r="F2241" s="651" t="s">
        <v>1301</v>
      </c>
      <c r="G2241" s="651">
        <v>0.22</v>
      </c>
      <c r="H2241" s="651">
        <v>0.21</v>
      </c>
      <c r="I2241" s="651" t="s">
        <v>1302</v>
      </c>
    </row>
    <row r="2242" spans="1:9" ht="15.75" x14ac:dyDescent="0.25">
      <c r="A2242" s="651">
        <v>2241</v>
      </c>
      <c r="B2242" s="651" t="s">
        <v>1308</v>
      </c>
      <c r="C2242" s="651" t="s">
        <v>296</v>
      </c>
      <c r="D2242" s="651" t="s">
        <v>1298</v>
      </c>
      <c r="E2242" s="651">
        <v>509</v>
      </c>
      <c r="F2242" s="651" t="s">
        <v>1301</v>
      </c>
      <c r="G2242" s="651" t="s">
        <v>1303</v>
      </c>
      <c r="H2242" s="651">
        <v>1.7999999999999999E-2</v>
      </c>
      <c r="I2242" s="651" t="s">
        <v>1300</v>
      </c>
    </row>
    <row r="2243" spans="1:9" ht="15.75" x14ac:dyDescent="0.25">
      <c r="A2243" s="651">
        <v>2242</v>
      </c>
      <c r="B2243" s="651" t="s">
        <v>1308</v>
      </c>
      <c r="C2243" s="651" t="s">
        <v>296</v>
      </c>
      <c r="D2243" s="651" t="s">
        <v>1298</v>
      </c>
      <c r="E2243" s="651">
        <v>509</v>
      </c>
      <c r="F2243" s="651" t="s">
        <v>1301</v>
      </c>
      <c r="G2243" s="651">
        <v>0.17</v>
      </c>
      <c r="H2243" s="651">
        <v>0.16</v>
      </c>
      <c r="I2243" s="651" t="s">
        <v>1302</v>
      </c>
    </row>
    <row r="2244" spans="1:9" ht="15.75" x14ac:dyDescent="0.25">
      <c r="A2244" s="651">
        <v>2243</v>
      </c>
      <c r="B2244" s="651" t="s">
        <v>1308</v>
      </c>
      <c r="C2244" s="651" t="s">
        <v>296</v>
      </c>
      <c r="D2244" s="651" t="s">
        <v>1298</v>
      </c>
      <c r="E2244" s="651">
        <v>510</v>
      </c>
      <c r="F2244" s="651" t="s">
        <v>1301</v>
      </c>
      <c r="G2244" s="651">
        <v>8.9999999999999998E-4</v>
      </c>
      <c r="H2244" s="651">
        <v>8.9999999999999998E-4</v>
      </c>
      <c r="I2244" s="651" t="s">
        <v>1300</v>
      </c>
    </row>
    <row r="2245" spans="1:9" ht="15.75" x14ac:dyDescent="0.25">
      <c r="A2245" s="651">
        <v>2244</v>
      </c>
      <c r="B2245" s="651" t="s">
        <v>1308</v>
      </c>
      <c r="C2245" s="651" t="s">
        <v>296</v>
      </c>
      <c r="D2245" s="651" t="s">
        <v>1298</v>
      </c>
      <c r="E2245" s="651">
        <v>510</v>
      </c>
      <c r="F2245" s="651" t="s">
        <v>1301</v>
      </c>
      <c r="G2245" s="651" t="s">
        <v>1303</v>
      </c>
      <c r="H2245" s="651">
        <v>0.01</v>
      </c>
      <c r="I2245" s="651" t="s">
        <v>1302</v>
      </c>
    </row>
    <row r="2246" spans="1:9" ht="15.75" x14ac:dyDescent="0.25">
      <c r="A2246" s="651">
        <v>2245</v>
      </c>
      <c r="B2246" s="651" t="s">
        <v>1308</v>
      </c>
      <c r="C2246" s="651" t="s">
        <v>296</v>
      </c>
      <c r="D2246" s="651" t="s">
        <v>1298</v>
      </c>
      <c r="E2246" s="651">
        <v>510</v>
      </c>
      <c r="F2246" s="651" t="s">
        <v>1301</v>
      </c>
      <c r="G2246" s="651" t="s">
        <v>1303</v>
      </c>
      <c r="H2246" s="651">
        <v>0.01</v>
      </c>
      <c r="I2246" s="651" t="s">
        <v>1302</v>
      </c>
    </row>
    <row r="2247" spans="1:9" ht="15.75" x14ac:dyDescent="0.25">
      <c r="A2247" s="651">
        <v>2246</v>
      </c>
      <c r="B2247" s="651" t="s">
        <v>1308</v>
      </c>
      <c r="C2247" s="651" t="s">
        <v>296</v>
      </c>
      <c r="D2247" s="651" t="s">
        <v>1298</v>
      </c>
      <c r="E2247" s="651">
        <v>510</v>
      </c>
      <c r="F2247" s="651" t="s">
        <v>1301</v>
      </c>
      <c r="G2247" s="651">
        <v>2.1000000000000001E-2</v>
      </c>
      <c r="H2247" s="651">
        <v>0.02</v>
      </c>
      <c r="I2247" s="651" t="s">
        <v>1302</v>
      </c>
    </row>
    <row r="2248" spans="1:9" ht="15.75" x14ac:dyDescent="0.25">
      <c r="A2248" s="651">
        <v>2247</v>
      </c>
      <c r="B2248" s="651" t="s">
        <v>1308</v>
      </c>
      <c r="C2248" s="651" t="s">
        <v>296</v>
      </c>
      <c r="D2248" s="651" t="s">
        <v>1298</v>
      </c>
      <c r="E2248" s="651">
        <v>510</v>
      </c>
      <c r="F2248" s="651" t="s">
        <v>1301</v>
      </c>
      <c r="G2248" s="651" t="s">
        <v>1303</v>
      </c>
      <c r="H2248" s="651">
        <v>4.8000000000000001E-2</v>
      </c>
      <c r="I2248" s="651" t="s">
        <v>1300</v>
      </c>
    </row>
    <row r="2249" spans="1:9" ht="15.75" x14ac:dyDescent="0.25">
      <c r="A2249" s="651">
        <v>2248</v>
      </c>
      <c r="B2249" s="651" t="s">
        <v>1308</v>
      </c>
      <c r="C2249" s="651" t="s">
        <v>296</v>
      </c>
      <c r="D2249" s="651" t="s">
        <v>1298</v>
      </c>
      <c r="E2249" s="651">
        <v>510</v>
      </c>
      <c r="F2249" s="651" t="s">
        <v>1301</v>
      </c>
      <c r="G2249" s="651" t="s">
        <v>1303</v>
      </c>
      <c r="H2249" s="651">
        <v>5.0999999999999997E-2</v>
      </c>
      <c r="I2249" s="651" t="s">
        <v>1300</v>
      </c>
    </row>
    <row r="2250" spans="1:9" ht="15.75" x14ac:dyDescent="0.25">
      <c r="A2250" s="651">
        <v>2249</v>
      </c>
      <c r="B2250" s="651" t="s">
        <v>1308</v>
      </c>
      <c r="C2250" s="651" t="s">
        <v>296</v>
      </c>
      <c r="D2250" s="651" t="s">
        <v>1298</v>
      </c>
      <c r="E2250" s="651">
        <v>510</v>
      </c>
      <c r="F2250" s="651" t="s">
        <v>1301</v>
      </c>
      <c r="G2250" s="651" t="s">
        <v>1303</v>
      </c>
      <c r="H2250" s="651">
        <v>7.6999999999999999E-2</v>
      </c>
      <c r="I2250" s="651" t="s">
        <v>1300</v>
      </c>
    </row>
    <row r="2251" spans="1:9" ht="15.75" x14ac:dyDescent="0.25">
      <c r="A2251" s="651">
        <v>2250</v>
      </c>
      <c r="B2251" s="651" t="s">
        <v>1308</v>
      </c>
      <c r="C2251" s="651" t="s">
        <v>296</v>
      </c>
      <c r="D2251" s="651" t="s">
        <v>1298</v>
      </c>
      <c r="E2251" s="651">
        <v>510</v>
      </c>
      <c r="F2251" s="651" t="s">
        <v>1301</v>
      </c>
      <c r="G2251" s="651" t="s">
        <v>1303</v>
      </c>
      <c r="H2251" s="651">
        <v>0.12</v>
      </c>
      <c r="I2251" s="651" t="s">
        <v>1300</v>
      </c>
    </row>
    <row r="2252" spans="1:9" ht="15.75" x14ac:dyDescent="0.25">
      <c r="A2252" s="651">
        <v>2251</v>
      </c>
      <c r="B2252" s="651" t="s">
        <v>1308</v>
      </c>
      <c r="C2252" s="651" t="s">
        <v>296</v>
      </c>
      <c r="D2252" s="651" t="s">
        <v>1298</v>
      </c>
      <c r="E2252" s="651">
        <v>510</v>
      </c>
      <c r="F2252" s="651" t="s">
        <v>1301</v>
      </c>
      <c r="G2252" s="651" t="s">
        <v>1303</v>
      </c>
      <c r="H2252" s="651">
        <v>0.13</v>
      </c>
      <c r="I2252" s="651" t="s">
        <v>1300</v>
      </c>
    </row>
    <row r="2253" spans="1:9" ht="15.75" x14ac:dyDescent="0.25">
      <c r="A2253" s="651">
        <v>2252</v>
      </c>
      <c r="B2253" s="651" t="s">
        <v>1308</v>
      </c>
      <c r="C2253" s="651" t="s">
        <v>296</v>
      </c>
      <c r="D2253" s="651" t="s">
        <v>1298</v>
      </c>
      <c r="E2253" s="651">
        <v>511</v>
      </c>
      <c r="F2253" s="651" t="s">
        <v>1301</v>
      </c>
      <c r="G2253" s="651">
        <v>0.11</v>
      </c>
      <c r="H2253" s="651">
        <v>0.1</v>
      </c>
      <c r="I2253" s="651" t="s">
        <v>1302</v>
      </c>
    </row>
    <row r="2254" spans="1:9" ht="15.75" x14ac:dyDescent="0.25">
      <c r="A2254" s="651">
        <v>2253</v>
      </c>
      <c r="B2254" s="651" t="s">
        <v>1308</v>
      </c>
      <c r="C2254" s="651" t="s">
        <v>296</v>
      </c>
      <c r="D2254" s="651" t="s">
        <v>1298</v>
      </c>
      <c r="E2254" s="651">
        <v>512</v>
      </c>
      <c r="F2254" s="651" t="s">
        <v>1301</v>
      </c>
      <c r="G2254" s="651">
        <v>0.22</v>
      </c>
      <c r="H2254" s="651">
        <v>0.21</v>
      </c>
      <c r="I2254" s="651" t="s">
        <v>1302</v>
      </c>
    </row>
    <row r="2255" spans="1:9" ht="15.75" x14ac:dyDescent="0.25">
      <c r="A2255" s="651">
        <v>2254</v>
      </c>
      <c r="B2255" s="651" t="s">
        <v>1308</v>
      </c>
      <c r="C2255" s="651" t="s">
        <v>296</v>
      </c>
      <c r="D2255" s="651" t="s">
        <v>1298</v>
      </c>
      <c r="E2255" s="651">
        <v>513</v>
      </c>
      <c r="F2255" s="651" t="s">
        <v>1301</v>
      </c>
      <c r="G2255" s="651" t="s">
        <v>1303</v>
      </c>
      <c r="H2255" s="651">
        <v>0.01</v>
      </c>
      <c r="I2255" s="651" t="s">
        <v>1302</v>
      </c>
    </row>
    <row r="2256" spans="1:9" ht="15.75" x14ac:dyDescent="0.25">
      <c r="A2256" s="651">
        <v>2255</v>
      </c>
      <c r="B2256" s="651" t="s">
        <v>1309</v>
      </c>
      <c r="C2256" s="651" t="s">
        <v>296</v>
      </c>
      <c r="D2256" s="651" t="s">
        <v>1298</v>
      </c>
      <c r="E2256" s="651">
        <v>513</v>
      </c>
      <c r="F2256" s="651" t="s">
        <v>1301</v>
      </c>
      <c r="G2256" s="651" t="s">
        <v>1303</v>
      </c>
      <c r="H2256" s="651">
        <v>0.01</v>
      </c>
      <c r="I2256" s="651" t="s">
        <v>1302</v>
      </c>
    </row>
    <row r="2257" spans="1:9" ht="15.75" x14ac:dyDescent="0.25">
      <c r="A2257" s="651">
        <v>2256</v>
      </c>
      <c r="B2257" s="651" t="s">
        <v>1308</v>
      </c>
      <c r="C2257" s="651" t="s">
        <v>296</v>
      </c>
      <c r="D2257" s="651" t="s">
        <v>1298</v>
      </c>
      <c r="E2257" s="651">
        <v>514</v>
      </c>
      <c r="F2257" s="651" t="s">
        <v>1301</v>
      </c>
      <c r="G2257" s="651">
        <v>0.1356</v>
      </c>
      <c r="H2257" s="651">
        <v>0.1356</v>
      </c>
      <c r="I2257" s="651" t="s">
        <v>1300</v>
      </c>
    </row>
    <row r="2258" spans="1:9" ht="15.75" x14ac:dyDescent="0.25">
      <c r="A2258" s="651">
        <v>2257</v>
      </c>
      <c r="B2258" s="651" t="s">
        <v>1308</v>
      </c>
      <c r="C2258" s="651" t="s">
        <v>296</v>
      </c>
      <c r="D2258" s="651" t="s">
        <v>1298</v>
      </c>
      <c r="E2258" s="651">
        <v>515</v>
      </c>
      <c r="F2258" s="651" t="s">
        <v>1301</v>
      </c>
      <c r="G2258" s="651" t="s">
        <v>1303</v>
      </c>
      <c r="H2258" s="651">
        <v>0.01</v>
      </c>
      <c r="I2258" s="651" t="s">
        <v>1302</v>
      </c>
    </row>
    <row r="2259" spans="1:9" ht="15.75" x14ac:dyDescent="0.25">
      <c r="A2259" s="651">
        <v>2258</v>
      </c>
      <c r="B2259" s="651" t="s">
        <v>1308</v>
      </c>
      <c r="C2259" s="651" t="s">
        <v>296</v>
      </c>
      <c r="D2259" s="651" t="s">
        <v>1298</v>
      </c>
      <c r="E2259" s="651">
        <v>515</v>
      </c>
      <c r="F2259" s="651" t="s">
        <v>1301</v>
      </c>
      <c r="G2259" s="651" t="s">
        <v>1303</v>
      </c>
      <c r="H2259" s="651">
        <v>2.9000000000000001E-2</v>
      </c>
      <c r="I2259" s="651" t="s">
        <v>1300</v>
      </c>
    </row>
    <row r="2260" spans="1:9" ht="15.75" x14ac:dyDescent="0.25">
      <c r="A2260" s="651">
        <v>2259</v>
      </c>
      <c r="B2260" s="651" t="s">
        <v>1308</v>
      </c>
      <c r="C2260" s="651" t="s">
        <v>296</v>
      </c>
      <c r="D2260" s="651" t="s">
        <v>1298</v>
      </c>
      <c r="E2260" s="651">
        <v>516</v>
      </c>
      <c r="F2260" s="651" t="s">
        <v>1301</v>
      </c>
      <c r="G2260" s="651">
        <v>6.8000000000000005E-2</v>
      </c>
      <c r="H2260" s="651">
        <v>6.8000000000000005E-2</v>
      </c>
      <c r="I2260" s="651" t="s">
        <v>1302</v>
      </c>
    </row>
    <row r="2261" spans="1:9" ht="15.75" x14ac:dyDescent="0.25">
      <c r="A2261" s="651">
        <v>2260</v>
      </c>
      <c r="B2261" s="651" t="s">
        <v>1308</v>
      </c>
      <c r="C2261" s="651" t="s">
        <v>296</v>
      </c>
      <c r="D2261" s="651" t="s">
        <v>1298</v>
      </c>
      <c r="E2261" s="651">
        <v>516</v>
      </c>
      <c r="F2261" s="651" t="s">
        <v>1301</v>
      </c>
      <c r="G2261" s="651">
        <v>6.8000000000000005E-2</v>
      </c>
      <c r="H2261" s="651">
        <v>6.8000000000000005E-2</v>
      </c>
      <c r="I2261" s="651" t="s">
        <v>1302</v>
      </c>
    </row>
    <row r="2262" spans="1:9" ht="15.75" x14ac:dyDescent="0.25">
      <c r="A2262" s="651">
        <v>2261</v>
      </c>
      <c r="B2262" s="651" t="s">
        <v>1308</v>
      </c>
      <c r="C2262" s="651" t="s">
        <v>296</v>
      </c>
      <c r="D2262" s="651" t="s">
        <v>1298</v>
      </c>
      <c r="E2262" s="651">
        <v>518</v>
      </c>
      <c r="F2262" s="651" t="s">
        <v>1301</v>
      </c>
      <c r="G2262" s="651">
        <v>0.22</v>
      </c>
      <c r="H2262" s="651">
        <v>0.2</v>
      </c>
      <c r="I2262" s="651" t="s">
        <v>1302</v>
      </c>
    </row>
    <row r="2263" spans="1:9" ht="15.75" x14ac:dyDescent="0.25">
      <c r="A2263" s="651">
        <v>2262</v>
      </c>
      <c r="B2263" s="651" t="s">
        <v>1308</v>
      </c>
      <c r="C2263" s="651" t="s">
        <v>296</v>
      </c>
      <c r="D2263" s="651" t="s">
        <v>1298</v>
      </c>
      <c r="E2263" s="651">
        <v>519</v>
      </c>
      <c r="F2263" s="651" t="s">
        <v>1301</v>
      </c>
      <c r="G2263" s="651" t="s">
        <v>1303</v>
      </c>
      <c r="H2263" s="651">
        <v>0.01</v>
      </c>
      <c r="I2263" s="651" t="s">
        <v>1302</v>
      </c>
    </row>
    <row r="2264" spans="1:9" ht="15.75" x14ac:dyDescent="0.25">
      <c r="A2264" s="651">
        <v>2263</v>
      </c>
      <c r="B2264" s="651" t="s">
        <v>1308</v>
      </c>
      <c r="C2264" s="651" t="s">
        <v>296</v>
      </c>
      <c r="D2264" s="651" t="s">
        <v>1298</v>
      </c>
      <c r="E2264" s="651">
        <v>519</v>
      </c>
      <c r="F2264" s="651" t="s">
        <v>1301</v>
      </c>
      <c r="G2264" s="651" t="s">
        <v>1303</v>
      </c>
      <c r="H2264" s="651">
        <v>0.01</v>
      </c>
      <c r="I2264" s="651" t="s">
        <v>1302</v>
      </c>
    </row>
    <row r="2265" spans="1:9" ht="15.75" x14ac:dyDescent="0.25">
      <c r="A2265" s="651">
        <v>2264</v>
      </c>
      <c r="B2265" s="651" t="s">
        <v>1308</v>
      </c>
      <c r="C2265" s="651" t="s">
        <v>296</v>
      </c>
      <c r="D2265" s="651" t="s">
        <v>1298</v>
      </c>
      <c r="E2265" s="651">
        <v>519</v>
      </c>
      <c r="F2265" s="651" t="s">
        <v>1301</v>
      </c>
      <c r="G2265" s="651" t="s">
        <v>1303</v>
      </c>
      <c r="H2265" s="651">
        <v>1.7999999999999999E-2</v>
      </c>
      <c r="I2265" s="651" t="s">
        <v>1300</v>
      </c>
    </row>
    <row r="2266" spans="1:9" ht="15.75" x14ac:dyDescent="0.25">
      <c r="A2266" s="651">
        <v>2265</v>
      </c>
      <c r="B2266" s="651" t="s">
        <v>1308</v>
      </c>
      <c r="C2266" s="651" t="s">
        <v>296</v>
      </c>
      <c r="D2266" s="651" t="s">
        <v>1298</v>
      </c>
      <c r="E2266" s="651">
        <v>520</v>
      </c>
      <c r="F2266" s="651" t="s">
        <v>1301</v>
      </c>
      <c r="G2266" s="651" t="s">
        <v>1303</v>
      </c>
      <c r="H2266" s="651">
        <v>0.01</v>
      </c>
      <c r="I2266" s="651" t="s">
        <v>1302</v>
      </c>
    </row>
    <row r="2267" spans="1:9" ht="15.75" x14ac:dyDescent="0.25">
      <c r="A2267" s="651">
        <v>2266</v>
      </c>
      <c r="B2267" s="651" t="s">
        <v>1308</v>
      </c>
      <c r="C2267" s="651" t="s">
        <v>296</v>
      </c>
      <c r="D2267" s="651" t="s">
        <v>1298</v>
      </c>
      <c r="E2267" s="651">
        <v>520</v>
      </c>
      <c r="F2267" s="651" t="s">
        <v>1301</v>
      </c>
      <c r="G2267" s="651" t="s">
        <v>1303</v>
      </c>
      <c r="H2267" s="651">
        <v>0.01</v>
      </c>
      <c r="I2267" s="651" t="s">
        <v>1302</v>
      </c>
    </row>
    <row r="2268" spans="1:9" ht="15.75" x14ac:dyDescent="0.25">
      <c r="A2268" s="651">
        <v>2267</v>
      </c>
      <c r="B2268" s="651" t="s">
        <v>1308</v>
      </c>
      <c r="C2268" s="651" t="s">
        <v>296</v>
      </c>
      <c r="D2268" s="651" t="s">
        <v>1298</v>
      </c>
      <c r="E2268" s="651">
        <v>522</v>
      </c>
      <c r="F2268" s="651" t="s">
        <v>1301</v>
      </c>
      <c r="G2268" s="651">
        <v>0.01</v>
      </c>
      <c r="H2268" s="651">
        <v>0.01</v>
      </c>
      <c r="I2268" s="651" t="s">
        <v>1302</v>
      </c>
    </row>
    <row r="2269" spans="1:9" ht="15.75" x14ac:dyDescent="0.25">
      <c r="A2269" s="651">
        <v>2268</v>
      </c>
      <c r="B2269" s="651" t="s">
        <v>1308</v>
      </c>
      <c r="C2269" s="651" t="s">
        <v>296</v>
      </c>
      <c r="D2269" s="651" t="s">
        <v>1298</v>
      </c>
      <c r="E2269" s="651">
        <v>523</v>
      </c>
      <c r="F2269" s="651" t="s">
        <v>1301</v>
      </c>
      <c r="G2269" s="651">
        <v>6.7000000000000004E-2</v>
      </c>
      <c r="H2269" s="651">
        <v>6.7000000000000004E-2</v>
      </c>
      <c r="I2269" s="651" t="s">
        <v>1302</v>
      </c>
    </row>
    <row r="2270" spans="1:9" ht="15.75" x14ac:dyDescent="0.25">
      <c r="A2270" s="651">
        <v>2269</v>
      </c>
      <c r="B2270" s="651" t="s">
        <v>1308</v>
      </c>
      <c r="C2270" s="651" t="s">
        <v>296</v>
      </c>
      <c r="D2270" s="651" t="s">
        <v>1298</v>
      </c>
      <c r="E2270" s="651">
        <v>523</v>
      </c>
      <c r="F2270" s="651" t="s">
        <v>1301</v>
      </c>
      <c r="G2270" s="651" t="s">
        <v>1303</v>
      </c>
      <c r="H2270" s="651">
        <v>0.35</v>
      </c>
      <c r="I2270" s="651" t="s">
        <v>1300</v>
      </c>
    </row>
    <row r="2271" spans="1:9" ht="15.75" x14ac:dyDescent="0.25">
      <c r="A2271" s="651">
        <v>2270</v>
      </c>
      <c r="B2271" s="651" t="s">
        <v>1308</v>
      </c>
      <c r="C2271" s="651" t="s">
        <v>296</v>
      </c>
      <c r="D2271" s="651" t="s">
        <v>1298</v>
      </c>
      <c r="E2271" s="651">
        <v>524</v>
      </c>
      <c r="F2271" s="651" t="s">
        <v>1301</v>
      </c>
      <c r="G2271" s="651">
        <v>1.9800000000000002E-2</v>
      </c>
      <c r="H2271" s="651">
        <v>1.9800000000000002E-2</v>
      </c>
      <c r="I2271" s="651" t="s">
        <v>1300</v>
      </c>
    </row>
    <row r="2272" spans="1:9" ht="15.75" x14ac:dyDescent="0.25">
      <c r="A2272" s="651">
        <v>2271</v>
      </c>
      <c r="B2272" s="651" t="s">
        <v>1308</v>
      </c>
      <c r="C2272" s="651" t="s">
        <v>296</v>
      </c>
      <c r="D2272" s="651" t="s">
        <v>1298</v>
      </c>
      <c r="E2272" s="651">
        <v>525</v>
      </c>
      <c r="F2272" s="651" t="s">
        <v>1301</v>
      </c>
      <c r="G2272" s="651" t="s">
        <v>1303</v>
      </c>
      <c r="H2272" s="651">
        <v>0.01</v>
      </c>
      <c r="I2272" s="651" t="s">
        <v>1302</v>
      </c>
    </row>
    <row r="2273" spans="1:9" ht="15.75" x14ac:dyDescent="0.25">
      <c r="A2273" s="651">
        <v>2272</v>
      </c>
      <c r="B2273" s="651" t="s">
        <v>1308</v>
      </c>
      <c r="C2273" s="651" t="s">
        <v>296</v>
      </c>
      <c r="D2273" s="651" t="s">
        <v>1298</v>
      </c>
      <c r="E2273" s="651">
        <v>525</v>
      </c>
      <c r="F2273" s="651" t="s">
        <v>1301</v>
      </c>
      <c r="G2273" s="651" t="s">
        <v>1303</v>
      </c>
      <c r="H2273" s="651">
        <v>1.4E-2</v>
      </c>
      <c r="I2273" s="651" t="s">
        <v>1300</v>
      </c>
    </row>
    <row r="2274" spans="1:9" ht="15.75" x14ac:dyDescent="0.25">
      <c r="A2274" s="651">
        <v>2273</v>
      </c>
      <c r="B2274" s="651" t="s">
        <v>1308</v>
      </c>
      <c r="C2274" s="651" t="s">
        <v>296</v>
      </c>
      <c r="D2274" s="651" t="s">
        <v>1298</v>
      </c>
      <c r="E2274" s="651">
        <v>525</v>
      </c>
      <c r="F2274" s="651" t="s">
        <v>1301</v>
      </c>
      <c r="G2274" s="651" t="s">
        <v>1303</v>
      </c>
      <c r="H2274" s="651">
        <v>1.9E-2</v>
      </c>
      <c r="I2274" s="651" t="s">
        <v>1300</v>
      </c>
    </row>
    <row r="2275" spans="1:9" ht="15.75" x14ac:dyDescent="0.25">
      <c r="A2275" s="651">
        <v>2274</v>
      </c>
      <c r="B2275" s="651" t="s">
        <v>1308</v>
      </c>
      <c r="C2275" s="651" t="s">
        <v>296</v>
      </c>
      <c r="D2275" s="651" t="s">
        <v>1298</v>
      </c>
      <c r="E2275" s="651">
        <v>525</v>
      </c>
      <c r="F2275" s="651" t="s">
        <v>1301</v>
      </c>
      <c r="G2275" s="651" t="s">
        <v>1303</v>
      </c>
      <c r="H2275" s="651">
        <v>2.9000000000000001E-2</v>
      </c>
      <c r="I2275" s="651" t="s">
        <v>1300</v>
      </c>
    </row>
    <row r="2276" spans="1:9" ht="15.75" x14ac:dyDescent="0.25">
      <c r="A2276" s="651">
        <v>2275</v>
      </c>
      <c r="B2276" s="651" t="s">
        <v>1308</v>
      </c>
      <c r="C2276" s="651" t="s">
        <v>296</v>
      </c>
      <c r="D2276" s="651" t="s">
        <v>1298</v>
      </c>
      <c r="E2276" s="651">
        <v>525</v>
      </c>
      <c r="F2276" s="651" t="s">
        <v>1301</v>
      </c>
      <c r="G2276" s="651">
        <v>0.22</v>
      </c>
      <c r="H2276" s="651">
        <v>0.2</v>
      </c>
      <c r="I2276" s="651" t="s">
        <v>1302</v>
      </c>
    </row>
    <row r="2277" spans="1:9" ht="15.75" x14ac:dyDescent="0.25">
      <c r="A2277" s="651">
        <v>2276</v>
      </c>
      <c r="B2277" s="651" t="s">
        <v>1308</v>
      </c>
      <c r="C2277" s="651" t="s">
        <v>296</v>
      </c>
      <c r="D2277" s="651" t="s">
        <v>1298</v>
      </c>
      <c r="E2277" s="651">
        <v>525</v>
      </c>
      <c r="F2277" s="651" t="s">
        <v>1301</v>
      </c>
      <c r="G2277" s="651" t="s">
        <v>1303</v>
      </c>
      <c r="H2277" s="651">
        <v>0.62</v>
      </c>
      <c r="I2277" s="651" t="s">
        <v>1300</v>
      </c>
    </row>
    <row r="2278" spans="1:9" ht="15.75" x14ac:dyDescent="0.25">
      <c r="A2278" s="651">
        <v>2277</v>
      </c>
      <c r="B2278" s="651" t="s">
        <v>1308</v>
      </c>
      <c r="C2278" s="651" t="s">
        <v>296</v>
      </c>
      <c r="D2278" s="651" t="s">
        <v>1298</v>
      </c>
      <c r="E2278" s="651">
        <v>526</v>
      </c>
      <c r="F2278" s="651" t="s">
        <v>1301</v>
      </c>
      <c r="G2278" s="651">
        <v>0.11</v>
      </c>
      <c r="H2278" s="651">
        <v>0.1</v>
      </c>
      <c r="I2278" s="651" t="s">
        <v>1300</v>
      </c>
    </row>
    <row r="2279" spans="1:9" ht="15.75" x14ac:dyDescent="0.25">
      <c r="A2279" s="651">
        <v>2278</v>
      </c>
      <c r="B2279" s="651" t="s">
        <v>1308</v>
      </c>
      <c r="C2279" s="651" t="s">
        <v>296</v>
      </c>
      <c r="D2279" s="651" t="s">
        <v>1298</v>
      </c>
      <c r="E2279" s="651">
        <v>529</v>
      </c>
      <c r="F2279" s="651" t="s">
        <v>1301</v>
      </c>
      <c r="G2279" s="651">
        <v>0.01</v>
      </c>
      <c r="H2279" s="651">
        <v>0.01</v>
      </c>
      <c r="I2279" s="651" t="s">
        <v>1302</v>
      </c>
    </row>
    <row r="2280" spans="1:9" ht="15.75" x14ac:dyDescent="0.25">
      <c r="A2280" s="651">
        <v>2279</v>
      </c>
      <c r="B2280" s="651" t="s">
        <v>1308</v>
      </c>
      <c r="C2280" s="651" t="s">
        <v>296</v>
      </c>
      <c r="D2280" s="651" t="s">
        <v>1298</v>
      </c>
      <c r="E2280" s="651">
        <v>530</v>
      </c>
      <c r="F2280" s="651" t="s">
        <v>1301</v>
      </c>
      <c r="G2280" s="651" t="s">
        <v>1303</v>
      </c>
      <c r="H2280" s="651">
        <v>0.01</v>
      </c>
      <c r="I2280" s="651" t="s">
        <v>1302</v>
      </c>
    </row>
    <row r="2281" spans="1:9" ht="15.75" x14ac:dyDescent="0.25">
      <c r="A2281" s="651">
        <v>2280</v>
      </c>
      <c r="B2281" s="651" t="s">
        <v>1308</v>
      </c>
      <c r="C2281" s="651" t="s">
        <v>296</v>
      </c>
      <c r="D2281" s="651" t="s">
        <v>1298</v>
      </c>
      <c r="E2281" s="651">
        <v>530</v>
      </c>
      <c r="F2281" s="651" t="s">
        <v>1301</v>
      </c>
      <c r="G2281" s="651" t="s">
        <v>1303</v>
      </c>
      <c r="H2281" s="651">
        <v>0.01</v>
      </c>
      <c r="I2281" s="651" t="s">
        <v>1302</v>
      </c>
    </row>
    <row r="2282" spans="1:9" ht="15.75" x14ac:dyDescent="0.25">
      <c r="A2282" s="651">
        <v>2281</v>
      </c>
      <c r="B2282" s="651" t="s">
        <v>1308</v>
      </c>
      <c r="C2282" s="651" t="s">
        <v>296</v>
      </c>
      <c r="D2282" s="651" t="s">
        <v>1298</v>
      </c>
      <c r="E2282" s="651">
        <v>530</v>
      </c>
      <c r="F2282" s="651" t="s">
        <v>1301</v>
      </c>
      <c r="G2282" s="651" t="s">
        <v>1303</v>
      </c>
      <c r="H2282" s="651">
        <v>0.01</v>
      </c>
      <c r="I2282" s="651" t="s">
        <v>1302</v>
      </c>
    </row>
    <row r="2283" spans="1:9" ht="15.75" x14ac:dyDescent="0.25">
      <c r="A2283" s="651">
        <v>2282</v>
      </c>
      <c r="B2283" s="651" t="s">
        <v>1308</v>
      </c>
      <c r="C2283" s="651" t="s">
        <v>296</v>
      </c>
      <c r="D2283" s="651" t="s">
        <v>1298</v>
      </c>
      <c r="E2283" s="651">
        <v>530</v>
      </c>
      <c r="F2283" s="651" t="s">
        <v>1301</v>
      </c>
      <c r="G2283" s="651" t="s">
        <v>1303</v>
      </c>
      <c r="H2283" s="651">
        <v>2.9000000000000001E-2</v>
      </c>
      <c r="I2283" s="651" t="s">
        <v>1300</v>
      </c>
    </row>
    <row r="2284" spans="1:9" ht="15.75" x14ac:dyDescent="0.25">
      <c r="A2284" s="651">
        <v>2283</v>
      </c>
      <c r="B2284" s="651" t="s">
        <v>1308</v>
      </c>
      <c r="C2284" s="651" t="s">
        <v>296</v>
      </c>
      <c r="D2284" s="651" t="s">
        <v>1298</v>
      </c>
      <c r="E2284" s="651">
        <v>530</v>
      </c>
      <c r="F2284" s="651" t="s">
        <v>1301</v>
      </c>
      <c r="G2284" s="651" t="s">
        <v>1303</v>
      </c>
      <c r="H2284" s="651">
        <v>0.1</v>
      </c>
      <c r="I2284" s="651" t="s">
        <v>1300</v>
      </c>
    </row>
    <row r="2285" spans="1:9" ht="15.75" x14ac:dyDescent="0.25">
      <c r="A2285" s="651">
        <v>2284</v>
      </c>
      <c r="B2285" s="651" t="s">
        <v>1308</v>
      </c>
      <c r="C2285" s="651" t="s">
        <v>296</v>
      </c>
      <c r="D2285" s="651" t="s">
        <v>1298</v>
      </c>
      <c r="E2285" s="651">
        <v>530</v>
      </c>
      <c r="F2285" s="651" t="s">
        <v>1301</v>
      </c>
      <c r="G2285" s="651" t="s">
        <v>1303</v>
      </c>
      <c r="H2285" s="651">
        <v>1.4</v>
      </c>
      <c r="I2285" s="651" t="s">
        <v>1300</v>
      </c>
    </row>
    <row r="2286" spans="1:9" ht="15.75" x14ac:dyDescent="0.25">
      <c r="A2286" s="651">
        <v>2285</v>
      </c>
      <c r="B2286" s="651" t="s">
        <v>1308</v>
      </c>
      <c r="C2286" s="651" t="s">
        <v>296</v>
      </c>
      <c r="D2286" s="651" t="s">
        <v>1298</v>
      </c>
      <c r="E2286" s="651">
        <v>531</v>
      </c>
      <c r="F2286" s="651" t="s">
        <v>1301</v>
      </c>
      <c r="G2286" s="651">
        <v>2.1999999999999999E-2</v>
      </c>
      <c r="H2286" s="651">
        <v>0.02</v>
      </c>
      <c r="I2286" s="651" t="s">
        <v>1302</v>
      </c>
    </row>
    <row r="2287" spans="1:9" ht="15.75" x14ac:dyDescent="0.25">
      <c r="A2287" s="651">
        <v>2286</v>
      </c>
      <c r="B2287" s="651" t="s">
        <v>1308</v>
      </c>
      <c r="C2287" s="651" t="s">
        <v>296</v>
      </c>
      <c r="D2287" s="651" t="s">
        <v>1298</v>
      </c>
      <c r="E2287" s="651">
        <v>532</v>
      </c>
      <c r="F2287" s="651" t="s">
        <v>1301</v>
      </c>
      <c r="G2287" s="651" t="s">
        <v>1303</v>
      </c>
      <c r="H2287" s="651">
        <v>4.3999999999999997E-2</v>
      </c>
      <c r="I2287" s="651" t="s">
        <v>1300</v>
      </c>
    </row>
    <row r="2288" spans="1:9" ht="15.75" x14ac:dyDescent="0.25">
      <c r="A2288" s="651">
        <v>2287</v>
      </c>
      <c r="B2288" s="651" t="s">
        <v>1309</v>
      </c>
      <c r="C2288" s="651" t="s">
        <v>296</v>
      </c>
      <c r="D2288" s="651" t="s">
        <v>1298</v>
      </c>
      <c r="E2288" s="651">
        <v>532</v>
      </c>
      <c r="F2288" s="651" t="s">
        <v>1301</v>
      </c>
      <c r="G2288" s="651" t="s">
        <v>1303</v>
      </c>
      <c r="H2288" s="651">
        <v>1.7</v>
      </c>
      <c r="I2288" s="651" t="s">
        <v>1300</v>
      </c>
    </row>
    <row r="2289" spans="1:9" ht="15.75" x14ac:dyDescent="0.25">
      <c r="A2289" s="651">
        <v>2288</v>
      </c>
      <c r="B2289" s="651" t="s">
        <v>1308</v>
      </c>
      <c r="C2289" s="651" t="s">
        <v>296</v>
      </c>
      <c r="D2289" s="651" t="s">
        <v>1298</v>
      </c>
      <c r="E2289" s="651">
        <v>533</v>
      </c>
      <c r="F2289" s="651" t="s">
        <v>1301</v>
      </c>
      <c r="G2289" s="651" t="s">
        <v>1303</v>
      </c>
      <c r="H2289" s="651">
        <v>9.9000000000000008E-3</v>
      </c>
      <c r="I2289" s="651" t="s">
        <v>1302</v>
      </c>
    </row>
    <row r="2290" spans="1:9" ht="15.75" x14ac:dyDescent="0.25">
      <c r="A2290" s="651">
        <v>2289</v>
      </c>
      <c r="B2290" s="651" t="s">
        <v>1308</v>
      </c>
      <c r="C2290" s="651" t="s">
        <v>296</v>
      </c>
      <c r="D2290" s="651" t="s">
        <v>1298</v>
      </c>
      <c r="E2290" s="651">
        <v>534</v>
      </c>
      <c r="F2290" s="651" t="s">
        <v>1301</v>
      </c>
      <c r="G2290" s="651" t="s">
        <v>1303</v>
      </c>
      <c r="H2290" s="651">
        <v>1.7000000000000001E-2</v>
      </c>
      <c r="I2290" s="651" t="s">
        <v>1300</v>
      </c>
    </row>
    <row r="2291" spans="1:9" ht="15.75" x14ac:dyDescent="0.25">
      <c r="A2291" s="651">
        <v>2290</v>
      </c>
      <c r="B2291" s="651" t="s">
        <v>1308</v>
      </c>
      <c r="C2291" s="651" t="s">
        <v>296</v>
      </c>
      <c r="D2291" s="651" t="s">
        <v>1298</v>
      </c>
      <c r="E2291" s="651">
        <v>534</v>
      </c>
      <c r="F2291" s="651" t="s">
        <v>1301</v>
      </c>
      <c r="G2291" s="651">
        <v>0.22</v>
      </c>
      <c r="H2291" s="651">
        <v>0.2</v>
      </c>
      <c r="I2291" s="651" t="s">
        <v>1302</v>
      </c>
    </row>
    <row r="2292" spans="1:9" ht="15.75" x14ac:dyDescent="0.25">
      <c r="A2292" s="651">
        <v>2291</v>
      </c>
      <c r="B2292" s="651" t="s">
        <v>1308</v>
      </c>
      <c r="C2292" s="651" t="s">
        <v>296</v>
      </c>
      <c r="D2292" s="651" t="s">
        <v>1298</v>
      </c>
      <c r="E2292" s="651">
        <v>534</v>
      </c>
      <c r="F2292" s="651" t="s">
        <v>1301</v>
      </c>
      <c r="G2292" s="651">
        <v>0.22</v>
      </c>
      <c r="H2292" s="651">
        <v>0.2</v>
      </c>
      <c r="I2292" s="651" t="s">
        <v>1302</v>
      </c>
    </row>
    <row r="2293" spans="1:9" ht="15.75" x14ac:dyDescent="0.25">
      <c r="A2293" s="651">
        <v>2292</v>
      </c>
      <c r="B2293" s="651" t="s">
        <v>1308</v>
      </c>
      <c r="C2293" s="651" t="s">
        <v>296</v>
      </c>
      <c r="D2293" s="651" t="s">
        <v>1298</v>
      </c>
      <c r="E2293" s="651">
        <v>535</v>
      </c>
      <c r="F2293" s="651" t="s">
        <v>1301</v>
      </c>
      <c r="G2293" s="651">
        <v>0.22</v>
      </c>
      <c r="H2293" s="651">
        <v>0.2</v>
      </c>
      <c r="I2293" s="651" t="s">
        <v>1302</v>
      </c>
    </row>
    <row r="2294" spans="1:9" ht="15.75" x14ac:dyDescent="0.25">
      <c r="A2294" s="651">
        <v>2293</v>
      </c>
      <c r="B2294" s="651" t="s">
        <v>1308</v>
      </c>
      <c r="C2294" s="651" t="s">
        <v>296</v>
      </c>
      <c r="D2294" s="651" t="s">
        <v>1298</v>
      </c>
      <c r="E2294" s="651">
        <v>537</v>
      </c>
      <c r="F2294" s="651" t="s">
        <v>1301</v>
      </c>
      <c r="G2294" s="651">
        <v>9.7999999999999997E-3</v>
      </c>
      <c r="H2294" s="651">
        <v>9.7999999999999997E-3</v>
      </c>
      <c r="I2294" s="651" t="s">
        <v>1302</v>
      </c>
    </row>
    <row r="2295" spans="1:9" ht="15.75" x14ac:dyDescent="0.25">
      <c r="A2295" s="651">
        <v>2294</v>
      </c>
      <c r="B2295" s="651" t="s">
        <v>1308</v>
      </c>
      <c r="C2295" s="651" t="s">
        <v>296</v>
      </c>
      <c r="D2295" s="651" t="s">
        <v>1298</v>
      </c>
      <c r="E2295" s="651">
        <v>537</v>
      </c>
      <c r="F2295" s="651" t="s">
        <v>1301</v>
      </c>
      <c r="G2295" s="651">
        <v>9.7999999999999997E-3</v>
      </c>
      <c r="H2295" s="651">
        <v>9.7999999999999997E-3</v>
      </c>
      <c r="I2295" s="651" t="s">
        <v>1302</v>
      </c>
    </row>
    <row r="2296" spans="1:9" ht="15.75" x14ac:dyDescent="0.25">
      <c r="A2296" s="651">
        <v>2295</v>
      </c>
      <c r="B2296" s="651" t="s">
        <v>1308</v>
      </c>
      <c r="C2296" s="651" t="s">
        <v>296</v>
      </c>
      <c r="D2296" s="651" t="s">
        <v>1298</v>
      </c>
      <c r="E2296" s="651">
        <v>538</v>
      </c>
      <c r="F2296" s="651" t="s">
        <v>1301</v>
      </c>
      <c r="G2296" s="651" t="s">
        <v>1303</v>
      </c>
      <c r="H2296" s="651">
        <v>6.7000000000000004E-2</v>
      </c>
      <c r="I2296" s="651" t="s">
        <v>1300</v>
      </c>
    </row>
    <row r="2297" spans="1:9" ht="15.75" x14ac:dyDescent="0.25">
      <c r="A2297" s="651">
        <v>2296</v>
      </c>
      <c r="B2297" s="651" t="s">
        <v>1308</v>
      </c>
      <c r="C2297" s="651" t="s">
        <v>296</v>
      </c>
      <c r="D2297" s="651" t="s">
        <v>1298</v>
      </c>
      <c r="E2297" s="651">
        <v>538</v>
      </c>
      <c r="F2297" s="651" t="s">
        <v>1301</v>
      </c>
      <c r="G2297" s="651">
        <v>7.2999999999999995E-2</v>
      </c>
      <c r="H2297" s="651">
        <v>7.2999999999999995E-2</v>
      </c>
      <c r="I2297" s="651" t="s">
        <v>1300</v>
      </c>
    </row>
    <row r="2298" spans="1:9" ht="15.75" x14ac:dyDescent="0.25">
      <c r="A2298" s="651">
        <v>2297</v>
      </c>
      <c r="B2298" s="651" t="s">
        <v>1308</v>
      </c>
      <c r="C2298" s="651" t="s">
        <v>296</v>
      </c>
      <c r="D2298" s="651" t="s">
        <v>1298</v>
      </c>
      <c r="E2298" s="651">
        <v>538</v>
      </c>
      <c r="F2298" s="651" t="s">
        <v>1301</v>
      </c>
      <c r="G2298" s="651" t="s">
        <v>1303</v>
      </c>
      <c r="H2298" s="651">
        <v>0.66</v>
      </c>
      <c r="I2298" s="651" t="s">
        <v>1300</v>
      </c>
    </row>
    <row r="2299" spans="1:9" ht="15.75" x14ac:dyDescent="0.25">
      <c r="A2299" s="651">
        <v>2298</v>
      </c>
      <c r="B2299" s="651" t="s">
        <v>1308</v>
      </c>
      <c r="C2299" s="651" t="s">
        <v>296</v>
      </c>
      <c r="D2299" s="651" t="s">
        <v>1298</v>
      </c>
      <c r="E2299" s="651">
        <v>540</v>
      </c>
      <c r="F2299" s="651" t="s">
        <v>1301</v>
      </c>
      <c r="G2299" s="651">
        <v>7.4999999999999997E-3</v>
      </c>
      <c r="H2299" s="651">
        <v>6.6670000000000002E-3</v>
      </c>
      <c r="I2299" s="651" t="s">
        <v>1302</v>
      </c>
    </row>
    <row r="2300" spans="1:9" ht="15.75" x14ac:dyDescent="0.25">
      <c r="A2300" s="651">
        <v>2299</v>
      </c>
      <c r="B2300" s="651" t="s">
        <v>1308</v>
      </c>
      <c r="C2300" s="651" t="s">
        <v>296</v>
      </c>
      <c r="D2300" s="651" t="s">
        <v>1298</v>
      </c>
      <c r="E2300" s="651">
        <v>540</v>
      </c>
      <c r="F2300" s="651" t="s">
        <v>1301</v>
      </c>
      <c r="G2300" s="651">
        <v>7.4999999999999997E-3</v>
      </c>
      <c r="H2300" s="651">
        <v>6.6670000000000002E-3</v>
      </c>
      <c r="I2300" s="651" t="s">
        <v>1302</v>
      </c>
    </row>
    <row r="2301" spans="1:9" ht="15.75" x14ac:dyDescent="0.25">
      <c r="A2301" s="651">
        <v>2300</v>
      </c>
      <c r="B2301" s="651" t="s">
        <v>1308</v>
      </c>
      <c r="C2301" s="651" t="s">
        <v>296</v>
      </c>
      <c r="D2301" s="651" t="s">
        <v>1298</v>
      </c>
      <c r="E2301" s="651">
        <v>540</v>
      </c>
      <c r="F2301" s="651" t="s">
        <v>1301</v>
      </c>
      <c r="G2301" s="651">
        <v>8.9999999999999993E-3</v>
      </c>
      <c r="H2301" s="651">
        <v>8.9999999999999993E-3</v>
      </c>
      <c r="I2301" s="651" t="s">
        <v>1302</v>
      </c>
    </row>
    <row r="2302" spans="1:9" ht="15.75" x14ac:dyDescent="0.25">
      <c r="A2302" s="651">
        <v>2301</v>
      </c>
      <c r="B2302" s="651" t="s">
        <v>1308</v>
      </c>
      <c r="C2302" s="651" t="s">
        <v>296</v>
      </c>
      <c r="D2302" s="651" t="s">
        <v>1298</v>
      </c>
      <c r="E2302" s="651">
        <v>540</v>
      </c>
      <c r="F2302" s="651" t="s">
        <v>1301</v>
      </c>
      <c r="G2302" s="651">
        <v>9.7999999999999997E-3</v>
      </c>
      <c r="H2302" s="651">
        <v>9.7999999999999997E-3</v>
      </c>
      <c r="I2302" s="651" t="s">
        <v>1302</v>
      </c>
    </row>
    <row r="2303" spans="1:9" ht="15.75" x14ac:dyDescent="0.25">
      <c r="A2303" s="651">
        <v>2302</v>
      </c>
      <c r="B2303" s="651" t="s">
        <v>1308</v>
      </c>
      <c r="C2303" s="651" t="s">
        <v>296</v>
      </c>
      <c r="D2303" s="651" t="s">
        <v>1298</v>
      </c>
      <c r="E2303" s="651">
        <v>540</v>
      </c>
      <c r="F2303" s="651" t="s">
        <v>1301</v>
      </c>
      <c r="G2303" s="651">
        <v>9.7999999999999997E-3</v>
      </c>
      <c r="H2303" s="651">
        <v>9.7999999999999997E-3</v>
      </c>
      <c r="I2303" s="651" t="s">
        <v>1302</v>
      </c>
    </row>
    <row r="2304" spans="1:9" ht="15.75" x14ac:dyDescent="0.25">
      <c r="A2304" s="651">
        <v>2303</v>
      </c>
      <c r="B2304" s="651" t="s">
        <v>1308</v>
      </c>
      <c r="C2304" s="651" t="s">
        <v>296</v>
      </c>
      <c r="D2304" s="651" t="s">
        <v>1298</v>
      </c>
      <c r="E2304" s="651">
        <v>540</v>
      </c>
      <c r="F2304" s="651" t="s">
        <v>1301</v>
      </c>
      <c r="G2304" s="651" t="s">
        <v>1303</v>
      </c>
      <c r="H2304" s="651">
        <v>9.7999999999999997E-3</v>
      </c>
      <c r="I2304" s="651" t="s">
        <v>1302</v>
      </c>
    </row>
    <row r="2305" spans="1:9" ht="15.75" x14ac:dyDescent="0.25">
      <c r="A2305" s="651">
        <v>2304</v>
      </c>
      <c r="B2305" s="651" t="s">
        <v>1308</v>
      </c>
      <c r="C2305" s="651" t="s">
        <v>296</v>
      </c>
      <c r="D2305" s="651" t="s">
        <v>1298</v>
      </c>
      <c r="E2305" s="651">
        <v>540</v>
      </c>
      <c r="F2305" s="651" t="s">
        <v>1301</v>
      </c>
      <c r="G2305" s="651" t="s">
        <v>1303</v>
      </c>
      <c r="H2305" s="651">
        <v>9.7999999999999997E-3</v>
      </c>
      <c r="I2305" s="651" t="s">
        <v>1302</v>
      </c>
    </row>
    <row r="2306" spans="1:9" ht="15.75" x14ac:dyDescent="0.25">
      <c r="A2306" s="651">
        <v>2305</v>
      </c>
      <c r="B2306" s="651" t="s">
        <v>1308</v>
      </c>
      <c r="C2306" s="651" t="s">
        <v>296</v>
      </c>
      <c r="D2306" s="651" t="s">
        <v>1298</v>
      </c>
      <c r="E2306" s="651">
        <v>540</v>
      </c>
      <c r="F2306" s="651" t="s">
        <v>1301</v>
      </c>
      <c r="G2306" s="651">
        <v>1.3100000000000001E-2</v>
      </c>
      <c r="H2306" s="651">
        <v>1.3100000000000001E-2</v>
      </c>
      <c r="I2306" s="651" t="s">
        <v>1300</v>
      </c>
    </row>
    <row r="2307" spans="1:9" ht="15.75" x14ac:dyDescent="0.25">
      <c r="A2307" s="651">
        <v>2306</v>
      </c>
      <c r="B2307" s="651" t="s">
        <v>1308</v>
      </c>
      <c r="C2307" s="651" t="s">
        <v>296</v>
      </c>
      <c r="D2307" s="651" t="s">
        <v>1298</v>
      </c>
      <c r="E2307" s="651">
        <v>540</v>
      </c>
      <c r="F2307" s="651" t="s">
        <v>1301</v>
      </c>
      <c r="G2307" s="651">
        <v>1.4999999999999999E-2</v>
      </c>
      <c r="H2307" s="651">
        <v>1.3332999999999999E-2</v>
      </c>
      <c r="I2307" s="651" t="s">
        <v>1302</v>
      </c>
    </row>
    <row r="2308" spans="1:9" ht="15.75" x14ac:dyDescent="0.25">
      <c r="A2308" s="651">
        <v>2307</v>
      </c>
      <c r="B2308" s="651" t="s">
        <v>1308</v>
      </c>
      <c r="C2308" s="651" t="s">
        <v>296</v>
      </c>
      <c r="D2308" s="651" t="s">
        <v>1298</v>
      </c>
      <c r="E2308" s="651">
        <v>540</v>
      </c>
      <c r="F2308" s="651" t="s">
        <v>1301</v>
      </c>
      <c r="G2308" s="651">
        <v>1.4E-2</v>
      </c>
      <c r="H2308" s="651">
        <v>1.4E-2</v>
      </c>
      <c r="I2308" s="651" t="s">
        <v>1300</v>
      </c>
    </row>
    <row r="2309" spans="1:9" ht="15.75" x14ac:dyDescent="0.25">
      <c r="A2309" s="651">
        <v>2308</v>
      </c>
      <c r="B2309" s="651" t="s">
        <v>1308</v>
      </c>
      <c r="C2309" s="651" t="s">
        <v>296</v>
      </c>
      <c r="D2309" s="651" t="s">
        <v>1298</v>
      </c>
      <c r="E2309" s="651">
        <v>540</v>
      </c>
      <c r="F2309" s="651" t="s">
        <v>1301</v>
      </c>
      <c r="G2309" s="651">
        <v>2.2000000000000002E-2</v>
      </c>
      <c r="H2309" s="651">
        <v>2.2000000000000002E-2</v>
      </c>
      <c r="I2309" s="651" t="s">
        <v>1302</v>
      </c>
    </row>
    <row r="2310" spans="1:9" ht="15.75" x14ac:dyDescent="0.25">
      <c r="A2310" s="651">
        <v>2309</v>
      </c>
      <c r="B2310" s="651" t="s">
        <v>1308</v>
      </c>
      <c r="C2310" s="651" t="s">
        <v>296</v>
      </c>
      <c r="D2310" s="651" t="s">
        <v>1298</v>
      </c>
      <c r="E2310" s="651">
        <v>540</v>
      </c>
      <c r="F2310" s="651" t="s">
        <v>1301</v>
      </c>
      <c r="G2310" s="651">
        <v>0.15</v>
      </c>
      <c r="H2310" s="651">
        <v>0.13333300000000001</v>
      </c>
      <c r="I2310" s="651" t="s">
        <v>1302</v>
      </c>
    </row>
    <row r="2311" spans="1:9" ht="15.75" x14ac:dyDescent="0.25">
      <c r="A2311" s="651">
        <v>2310</v>
      </c>
      <c r="B2311" s="651" t="s">
        <v>1308</v>
      </c>
      <c r="C2311" s="651" t="s">
        <v>296</v>
      </c>
      <c r="D2311" s="651" t="s">
        <v>1298</v>
      </c>
      <c r="E2311" s="651">
        <v>540</v>
      </c>
      <c r="F2311" s="651" t="s">
        <v>1301</v>
      </c>
      <c r="G2311" s="651">
        <v>0.15</v>
      </c>
      <c r="H2311" s="651">
        <v>0.13333300000000001</v>
      </c>
      <c r="I2311" s="651" t="s">
        <v>1302</v>
      </c>
    </row>
    <row r="2312" spans="1:9" ht="15.75" x14ac:dyDescent="0.25">
      <c r="A2312" s="651">
        <v>2311</v>
      </c>
      <c r="B2312" s="651" t="s">
        <v>1308</v>
      </c>
      <c r="C2312" s="651" t="s">
        <v>296</v>
      </c>
      <c r="D2312" s="651" t="s">
        <v>1298</v>
      </c>
      <c r="E2312" s="651">
        <v>540</v>
      </c>
      <c r="F2312" s="651" t="s">
        <v>1301</v>
      </c>
      <c r="G2312" s="651">
        <v>0.15</v>
      </c>
      <c r="H2312" s="651">
        <v>0.13333300000000001</v>
      </c>
      <c r="I2312" s="651" t="s">
        <v>1302</v>
      </c>
    </row>
    <row r="2313" spans="1:9" ht="15.75" x14ac:dyDescent="0.25">
      <c r="A2313" s="651">
        <v>2312</v>
      </c>
      <c r="B2313" s="651" t="s">
        <v>1308</v>
      </c>
      <c r="C2313" s="651" t="s">
        <v>296</v>
      </c>
      <c r="D2313" s="651" t="s">
        <v>1298</v>
      </c>
      <c r="E2313" s="651">
        <v>540</v>
      </c>
      <c r="F2313" s="651" t="s">
        <v>1301</v>
      </c>
      <c r="G2313" s="651">
        <v>0.24</v>
      </c>
      <c r="H2313" s="651">
        <v>0.21</v>
      </c>
      <c r="I2313" s="651" t="s">
        <v>1300</v>
      </c>
    </row>
    <row r="2314" spans="1:9" ht="15.75" x14ac:dyDescent="0.25">
      <c r="A2314" s="651">
        <v>2313</v>
      </c>
      <c r="B2314" s="651" t="s">
        <v>1308</v>
      </c>
      <c r="C2314" s="651" t="s">
        <v>296</v>
      </c>
      <c r="D2314" s="651" t="s">
        <v>1298</v>
      </c>
      <c r="E2314" s="651">
        <v>540</v>
      </c>
      <c r="F2314" s="651" t="s">
        <v>1301</v>
      </c>
      <c r="G2314" s="651">
        <v>0.255</v>
      </c>
      <c r="H2314" s="651">
        <v>0.22666700000000001</v>
      </c>
      <c r="I2314" s="651" t="s">
        <v>1302</v>
      </c>
    </row>
    <row r="2315" spans="1:9" ht="15.75" x14ac:dyDescent="0.25">
      <c r="A2315" s="651">
        <v>2314</v>
      </c>
      <c r="B2315" s="651" t="s">
        <v>1308</v>
      </c>
      <c r="C2315" s="651" t="s">
        <v>296</v>
      </c>
      <c r="D2315" s="651" t="s">
        <v>1298</v>
      </c>
      <c r="E2315" s="651">
        <v>540</v>
      </c>
      <c r="F2315" s="651" t="s">
        <v>1301</v>
      </c>
      <c r="G2315" s="651">
        <v>0.255</v>
      </c>
      <c r="H2315" s="651">
        <v>0.22666700000000001</v>
      </c>
      <c r="I2315" s="651" t="s">
        <v>1302</v>
      </c>
    </row>
    <row r="2316" spans="1:9" ht="15.75" x14ac:dyDescent="0.25">
      <c r="A2316" s="651">
        <v>2315</v>
      </c>
      <c r="B2316" s="651" t="s">
        <v>1308</v>
      </c>
      <c r="C2316" s="651" t="s">
        <v>296</v>
      </c>
      <c r="D2316" s="651" t="s">
        <v>1298</v>
      </c>
      <c r="E2316" s="651">
        <v>540</v>
      </c>
      <c r="F2316" s="651" t="s">
        <v>1301</v>
      </c>
      <c r="G2316" s="651">
        <v>0.3</v>
      </c>
      <c r="H2316" s="651">
        <v>0.26666699999999999</v>
      </c>
      <c r="I2316" s="651" t="s">
        <v>1302</v>
      </c>
    </row>
    <row r="2317" spans="1:9" ht="15.75" x14ac:dyDescent="0.25">
      <c r="A2317" s="651">
        <v>2316</v>
      </c>
      <c r="B2317" s="651" t="s">
        <v>1308</v>
      </c>
      <c r="C2317" s="651" t="s">
        <v>296</v>
      </c>
      <c r="D2317" s="651" t="s">
        <v>1298</v>
      </c>
      <c r="E2317" s="651">
        <v>540</v>
      </c>
      <c r="F2317" s="651" t="s">
        <v>1301</v>
      </c>
      <c r="G2317" s="651">
        <v>0.3</v>
      </c>
      <c r="H2317" s="651">
        <v>0.26666699999999999</v>
      </c>
      <c r="I2317" s="651" t="s">
        <v>1302</v>
      </c>
    </row>
    <row r="2318" spans="1:9" ht="15.75" x14ac:dyDescent="0.25">
      <c r="A2318" s="651">
        <v>2317</v>
      </c>
      <c r="B2318" s="651" t="s">
        <v>1308</v>
      </c>
      <c r="C2318" s="651" t="s">
        <v>296</v>
      </c>
      <c r="D2318" s="651" t="s">
        <v>1298</v>
      </c>
      <c r="E2318" s="651">
        <v>540</v>
      </c>
      <c r="F2318" s="651" t="s">
        <v>1301</v>
      </c>
      <c r="G2318" s="651">
        <v>0.3</v>
      </c>
      <c r="H2318" s="651">
        <v>0.26666699999999999</v>
      </c>
      <c r="I2318" s="651" t="s">
        <v>1302</v>
      </c>
    </row>
    <row r="2319" spans="1:9" ht="15.75" x14ac:dyDescent="0.25">
      <c r="A2319" s="651">
        <v>2318</v>
      </c>
      <c r="B2319" s="651" t="s">
        <v>1308</v>
      </c>
      <c r="C2319" s="651" t="s">
        <v>296</v>
      </c>
      <c r="D2319" s="651" t="s">
        <v>1298</v>
      </c>
      <c r="E2319" s="651">
        <v>540</v>
      </c>
      <c r="F2319" s="651" t="s">
        <v>1301</v>
      </c>
      <c r="G2319" s="651">
        <v>0.3</v>
      </c>
      <c r="H2319" s="651">
        <v>0.26666699999999999</v>
      </c>
      <c r="I2319" s="651" t="s">
        <v>1302</v>
      </c>
    </row>
    <row r="2320" spans="1:9" ht="15.75" x14ac:dyDescent="0.25">
      <c r="A2320" s="651">
        <v>2319</v>
      </c>
      <c r="B2320" s="651" t="s">
        <v>1308</v>
      </c>
      <c r="C2320" s="651" t="s">
        <v>296</v>
      </c>
      <c r="D2320" s="651" t="s">
        <v>1298</v>
      </c>
      <c r="E2320" s="651">
        <v>540</v>
      </c>
      <c r="F2320" s="651" t="s">
        <v>1301</v>
      </c>
      <c r="G2320" s="651">
        <v>0.3</v>
      </c>
      <c r="H2320" s="651">
        <v>0.26666699999999999</v>
      </c>
      <c r="I2320" s="651" t="s">
        <v>1302</v>
      </c>
    </row>
    <row r="2321" spans="1:9" ht="15.75" x14ac:dyDescent="0.25">
      <c r="A2321" s="651">
        <v>2320</v>
      </c>
      <c r="B2321" s="651" t="s">
        <v>1308</v>
      </c>
      <c r="C2321" s="651" t="s">
        <v>296</v>
      </c>
      <c r="D2321" s="651" t="s">
        <v>1298</v>
      </c>
      <c r="E2321" s="651">
        <v>540</v>
      </c>
      <c r="F2321" s="651" t="s">
        <v>1301</v>
      </c>
      <c r="G2321" s="651">
        <v>0.3</v>
      </c>
      <c r="H2321" s="651">
        <v>0.26666699999999999</v>
      </c>
      <c r="I2321" s="651" t="s">
        <v>1302</v>
      </c>
    </row>
    <row r="2322" spans="1:9" ht="15.75" x14ac:dyDescent="0.25">
      <c r="A2322" s="651">
        <v>2321</v>
      </c>
      <c r="B2322" s="651" t="s">
        <v>1308</v>
      </c>
      <c r="C2322" s="651" t="s">
        <v>296</v>
      </c>
      <c r="D2322" s="651" t="s">
        <v>1298</v>
      </c>
      <c r="E2322" s="651">
        <v>540</v>
      </c>
      <c r="F2322" s="651" t="s">
        <v>1301</v>
      </c>
      <c r="G2322" s="651">
        <v>0.3</v>
      </c>
      <c r="H2322" s="651">
        <v>0.26666699999999999</v>
      </c>
      <c r="I2322" s="651" t="s">
        <v>1302</v>
      </c>
    </row>
    <row r="2323" spans="1:9" ht="15.75" x14ac:dyDescent="0.25">
      <c r="A2323" s="651">
        <v>2322</v>
      </c>
      <c r="B2323" s="651" t="s">
        <v>1308</v>
      </c>
      <c r="C2323" s="651" t="s">
        <v>296</v>
      </c>
      <c r="D2323" s="651" t="s">
        <v>1298</v>
      </c>
      <c r="E2323" s="651">
        <v>540</v>
      </c>
      <c r="F2323" s="651" t="s">
        <v>1301</v>
      </c>
      <c r="G2323" s="651">
        <v>0.3</v>
      </c>
      <c r="H2323" s="651">
        <v>0.26666699999999999</v>
      </c>
      <c r="I2323" s="651" t="s">
        <v>1302</v>
      </c>
    </row>
    <row r="2324" spans="1:9" ht="15.75" x14ac:dyDescent="0.25">
      <c r="A2324" s="651">
        <v>2323</v>
      </c>
      <c r="B2324" s="651" t="s">
        <v>1308</v>
      </c>
      <c r="C2324" s="651" t="s">
        <v>296</v>
      </c>
      <c r="D2324" s="651" t="s">
        <v>1298</v>
      </c>
      <c r="E2324" s="651">
        <v>540</v>
      </c>
      <c r="F2324" s="651" t="s">
        <v>1301</v>
      </c>
      <c r="G2324" s="651">
        <v>0.3</v>
      </c>
      <c r="H2324" s="651">
        <v>0.26666699999999999</v>
      </c>
      <c r="I2324" s="651" t="s">
        <v>1302</v>
      </c>
    </row>
    <row r="2325" spans="1:9" ht="15.75" x14ac:dyDescent="0.25">
      <c r="A2325" s="651">
        <v>2324</v>
      </c>
      <c r="B2325" s="651" t="s">
        <v>1308</v>
      </c>
      <c r="C2325" s="651" t="s">
        <v>296</v>
      </c>
      <c r="D2325" s="651" t="s">
        <v>1298</v>
      </c>
      <c r="E2325" s="651">
        <v>540</v>
      </c>
      <c r="F2325" s="651" t="s">
        <v>1301</v>
      </c>
      <c r="G2325" s="651">
        <v>0.3</v>
      </c>
      <c r="H2325" s="651">
        <v>0.26666699999999999</v>
      </c>
      <c r="I2325" s="651" t="s">
        <v>1302</v>
      </c>
    </row>
    <row r="2326" spans="1:9" ht="15.75" x14ac:dyDescent="0.25">
      <c r="A2326" s="651">
        <v>2325</v>
      </c>
      <c r="B2326" s="651" t="s">
        <v>1308</v>
      </c>
      <c r="C2326" s="651" t="s">
        <v>296</v>
      </c>
      <c r="D2326" s="651" t="s">
        <v>1298</v>
      </c>
      <c r="E2326" s="651">
        <v>540</v>
      </c>
      <c r="F2326" s="651" t="s">
        <v>1301</v>
      </c>
      <c r="G2326" s="651">
        <v>0.3</v>
      </c>
      <c r="H2326" s="651">
        <v>0.26666699999999999</v>
      </c>
      <c r="I2326" s="651" t="s">
        <v>1302</v>
      </c>
    </row>
    <row r="2327" spans="1:9" ht="15.75" x14ac:dyDescent="0.25">
      <c r="A2327" s="651">
        <v>2326</v>
      </c>
      <c r="B2327" s="651" t="s">
        <v>1308</v>
      </c>
      <c r="C2327" s="651" t="s">
        <v>296</v>
      </c>
      <c r="D2327" s="651" t="s">
        <v>1298</v>
      </c>
      <c r="E2327" s="651">
        <v>540</v>
      </c>
      <c r="F2327" s="651" t="s">
        <v>1301</v>
      </c>
      <c r="G2327" s="651">
        <v>0.3</v>
      </c>
      <c r="H2327" s="651">
        <v>0.26666699999999999</v>
      </c>
      <c r="I2327" s="651" t="s">
        <v>1302</v>
      </c>
    </row>
    <row r="2328" spans="1:9" ht="15.75" x14ac:dyDescent="0.25">
      <c r="A2328" s="651">
        <v>2327</v>
      </c>
      <c r="B2328" s="651" t="s">
        <v>1308</v>
      </c>
      <c r="C2328" s="651" t="s">
        <v>296</v>
      </c>
      <c r="D2328" s="651" t="s">
        <v>1298</v>
      </c>
      <c r="E2328" s="651">
        <v>540</v>
      </c>
      <c r="F2328" s="651" t="s">
        <v>1301</v>
      </c>
      <c r="G2328" s="651">
        <v>0.3</v>
      </c>
      <c r="H2328" s="651">
        <v>0.26666699999999999</v>
      </c>
      <c r="I2328" s="651" t="s">
        <v>1302</v>
      </c>
    </row>
    <row r="2329" spans="1:9" ht="15.75" x14ac:dyDescent="0.25">
      <c r="A2329" s="651">
        <v>2328</v>
      </c>
      <c r="B2329" s="651" t="s">
        <v>1308</v>
      </c>
      <c r="C2329" s="651" t="s">
        <v>296</v>
      </c>
      <c r="D2329" s="651" t="s">
        <v>1298</v>
      </c>
      <c r="E2329" s="651">
        <v>540</v>
      </c>
      <c r="F2329" s="651" t="s">
        <v>1301</v>
      </c>
      <c r="G2329" s="651">
        <v>0.3</v>
      </c>
      <c r="H2329" s="651">
        <v>0.26666699999999999</v>
      </c>
      <c r="I2329" s="651" t="s">
        <v>1302</v>
      </c>
    </row>
    <row r="2330" spans="1:9" ht="15.75" x14ac:dyDescent="0.25">
      <c r="A2330" s="651">
        <v>2329</v>
      </c>
      <c r="B2330" s="651" t="s">
        <v>1308</v>
      </c>
      <c r="C2330" s="651" t="s">
        <v>296</v>
      </c>
      <c r="D2330" s="651" t="s">
        <v>1298</v>
      </c>
      <c r="E2330" s="651">
        <v>540</v>
      </c>
      <c r="F2330" s="651" t="s">
        <v>1301</v>
      </c>
      <c r="G2330" s="651">
        <v>0.3</v>
      </c>
      <c r="H2330" s="651">
        <v>0.26666699999999999</v>
      </c>
      <c r="I2330" s="651" t="s">
        <v>1302</v>
      </c>
    </row>
    <row r="2331" spans="1:9" ht="15.75" x14ac:dyDescent="0.25">
      <c r="A2331" s="651">
        <v>2330</v>
      </c>
      <c r="B2331" s="651" t="s">
        <v>1308</v>
      </c>
      <c r="C2331" s="651" t="s">
        <v>296</v>
      </c>
      <c r="D2331" s="651" t="s">
        <v>1298</v>
      </c>
      <c r="E2331" s="651">
        <v>540</v>
      </c>
      <c r="F2331" s="651" t="s">
        <v>1301</v>
      </c>
      <c r="G2331" s="651">
        <v>0.3</v>
      </c>
      <c r="H2331" s="651">
        <v>0.26666699999999999</v>
      </c>
      <c r="I2331" s="651" t="s">
        <v>1302</v>
      </c>
    </row>
    <row r="2332" spans="1:9" ht="15.75" x14ac:dyDescent="0.25">
      <c r="A2332" s="651">
        <v>2331</v>
      </c>
      <c r="B2332" s="651" t="s">
        <v>1308</v>
      </c>
      <c r="C2332" s="651" t="s">
        <v>296</v>
      </c>
      <c r="D2332" s="651" t="s">
        <v>1298</v>
      </c>
      <c r="E2332" s="651">
        <v>540</v>
      </c>
      <c r="F2332" s="651" t="s">
        <v>1301</v>
      </c>
      <c r="G2332" s="651">
        <v>0.3</v>
      </c>
      <c r="H2332" s="651">
        <v>0.26666699999999999</v>
      </c>
      <c r="I2332" s="651" t="s">
        <v>1302</v>
      </c>
    </row>
    <row r="2333" spans="1:9" ht="15.75" x14ac:dyDescent="0.25">
      <c r="A2333" s="651">
        <v>2332</v>
      </c>
      <c r="B2333" s="651" t="s">
        <v>1308</v>
      </c>
      <c r="C2333" s="651" t="s">
        <v>296</v>
      </c>
      <c r="D2333" s="651" t="s">
        <v>1298</v>
      </c>
      <c r="E2333" s="651">
        <v>540</v>
      </c>
      <c r="F2333" s="651" t="s">
        <v>1301</v>
      </c>
      <c r="G2333" s="651">
        <v>0.3</v>
      </c>
      <c r="H2333" s="651">
        <v>0.26666699999999999</v>
      </c>
      <c r="I2333" s="651" t="s">
        <v>1302</v>
      </c>
    </row>
    <row r="2334" spans="1:9" ht="15.75" x14ac:dyDescent="0.25">
      <c r="A2334" s="651">
        <v>2333</v>
      </c>
      <c r="B2334" s="651" t="s">
        <v>1308</v>
      </c>
      <c r="C2334" s="651" t="s">
        <v>296</v>
      </c>
      <c r="D2334" s="651" t="s">
        <v>1298</v>
      </c>
      <c r="E2334" s="651">
        <v>540</v>
      </c>
      <c r="F2334" s="651" t="s">
        <v>1301</v>
      </c>
      <c r="G2334" s="651">
        <v>0.3</v>
      </c>
      <c r="H2334" s="651">
        <v>0.26666699999999999</v>
      </c>
      <c r="I2334" s="651" t="s">
        <v>1302</v>
      </c>
    </row>
    <row r="2335" spans="1:9" ht="15.75" x14ac:dyDescent="0.25">
      <c r="A2335" s="651">
        <v>2334</v>
      </c>
      <c r="B2335" s="651" t="s">
        <v>1308</v>
      </c>
      <c r="C2335" s="651" t="s">
        <v>296</v>
      </c>
      <c r="D2335" s="651" t="s">
        <v>1298</v>
      </c>
      <c r="E2335" s="651">
        <v>540</v>
      </c>
      <c r="F2335" s="651" t="s">
        <v>1301</v>
      </c>
      <c r="G2335" s="651">
        <v>0.3</v>
      </c>
      <c r="H2335" s="651">
        <v>0.26666699999999999</v>
      </c>
      <c r="I2335" s="651" t="s">
        <v>1302</v>
      </c>
    </row>
    <row r="2336" spans="1:9" ht="15.75" x14ac:dyDescent="0.25">
      <c r="A2336" s="651">
        <v>2335</v>
      </c>
      <c r="B2336" s="651" t="s">
        <v>1308</v>
      </c>
      <c r="C2336" s="651" t="s">
        <v>296</v>
      </c>
      <c r="D2336" s="651" t="s">
        <v>1298</v>
      </c>
      <c r="E2336" s="651">
        <v>540</v>
      </c>
      <c r="F2336" s="651" t="s">
        <v>1301</v>
      </c>
      <c r="G2336" s="651">
        <v>0.3</v>
      </c>
      <c r="H2336" s="651">
        <v>0.26666699999999999</v>
      </c>
      <c r="I2336" s="651" t="s">
        <v>1302</v>
      </c>
    </row>
    <row r="2337" spans="1:9" ht="15.75" x14ac:dyDescent="0.25">
      <c r="A2337" s="651">
        <v>2336</v>
      </c>
      <c r="B2337" s="651" t="s">
        <v>1308</v>
      </c>
      <c r="C2337" s="651" t="s">
        <v>296</v>
      </c>
      <c r="D2337" s="651" t="s">
        <v>1298</v>
      </c>
      <c r="E2337" s="651">
        <v>540</v>
      </c>
      <c r="F2337" s="651" t="s">
        <v>1301</v>
      </c>
      <c r="G2337" s="651">
        <v>0.3</v>
      </c>
      <c r="H2337" s="651">
        <v>0.26666699999999999</v>
      </c>
      <c r="I2337" s="651" t="s">
        <v>1302</v>
      </c>
    </row>
    <row r="2338" spans="1:9" ht="15.75" x14ac:dyDescent="0.25">
      <c r="A2338" s="651">
        <v>2337</v>
      </c>
      <c r="B2338" s="651" t="s">
        <v>1308</v>
      </c>
      <c r="C2338" s="651" t="s">
        <v>296</v>
      </c>
      <c r="D2338" s="651" t="s">
        <v>1298</v>
      </c>
      <c r="E2338" s="651">
        <v>540</v>
      </c>
      <c r="F2338" s="651" t="s">
        <v>1301</v>
      </c>
      <c r="G2338" s="651">
        <v>0.3</v>
      </c>
      <c r="H2338" s="651">
        <v>0.26666699999999999</v>
      </c>
      <c r="I2338" s="651" t="s">
        <v>1302</v>
      </c>
    </row>
    <row r="2339" spans="1:9" ht="15.75" x14ac:dyDescent="0.25">
      <c r="A2339" s="651">
        <v>2338</v>
      </c>
      <c r="B2339" s="651" t="s">
        <v>1308</v>
      </c>
      <c r="C2339" s="651" t="s">
        <v>296</v>
      </c>
      <c r="D2339" s="651" t="s">
        <v>1298</v>
      </c>
      <c r="E2339" s="651">
        <v>540</v>
      </c>
      <c r="F2339" s="651" t="s">
        <v>1301</v>
      </c>
      <c r="G2339" s="651">
        <v>0.3</v>
      </c>
      <c r="H2339" s="651">
        <v>0.26666699999999999</v>
      </c>
      <c r="I2339" s="651" t="s">
        <v>1302</v>
      </c>
    </row>
    <row r="2340" spans="1:9" ht="15.75" x14ac:dyDescent="0.25">
      <c r="A2340" s="651">
        <v>2339</v>
      </c>
      <c r="B2340" s="651" t="s">
        <v>1308</v>
      </c>
      <c r="C2340" s="651" t="s">
        <v>296</v>
      </c>
      <c r="D2340" s="651" t="s">
        <v>1298</v>
      </c>
      <c r="E2340" s="651">
        <v>540</v>
      </c>
      <c r="F2340" s="651" t="s">
        <v>1301</v>
      </c>
      <c r="G2340" s="651" t="s">
        <v>1303</v>
      </c>
      <c r="H2340" s="651">
        <v>0.54</v>
      </c>
      <c r="I2340" s="651" t="s">
        <v>1300</v>
      </c>
    </row>
    <row r="2341" spans="1:9" ht="15.75" x14ac:dyDescent="0.25">
      <c r="A2341" s="651">
        <v>2340</v>
      </c>
      <c r="B2341" s="651" t="s">
        <v>1308</v>
      </c>
      <c r="C2341" s="651" t="s">
        <v>296</v>
      </c>
      <c r="D2341" s="651" t="s">
        <v>1298</v>
      </c>
      <c r="E2341" s="651">
        <v>540</v>
      </c>
      <c r="F2341" s="651" t="s">
        <v>1301</v>
      </c>
      <c r="G2341" s="651">
        <v>2.5</v>
      </c>
      <c r="H2341" s="651">
        <v>2.2000000000000002</v>
      </c>
      <c r="I2341" s="651" t="s">
        <v>1300</v>
      </c>
    </row>
    <row r="2342" spans="1:9" ht="15.75" x14ac:dyDescent="0.25">
      <c r="A2342" s="651">
        <v>2341</v>
      </c>
      <c r="B2342" s="651" t="s">
        <v>1308</v>
      </c>
      <c r="C2342" s="651" t="s">
        <v>296</v>
      </c>
      <c r="D2342" s="651" t="s">
        <v>1298</v>
      </c>
      <c r="E2342" s="651">
        <v>541</v>
      </c>
      <c r="F2342" s="651" t="s">
        <v>1301</v>
      </c>
      <c r="G2342" s="651">
        <v>8.9999999999999993E-3</v>
      </c>
      <c r="H2342" s="651">
        <v>8.9999999999999993E-3</v>
      </c>
      <c r="I2342" s="651" t="s">
        <v>1302</v>
      </c>
    </row>
    <row r="2343" spans="1:9" ht="15.75" x14ac:dyDescent="0.25">
      <c r="A2343" s="651">
        <v>2342</v>
      </c>
      <c r="B2343" s="651" t="s">
        <v>1308</v>
      </c>
      <c r="C2343" s="651" t="s">
        <v>296</v>
      </c>
      <c r="D2343" s="651" t="s">
        <v>1298</v>
      </c>
      <c r="E2343" s="651">
        <v>541</v>
      </c>
      <c r="F2343" s="651" t="s">
        <v>1301</v>
      </c>
      <c r="G2343" s="651">
        <v>0.30059999999999998</v>
      </c>
      <c r="H2343" s="651">
        <v>0.26666699999999999</v>
      </c>
      <c r="I2343" s="651" t="s">
        <v>1302</v>
      </c>
    </row>
    <row r="2344" spans="1:9" ht="15.75" x14ac:dyDescent="0.25">
      <c r="A2344" s="651">
        <v>2343</v>
      </c>
      <c r="B2344" s="651" t="s">
        <v>1308</v>
      </c>
      <c r="C2344" s="651" t="s">
        <v>296</v>
      </c>
      <c r="D2344" s="651" t="s">
        <v>1298</v>
      </c>
      <c r="E2344" s="651">
        <v>541</v>
      </c>
      <c r="F2344" s="651" t="s">
        <v>1301</v>
      </c>
      <c r="G2344" s="651">
        <v>0.30059999999999998</v>
      </c>
      <c r="H2344" s="651">
        <v>0.26666699999999999</v>
      </c>
      <c r="I2344" s="651" t="s">
        <v>1302</v>
      </c>
    </row>
    <row r="2345" spans="1:9" ht="15.75" x14ac:dyDescent="0.25">
      <c r="A2345" s="651">
        <v>2344</v>
      </c>
      <c r="B2345" s="651" t="s">
        <v>1308</v>
      </c>
      <c r="C2345" s="651" t="s">
        <v>296</v>
      </c>
      <c r="D2345" s="651" t="s">
        <v>1298</v>
      </c>
      <c r="E2345" s="651">
        <v>541</v>
      </c>
      <c r="F2345" s="651" t="s">
        <v>1301</v>
      </c>
      <c r="G2345" s="651">
        <v>0.32</v>
      </c>
      <c r="H2345" s="651">
        <v>0.28000000000000003</v>
      </c>
      <c r="I2345" s="651" t="s">
        <v>1302</v>
      </c>
    </row>
    <row r="2346" spans="1:9" ht="15.75" x14ac:dyDescent="0.25">
      <c r="A2346" s="651">
        <v>2345</v>
      </c>
      <c r="B2346" s="651" t="s">
        <v>1308</v>
      </c>
      <c r="C2346" s="651" t="s">
        <v>296</v>
      </c>
      <c r="D2346" s="651" t="s">
        <v>1298</v>
      </c>
      <c r="E2346" s="651">
        <v>541</v>
      </c>
      <c r="F2346" s="651" t="s">
        <v>1301</v>
      </c>
      <c r="G2346" s="651">
        <v>0.32</v>
      </c>
      <c r="H2346" s="651">
        <v>0.28000000000000003</v>
      </c>
      <c r="I2346" s="651" t="s">
        <v>1302</v>
      </c>
    </row>
    <row r="2347" spans="1:9" ht="15.75" x14ac:dyDescent="0.25">
      <c r="A2347" s="651">
        <v>2346</v>
      </c>
      <c r="B2347" s="651" t="s">
        <v>1308</v>
      </c>
      <c r="C2347" s="651" t="s">
        <v>296</v>
      </c>
      <c r="D2347" s="651" t="s">
        <v>1298</v>
      </c>
      <c r="E2347" s="651">
        <v>541</v>
      </c>
      <c r="F2347" s="651" t="s">
        <v>1301</v>
      </c>
      <c r="G2347" s="651">
        <v>1.01</v>
      </c>
      <c r="H2347" s="651">
        <v>0.9</v>
      </c>
      <c r="I2347" s="651" t="s">
        <v>1300</v>
      </c>
    </row>
    <row r="2348" spans="1:9" ht="15.75" x14ac:dyDescent="0.25">
      <c r="A2348" s="651">
        <v>2347</v>
      </c>
      <c r="B2348" s="651" t="s">
        <v>1308</v>
      </c>
      <c r="C2348" s="651" t="s">
        <v>296</v>
      </c>
      <c r="D2348" s="651" t="s">
        <v>1298</v>
      </c>
      <c r="E2348" s="651">
        <v>542</v>
      </c>
      <c r="F2348" s="651" t="s">
        <v>1301</v>
      </c>
      <c r="G2348" s="651">
        <v>0.24</v>
      </c>
      <c r="H2348" s="651">
        <v>0.21</v>
      </c>
      <c r="I2348" s="651" t="s">
        <v>1300</v>
      </c>
    </row>
    <row r="2349" spans="1:9" ht="15.75" x14ac:dyDescent="0.25">
      <c r="A2349" s="651">
        <v>2348</v>
      </c>
      <c r="B2349" s="651" t="s">
        <v>1308</v>
      </c>
      <c r="C2349" s="651" t="s">
        <v>296</v>
      </c>
      <c r="D2349" s="651" t="s">
        <v>1298</v>
      </c>
      <c r="E2349" s="651">
        <v>542</v>
      </c>
      <c r="F2349" s="651" t="s">
        <v>1301</v>
      </c>
      <c r="G2349" s="651">
        <v>0.24</v>
      </c>
      <c r="H2349" s="651">
        <v>0.21</v>
      </c>
      <c r="I2349" s="651" t="s">
        <v>1300</v>
      </c>
    </row>
    <row r="2350" spans="1:9" ht="15.75" x14ac:dyDescent="0.25">
      <c r="A2350" s="651">
        <v>2349</v>
      </c>
      <c r="B2350" s="651" t="s">
        <v>1308</v>
      </c>
      <c r="C2350" s="651" t="s">
        <v>296</v>
      </c>
      <c r="D2350" s="651" t="s">
        <v>1298</v>
      </c>
      <c r="E2350" s="651">
        <v>542</v>
      </c>
      <c r="F2350" s="651" t="s">
        <v>1301</v>
      </c>
      <c r="G2350" s="651">
        <v>0.24</v>
      </c>
      <c r="H2350" s="651">
        <v>0.21</v>
      </c>
      <c r="I2350" s="651" t="s">
        <v>1300</v>
      </c>
    </row>
    <row r="2351" spans="1:9" ht="15.75" x14ac:dyDescent="0.25">
      <c r="A2351" s="651">
        <v>2350</v>
      </c>
      <c r="B2351" s="651" t="s">
        <v>1308</v>
      </c>
      <c r="C2351" s="651" t="s">
        <v>296</v>
      </c>
      <c r="D2351" s="651" t="s">
        <v>1298</v>
      </c>
      <c r="E2351" s="651">
        <v>542</v>
      </c>
      <c r="F2351" s="651" t="s">
        <v>1301</v>
      </c>
      <c r="G2351" s="651">
        <v>0.25590000000000002</v>
      </c>
      <c r="H2351" s="651">
        <v>0.22666700000000001</v>
      </c>
      <c r="I2351" s="651" t="s">
        <v>1302</v>
      </c>
    </row>
    <row r="2352" spans="1:9" ht="15.75" x14ac:dyDescent="0.25">
      <c r="A2352" s="651">
        <v>2351</v>
      </c>
      <c r="B2352" s="651" t="s">
        <v>1308</v>
      </c>
      <c r="C2352" s="651" t="s">
        <v>296</v>
      </c>
      <c r="D2352" s="651" t="s">
        <v>1298</v>
      </c>
      <c r="E2352" s="651">
        <v>542</v>
      </c>
      <c r="F2352" s="651" t="s">
        <v>1301</v>
      </c>
      <c r="G2352" s="651">
        <v>0.25590000000000002</v>
      </c>
      <c r="H2352" s="651">
        <v>0.22666700000000001</v>
      </c>
      <c r="I2352" s="651" t="s">
        <v>1302</v>
      </c>
    </row>
    <row r="2353" spans="1:9" ht="15.75" x14ac:dyDescent="0.25">
      <c r="A2353" s="651">
        <v>2352</v>
      </c>
      <c r="B2353" s="651" t="s">
        <v>1308</v>
      </c>
      <c r="C2353" s="651" t="s">
        <v>296</v>
      </c>
      <c r="D2353" s="651" t="s">
        <v>1298</v>
      </c>
      <c r="E2353" s="651">
        <v>542</v>
      </c>
      <c r="F2353" s="651" t="s">
        <v>1301</v>
      </c>
      <c r="G2353" s="651">
        <v>0.32</v>
      </c>
      <c r="H2353" s="651">
        <v>0.28000000000000003</v>
      </c>
      <c r="I2353" s="651" t="s">
        <v>1302</v>
      </c>
    </row>
    <row r="2354" spans="1:9" ht="15.75" x14ac:dyDescent="0.25">
      <c r="A2354" s="651">
        <v>2353</v>
      </c>
      <c r="B2354" s="651" t="s">
        <v>1308</v>
      </c>
      <c r="C2354" s="651" t="s">
        <v>296</v>
      </c>
      <c r="D2354" s="651" t="s">
        <v>1298</v>
      </c>
      <c r="E2354" s="651">
        <v>542</v>
      </c>
      <c r="F2354" s="651" t="s">
        <v>1301</v>
      </c>
      <c r="G2354" s="651">
        <v>0.43</v>
      </c>
      <c r="H2354" s="651">
        <v>0.43</v>
      </c>
      <c r="I2354" s="651" t="s">
        <v>1300</v>
      </c>
    </row>
    <row r="2355" spans="1:9" ht="15.75" x14ac:dyDescent="0.25">
      <c r="A2355" s="651">
        <v>2354</v>
      </c>
      <c r="B2355" s="651" t="s">
        <v>1308</v>
      </c>
      <c r="C2355" s="651" t="s">
        <v>296</v>
      </c>
      <c r="D2355" s="651" t="s">
        <v>1298</v>
      </c>
      <c r="E2355" s="651">
        <v>543</v>
      </c>
      <c r="F2355" s="651" t="s">
        <v>1301</v>
      </c>
      <c r="G2355" s="651">
        <v>0.24</v>
      </c>
      <c r="H2355" s="651">
        <v>0.21</v>
      </c>
      <c r="I2355" s="651" t="s">
        <v>1300</v>
      </c>
    </row>
    <row r="2356" spans="1:9" ht="15.75" x14ac:dyDescent="0.25">
      <c r="A2356" s="651">
        <v>2355</v>
      </c>
      <c r="B2356" s="651" t="s">
        <v>1308</v>
      </c>
      <c r="C2356" s="651" t="s">
        <v>296</v>
      </c>
      <c r="D2356" s="651" t="s">
        <v>1298</v>
      </c>
      <c r="E2356" s="651">
        <v>543</v>
      </c>
      <c r="F2356" s="651" t="s">
        <v>1301</v>
      </c>
      <c r="G2356" s="651">
        <v>0.24</v>
      </c>
      <c r="H2356" s="651">
        <v>0.21</v>
      </c>
      <c r="I2356" s="651" t="s">
        <v>1300</v>
      </c>
    </row>
    <row r="2357" spans="1:9" ht="15.75" x14ac:dyDescent="0.25">
      <c r="A2357" s="651">
        <v>2356</v>
      </c>
      <c r="B2357" s="651" t="s">
        <v>1308</v>
      </c>
      <c r="C2357" s="651" t="s">
        <v>296</v>
      </c>
      <c r="D2357" s="651" t="s">
        <v>1298</v>
      </c>
      <c r="E2357" s="651">
        <v>543</v>
      </c>
      <c r="F2357" s="651" t="s">
        <v>1301</v>
      </c>
      <c r="G2357" s="651">
        <v>0.24</v>
      </c>
      <c r="H2357" s="651">
        <v>0.21</v>
      </c>
      <c r="I2357" s="651" t="s">
        <v>1300</v>
      </c>
    </row>
    <row r="2358" spans="1:9" ht="15.75" x14ac:dyDescent="0.25">
      <c r="A2358" s="651">
        <v>2357</v>
      </c>
      <c r="B2358" s="651" t="s">
        <v>1308</v>
      </c>
      <c r="C2358" s="651" t="s">
        <v>296</v>
      </c>
      <c r="D2358" s="651" t="s">
        <v>1298</v>
      </c>
      <c r="E2358" s="651">
        <v>543</v>
      </c>
      <c r="F2358" s="651" t="s">
        <v>1301</v>
      </c>
      <c r="G2358" s="651">
        <v>0.24</v>
      </c>
      <c r="H2358" s="651">
        <v>0.21</v>
      </c>
      <c r="I2358" s="651" t="s">
        <v>1300</v>
      </c>
    </row>
    <row r="2359" spans="1:9" ht="15.75" x14ac:dyDescent="0.25">
      <c r="A2359" s="651">
        <v>2358</v>
      </c>
      <c r="B2359" s="651" t="s">
        <v>1308</v>
      </c>
      <c r="C2359" s="651" t="s">
        <v>296</v>
      </c>
      <c r="D2359" s="651" t="s">
        <v>1298</v>
      </c>
      <c r="E2359" s="651">
        <v>543</v>
      </c>
      <c r="F2359" s="651" t="s">
        <v>1301</v>
      </c>
      <c r="G2359" s="651">
        <v>0.25640000000000002</v>
      </c>
      <c r="H2359" s="651">
        <v>0.22666700000000001</v>
      </c>
      <c r="I2359" s="651" t="s">
        <v>1302</v>
      </c>
    </row>
    <row r="2360" spans="1:9" ht="15.75" x14ac:dyDescent="0.25">
      <c r="A2360" s="651">
        <v>2359</v>
      </c>
      <c r="B2360" s="651" t="s">
        <v>1308</v>
      </c>
      <c r="C2360" s="651" t="s">
        <v>296</v>
      </c>
      <c r="D2360" s="651" t="s">
        <v>1298</v>
      </c>
      <c r="E2360" s="651">
        <v>543</v>
      </c>
      <c r="F2360" s="651" t="s">
        <v>1301</v>
      </c>
      <c r="G2360" s="651">
        <v>0.25640000000000002</v>
      </c>
      <c r="H2360" s="651">
        <v>0.22666700000000001</v>
      </c>
      <c r="I2360" s="651" t="s">
        <v>1302</v>
      </c>
    </row>
    <row r="2361" spans="1:9" ht="15.75" x14ac:dyDescent="0.25">
      <c r="A2361" s="651">
        <v>2360</v>
      </c>
      <c r="B2361" s="651" t="s">
        <v>1308</v>
      </c>
      <c r="C2361" s="651" t="s">
        <v>296</v>
      </c>
      <c r="D2361" s="651" t="s">
        <v>1298</v>
      </c>
      <c r="E2361" s="651">
        <v>543</v>
      </c>
      <c r="F2361" s="651" t="s">
        <v>1301</v>
      </c>
      <c r="G2361" s="651">
        <v>0.25640000000000002</v>
      </c>
      <c r="H2361" s="651">
        <v>0.22666700000000001</v>
      </c>
      <c r="I2361" s="651" t="s">
        <v>1302</v>
      </c>
    </row>
    <row r="2362" spans="1:9" ht="15.75" x14ac:dyDescent="0.25">
      <c r="A2362" s="651">
        <v>2361</v>
      </c>
      <c r="B2362" s="651" t="s">
        <v>1308</v>
      </c>
      <c r="C2362" s="651" t="s">
        <v>296</v>
      </c>
      <c r="D2362" s="651" t="s">
        <v>1298</v>
      </c>
      <c r="E2362" s="651">
        <v>543</v>
      </c>
      <c r="F2362" s="651" t="s">
        <v>1301</v>
      </c>
      <c r="G2362" s="651">
        <v>0.30170000000000002</v>
      </c>
      <c r="H2362" s="651">
        <v>0.26666699999999999</v>
      </c>
      <c r="I2362" s="651" t="s">
        <v>1302</v>
      </c>
    </row>
    <row r="2363" spans="1:9" ht="15.75" x14ac:dyDescent="0.25">
      <c r="A2363" s="651">
        <v>2362</v>
      </c>
      <c r="B2363" s="651" t="s">
        <v>1308</v>
      </c>
      <c r="C2363" s="651" t="s">
        <v>296</v>
      </c>
      <c r="D2363" s="651" t="s">
        <v>1298</v>
      </c>
      <c r="E2363" s="651">
        <v>543</v>
      </c>
      <c r="F2363" s="651" t="s">
        <v>1301</v>
      </c>
      <c r="G2363" s="651">
        <v>0.32</v>
      </c>
      <c r="H2363" s="651">
        <v>0.28000000000000003</v>
      </c>
      <c r="I2363" s="651" t="s">
        <v>1302</v>
      </c>
    </row>
    <row r="2364" spans="1:9" ht="15.75" x14ac:dyDescent="0.25">
      <c r="A2364" s="651">
        <v>2363</v>
      </c>
      <c r="B2364" s="651" t="s">
        <v>1308</v>
      </c>
      <c r="C2364" s="651" t="s">
        <v>296</v>
      </c>
      <c r="D2364" s="651" t="s">
        <v>1298</v>
      </c>
      <c r="E2364" s="651">
        <v>544</v>
      </c>
      <c r="F2364" s="651" t="s">
        <v>1301</v>
      </c>
      <c r="G2364" s="651">
        <v>2.3E-2</v>
      </c>
      <c r="H2364" s="651">
        <v>0.02</v>
      </c>
      <c r="I2364" s="651" t="s">
        <v>1302</v>
      </c>
    </row>
    <row r="2365" spans="1:9" ht="15.75" x14ac:dyDescent="0.25">
      <c r="A2365" s="651">
        <v>2364</v>
      </c>
      <c r="B2365" s="651" t="s">
        <v>1308</v>
      </c>
      <c r="C2365" s="651" t="s">
        <v>296</v>
      </c>
      <c r="D2365" s="651" t="s">
        <v>1298</v>
      </c>
      <c r="E2365" s="651">
        <v>544</v>
      </c>
      <c r="F2365" s="651" t="s">
        <v>1301</v>
      </c>
      <c r="G2365" s="651">
        <v>0.24</v>
      </c>
      <c r="H2365" s="651">
        <v>0.21</v>
      </c>
      <c r="I2365" s="651" t="s">
        <v>1300</v>
      </c>
    </row>
    <row r="2366" spans="1:9" ht="15.75" x14ac:dyDescent="0.25">
      <c r="A2366" s="651">
        <v>2365</v>
      </c>
      <c r="B2366" s="651" t="s">
        <v>1308</v>
      </c>
      <c r="C2366" s="651" t="s">
        <v>296</v>
      </c>
      <c r="D2366" s="651" t="s">
        <v>1298</v>
      </c>
      <c r="E2366" s="651">
        <v>544</v>
      </c>
      <c r="F2366" s="651" t="s">
        <v>1301</v>
      </c>
      <c r="G2366" s="651">
        <v>0.25690000000000002</v>
      </c>
      <c r="H2366" s="651">
        <v>0.22666700000000001</v>
      </c>
      <c r="I2366" s="651" t="s">
        <v>1302</v>
      </c>
    </row>
    <row r="2367" spans="1:9" ht="15.75" x14ac:dyDescent="0.25">
      <c r="A2367" s="651">
        <v>2366</v>
      </c>
      <c r="B2367" s="651" t="s">
        <v>1308</v>
      </c>
      <c r="C2367" s="651" t="s">
        <v>296</v>
      </c>
      <c r="D2367" s="651" t="s">
        <v>1298</v>
      </c>
      <c r="E2367" s="651">
        <v>544</v>
      </c>
      <c r="F2367" s="651" t="s">
        <v>1301</v>
      </c>
      <c r="G2367" s="651">
        <v>0.30220000000000002</v>
      </c>
      <c r="H2367" s="651">
        <v>0.26666699999999999</v>
      </c>
      <c r="I2367" s="651" t="s">
        <v>1302</v>
      </c>
    </row>
    <row r="2368" spans="1:9" ht="15.75" x14ac:dyDescent="0.25">
      <c r="A2368" s="651">
        <v>2367</v>
      </c>
      <c r="B2368" s="651" t="s">
        <v>1308</v>
      </c>
      <c r="C2368" s="651" t="s">
        <v>296</v>
      </c>
      <c r="D2368" s="651" t="s">
        <v>1298</v>
      </c>
      <c r="E2368" s="651">
        <v>545</v>
      </c>
      <c r="F2368" s="651" t="s">
        <v>1301</v>
      </c>
      <c r="G2368" s="651">
        <v>3.0300000000000001E-2</v>
      </c>
      <c r="H2368" s="651">
        <v>2.6667E-2</v>
      </c>
      <c r="I2368" s="651" t="s">
        <v>1302</v>
      </c>
    </row>
    <row r="2369" spans="1:9" ht="15.75" x14ac:dyDescent="0.25">
      <c r="A2369" s="651">
        <v>2368</v>
      </c>
      <c r="B2369" s="651" t="s">
        <v>1308</v>
      </c>
      <c r="C2369" s="651" t="s">
        <v>296</v>
      </c>
      <c r="D2369" s="651" t="s">
        <v>1298</v>
      </c>
      <c r="E2369" s="651">
        <v>545</v>
      </c>
      <c r="F2369" s="651" t="s">
        <v>1301</v>
      </c>
      <c r="G2369" s="651">
        <v>4.2000000000000003E-2</v>
      </c>
      <c r="H2369" s="651">
        <v>3.6999999999999998E-2</v>
      </c>
      <c r="I2369" s="651" t="s">
        <v>1300</v>
      </c>
    </row>
    <row r="2370" spans="1:9" ht="15.75" x14ac:dyDescent="0.25">
      <c r="A2370" s="651">
        <v>2369</v>
      </c>
      <c r="B2370" s="651" t="s">
        <v>1308</v>
      </c>
      <c r="C2370" s="651" t="s">
        <v>296</v>
      </c>
      <c r="D2370" s="651" t="s">
        <v>1298</v>
      </c>
      <c r="E2370" s="651">
        <v>545</v>
      </c>
      <c r="F2370" s="651" t="s">
        <v>1301</v>
      </c>
      <c r="G2370" s="651">
        <v>4.07E-2</v>
      </c>
      <c r="H2370" s="651">
        <v>4.07E-2</v>
      </c>
      <c r="I2370" s="651" t="s">
        <v>1300</v>
      </c>
    </row>
    <row r="2371" spans="1:9" ht="15.75" x14ac:dyDescent="0.25">
      <c r="A2371" s="651">
        <v>2370</v>
      </c>
      <c r="B2371" s="651" t="s">
        <v>1308</v>
      </c>
      <c r="C2371" s="651" t="s">
        <v>296</v>
      </c>
      <c r="D2371" s="651" t="s">
        <v>1298</v>
      </c>
      <c r="E2371" s="651">
        <v>545</v>
      </c>
      <c r="F2371" s="651" t="s">
        <v>1301</v>
      </c>
      <c r="G2371" s="651">
        <v>0.15140000000000001</v>
      </c>
      <c r="H2371" s="651">
        <v>0.13333300000000001</v>
      </c>
      <c r="I2371" s="651" t="s">
        <v>1302</v>
      </c>
    </row>
    <row r="2372" spans="1:9" ht="15.75" x14ac:dyDescent="0.25">
      <c r="A2372" s="651">
        <v>2371</v>
      </c>
      <c r="B2372" s="651" t="s">
        <v>1308</v>
      </c>
      <c r="C2372" s="651" t="s">
        <v>296</v>
      </c>
      <c r="D2372" s="651" t="s">
        <v>1298</v>
      </c>
      <c r="E2372" s="651">
        <v>545</v>
      </c>
      <c r="F2372" s="651" t="s">
        <v>1301</v>
      </c>
      <c r="G2372" s="651">
        <v>0.24</v>
      </c>
      <c r="H2372" s="651">
        <v>0.21</v>
      </c>
      <c r="I2372" s="651" t="s">
        <v>1300</v>
      </c>
    </row>
    <row r="2373" spans="1:9" ht="15.75" x14ac:dyDescent="0.25">
      <c r="A2373" s="651">
        <v>2372</v>
      </c>
      <c r="B2373" s="651" t="s">
        <v>1308</v>
      </c>
      <c r="C2373" s="651" t="s">
        <v>296</v>
      </c>
      <c r="D2373" s="651" t="s">
        <v>1298</v>
      </c>
      <c r="E2373" s="651">
        <v>545</v>
      </c>
      <c r="F2373" s="651" t="s">
        <v>1301</v>
      </c>
      <c r="G2373" s="651">
        <v>0.25740000000000002</v>
      </c>
      <c r="H2373" s="651">
        <v>0.22666700000000001</v>
      </c>
      <c r="I2373" s="651" t="s">
        <v>1302</v>
      </c>
    </row>
    <row r="2374" spans="1:9" ht="15.75" x14ac:dyDescent="0.25">
      <c r="A2374" s="651">
        <v>2373</v>
      </c>
      <c r="B2374" s="651" t="s">
        <v>1308</v>
      </c>
      <c r="C2374" s="651" t="s">
        <v>296</v>
      </c>
      <c r="D2374" s="651" t="s">
        <v>1298</v>
      </c>
      <c r="E2374" s="651">
        <v>545</v>
      </c>
      <c r="F2374" s="651" t="s">
        <v>1301</v>
      </c>
      <c r="G2374" s="651">
        <v>0.25740000000000002</v>
      </c>
      <c r="H2374" s="651">
        <v>0.22666700000000001</v>
      </c>
      <c r="I2374" s="651" t="s">
        <v>1302</v>
      </c>
    </row>
    <row r="2375" spans="1:9" ht="15.75" x14ac:dyDescent="0.25">
      <c r="A2375" s="651">
        <v>2374</v>
      </c>
      <c r="B2375" s="651" t="s">
        <v>1308</v>
      </c>
      <c r="C2375" s="651" t="s">
        <v>296</v>
      </c>
      <c r="D2375" s="651" t="s">
        <v>1298</v>
      </c>
      <c r="E2375" s="651">
        <v>545</v>
      </c>
      <c r="F2375" s="651" t="s">
        <v>1301</v>
      </c>
      <c r="G2375" s="651">
        <v>0.30280000000000001</v>
      </c>
      <c r="H2375" s="651">
        <v>0.26666699999999999</v>
      </c>
      <c r="I2375" s="651" t="s">
        <v>1302</v>
      </c>
    </row>
    <row r="2376" spans="1:9" ht="15.75" x14ac:dyDescent="0.25">
      <c r="A2376" s="651">
        <v>2375</v>
      </c>
      <c r="B2376" s="651" t="s">
        <v>1308</v>
      </c>
      <c r="C2376" s="651" t="s">
        <v>296</v>
      </c>
      <c r="D2376" s="651" t="s">
        <v>1298</v>
      </c>
      <c r="E2376" s="651">
        <v>545</v>
      </c>
      <c r="F2376" s="651" t="s">
        <v>1301</v>
      </c>
      <c r="G2376" s="651">
        <v>0.30280000000000001</v>
      </c>
      <c r="H2376" s="651">
        <v>0.26666699999999999</v>
      </c>
      <c r="I2376" s="651" t="s">
        <v>1302</v>
      </c>
    </row>
    <row r="2377" spans="1:9" ht="15.75" x14ac:dyDescent="0.25">
      <c r="A2377" s="651">
        <v>2376</v>
      </c>
      <c r="B2377" s="651" t="s">
        <v>1308</v>
      </c>
      <c r="C2377" s="651" t="s">
        <v>296</v>
      </c>
      <c r="D2377" s="651" t="s">
        <v>1298</v>
      </c>
      <c r="E2377" s="651">
        <v>545</v>
      </c>
      <c r="F2377" s="651" t="s">
        <v>1301</v>
      </c>
      <c r="G2377" s="651">
        <v>0.30280000000000001</v>
      </c>
      <c r="H2377" s="651">
        <v>0.26666699999999999</v>
      </c>
      <c r="I2377" s="651" t="s">
        <v>1302</v>
      </c>
    </row>
    <row r="2378" spans="1:9" ht="15.75" x14ac:dyDescent="0.25">
      <c r="A2378" s="651">
        <v>2377</v>
      </c>
      <c r="B2378" s="651" t="s">
        <v>1308</v>
      </c>
      <c r="C2378" s="651" t="s">
        <v>296</v>
      </c>
      <c r="D2378" s="651" t="s">
        <v>1298</v>
      </c>
      <c r="E2378" s="651">
        <v>545</v>
      </c>
      <c r="F2378" s="651" t="s">
        <v>1301</v>
      </c>
      <c r="G2378" s="651">
        <v>0.30280000000000001</v>
      </c>
      <c r="H2378" s="651">
        <v>0.26666699999999999</v>
      </c>
      <c r="I2378" s="651" t="s">
        <v>1302</v>
      </c>
    </row>
    <row r="2379" spans="1:9" ht="15.75" x14ac:dyDescent="0.25">
      <c r="A2379" s="651">
        <v>2378</v>
      </c>
      <c r="B2379" s="651" t="s">
        <v>1308</v>
      </c>
      <c r="C2379" s="651" t="s">
        <v>296</v>
      </c>
      <c r="D2379" s="651" t="s">
        <v>1298</v>
      </c>
      <c r="E2379" s="651">
        <v>545</v>
      </c>
      <c r="F2379" s="651" t="s">
        <v>1301</v>
      </c>
      <c r="G2379" s="651">
        <v>0.30280000000000001</v>
      </c>
      <c r="H2379" s="651">
        <v>0.26666699999999999</v>
      </c>
      <c r="I2379" s="651" t="s">
        <v>1302</v>
      </c>
    </row>
    <row r="2380" spans="1:9" ht="15.75" x14ac:dyDescent="0.25">
      <c r="A2380" s="651">
        <v>2379</v>
      </c>
      <c r="B2380" s="651" t="s">
        <v>1308</v>
      </c>
      <c r="C2380" s="651" t="s">
        <v>296</v>
      </c>
      <c r="D2380" s="651" t="s">
        <v>1298</v>
      </c>
      <c r="E2380" s="651">
        <v>545</v>
      </c>
      <c r="F2380" s="651" t="s">
        <v>1301</v>
      </c>
      <c r="G2380" s="651">
        <v>0.30280000000000001</v>
      </c>
      <c r="H2380" s="651">
        <v>0.26666699999999999</v>
      </c>
      <c r="I2380" s="651" t="s">
        <v>1302</v>
      </c>
    </row>
    <row r="2381" spans="1:9" ht="15.75" x14ac:dyDescent="0.25">
      <c r="A2381" s="651">
        <v>2380</v>
      </c>
      <c r="B2381" s="651" t="s">
        <v>1308</v>
      </c>
      <c r="C2381" s="651" t="s">
        <v>296</v>
      </c>
      <c r="D2381" s="651" t="s">
        <v>1298</v>
      </c>
      <c r="E2381" s="651">
        <v>545</v>
      </c>
      <c r="F2381" s="651" t="s">
        <v>1301</v>
      </c>
      <c r="G2381" s="651">
        <v>0.30280000000000001</v>
      </c>
      <c r="H2381" s="651">
        <v>0.26666699999999999</v>
      </c>
      <c r="I2381" s="651" t="s">
        <v>1302</v>
      </c>
    </row>
    <row r="2382" spans="1:9" ht="15.75" x14ac:dyDescent="0.25">
      <c r="A2382" s="651">
        <v>2381</v>
      </c>
      <c r="B2382" s="651" t="s">
        <v>1308</v>
      </c>
      <c r="C2382" s="651" t="s">
        <v>296</v>
      </c>
      <c r="D2382" s="651" t="s">
        <v>1298</v>
      </c>
      <c r="E2382" s="651">
        <v>545</v>
      </c>
      <c r="F2382" s="651" t="s">
        <v>1301</v>
      </c>
      <c r="G2382" s="651">
        <v>0.30280000000000001</v>
      </c>
      <c r="H2382" s="651">
        <v>0.26666699999999999</v>
      </c>
      <c r="I2382" s="651" t="s">
        <v>1302</v>
      </c>
    </row>
    <row r="2383" spans="1:9" ht="15.75" x14ac:dyDescent="0.25">
      <c r="A2383" s="651">
        <v>2382</v>
      </c>
      <c r="B2383" s="651" t="s">
        <v>1308</v>
      </c>
      <c r="C2383" s="651" t="s">
        <v>296</v>
      </c>
      <c r="D2383" s="651" t="s">
        <v>1298</v>
      </c>
      <c r="E2383" s="651">
        <v>545</v>
      </c>
      <c r="F2383" s="651" t="s">
        <v>1301</v>
      </c>
      <c r="G2383" s="651">
        <v>0.30280000000000001</v>
      </c>
      <c r="H2383" s="651">
        <v>0.26666699999999999</v>
      </c>
      <c r="I2383" s="651" t="s">
        <v>1302</v>
      </c>
    </row>
    <row r="2384" spans="1:9" ht="15.75" x14ac:dyDescent="0.25">
      <c r="A2384" s="651">
        <v>2383</v>
      </c>
      <c r="B2384" s="651" t="s">
        <v>1308</v>
      </c>
      <c r="C2384" s="651" t="s">
        <v>296</v>
      </c>
      <c r="D2384" s="651" t="s">
        <v>1298</v>
      </c>
      <c r="E2384" s="651">
        <v>545</v>
      </c>
      <c r="F2384" s="651" t="s">
        <v>1301</v>
      </c>
      <c r="G2384" s="651">
        <v>0.30280000000000001</v>
      </c>
      <c r="H2384" s="651">
        <v>0.26666699999999999</v>
      </c>
      <c r="I2384" s="651" t="s">
        <v>1302</v>
      </c>
    </row>
    <row r="2385" spans="1:9" ht="15.75" x14ac:dyDescent="0.25">
      <c r="A2385" s="651">
        <v>2384</v>
      </c>
      <c r="B2385" s="651" t="s">
        <v>1308</v>
      </c>
      <c r="C2385" s="651" t="s">
        <v>296</v>
      </c>
      <c r="D2385" s="651" t="s">
        <v>1298</v>
      </c>
      <c r="E2385" s="651">
        <v>546</v>
      </c>
      <c r="F2385" s="651" t="s">
        <v>1301</v>
      </c>
      <c r="G2385" s="651">
        <v>0.22</v>
      </c>
      <c r="H2385" s="651">
        <v>0.19</v>
      </c>
      <c r="I2385" s="651" t="s">
        <v>1302</v>
      </c>
    </row>
    <row r="2386" spans="1:9" ht="15.75" x14ac:dyDescent="0.25">
      <c r="A2386" s="651">
        <v>2385</v>
      </c>
      <c r="B2386" s="651" t="s">
        <v>1308</v>
      </c>
      <c r="C2386" s="651" t="s">
        <v>296</v>
      </c>
      <c r="D2386" s="651" t="s">
        <v>1298</v>
      </c>
      <c r="E2386" s="651">
        <v>546</v>
      </c>
      <c r="F2386" s="651" t="s">
        <v>1301</v>
      </c>
      <c r="G2386" s="651">
        <v>0.24</v>
      </c>
      <c r="H2386" s="651">
        <v>0.21</v>
      </c>
      <c r="I2386" s="651" t="s">
        <v>1300</v>
      </c>
    </row>
    <row r="2387" spans="1:9" ht="15.75" x14ac:dyDescent="0.25">
      <c r="A2387" s="651">
        <v>2386</v>
      </c>
      <c r="B2387" s="651" t="s">
        <v>1308</v>
      </c>
      <c r="C2387" s="651" t="s">
        <v>296</v>
      </c>
      <c r="D2387" s="651" t="s">
        <v>1298</v>
      </c>
      <c r="E2387" s="651">
        <v>546</v>
      </c>
      <c r="F2387" s="651" t="s">
        <v>1301</v>
      </c>
      <c r="G2387" s="651">
        <v>0.24</v>
      </c>
      <c r="H2387" s="651">
        <v>0.21</v>
      </c>
      <c r="I2387" s="651" t="s">
        <v>1300</v>
      </c>
    </row>
    <row r="2388" spans="1:9" ht="15.75" x14ac:dyDescent="0.25">
      <c r="A2388" s="651">
        <v>2387</v>
      </c>
      <c r="B2388" s="651" t="s">
        <v>1308</v>
      </c>
      <c r="C2388" s="651" t="s">
        <v>296</v>
      </c>
      <c r="D2388" s="651" t="s">
        <v>1298</v>
      </c>
      <c r="E2388" s="651">
        <v>546</v>
      </c>
      <c r="F2388" s="651" t="s">
        <v>1301</v>
      </c>
      <c r="G2388" s="651">
        <v>0.25779999999999997</v>
      </c>
      <c r="H2388" s="651">
        <v>0.22666700000000001</v>
      </c>
      <c r="I2388" s="651" t="s">
        <v>1302</v>
      </c>
    </row>
    <row r="2389" spans="1:9" ht="15.75" x14ac:dyDescent="0.25">
      <c r="A2389" s="651">
        <v>2388</v>
      </c>
      <c r="B2389" s="651" t="s">
        <v>1308</v>
      </c>
      <c r="C2389" s="651" t="s">
        <v>296</v>
      </c>
      <c r="D2389" s="651" t="s">
        <v>1298</v>
      </c>
      <c r="E2389" s="651">
        <v>546</v>
      </c>
      <c r="F2389" s="651" t="s">
        <v>1301</v>
      </c>
      <c r="G2389" s="651">
        <v>0.25779999999999997</v>
      </c>
      <c r="H2389" s="651">
        <v>0.22666700000000001</v>
      </c>
      <c r="I2389" s="651" t="s">
        <v>1302</v>
      </c>
    </row>
    <row r="2390" spans="1:9" ht="15.75" x14ac:dyDescent="0.25">
      <c r="A2390" s="651">
        <v>2389</v>
      </c>
      <c r="B2390" s="651" t="s">
        <v>1308</v>
      </c>
      <c r="C2390" s="651" t="s">
        <v>296</v>
      </c>
      <c r="D2390" s="651" t="s">
        <v>1298</v>
      </c>
      <c r="E2390" s="651">
        <v>546</v>
      </c>
      <c r="F2390" s="651" t="s">
        <v>1301</v>
      </c>
      <c r="G2390" s="651">
        <v>0.25779999999999997</v>
      </c>
      <c r="H2390" s="651">
        <v>0.22666700000000001</v>
      </c>
      <c r="I2390" s="651" t="s">
        <v>1302</v>
      </c>
    </row>
    <row r="2391" spans="1:9" ht="15.75" x14ac:dyDescent="0.25">
      <c r="A2391" s="651">
        <v>2390</v>
      </c>
      <c r="B2391" s="651" t="s">
        <v>1308</v>
      </c>
      <c r="C2391" s="651" t="s">
        <v>296</v>
      </c>
      <c r="D2391" s="651" t="s">
        <v>1298</v>
      </c>
      <c r="E2391" s="651">
        <v>546</v>
      </c>
      <c r="F2391" s="651" t="s">
        <v>1301</v>
      </c>
      <c r="G2391" s="651">
        <v>0.25779999999999997</v>
      </c>
      <c r="H2391" s="651">
        <v>0.22666700000000001</v>
      </c>
      <c r="I2391" s="651" t="s">
        <v>1302</v>
      </c>
    </row>
    <row r="2392" spans="1:9" ht="15.75" x14ac:dyDescent="0.25">
      <c r="A2392" s="651">
        <v>2391</v>
      </c>
      <c r="B2392" s="651" t="s">
        <v>1308</v>
      </c>
      <c r="C2392" s="651" t="s">
        <v>296</v>
      </c>
      <c r="D2392" s="651" t="s">
        <v>1298</v>
      </c>
      <c r="E2392" s="651">
        <v>546</v>
      </c>
      <c r="F2392" s="651" t="s">
        <v>1301</v>
      </c>
      <c r="G2392" s="651">
        <v>0.25779999999999997</v>
      </c>
      <c r="H2392" s="651">
        <v>0.22666700000000001</v>
      </c>
      <c r="I2392" s="651" t="s">
        <v>1302</v>
      </c>
    </row>
    <row r="2393" spans="1:9" ht="15.75" x14ac:dyDescent="0.25">
      <c r="A2393" s="651">
        <v>2392</v>
      </c>
      <c r="B2393" s="651" t="s">
        <v>1308</v>
      </c>
      <c r="C2393" s="651" t="s">
        <v>296</v>
      </c>
      <c r="D2393" s="651" t="s">
        <v>1298</v>
      </c>
      <c r="E2393" s="651">
        <v>546</v>
      </c>
      <c r="F2393" s="651" t="s">
        <v>1301</v>
      </c>
      <c r="G2393" s="651">
        <v>0.30330000000000001</v>
      </c>
      <c r="H2393" s="651">
        <v>0.26666699999999999</v>
      </c>
      <c r="I2393" s="651" t="s">
        <v>1302</v>
      </c>
    </row>
    <row r="2394" spans="1:9" ht="15.75" x14ac:dyDescent="0.25">
      <c r="A2394" s="651">
        <v>2393</v>
      </c>
      <c r="B2394" s="651" t="s">
        <v>1308</v>
      </c>
      <c r="C2394" s="651" t="s">
        <v>296</v>
      </c>
      <c r="D2394" s="651" t="s">
        <v>1298</v>
      </c>
      <c r="E2394" s="651">
        <v>546</v>
      </c>
      <c r="F2394" s="651" t="s">
        <v>1301</v>
      </c>
      <c r="G2394" s="651">
        <v>0.30330000000000001</v>
      </c>
      <c r="H2394" s="651">
        <v>0.26666699999999999</v>
      </c>
      <c r="I2394" s="651" t="s">
        <v>1302</v>
      </c>
    </row>
    <row r="2395" spans="1:9" ht="15.75" x14ac:dyDescent="0.25">
      <c r="A2395" s="651">
        <v>2394</v>
      </c>
      <c r="B2395" s="651" t="s">
        <v>1308</v>
      </c>
      <c r="C2395" s="651" t="s">
        <v>296</v>
      </c>
      <c r="D2395" s="651" t="s">
        <v>1298</v>
      </c>
      <c r="E2395" s="651">
        <v>547</v>
      </c>
      <c r="F2395" s="651" t="s">
        <v>1301</v>
      </c>
      <c r="G2395" s="651">
        <v>0.15190000000000001</v>
      </c>
      <c r="H2395" s="651">
        <v>0.13333300000000001</v>
      </c>
      <c r="I2395" s="651" t="s">
        <v>1302</v>
      </c>
    </row>
    <row r="2396" spans="1:9" ht="15.75" x14ac:dyDescent="0.25">
      <c r="A2396" s="651">
        <v>2395</v>
      </c>
      <c r="B2396" s="651" t="s">
        <v>1308</v>
      </c>
      <c r="C2396" s="651" t="s">
        <v>296</v>
      </c>
      <c r="D2396" s="651" t="s">
        <v>1298</v>
      </c>
      <c r="E2396" s="651">
        <v>547</v>
      </c>
      <c r="F2396" s="651" t="s">
        <v>1301</v>
      </c>
      <c r="G2396" s="651">
        <v>0.24</v>
      </c>
      <c r="H2396" s="651">
        <v>0.21</v>
      </c>
      <c r="I2396" s="651" t="s">
        <v>1300</v>
      </c>
    </row>
    <row r="2397" spans="1:9" ht="15.75" x14ac:dyDescent="0.25">
      <c r="A2397" s="651">
        <v>2396</v>
      </c>
      <c r="B2397" s="651" t="s">
        <v>1308</v>
      </c>
      <c r="C2397" s="651" t="s">
        <v>296</v>
      </c>
      <c r="D2397" s="651" t="s">
        <v>1298</v>
      </c>
      <c r="E2397" s="651">
        <v>547</v>
      </c>
      <c r="F2397" s="651" t="s">
        <v>1301</v>
      </c>
      <c r="G2397" s="651">
        <v>0.25829999999999997</v>
      </c>
      <c r="H2397" s="651">
        <v>0.22666700000000001</v>
      </c>
      <c r="I2397" s="651" t="s">
        <v>1302</v>
      </c>
    </row>
    <row r="2398" spans="1:9" ht="15.75" x14ac:dyDescent="0.25">
      <c r="A2398" s="651">
        <v>2397</v>
      </c>
      <c r="B2398" s="651" t="s">
        <v>1308</v>
      </c>
      <c r="C2398" s="651" t="s">
        <v>296</v>
      </c>
      <c r="D2398" s="651" t="s">
        <v>1298</v>
      </c>
      <c r="E2398" s="651">
        <v>547</v>
      </c>
      <c r="F2398" s="651" t="s">
        <v>1301</v>
      </c>
      <c r="G2398" s="651">
        <v>0.3039</v>
      </c>
      <c r="H2398" s="651">
        <v>0.26666699999999999</v>
      </c>
      <c r="I2398" s="651" t="s">
        <v>1302</v>
      </c>
    </row>
    <row r="2399" spans="1:9" ht="15.75" x14ac:dyDescent="0.25">
      <c r="A2399" s="651">
        <v>2398</v>
      </c>
      <c r="B2399" s="651" t="s">
        <v>1308</v>
      </c>
      <c r="C2399" s="651" t="s">
        <v>296</v>
      </c>
      <c r="D2399" s="651" t="s">
        <v>1298</v>
      </c>
      <c r="E2399" s="651">
        <v>547</v>
      </c>
      <c r="F2399" s="651" t="s">
        <v>1301</v>
      </c>
      <c r="G2399" s="651">
        <v>0.3039</v>
      </c>
      <c r="H2399" s="651">
        <v>0.26666699999999999</v>
      </c>
      <c r="I2399" s="651" t="s">
        <v>1302</v>
      </c>
    </row>
    <row r="2400" spans="1:9" ht="15.75" x14ac:dyDescent="0.25">
      <c r="A2400" s="651">
        <v>2399</v>
      </c>
      <c r="B2400" s="651" t="s">
        <v>1308</v>
      </c>
      <c r="C2400" s="651" t="s">
        <v>296</v>
      </c>
      <c r="D2400" s="651" t="s">
        <v>1298</v>
      </c>
      <c r="E2400" s="651">
        <v>547</v>
      </c>
      <c r="F2400" s="651" t="s">
        <v>1301</v>
      </c>
      <c r="G2400" s="651">
        <v>0.3039</v>
      </c>
      <c r="H2400" s="651">
        <v>0.26666699999999999</v>
      </c>
      <c r="I2400" s="651" t="s">
        <v>1302</v>
      </c>
    </row>
    <row r="2401" spans="1:9" ht="15.75" x14ac:dyDescent="0.25">
      <c r="A2401" s="651">
        <v>2400</v>
      </c>
      <c r="B2401" s="651" t="s">
        <v>1308</v>
      </c>
      <c r="C2401" s="651" t="s">
        <v>296</v>
      </c>
      <c r="D2401" s="651" t="s">
        <v>1298</v>
      </c>
      <c r="E2401" s="651">
        <v>547</v>
      </c>
      <c r="F2401" s="651" t="s">
        <v>1301</v>
      </c>
      <c r="G2401" s="651">
        <v>0.3039</v>
      </c>
      <c r="H2401" s="651">
        <v>0.26666699999999999</v>
      </c>
      <c r="I2401" s="651" t="s">
        <v>1302</v>
      </c>
    </row>
    <row r="2402" spans="1:9" ht="15.75" x14ac:dyDescent="0.25">
      <c r="A2402" s="651">
        <v>2401</v>
      </c>
      <c r="B2402" s="651" t="s">
        <v>1308</v>
      </c>
      <c r="C2402" s="651" t="s">
        <v>296</v>
      </c>
      <c r="D2402" s="651" t="s">
        <v>1298</v>
      </c>
      <c r="E2402" s="651">
        <v>547</v>
      </c>
      <c r="F2402" s="651" t="s">
        <v>1301</v>
      </c>
      <c r="G2402" s="651">
        <v>0.3039</v>
      </c>
      <c r="H2402" s="651">
        <v>0.26666699999999999</v>
      </c>
      <c r="I2402" s="651" t="s">
        <v>1302</v>
      </c>
    </row>
    <row r="2403" spans="1:9" ht="15.75" x14ac:dyDescent="0.25">
      <c r="A2403" s="651">
        <v>2402</v>
      </c>
      <c r="B2403" s="651" t="s">
        <v>1308</v>
      </c>
      <c r="C2403" s="651" t="s">
        <v>296</v>
      </c>
      <c r="D2403" s="651" t="s">
        <v>1298</v>
      </c>
      <c r="E2403" s="651">
        <v>548</v>
      </c>
      <c r="F2403" s="651" t="s">
        <v>1301</v>
      </c>
      <c r="G2403" s="651">
        <v>0.01</v>
      </c>
      <c r="H2403" s="651">
        <v>0.01</v>
      </c>
      <c r="I2403" s="651" t="s">
        <v>1302</v>
      </c>
    </row>
    <row r="2404" spans="1:9" ht="15.75" x14ac:dyDescent="0.25">
      <c r="A2404" s="651">
        <v>2403</v>
      </c>
      <c r="B2404" s="651" t="s">
        <v>1308</v>
      </c>
      <c r="C2404" s="651" t="s">
        <v>296</v>
      </c>
      <c r="D2404" s="651" t="s">
        <v>1298</v>
      </c>
      <c r="E2404" s="651">
        <v>548</v>
      </c>
      <c r="F2404" s="651" t="s">
        <v>1301</v>
      </c>
      <c r="G2404" s="651">
        <v>0.01</v>
      </c>
      <c r="H2404" s="651">
        <v>0.01</v>
      </c>
      <c r="I2404" s="651" t="s">
        <v>1302</v>
      </c>
    </row>
    <row r="2405" spans="1:9" ht="15.75" x14ac:dyDescent="0.25">
      <c r="A2405" s="651">
        <v>2404</v>
      </c>
      <c r="B2405" s="651" t="s">
        <v>1308</v>
      </c>
      <c r="C2405" s="651" t="s">
        <v>296</v>
      </c>
      <c r="D2405" s="651" t="s">
        <v>1298</v>
      </c>
      <c r="E2405" s="651">
        <v>548</v>
      </c>
      <c r="F2405" s="651" t="s">
        <v>1301</v>
      </c>
      <c r="G2405" s="651">
        <v>0.16</v>
      </c>
      <c r="H2405" s="651">
        <v>0.14000000000000001</v>
      </c>
      <c r="I2405" s="651" t="s">
        <v>1302</v>
      </c>
    </row>
    <row r="2406" spans="1:9" ht="15.75" x14ac:dyDescent="0.25">
      <c r="A2406" s="651">
        <v>2405</v>
      </c>
      <c r="B2406" s="651" t="s">
        <v>1308</v>
      </c>
      <c r="C2406" s="651" t="s">
        <v>296</v>
      </c>
      <c r="D2406" s="651" t="s">
        <v>1298</v>
      </c>
      <c r="E2406" s="651">
        <v>548</v>
      </c>
      <c r="F2406" s="651" t="s">
        <v>1301</v>
      </c>
      <c r="G2406" s="651">
        <v>0.25879999999999997</v>
      </c>
      <c r="H2406" s="651">
        <v>0.22666700000000001</v>
      </c>
      <c r="I2406" s="651" t="s">
        <v>1302</v>
      </c>
    </row>
    <row r="2407" spans="1:9" ht="15.75" x14ac:dyDescent="0.25">
      <c r="A2407" s="651">
        <v>2406</v>
      </c>
      <c r="B2407" s="651" t="s">
        <v>1308</v>
      </c>
      <c r="C2407" s="651" t="s">
        <v>296</v>
      </c>
      <c r="D2407" s="651" t="s">
        <v>1298</v>
      </c>
      <c r="E2407" s="651">
        <v>548</v>
      </c>
      <c r="F2407" s="651" t="s">
        <v>1301</v>
      </c>
      <c r="G2407" s="651">
        <v>0.25879999999999997</v>
      </c>
      <c r="H2407" s="651">
        <v>0.22666700000000001</v>
      </c>
      <c r="I2407" s="651" t="s">
        <v>1302</v>
      </c>
    </row>
    <row r="2408" spans="1:9" ht="15.75" x14ac:dyDescent="0.25">
      <c r="A2408" s="651">
        <v>2407</v>
      </c>
      <c r="B2408" s="651" t="s">
        <v>1308</v>
      </c>
      <c r="C2408" s="651" t="s">
        <v>296</v>
      </c>
      <c r="D2408" s="651" t="s">
        <v>1298</v>
      </c>
      <c r="E2408" s="651">
        <v>548</v>
      </c>
      <c r="F2408" s="651" t="s">
        <v>1301</v>
      </c>
      <c r="G2408" s="651">
        <v>0.25879999999999997</v>
      </c>
      <c r="H2408" s="651">
        <v>0.22666700000000001</v>
      </c>
      <c r="I2408" s="651" t="s">
        <v>1302</v>
      </c>
    </row>
    <row r="2409" spans="1:9" ht="15.75" x14ac:dyDescent="0.25">
      <c r="A2409" s="651">
        <v>2408</v>
      </c>
      <c r="B2409" s="651" t="s">
        <v>1308</v>
      </c>
      <c r="C2409" s="651" t="s">
        <v>296</v>
      </c>
      <c r="D2409" s="651" t="s">
        <v>1298</v>
      </c>
      <c r="E2409" s="651">
        <v>548</v>
      </c>
      <c r="F2409" s="651" t="s">
        <v>1301</v>
      </c>
      <c r="G2409" s="651">
        <v>0.25879999999999997</v>
      </c>
      <c r="H2409" s="651">
        <v>0.22666700000000001</v>
      </c>
      <c r="I2409" s="651" t="s">
        <v>1302</v>
      </c>
    </row>
    <row r="2410" spans="1:9" ht="15.75" x14ac:dyDescent="0.25">
      <c r="A2410" s="651">
        <v>2409</v>
      </c>
      <c r="B2410" s="651" t="s">
        <v>1308</v>
      </c>
      <c r="C2410" s="651" t="s">
        <v>296</v>
      </c>
      <c r="D2410" s="651" t="s">
        <v>1298</v>
      </c>
      <c r="E2410" s="651">
        <v>548</v>
      </c>
      <c r="F2410" s="651" t="s">
        <v>1301</v>
      </c>
      <c r="G2410" s="651">
        <v>0.25879999999999997</v>
      </c>
      <c r="H2410" s="651">
        <v>0.22666700000000001</v>
      </c>
      <c r="I2410" s="651" t="s">
        <v>1302</v>
      </c>
    </row>
    <row r="2411" spans="1:9" ht="15.75" x14ac:dyDescent="0.25">
      <c r="A2411" s="651">
        <v>2410</v>
      </c>
      <c r="B2411" s="651" t="s">
        <v>1308</v>
      </c>
      <c r="C2411" s="651" t="s">
        <v>296</v>
      </c>
      <c r="D2411" s="651" t="s">
        <v>1298</v>
      </c>
      <c r="E2411" s="651">
        <v>548</v>
      </c>
      <c r="F2411" s="651" t="s">
        <v>1301</v>
      </c>
      <c r="G2411" s="651">
        <v>0.25879999999999997</v>
      </c>
      <c r="H2411" s="651">
        <v>0.22666700000000001</v>
      </c>
      <c r="I2411" s="651" t="s">
        <v>1302</v>
      </c>
    </row>
    <row r="2412" spans="1:9" ht="15.75" x14ac:dyDescent="0.25">
      <c r="A2412" s="651">
        <v>2411</v>
      </c>
      <c r="B2412" s="651" t="s">
        <v>1308</v>
      </c>
      <c r="C2412" s="651" t="s">
        <v>296</v>
      </c>
      <c r="D2412" s="651" t="s">
        <v>1298</v>
      </c>
      <c r="E2412" s="651">
        <v>548</v>
      </c>
      <c r="F2412" s="651" t="s">
        <v>1301</v>
      </c>
      <c r="G2412" s="651">
        <v>0.3044</v>
      </c>
      <c r="H2412" s="651">
        <v>0.26666699999999999</v>
      </c>
      <c r="I2412" s="651" t="s">
        <v>1302</v>
      </c>
    </row>
    <row r="2413" spans="1:9" ht="15.75" x14ac:dyDescent="0.25">
      <c r="A2413" s="651">
        <v>2412</v>
      </c>
      <c r="B2413" s="651" t="s">
        <v>1308</v>
      </c>
      <c r="C2413" s="651" t="s">
        <v>296</v>
      </c>
      <c r="D2413" s="651" t="s">
        <v>1298</v>
      </c>
      <c r="E2413" s="651">
        <v>548</v>
      </c>
      <c r="F2413" s="651" t="s">
        <v>1301</v>
      </c>
      <c r="G2413" s="651">
        <v>0.3044</v>
      </c>
      <c r="H2413" s="651">
        <v>0.26666699999999999</v>
      </c>
      <c r="I2413" s="651" t="s">
        <v>1302</v>
      </c>
    </row>
    <row r="2414" spans="1:9" ht="15.75" x14ac:dyDescent="0.25">
      <c r="A2414" s="651">
        <v>2413</v>
      </c>
      <c r="B2414" s="651" t="s">
        <v>1308</v>
      </c>
      <c r="C2414" s="651" t="s">
        <v>296</v>
      </c>
      <c r="D2414" s="651" t="s">
        <v>1298</v>
      </c>
      <c r="E2414" s="651">
        <v>549</v>
      </c>
      <c r="F2414" s="651" t="s">
        <v>1301</v>
      </c>
      <c r="G2414" s="651" t="s">
        <v>1303</v>
      </c>
      <c r="H2414" s="651">
        <v>9.5999999999999992E-3</v>
      </c>
      <c r="I2414" s="651" t="s">
        <v>1302</v>
      </c>
    </row>
    <row r="2415" spans="1:9" ht="15.75" x14ac:dyDescent="0.25">
      <c r="A2415" s="651">
        <v>2414</v>
      </c>
      <c r="B2415" s="651" t="s">
        <v>1308</v>
      </c>
      <c r="C2415" s="651" t="s">
        <v>296</v>
      </c>
      <c r="D2415" s="651" t="s">
        <v>1298</v>
      </c>
      <c r="E2415" s="651">
        <v>549</v>
      </c>
      <c r="F2415" s="651" t="s">
        <v>1301</v>
      </c>
      <c r="G2415" s="651">
        <v>9.6000000000000009E-3</v>
      </c>
      <c r="H2415" s="651">
        <v>9.6000000000000009E-3</v>
      </c>
      <c r="I2415" s="651" t="s">
        <v>1302</v>
      </c>
    </row>
    <row r="2416" spans="1:9" ht="15.75" x14ac:dyDescent="0.25">
      <c r="A2416" s="651">
        <v>2415</v>
      </c>
      <c r="B2416" s="651" t="s">
        <v>1308</v>
      </c>
      <c r="C2416" s="651" t="s">
        <v>296</v>
      </c>
      <c r="D2416" s="651" t="s">
        <v>1298</v>
      </c>
      <c r="E2416" s="651">
        <v>549</v>
      </c>
      <c r="F2416" s="651" t="s">
        <v>1301</v>
      </c>
      <c r="G2416" s="651">
        <v>0.16</v>
      </c>
      <c r="H2416" s="651">
        <v>0.14000000000000001</v>
      </c>
      <c r="I2416" s="651" t="s">
        <v>1302</v>
      </c>
    </row>
    <row r="2417" spans="1:9" ht="15.75" x14ac:dyDescent="0.25">
      <c r="A2417" s="651">
        <v>2416</v>
      </c>
      <c r="B2417" s="651" t="s">
        <v>1308</v>
      </c>
      <c r="C2417" s="651" t="s">
        <v>296</v>
      </c>
      <c r="D2417" s="651" t="s">
        <v>1298</v>
      </c>
      <c r="E2417" s="651">
        <v>549</v>
      </c>
      <c r="F2417" s="651" t="s">
        <v>1301</v>
      </c>
      <c r="G2417" s="651">
        <v>0.24</v>
      </c>
      <c r="H2417" s="651">
        <v>0.21</v>
      </c>
      <c r="I2417" s="651" t="s">
        <v>1300</v>
      </c>
    </row>
    <row r="2418" spans="1:9" ht="15.75" x14ac:dyDescent="0.25">
      <c r="A2418" s="651">
        <v>2417</v>
      </c>
      <c r="B2418" s="651" t="s">
        <v>1308</v>
      </c>
      <c r="C2418" s="651" t="s">
        <v>296</v>
      </c>
      <c r="D2418" s="651" t="s">
        <v>1298</v>
      </c>
      <c r="E2418" s="651">
        <v>549</v>
      </c>
      <c r="F2418" s="651" t="s">
        <v>1301</v>
      </c>
      <c r="G2418" s="651">
        <v>0.24</v>
      </c>
      <c r="H2418" s="651">
        <v>0.21</v>
      </c>
      <c r="I2418" s="651" t="s">
        <v>1300</v>
      </c>
    </row>
    <row r="2419" spans="1:9" ht="15.75" x14ac:dyDescent="0.25">
      <c r="A2419" s="651">
        <v>2418</v>
      </c>
      <c r="B2419" s="651" t="s">
        <v>1308</v>
      </c>
      <c r="C2419" s="651" t="s">
        <v>296</v>
      </c>
      <c r="D2419" s="651" t="s">
        <v>1298</v>
      </c>
      <c r="E2419" s="651">
        <v>549</v>
      </c>
      <c r="F2419" s="651" t="s">
        <v>1301</v>
      </c>
      <c r="G2419" s="651">
        <v>0.24</v>
      </c>
      <c r="H2419" s="651">
        <v>0.21</v>
      </c>
      <c r="I2419" s="651" t="s">
        <v>1300</v>
      </c>
    </row>
    <row r="2420" spans="1:9" ht="15.75" x14ac:dyDescent="0.25">
      <c r="A2420" s="651">
        <v>2419</v>
      </c>
      <c r="B2420" s="651" t="s">
        <v>1308</v>
      </c>
      <c r="C2420" s="651" t="s">
        <v>296</v>
      </c>
      <c r="D2420" s="651" t="s">
        <v>1298</v>
      </c>
      <c r="E2420" s="651">
        <v>549</v>
      </c>
      <c r="F2420" s="651" t="s">
        <v>1301</v>
      </c>
      <c r="G2420" s="651">
        <v>0.25929999999999997</v>
      </c>
      <c r="H2420" s="651">
        <v>0.22666700000000001</v>
      </c>
      <c r="I2420" s="651" t="s">
        <v>1302</v>
      </c>
    </row>
    <row r="2421" spans="1:9" ht="15.75" x14ac:dyDescent="0.25">
      <c r="A2421" s="651">
        <v>2420</v>
      </c>
      <c r="B2421" s="651" t="s">
        <v>1308</v>
      </c>
      <c r="C2421" s="651" t="s">
        <v>296</v>
      </c>
      <c r="D2421" s="651" t="s">
        <v>1298</v>
      </c>
      <c r="E2421" s="651">
        <v>549</v>
      </c>
      <c r="F2421" s="651" t="s">
        <v>1301</v>
      </c>
      <c r="G2421" s="651">
        <v>0.25929999999999997</v>
      </c>
      <c r="H2421" s="651">
        <v>0.22666700000000001</v>
      </c>
      <c r="I2421" s="651" t="s">
        <v>1302</v>
      </c>
    </row>
    <row r="2422" spans="1:9" ht="15.75" x14ac:dyDescent="0.25">
      <c r="A2422" s="651">
        <v>2421</v>
      </c>
      <c r="B2422" s="651" t="s">
        <v>1308</v>
      </c>
      <c r="C2422" s="651" t="s">
        <v>296</v>
      </c>
      <c r="D2422" s="651" t="s">
        <v>1298</v>
      </c>
      <c r="E2422" s="651">
        <v>549</v>
      </c>
      <c r="F2422" s="651" t="s">
        <v>1301</v>
      </c>
      <c r="G2422" s="651">
        <v>0.32</v>
      </c>
      <c r="H2422" s="651">
        <v>0.28000000000000003</v>
      </c>
      <c r="I2422" s="651" t="s">
        <v>1302</v>
      </c>
    </row>
    <row r="2423" spans="1:9" ht="15.75" x14ac:dyDescent="0.25">
      <c r="A2423" s="651">
        <v>2422</v>
      </c>
      <c r="B2423" s="651" t="s">
        <v>1308</v>
      </c>
      <c r="C2423" s="651" t="s">
        <v>296</v>
      </c>
      <c r="D2423" s="651" t="s">
        <v>1298</v>
      </c>
      <c r="E2423" s="651">
        <v>549</v>
      </c>
      <c r="F2423" s="651" t="s">
        <v>1301</v>
      </c>
      <c r="G2423" s="651">
        <v>0.32</v>
      </c>
      <c r="H2423" s="651">
        <v>0.28000000000000003</v>
      </c>
      <c r="I2423" s="651" t="s">
        <v>1302</v>
      </c>
    </row>
    <row r="2424" spans="1:9" ht="15.75" x14ac:dyDescent="0.25">
      <c r="A2424" s="651">
        <v>2423</v>
      </c>
      <c r="B2424" s="651" t="s">
        <v>1308</v>
      </c>
      <c r="C2424" s="651" t="s">
        <v>296</v>
      </c>
      <c r="D2424" s="651" t="s">
        <v>1298</v>
      </c>
      <c r="E2424" s="651">
        <v>550</v>
      </c>
      <c r="F2424" s="651" t="s">
        <v>1301</v>
      </c>
      <c r="G2424" s="651">
        <v>7.6E-3</v>
      </c>
      <c r="H2424" s="651">
        <v>6.6670000000000002E-3</v>
      </c>
      <c r="I2424" s="651" t="s">
        <v>1302</v>
      </c>
    </row>
    <row r="2425" spans="1:9" ht="15.75" x14ac:dyDescent="0.25">
      <c r="A2425" s="651">
        <v>2424</v>
      </c>
      <c r="B2425" s="651" t="s">
        <v>1308</v>
      </c>
      <c r="C2425" s="651" t="s">
        <v>296</v>
      </c>
      <c r="D2425" s="651" t="s">
        <v>1298</v>
      </c>
      <c r="E2425" s="651">
        <v>550</v>
      </c>
      <c r="F2425" s="651" t="s">
        <v>1301</v>
      </c>
      <c r="G2425" s="651">
        <v>8.9999999999999993E-3</v>
      </c>
      <c r="H2425" s="651">
        <v>8.9999999999999993E-3</v>
      </c>
      <c r="I2425" s="651" t="s">
        <v>1302</v>
      </c>
    </row>
    <row r="2426" spans="1:9" ht="15.75" x14ac:dyDescent="0.25">
      <c r="A2426" s="651">
        <v>2425</v>
      </c>
      <c r="B2426" s="651" t="s">
        <v>1308</v>
      </c>
      <c r="C2426" s="651" t="s">
        <v>296</v>
      </c>
      <c r="D2426" s="651" t="s">
        <v>1298</v>
      </c>
      <c r="E2426" s="651">
        <v>550</v>
      </c>
      <c r="F2426" s="651" t="s">
        <v>1301</v>
      </c>
      <c r="G2426" s="651">
        <v>9.5999999999999992E-3</v>
      </c>
      <c r="H2426" s="651">
        <v>9.5999999999999992E-3</v>
      </c>
      <c r="I2426" s="651" t="s">
        <v>1300</v>
      </c>
    </row>
    <row r="2427" spans="1:9" ht="15.75" x14ac:dyDescent="0.25">
      <c r="A2427" s="651">
        <v>2426</v>
      </c>
      <c r="B2427" s="651" t="s">
        <v>1308</v>
      </c>
      <c r="C2427" s="651" t="s">
        <v>296</v>
      </c>
      <c r="D2427" s="651" t="s">
        <v>1298</v>
      </c>
      <c r="E2427" s="651">
        <v>550</v>
      </c>
      <c r="F2427" s="651" t="s">
        <v>1301</v>
      </c>
      <c r="G2427" s="651">
        <v>9.5999999999999992E-3</v>
      </c>
      <c r="H2427" s="651">
        <v>9.5999999999999992E-3</v>
      </c>
      <c r="I2427" s="651" t="s">
        <v>1302</v>
      </c>
    </row>
    <row r="2428" spans="1:9" ht="15.75" x14ac:dyDescent="0.25">
      <c r="A2428" s="651">
        <v>2427</v>
      </c>
      <c r="B2428" s="651" t="s">
        <v>1308</v>
      </c>
      <c r="C2428" s="651" t="s">
        <v>296</v>
      </c>
      <c r="D2428" s="651" t="s">
        <v>1298</v>
      </c>
      <c r="E2428" s="651">
        <v>550</v>
      </c>
      <c r="F2428" s="651" t="s">
        <v>1301</v>
      </c>
      <c r="G2428" s="651">
        <v>9.5999999999999992E-3</v>
      </c>
      <c r="H2428" s="651">
        <v>9.5999999999999992E-3</v>
      </c>
      <c r="I2428" s="651" t="s">
        <v>1302</v>
      </c>
    </row>
    <row r="2429" spans="1:9" ht="15.75" x14ac:dyDescent="0.25">
      <c r="A2429" s="651">
        <v>2428</v>
      </c>
      <c r="B2429" s="651" t="s">
        <v>1308</v>
      </c>
      <c r="C2429" s="651" t="s">
        <v>296</v>
      </c>
      <c r="D2429" s="651" t="s">
        <v>1298</v>
      </c>
      <c r="E2429" s="651">
        <v>550</v>
      </c>
      <c r="F2429" s="651" t="s">
        <v>1301</v>
      </c>
      <c r="G2429" s="651">
        <v>9.5999999999999992E-3</v>
      </c>
      <c r="H2429" s="651">
        <v>9.5999999999999992E-3</v>
      </c>
      <c r="I2429" s="651" t="s">
        <v>1302</v>
      </c>
    </row>
    <row r="2430" spans="1:9" ht="15.75" x14ac:dyDescent="0.25">
      <c r="A2430" s="651">
        <v>2429</v>
      </c>
      <c r="B2430" s="651" t="s">
        <v>1308</v>
      </c>
      <c r="C2430" s="651" t="s">
        <v>296</v>
      </c>
      <c r="D2430" s="651" t="s">
        <v>1298</v>
      </c>
      <c r="E2430" s="651">
        <v>550</v>
      </c>
      <c r="F2430" s="651" t="s">
        <v>1301</v>
      </c>
      <c r="G2430" s="651">
        <v>9.5999999999999992E-3</v>
      </c>
      <c r="H2430" s="651">
        <v>9.5999999999999992E-3</v>
      </c>
      <c r="I2430" s="651" t="s">
        <v>1302</v>
      </c>
    </row>
    <row r="2431" spans="1:9" ht="15.75" x14ac:dyDescent="0.25">
      <c r="A2431" s="651">
        <v>2430</v>
      </c>
      <c r="B2431" s="651" t="s">
        <v>1308</v>
      </c>
      <c r="C2431" s="651" t="s">
        <v>296</v>
      </c>
      <c r="D2431" s="651" t="s">
        <v>1298</v>
      </c>
      <c r="E2431" s="651">
        <v>550</v>
      </c>
      <c r="F2431" s="651" t="s">
        <v>1301</v>
      </c>
      <c r="G2431" s="651">
        <v>9.5999999999999992E-3</v>
      </c>
      <c r="H2431" s="651">
        <v>9.5999999999999992E-3</v>
      </c>
      <c r="I2431" s="651" t="s">
        <v>1302</v>
      </c>
    </row>
    <row r="2432" spans="1:9" ht="15.75" x14ac:dyDescent="0.25">
      <c r="A2432" s="651">
        <v>2431</v>
      </c>
      <c r="B2432" s="651" t="s">
        <v>1308</v>
      </c>
      <c r="C2432" s="651" t="s">
        <v>296</v>
      </c>
      <c r="D2432" s="651" t="s">
        <v>1298</v>
      </c>
      <c r="E2432" s="651">
        <v>550</v>
      </c>
      <c r="F2432" s="651" t="s">
        <v>1301</v>
      </c>
      <c r="G2432" s="651" t="s">
        <v>1303</v>
      </c>
      <c r="H2432" s="651">
        <v>9.5999999999999992E-3</v>
      </c>
      <c r="I2432" s="651" t="s">
        <v>1302</v>
      </c>
    </row>
    <row r="2433" spans="1:9" ht="15.75" x14ac:dyDescent="0.25">
      <c r="A2433" s="651">
        <v>2432</v>
      </c>
      <c r="B2433" s="651" t="s">
        <v>1308</v>
      </c>
      <c r="C2433" s="651" t="s">
        <v>296</v>
      </c>
      <c r="D2433" s="651" t="s">
        <v>1298</v>
      </c>
      <c r="E2433" s="651">
        <v>550</v>
      </c>
      <c r="F2433" s="651" t="s">
        <v>1301</v>
      </c>
      <c r="G2433" s="651">
        <v>1.47E-2</v>
      </c>
      <c r="H2433" s="651">
        <v>1.2800000000000001E-2</v>
      </c>
      <c r="I2433" s="651" t="s">
        <v>1302</v>
      </c>
    </row>
    <row r="2434" spans="1:9" ht="15.75" x14ac:dyDescent="0.25">
      <c r="A2434" s="651">
        <v>2433</v>
      </c>
      <c r="B2434" s="651" t="s">
        <v>1308</v>
      </c>
      <c r="C2434" s="651" t="s">
        <v>296</v>
      </c>
      <c r="D2434" s="651" t="s">
        <v>1298</v>
      </c>
      <c r="E2434" s="651">
        <v>550</v>
      </c>
      <c r="F2434" s="651" t="s">
        <v>1301</v>
      </c>
      <c r="G2434" s="651">
        <v>1.47E-2</v>
      </c>
      <c r="H2434" s="651">
        <v>1.2800000000000001E-2</v>
      </c>
      <c r="I2434" s="651" t="s">
        <v>1302</v>
      </c>
    </row>
    <row r="2435" spans="1:9" ht="15.75" x14ac:dyDescent="0.25">
      <c r="A2435" s="651">
        <v>2434</v>
      </c>
      <c r="B2435" s="651" t="s">
        <v>1308</v>
      </c>
      <c r="C2435" s="651" t="s">
        <v>296</v>
      </c>
      <c r="D2435" s="651" t="s">
        <v>1298</v>
      </c>
      <c r="E2435" s="651">
        <v>550</v>
      </c>
      <c r="F2435" s="651" t="s">
        <v>1301</v>
      </c>
      <c r="G2435" s="651">
        <v>1.47E-2</v>
      </c>
      <c r="H2435" s="651">
        <v>1.2800000000000001E-2</v>
      </c>
      <c r="I2435" s="651" t="s">
        <v>1302</v>
      </c>
    </row>
    <row r="2436" spans="1:9" ht="15.75" x14ac:dyDescent="0.25">
      <c r="A2436" s="651">
        <v>2435</v>
      </c>
      <c r="B2436" s="651" t="s">
        <v>1308</v>
      </c>
      <c r="C2436" s="651" t="s">
        <v>296</v>
      </c>
      <c r="D2436" s="651" t="s">
        <v>1298</v>
      </c>
      <c r="E2436" s="651">
        <v>550</v>
      </c>
      <c r="F2436" s="651" t="s">
        <v>1301</v>
      </c>
      <c r="G2436" s="651">
        <v>1.47E-2</v>
      </c>
      <c r="H2436" s="651">
        <v>1.2800000000000001E-2</v>
      </c>
      <c r="I2436" s="651" t="s">
        <v>1302</v>
      </c>
    </row>
    <row r="2437" spans="1:9" ht="15.75" x14ac:dyDescent="0.25">
      <c r="A2437" s="651">
        <v>2436</v>
      </c>
      <c r="B2437" s="651" t="s">
        <v>1308</v>
      </c>
      <c r="C2437" s="651" t="s">
        <v>296</v>
      </c>
      <c r="D2437" s="651" t="s">
        <v>1298</v>
      </c>
      <c r="E2437" s="651">
        <v>550</v>
      </c>
      <c r="F2437" s="651" t="s">
        <v>1301</v>
      </c>
      <c r="G2437" s="651">
        <v>1.47E-2</v>
      </c>
      <c r="H2437" s="651">
        <v>1.2800000000000001E-2</v>
      </c>
      <c r="I2437" s="651" t="s">
        <v>1302</v>
      </c>
    </row>
    <row r="2438" spans="1:9" ht="15.75" x14ac:dyDescent="0.25">
      <c r="A2438" s="651">
        <v>2437</v>
      </c>
      <c r="B2438" s="651" t="s">
        <v>1308</v>
      </c>
      <c r="C2438" s="651" t="s">
        <v>296</v>
      </c>
      <c r="D2438" s="651" t="s">
        <v>1298</v>
      </c>
      <c r="E2438" s="651">
        <v>550</v>
      </c>
      <c r="F2438" s="651" t="s">
        <v>1301</v>
      </c>
      <c r="G2438" s="651">
        <v>1.47E-2</v>
      </c>
      <c r="H2438" s="651">
        <v>1.2800000000000001E-2</v>
      </c>
      <c r="I2438" s="651" t="s">
        <v>1302</v>
      </c>
    </row>
    <row r="2439" spans="1:9" ht="15.75" x14ac:dyDescent="0.25">
      <c r="A2439" s="651">
        <v>2438</v>
      </c>
      <c r="B2439" s="651" t="s">
        <v>1308</v>
      </c>
      <c r="C2439" s="651" t="s">
        <v>296</v>
      </c>
      <c r="D2439" s="651" t="s">
        <v>1298</v>
      </c>
      <c r="E2439" s="651">
        <v>550</v>
      </c>
      <c r="F2439" s="651" t="s">
        <v>1301</v>
      </c>
      <c r="G2439" s="651" t="s">
        <v>1303</v>
      </c>
      <c r="H2439" s="651">
        <v>2.7E-2</v>
      </c>
      <c r="I2439" s="651" t="s">
        <v>1300</v>
      </c>
    </row>
    <row r="2440" spans="1:9" ht="15.75" x14ac:dyDescent="0.25">
      <c r="A2440" s="651">
        <v>2439</v>
      </c>
      <c r="B2440" s="651" t="s">
        <v>1308</v>
      </c>
      <c r="C2440" s="651" t="s">
        <v>296</v>
      </c>
      <c r="D2440" s="651" t="s">
        <v>1298</v>
      </c>
      <c r="E2440" s="651">
        <v>550</v>
      </c>
      <c r="F2440" s="651" t="s">
        <v>1301</v>
      </c>
      <c r="G2440" s="651" t="s">
        <v>1303</v>
      </c>
      <c r="H2440" s="651">
        <v>3.6999999999999998E-2</v>
      </c>
      <c r="I2440" s="651" t="s">
        <v>1300</v>
      </c>
    </row>
    <row r="2441" spans="1:9" ht="15.75" x14ac:dyDescent="0.25">
      <c r="A2441" s="651">
        <v>2440</v>
      </c>
      <c r="B2441" s="651" t="s">
        <v>1308</v>
      </c>
      <c r="C2441" s="651" t="s">
        <v>296</v>
      </c>
      <c r="D2441" s="651" t="s">
        <v>1298</v>
      </c>
      <c r="E2441" s="651">
        <v>550</v>
      </c>
      <c r="F2441" s="651" t="s">
        <v>1301</v>
      </c>
      <c r="G2441" s="651" t="s">
        <v>1303</v>
      </c>
      <c r="H2441" s="651">
        <v>8.5999999999999993E-2</v>
      </c>
      <c r="I2441" s="651" t="s">
        <v>1300</v>
      </c>
    </row>
    <row r="2442" spans="1:9" ht="15.75" x14ac:dyDescent="0.25">
      <c r="A2442" s="651">
        <v>2441</v>
      </c>
      <c r="B2442" s="651" t="s">
        <v>1308</v>
      </c>
      <c r="C2442" s="651" t="s">
        <v>296</v>
      </c>
      <c r="D2442" s="651" t="s">
        <v>1298</v>
      </c>
      <c r="E2442" s="651">
        <v>550</v>
      </c>
      <c r="F2442" s="651" t="s">
        <v>1301</v>
      </c>
      <c r="G2442" s="651">
        <v>0.15279999999999999</v>
      </c>
      <c r="H2442" s="651">
        <v>0.13333300000000001</v>
      </c>
      <c r="I2442" s="651" t="s">
        <v>1302</v>
      </c>
    </row>
    <row r="2443" spans="1:9" ht="15.75" x14ac:dyDescent="0.25">
      <c r="A2443" s="651">
        <v>2442</v>
      </c>
      <c r="B2443" s="651" t="s">
        <v>1308</v>
      </c>
      <c r="C2443" s="651" t="s">
        <v>296</v>
      </c>
      <c r="D2443" s="651" t="s">
        <v>1298</v>
      </c>
      <c r="E2443" s="651">
        <v>550</v>
      </c>
      <c r="F2443" s="651" t="s">
        <v>1301</v>
      </c>
      <c r="G2443" s="651">
        <v>0.24</v>
      </c>
      <c r="H2443" s="651">
        <v>0.21</v>
      </c>
      <c r="I2443" s="651" t="s">
        <v>1300</v>
      </c>
    </row>
    <row r="2444" spans="1:9" ht="15.75" x14ac:dyDescent="0.25">
      <c r="A2444" s="651">
        <v>2443</v>
      </c>
      <c r="B2444" s="651" t="s">
        <v>1308</v>
      </c>
      <c r="C2444" s="651" t="s">
        <v>296</v>
      </c>
      <c r="D2444" s="651" t="s">
        <v>1298</v>
      </c>
      <c r="E2444" s="651">
        <v>550</v>
      </c>
      <c r="F2444" s="651" t="s">
        <v>1301</v>
      </c>
      <c r="G2444" s="651">
        <v>0.24</v>
      </c>
      <c r="H2444" s="651">
        <v>0.21</v>
      </c>
      <c r="I2444" s="651" t="s">
        <v>1300</v>
      </c>
    </row>
    <row r="2445" spans="1:9" ht="15.75" x14ac:dyDescent="0.25">
      <c r="A2445" s="651">
        <v>2444</v>
      </c>
      <c r="B2445" s="651" t="s">
        <v>1308</v>
      </c>
      <c r="C2445" s="651" t="s">
        <v>296</v>
      </c>
      <c r="D2445" s="651" t="s">
        <v>1298</v>
      </c>
      <c r="E2445" s="651">
        <v>550</v>
      </c>
      <c r="F2445" s="651" t="s">
        <v>1301</v>
      </c>
      <c r="G2445" s="651">
        <v>0.24</v>
      </c>
      <c r="H2445" s="651">
        <v>0.21</v>
      </c>
      <c r="I2445" s="651" t="s">
        <v>1300</v>
      </c>
    </row>
    <row r="2446" spans="1:9" ht="15.75" x14ac:dyDescent="0.25">
      <c r="A2446" s="651">
        <v>2445</v>
      </c>
      <c r="B2446" s="651" t="s">
        <v>1308</v>
      </c>
      <c r="C2446" s="651" t="s">
        <v>296</v>
      </c>
      <c r="D2446" s="651" t="s">
        <v>1298</v>
      </c>
      <c r="E2446" s="651">
        <v>550</v>
      </c>
      <c r="F2446" s="651" t="s">
        <v>1301</v>
      </c>
      <c r="G2446" s="651">
        <v>0.24</v>
      </c>
      <c r="H2446" s="651">
        <v>0.21</v>
      </c>
      <c r="I2446" s="651" t="s">
        <v>1300</v>
      </c>
    </row>
    <row r="2447" spans="1:9" ht="15.75" x14ac:dyDescent="0.25">
      <c r="A2447" s="651">
        <v>2446</v>
      </c>
      <c r="B2447" s="651" t="s">
        <v>1308</v>
      </c>
      <c r="C2447" s="651" t="s">
        <v>296</v>
      </c>
      <c r="D2447" s="651" t="s">
        <v>1298</v>
      </c>
      <c r="E2447" s="651">
        <v>550</v>
      </c>
      <c r="F2447" s="651" t="s">
        <v>1301</v>
      </c>
      <c r="G2447" s="651">
        <v>0.25969999999999999</v>
      </c>
      <c r="H2447" s="651">
        <v>0.22666700000000001</v>
      </c>
      <c r="I2447" s="651" t="s">
        <v>1302</v>
      </c>
    </row>
    <row r="2448" spans="1:9" ht="15.75" x14ac:dyDescent="0.25">
      <c r="A2448" s="651">
        <v>2447</v>
      </c>
      <c r="B2448" s="651" t="s">
        <v>1308</v>
      </c>
      <c r="C2448" s="651" t="s">
        <v>296</v>
      </c>
      <c r="D2448" s="651" t="s">
        <v>1298</v>
      </c>
      <c r="E2448" s="651">
        <v>550</v>
      </c>
      <c r="F2448" s="651" t="s">
        <v>1301</v>
      </c>
      <c r="G2448" s="651">
        <v>0.32</v>
      </c>
      <c r="H2448" s="651">
        <v>0.28000000000000003</v>
      </c>
      <c r="I2448" s="651" t="s">
        <v>1302</v>
      </c>
    </row>
    <row r="2449" spans="1:9" ht="15.75" x14ac:dyDescent="0.25">
      <c r="A2449" s="651">
        <v>2448</v>
      </c>
      <c r="B2449" s="651" t="s">
        <v>1308</v>
      </c>
      <c r="C2449" s="651" t="s">
        <v>296</v>
      </c>
      <c r="D2449" s="651" t="s">
        <v>1298</v>
      </c>
      <c r="E2449" s="651">
        <v>550</v>
      </c>
      <c r="F2449" s="651" t="s">
        <v>1301</v>
      </c>
      <c r="G2449" s="651">
        <v>0.32</v>
      </c>
      <c r="H2449" s="651">
        <v>0.28000000000000003</v>
      </c>
      <c r="I2449" s="651" t="s">
        <v>1302</v>
      </c>
    </row>
    <row r="2450" spans="1:9" ht="15.75" x14ac:dyDescent="0.25">
      <c r="A2450" s="651">
        <v>2449</v>
      </c>
      <c r="B2450" s="651" t="s">
        <v>1308</v>
      </c>
      <c r="C2450" s="651" t="s">
        <v>296</v>
      </c>
      <c r="D2450" s="651" t="s">
        <v>1298</v>
      </c>
      <c r="E2450" s="651">
        <v>550</v>
      </c>
      <c r="F2450" s="651" t="s">
        <v>1301</v>
      </c>
      <c r="G2450" s="651">
        <v>0.32</v>
      </c>
      <c r="H2450" s="651">
        <v>0.28000000000000003</v>
      </c>
      <c r="I2450" s="651" t="s">
        <v>1302</v>
      </c>
    </row>
    <row r="2451" spans="1:9" ht="15.75" x14ac:dyDescent="0.25">
      <c r="A2451" s="651">
        <v>2450</v>
      </c>
      <c r="B2451" s="651" t="s">
        <v>1308</v>
      </c>
      <c r="C2451" s="651" t="s">
        <v>296</v>
      </c>
      <c r="D2451" s="651" t="s">
        <v>1298</v>
      </c>
      <c r="E2451" s="651">
        <v>550</v>
      </c>
      <c r="F2451" s="651" t="s">
        <v>1301</v>
      </c>
      <c r="G2451" s="651">
        <v>0.32</v>
      </c>
      <c r="H2451" s="651">
        <v>0.28000000000000003</v>
      </c>
      <c r="I2451" s="651" t="s">
        <v>1302</v>
      </c>
    </row>
    <row r="2452" spans="1:9" ht="15.75" x14ac:dyDescent="0.25">
      <c r="A2452" s="651">
        <v>2451</v>
      </c>
      <c r="B2452" s="651" t="s">
        <v>1308</v>
      </c>
      <c r="C2452" s="651" t="s">
        <v>296</v>
      </c>
      <c r="D2452" s="651" t="s">
        <v>1298</v>
      </c>
      <c r="E2452" s="651">
        <v>551</v>
      </c>
      <c r="F2452" s="651" t="s">
        <v>1301</v>
      </c>
      <c r="G2452" s="651">
        <v>8.9999999999999993E-3</v>
      </c>
      <c r="H2452" s="651">
        <v>8.9999999999999993E-3</v>
      </c>
      <c r="I2452" s="651" t="s">
        <v>1302</v>
      </c>
    </row>
    <row r="2453" spans="1:9" ht="15.75" x14ac:dyDescent="0.25">
      <c r="A2453" s="651">
        <v>2452</v>
      </c>
      <c r="B2453" s="651" t="s">
        <v>1308</v>
      </c>
      <c r="C2453" s="651" t="s">
        <v>296</v>
      </c>
      <c r="D2453" s="651" t="s">
        <v>1298</v>
      </c>
      <c r="E2453" s="651">
        <v>551</v>
      </c>
      <c r="F2453" s="651" t="s">
        <v>1301</v>
      </c>
      <c r="G2453" s="651">
        <v>8.9999999999999993E-3</v>
      </c>
      <c r="H2453" s="651">
        <v>8.9999999999999993E-3</v>
      </c>
      <c r="I2453" s="651" t="s">
        <v>1302</v>
      </c>
    </row>
    <row r="2454" spans="1:9" ht="15.75" x14ac:dyDescent="0.25">
      <c r="A2454" s="651">
        <v>2453</v>
      </c>
      <c r="B2454" s="651" t="s">
        <v>1308</v>
      </c>
      <c r="C2454" s="651" t="s">
        <v>296</v>
      </c>
      <c r="D2454" s="651" t="s">
        <v>1298</v>
      </c>
      <c r="E2454" s="651">
        <v>551</v>
      </c>
      <c r="F2454" s="651" t="s">
        <v>1301</v>
      </c>
      <c r="G2454" s="651" t="s">
        <v>1303</v>
      </c>
      <c r="H2454" s="651">
        <v>1.6E-2</v>
      </c>
      <c r="I2454" s="651" t="s">
        <v>1300</v>
      </c>
    </row>
    <row r="2455" spans="1:9" ht="15.75" x14ac:dyDescent="0.25">
      <c r="A2455" s="651">
        <v>2454</v>
      </c>
      <c r="B2455" s="651" t="s">
        <v>1308</v>
      </c>
      <c r="C2455" s="651" t="s">
        <v>296</v>
      </c>
      <c r="D2455" s="651" t="s">
        <v>1298</v>
      </c>
      <c r="E2455" s="651">
        <v>551</v>
      </c>
      <c r="F2455" s="651" t="s">
        <v>1301</v>
      </c>
      <c r="G2455" s="651">
        <v>0.16</v>
      </c>
      <c r="H2455" s="651">
        <v>0.14000000000000001</v>
      </c>
      <c r="I2455" s="651" t="s">
        <v>1302</v>
      </c>
    </row>
    <row r="2456" spans="1:9" ht="15.75" x14ac:dyDescent="0.25">
      <c r="A2456" s="651">
        <v>2455</v>
      </c>
      <c r="B2456" s="651" t="s">
        <v>1308</v>
      </c>
      <c r="C2456" s="651" t="s">
        <v>296</v>
      </c>
      <c r="D2456" s="651" t="s">
        <v>1298</v>
      </c>
      <c r="E2456" s="651">
        <v>551</v>
      </c>
      <c r="F2456" s="651" t="s">
        <v>1301</v>
      </c>
      <c r="G2456" s="651">
        <v>0.22</v>
      </c>
      <c r="H2456" s="651">
        <v>0.19</v>
      </c>
      <c r="I2456" s="651" t="s">
        <v>1302</v>
      </c>
    </row>
    <row r="2457" spans="1:9" ht="15.75" x14ac:dyDescent="0.25">
      <c r="A2457" s="651">
        <v>2456</v>
      </c>
      <c r="B2457" s="651" t="s">
        <v>1308</v>
      </c>
      <c r="C2457" s="651" t="s">
        <v>296</v>
      </c>
      <c r="D2457" s="651" t="s">
        <v>1298</v>
      </c>
      <c r="E2457" s="651">
        <v>551</v>
      </c>
      <c r="F2457" s="651" t="s">
        <v>1301</v>
      </c>
      <c r="G2457" s="651">
        <v>0.26019999999999999</v>
      </c>
      <c r="H2457" s="651">
        <v>0.22666700000000001</v>
      </c>
      <c r="I2457" s="651" t="s">
        <v>1302</v>
      </c>
    </row>
    <row r="2458" spans="1:9" ht="15.75" x14ac:dyDescent="0.25">
      <c r="A2458" s="651">
        <v>2457</v>
      </c>
      <c r="B2458" s="651" t="s">
        <v>1308</v>
      </c>
      <c r="C2458" s="651" t="s">
        <v>296</v>
      </c>
      <c r="D2458" s="651" t="s">
        <v>1298</v>
      </c>
      <c r="E2458" s="651">
        <v>551</v>
      </c>
      <c r="F2458" s="651" t="s">
        <v>1301</v>
      </c>
      <c r="G2458" s="651">
        <v>0.26019999999999999</v>
      </c>
      <c r="H2458" s="651">
        <v>0.22666700000000001</v>
      </c>
      <c r="I2458" s="651" t="s">
        <v>1302</v>
      </c>
    </row>
    <row r="2459" spans="1:9" ht="15.75" x14ac:dyDescent="0.25">
      <c r="A2459" s="651">
        <v>2458</v>
      </c>
      <c r="B2459" s="651" t="s">
        <v>1308</v>
      </c>
      <c r="C2459" s="651" t="s">
        <v>296</v>
      </c>
      <c r="D2459" s="651" t="s">
        <v>1298</v>
      </c>
      <c r="E2459" s="651">
        <v>551</v>
      </c>
      <c r="F2459" s="651" t="s">
        <v>1301</v>
      </c>
      <c r="G2459" s="651">
        <v>0.26019999999999999</v>
      </c>
      <c r="H2459" s="651">
        <v>0.22666700000000001</v>
      </c>
      <c r="I2459" s="651" t="s">
        <v>1302</v>
      </c>
    </row>
    <row r="2460" spans="1:9" ht="15.75" x14ac:dyDescent="0.25">
      <c r="A2460" s="651">
        <v>2459</v>
      </c>
      <c r="B2460" s="651" t="s">
        <v>1308</v>
      </c>
      <c r="C2460" s="651" t="s">
        <v>296</v>
      </c>
      <c r="D2460" s="651" t="s">
        <v>1298</v>
      </c>
      <c r="E2460" s="651">
        <v>551</v>
      </c>
      <c r="F2460" s="651" t="s">
        <v>1301</v>
      </c>
      <c r="G2460" s="651">
        <v>0.30609999999999998</v>
      </c>
      <c r="H2460" s="651">
        <v>0.26666699999999999</v>
      </c>
      <c r="I2460" s="651" t="s">
        <v>1302</v>
      </c>
    </row>
    <row r="2461" spans="1:9" ht="15.75" x14ac:dyDescent="0.25">
      <c r="A2461" s="651">
        <v>2460</v>
      </c>
      <c r="B2461" s="651" t="s">
        <v>1308</v>
      </c>
      <c r="C2461" s="651" t="s">
        <v>296</v>
      </c>
      <c r="D2461" s="651" t="s">
        <v>1298</v>
      </c>
      <c r="E2461" s="651">
        <v>552</v>
      </c>
      <c r="F2461" s="651" t="s">
        <v>1301</v>
      </c>
      <c r="G2461" s="651">
        <v>8.9999999999999993E-3</v>
      </c>
      <c r="H2461" s="651">
        <v>8.9999999999999993E-3</v>
      </c>
      <c r="I2461" s="651" t="s">
        <v>1302</v>
      </c>
    </row>
    <row r="2462" spans="1:9" ht="15.75" x14ac:dyDescent="0.25">
      <c r="A2462" s="651">
        <v>2461</v>
      </c>
      <c r="B2462" s="651" t="s">
        <v>1308</v>
      </c>
      <c r="C2462" s="651" t="s">
        <v>296</v>
      </c>
      <c r="D2462" s="651" t="s">
        <v>1298</v>
      </c>
      <c r="E2462" s="651">
        <v>552</v>
      </c>
      <c r="F2462" s="651" t="s">
        <v>1301</v>
      </c>
      <c r="G2462" s="651">
        <v>8.9999999999999993E-3</v>
      </c>
      <c r="H2462" s="651">
        <v>8.9999999999999993E-3</v>
      </c>
      <c r="I2462" s="651" t="s">
        <v>1302</v>
      </c>
    </row>
    <row r="2463" spans="1:9" ht="15.75" x14ac:dyDescent="0.25">
      <c r="A2463" s="651">
        <v>2462</v>
      </c>
      <c r="B2463" s="651" t="s">
        <v>1308</v>
      </c>
      <c r="C2463" s="651" t="s">
        <v>296</v>
      </c>
      <c r="D2463" s="651" t="s">
        <v>1298</v>
      </c>
      <c r="E2463" s="651">
        <v>552</v>
      </c>
      <c r="F2463" s="651" t="s">
        <v>1301</v>
      </c>
      <c r="G2463" s="651">
        <v>0.26069999999999999</v>
      </c>
      <c r="H2463" s="651">
        <v>0.22666700000000001</v>
      </c>
      <c r="I2463" s="651" t="s">
        <v>1302</v>
      </c>
    </row>
    <row r="2464" spans="1:9" ht="15.75" x14ac:dyDescent="0.25">
      <c r="A2464" s="651">
        <v>2463</v>
      </c>
      <c r="B2464" s="651" t="s">
        <v>1308</v>
      </c>
      <c r="C2464" s="651" t="s">
        <v>296</v>
      </c>
      <c r="D2464" s="651" t="s">
        <v>1298</v>
      </c>
      <c r="E2464" s="651">
        <v>552</v>
      </c>
      <c r="F2464" s="651" t="s">
        <v>1301</v>
      </c>
      <c r="G2464" s="651">
        <v>0.26069999999999999</v>
      </c>
      <c r="H2464" s="651">
        <v>0.22666700000000001</v>
      </c>
      <c r="I2464" s="651" t="s">
        <v>1302</v>
      </c>
    </row>
    <row r="2465" spans="1:9" ht="15.75" x14ac:dyDescent="0.25">
      <c r="A2465" s="651">
        <v>2464</v>
      </c>
      <c r="B2465" s="651" t="s">
        <v>1308</v>
      </c>
      <c r="C2465" s="651" t="s">
        <v>296</v>
      </c>
      <c r="D2465" s="651" t="s">
        <v>1298</v>
      </c>
      <c r="E2465" s="651">
        <v>552</v>
      </c>
      <c r="F2465" s="651" t="s">
        <v>1301</v>
      </c>
      <c r="G2465" s="651">
        <v>0.30669999999999997</v>
      </c>
      <c r="H2465" s="651">
        <v>0.26666699999999999</v>
      </c>
      <c r="I2465" s="651" t="s">
        <v>1302</v>
      </c>
    </row>
    <row r="2466" spans="1:9" ht="15.75" x14ac:dyDescent="0.25">
      <c r="A2466" s="651">
        <v>2465</v>
      </c>
      <c r="B2466" s="651" t="s">
        <v>1308</v>
      </c>
      <c r="C2466" s="651" t="s">
        <v>296</v>
      </c>
      <c r="D2466" s="651" t="s">
        <v>1298</v>
      </c>
      <c r="E2466" s="651">
        <v>552</v>
      </c>
      <c r="F2466" s="651" t="s">
        <v>1301</v>
      </c>
      <c r="G2466" s="651">
        <v>0.32</v>
      </c>
      <c r="H2466" s="651">
        <v>0.28000000000000003</v>
      </c>
      <c r="I2466" s="651" t="s">
        <v>1302</v>
      </c>
    </row>
    <row r="2467" spans="1:9" ht="15.75" x14ac:dyDescent="0.25">
      <c r="A2467" s="651">
        <v>2466</v>
      </c>
      <c r="B2467" s="651" t="s">
        <v>1308</v>
      </c>
      <c r="C2467" s="651" t="s">
        <v>296</v>
      </c>
      <c r="D2467" s="651" t="s">
        <v>1298</v>
      </c>
      <c r="E2467" s="651">
        <v>552</v>
      </c>
      <c r="F2467" s="651" t="s">
        <v>1301</v>
      </c>
      <c r="G2467" s="651">
        <v>0.32</v>
      </c>
      <c r="H2467" s="651">
        <v>0.28000000000000003</v>
      </c>
      <c r="I2467" s="651" t="s">
        <v>1302</v>
      </c>
    </row>
    <row r="2468" spans="1:9" ht="15.75" x14ac:dyDescent="0.25">
      <c r="A2468" s="651">
        <v>2467</v>
      </c>
      <c r="B2468" s="651" t="s">
        <v>1308</v>
      </c>
      <c r="C2468" s="651" t="s">
        <v>296</v>
      </c>
      <c r="D2468" s="651" t="s">
        <v>1298</v>
      </c>
      <c r="E2468" s="651">
        <v>553</v>
      </c>
      <c r="F2468" s="651" t="s">
        <v>1301</v>
      </c>
      <c r="G2468" s="651">
        <v>0.16</v>
      </c>
      <c r="H2468" s="651">
        <v>0.14000000000000001</v>
      </c>
      <c r="I2468" s="651" t="s">
        <v>1302</v>
      </c>
    </row>
    <row r="2469" spans="1:9" ht="15.75" x14ac:dyDescent="0.25">
      <c r="A2469" s="651">
        <v>2468</v>
      </c>
      <c r="B2469" s="651" t="s">
        <v>1308</v>
      </c>
      <c r="C2469" s="651" t="s">
        <v>296</v>
      </c>
      <c r="D2469" s="651" t="s">
        <v>1298</v>
      </c>
      <c r="E2469" s="651">
        <v>553</v>
      </c>
      <c r="F2469" s="651" t="s">
        <v>1301</v>
      </c>
      <c r="G2469" s="651">
        <v>0.2611</v>
      </c>
      <c r="H2469" s="651">
        <v>0.22666700000000001</v>
      </c>
      <c r="I2469" s="651" t="s">
        <v>1302</v>
      </c>
    </row>
    <row r="2470" spans="1:9" ht="15.75" x14ac:dyDescent="0.25">
      <c r="A2470" s="651">
        <v>2469</v>
      </c>
      <c r="B2470" s="651" t="s">
        <v>1308</v>
      </c>
      <c r="C2470" s="651" t="s">
        <v>296</v>
      </c>
      <c r="D2470" s="651" t="s">
        <v>1298</v>
      </c>
      <c r="E2470" s="651">
        <v>553</v>
      </c>
      <c r="F2470" s="651" t="s">
        <v>1301</v>
      </c>
      <c r="G2470" s="651">
        <v>0.2611</v>
      </c>
      <c r="H2470" s="651">
        <v>0.22666700000000001</v>
      </c>
      <c r="I2470" s="651" t="s">
        <v>1302</v>
      </c>
    </row>
    <row r="2471" spans="1:9" ht="15.75" x14ac:dyDescent="0.25">
      <c r="A2471" s="651">
        <v>2470</v>
      </c>
      <c r="B2471" s="651" t="s">
        <v>1308</v>
      </c>
      <c r="C2471" s="651" t="s">
        <v>296</v>
      </c>
      <c r="D2471" s="651" t="s">
        <v>1298</v>
      </c>
      <c r="E2471" s="651">
        <v>553</v>
      </c>
      <c r="F2471" s="651" t="s">
        <v>1301</v>
      </c>
      <c r="G2471" s="651">
        <v>0.2611</v>
      </c>
      <c r="H2471" s="651">
        <v>0.22666700000000001</v>
      </c>
      <c r="I2471" s="651" t="s">
        <v>1302</v>
      </c>
    </row>
    <row r="2472" spans="1:9" ht="15.75" x14ac:dyDescent="0.25">
      <c r="A2472" s="651">
        <v>2471</v>
      </c>
      <c r="B2472" s="651" t="s">
        <v>1308</v>
      </c>
      <c r="C2472" s="651" t="s">
        <v>296</v>
      </c>
      <c r="D2472" s="651" t="s">
        <v>1298</v>
      </c>
      <c r="E2472" s="651">
        <v>554</v>
      </c>
      <c r="F2472" s="651" t="s">
        <v>1301</v>
      </c>
      <c r="G2472" s="651">
        <v>0.2616</v>
      </c>
      <c r="H2472" s="651">
        <v>0.22666700000000001</v>
      </c>
      <c r="I2472" s="651" t="s">
        <v>1302</v>
      </c>
    </row>
    <row r="2473" spans="1:9" ht="15.75" x14ac:dyDescent="0.25">
      <c r="A2473" s="651">
        <v>2472</v>
      </c>
      <c r="B2473" s="651" t="s">
        <v>1308</v>
      </c>
      <c r="C2473" s="651" t="s">
        <v>296</v>
      </c>
      <c r="D2473" s="651" t="s">
        <v>1298</v>
      </c>
      <c r="E2473" s="651">
        <v>554</v>
      </c>
      <c r="F2473" s="651" t="s">
        <v>1301</v>
      </c>
      <c r="G2473" s="651">
        <v>0.2616</v>
      </c>
      <c r="H2473" s="651">
        <v>0.22666700000000001</v>
      </c>
      <c r="I2473" s="651" t="s">
        <v>1302</v>
      </c>
    </row>
    <row r="2474" spans="1:9" ht="15.75" x14ac:dyDescent="0.25">
      <c r="A2474" s="651">
        <v>2473</v>
      </c>
      <c r="B2474" s="651" t="s">
        <v>1308</v>
      </c>
      <c r="C2474" s="651" t="s">
        <v>296</v>
      </c>
      <c r="D2474" s="651" t="s">
        <v>1298</v>
      </c>
      <c r="E2474" s="651">
        <v>554</v>
      </c>
      <c r="F2474" s="651" t="s">
        <v>1301</v>
      </c>
      <c r="G2474" s="651">
        <v>0.32</v>
      </c>
      <c r="H2474" s="651">
        <v>0.28000000000000003</v>
      </c>
      <c r="I2474" s="651" t="s">
        <v>1302</v>
      </c>
    </row>
    <row r="2475" spans="1:9" ht="15.75" x14ac:dyDescent="0.25">
      <c r="A2475" s="651">
        <v>2474</v>
      </c>
      <c r="B2475" s="651" t="s">
        <v>1308</v>
      </c>
      <c r="C2475" s="651" t="s">
        <v>296</v>
      </c>
      <c r="D2475" s="651" t="s">
        <v>1298</v>
      </c>
      <c r="E2475" s="651">
        <v>555</v>
      </c>
      <c r="F2475" s="651" t="s">
        <v>1301</v>
      </c>
      <c r="G2475" s="651">
        <v>9.4999999999999998E-3</v>
      </c>
      <c r="H2475" s="651">
        <v>9.4999999999999998E-3</v>
      </c>
      <c r="I2475" s="651" t="s">
        <v>1302</v>
      </c>
    </row>
    <row r="2476" spans="1:9" ht="15.75" x14ac:dyDescent="0.25">
      <c r="A2476" s="651">
        <v>2475</v>
      </c>
      <c r="B2476" s="651" t="s">
        <v>1308</v>
      </c>
      <c r="C2476" s="651" t="s">
        <v>296</v>
      </c>
      <c r="D2476" s="651" t="s">
        <v>1298</v>
      </c>
      <c r="E2476" s="651">
        <v>555</v>
      </c>
      <c r="F2476" s="651" t="s">
        <v>1301</v>
      </c>
      <c r="G2476" s="651" t="s">
        <v>1303</v>
      </c>
      <c r="H2476" s="651">
        <v>9.4999999999999998E-3</v>
      </c>
      <c r="I2476" s="651" t="s">
        <v>1302</v>
      </c>
    </row>
    <row r="2477" spans="1:9" ht="15.75" x14ac:dyDescent="0.25">
      <c r="A2477" s="651">
        <v>2476</v>
      </c>
      <c r="B2477" s="651" t="s">
        <v>1308</v>
      </c>
      <c r="C2477" s="651" t="s">
        <v>296</v>
      </c>
      <c r="D2477" s="651" t="s">
        <v>1298</v>
      </c>
      <c r="E2477" s="651">
        <v>555</v>
      </c>
      <c r="F2477" s="651" t="s">
        <v>1301</v>
      </c>
      <c r="G2477" s="651">
        <v>1.7000000000000001E-2</v>
      </c>
      <c r="H2477" s="651">
        <v>1.7000000000000001E-2</v>
      </c>
      <c r="I2477" s="651" t="s">
        <v>1302</v>
      </c>
    </row>
    <row r="2478" spans="1:9" ht="15.75" x14ac:dyDescent="0.25">
      <c r="A2478" s="651">
        <v>2477</v>
      </c>
      <c r="B2478" s="651" t="s">
        <v>1308</v>
      </c>
      <c r="C2478" s="651" t="s">
        <v>296</v>
      </c>
      <c r="D2478" s="651" t="s">
        <v>1298</v>
      </c>
      <c r="E2478" s="651">
        <v>555</v>
      </c>
      <c r="F2478" s="651" t="s">
        <v>1301</v>
      </c>
      <c r="G2478" s="651">
        <v>1.9E-2</v>
      </c>
      <c r="H2478" s="651">
        <v>1.9E-2</v>
      </c>
      <c r="I2478" s="651" t="s">
        <v>1302</v>
      </c>
    </row>
    <row r="2479" spans="1:9" ht="15.75" x14ac:dyDescent="0.25">
      <c r="A2479" s="651">
        <v>2478</v>
      </c>
      <c r="B2479" s="651" t="s">
        <v>1308</v>
      </c>
      <c r="C2479" s="651" t="s">
        <v>296</v>
      </c>
      <c r="D2479" s="651" t="s">
        <v>1298</v>
      </c>
      <c r="E2479" s="651">
        <v>555</v>
      </c>
      <c r="F2479" s="651" t="s">
        <v>1301</v>
      </c>
      <c r="G2479" s="651">
        <v>2.2000000000000002E-2</v>
      </c>
      <c r="H2479" s="651">
        <v>2.2000000000000002E-2</v>
      </c>
      <c r="I2479" s="651" t="s">
        <v>1302</v>
      </c>
    </row>
    <row r="2480" spans="1:9" ht="15.75" x14ac:dyDescent="0.25">
      <c r="A2480" s="651">
        <v>2479</v>
      </c>
      <c r="B2480" s="651" t="s">
        <v>1308</v>
      </c>
      <c r="C2480" s="651" t="s">
        <v>296</v>
      </c>
      <c r="D2480" s="651" t="s">
        <v>1298</v>
      </c>
      <c r="E2480" s="651">
        <v>555</v>
      </c>
      <c r="F2480" s="651" t="s">
        <v>1301</v>
      </c>
      <c r="G2480" s="651">
        <v>6.4000000000000001E-2</v>
      </c>
      <c r="H2480" s="651">
        <v>6.4000000000000001E-2</v>
      </c>
      <c r="I2480" s="651" t="s">
        <v>1302</v>
      </c>
    </row>
    <row r="2481" spans="1:9" ht="15.75" x14ac:dyDescent="0.25">
      <c r="A2481" s="651">
        <v>2480</v>
      </c>
      <c r="B2481" s="651" t="s">
        <v>1308</v>
      </c>
      <c r="C2481" s="651" t="s">
        <v>296</v>
      </c>
      <c r="D2481" s="651" t="s">
        <v>1298</v>
      </c>
      <c r="E2481" s="651">
        <v>555</v>
      </c>
      <c r="F2481" s="651" t="s">
        <v>1301</v>
      </c>
      <c r="G2481" s="651">
        <v>0.1542</v>
      </c>
      <c r="H2481" s="651">
        <v>0.13333300000000001</v>
      </c>
      <c r="I2481" s="651" t="s">
        <v>1302</v>
      </c>
    </row>
    <row r="2482" spans="1:9" ht="15.75" x14ac:dyDescent="0.25">
      <c r="A2482" s="651">
        <v>2481</v>
      </c>
      <c r="B2482" s="651" t="s">
        <v>1308</v>
      </c>
      <c r="C2482" s="651" t="s">
        <v>296</v>
      </c>
      <c r="D2482" s="651" t="s">
        <v>1298</v>
      </c>
      <c r="E2482" s="651">
        <v>555</v>
      </c>
      <c r="F2482" s="651" t="s">
        <v>1301</v>
      </c>
      <c r="G2482" s="651">
        <v>0.2621</v>
      </c>
      <c r="H2482" s="651">
        <v>0.22666700000000001</v>
      </c>
      <c r="I2482" s="651" t="s">
        <v>1302</v>
      </c>
    </row>
    <row r="2483" spans="1:9" ht="15.75" x14ac:dyDescent="0.25">
      <c r="A2483" s="651">
        <v>2482</v>
      </c>
      <c r="B2483" s="651" t="s">
        <v>1308</v>
      </c>
      <c r="C2483" s="651" t="s">
        <v>296</v>
      </c>
      <c r="D2483" s="651" t="s">
        <v>1298</v>
      </c>
      <c r="E2483" s="651">
        <v>555</v>
      </c>
      <c r="F2483" s="651" t="s">
        <v>1301</v>
      </c>
      <c r="G2483" s="651">
        <v>0.2621</v>
      </c>
      <c r="H2483" s="651">
        <v>0.22666700000000001</v>
      </c>
      <c r="I2483" s="651" t="s">
        <v>1302</v>
      </c>
    </row>
    <row r="2484" spans="1:9" ht="15.75" x14ac:dyDescent="0.25">
      <c r="A2484" s="651">
        <v>2483</v>
      </c>
      <c r="B2484" s="651" t="s">
        <v>1308</v>
      </c>
      <c r="C2484" s="651" t="s">
        <v>296</v>
      </c>
      <c r="D2484" s="651" t="s">
        <v>1298</v>
      </c>
      <c r="E2484" s="651">
        <v>555</v>
      </c>
      <c r="F2484" s="651" t="s">
        <v>1301</v>
      </c>
      <c r="G2484" s="651">
        <v>0.30830000000000002</v>
      </c>
      <c r="H2484" s="651">
        <v>0.26666699999999999</v>
      </c>
      <c r="I2484" s="651" t="s">
        <v>1302</v>
      </c>
    </row>
    <row r="2485" spans="1:9" ht="15.75" x14ac:dyDescent="0.25">
      <c r="A2485" s="651">
        <v>2484</v>
      </c>
      <c r="B2485" s="651" t="s">
        <v>1308</v>
      </c>
      <c r="C2485" s="651" t="s">
        <v>296</v>
      </c>
      <c r="D2485" s="651" t="s">
        <v>1298</v>
      </c>
      <c r="E2485" s="651">
        <v>555</v>
      </c>
      <c r="F2485" s="651" t="s">
        <v>1301</v>
      </c>
      <c r="G2485" s="651">
        <v>0.32</v>
      </c>
      <c r="H2485" s="651">
        <v>0.28000000000000003</v>
      </c>
      <c r="I2485" s="651" t="s">
        <v>1302</v>
      </c>
    </row>
    <row r="2486" spans="1:9" ht="15.75" x14ac:dyDescent="0.25">
      <c r="A2486" s="651">
        <v>2485</v>
      </c>
      <c r="B2486" s="651" t="s">
        <v>1308</v>
      </c>
      <c r="C2486" s="651" t="s">
        <v>296</v>
      </c>
      <c r="D2486" s="651" t="s">
        <v>1298</v>
      </c>
      <c r="E2486" s="651">
        <v>556</v>
      </c>
      <c r="F2486" s="651" t="s">
        <v>1301</v>
      </c>
      <c r="G2486" s="651">
        <v>0.2626</v>
      </c>
      <c r="H2486" s="651">
        <v>0.22666700000000001</v>
      </c>
      <c r="I2486" s="651" t="s">
        <v>1302</v>
      </c>
    </row>
    <row r="2487" spans="1:9" ht="15.75" x14ac:dyDescent="0.25">
      <c r="A2487" s="651">
        <v>2486</v>
      </c>
      <c r="B2487" s="651" t="s">
        <v>1308</v>
      </c>
      <c r="C2487" s="651" t="s">
        <v>296</v>
      </c>
      <c r="D2487" s="651" t="s">
        <v>1298</v>
      </c>
      <c r="E2487" s="651">
        <v>556</v>
      </c>
      <c r="F2487" s="651" t="s">
        <v>1301</v>
      </c>
      <c r="G2487" s="651">
        <v>0.2626</v>
      </c>
      <c r="H2487" s="651">
        <v>0.22666700000000001</v>
      </c>
      <c r="I2487" s="651" t="s">
        <v>1302</v>
      </c>
    </row>
    <row r="2488" spans="1:9" ht="15.75" x14ac:dyDescent="0.25">
      <c r="A2488" s="651">
        <v>2487</v>
      </c>
      <c r="B2488" s="651" t="s">
        <v>1308</v>
      </c>
      <c r="C2488" s="651" t="s">
        <v>296</v>
      </c>
      <c r="D2488" s="651" t="s">
        <v>1298</v>
      </c>
      <c r="E2488" s="651">
        <v>556</v>
      </c>
      <c r="F2488" s="651" t="s">
        <v>1301</v>
      </c>
      <c r="G2488" s="651">
        <v>0.2626</v>
      </c>
      <c r="H2488" s="651">
        <v>0.22666700000000001</v>
      </c>
      <c r="I2488" s="651" t="s">
        <v>1302</v>
      </c>
    </row>
    <row r="2489" spans="1:9" ht="15.75" x14ac:dyDescent="0.25">
      <c r="A2489" s="651">
        <v>2488</v>
      </c>
      <c r="B2489" s="651" t="s">
        <v>1308</v>
      </c>
      <c r="C2489" s="651" t="s">
        <v>296</v>
      </c>
      <c r="D2489" s="651" t="s">
        <v>1298</v>
      </c>
      <c r="E2489" s="651">
        <v>556</v>
      </c>
      <c r="F2489" s="651" t="s">
        <v>1301</v>
      </c>
      <c r="G2489" s="651">
        <v>0.2626</v>
      </c>
      <c r="H2489" s="651">
        <v>0.22666700000000001</v>
      </c>
      <c r="I2489" s="651" t="s">
        <v>1302</v>
      </c>
    </row>
    <row r="2490" spans="1:9" ht="15.75" x14ac:dyDescent="0.25">
      <c r="A2490" s="651">
        <v>2489</v>
      </c>
      <c r="B2490" s="651" t="s">
        <v>1308</v>
      </c>
      <c r="C2490" s="651" t="s">
        <v>296</v>
      </c>
      <c r="D2490" s="651" t="s">
        <v>1298</v>
      </c>
      <c r="E2490" s="651">
        <v>556</v>
      </c>
      <c r="F2490" s="651" t="s">
        <v>1301</v>
      </c>
      <c r="G2490" s="651">
        <v>0.2626</v>
      </c>
      <c r="H2490" s="651">
        <v>0.22666700000000001</v>
      </c>
      <c r="I2490" s="651" t="s">
        <v>1302</v>
      </c>
    </row>
    <row r="2491" spans="1:9" ht="15.75" x14ac:dyDescent="0.25">
      <c r="A2491" s="651">
        <v>2490</v>
      </c>
      <c r="B2491" s="651" t="s">
        <v>1308</v>
      </c>
      <c r="C2491" s="651" t="s">
        <v>296</v>
      </c>
      <c r="D2491" s="651" t="s">
        <v>1298</v>
      </c>
      <c r="E2491" s="651">
        <v>557</v>
      </c>
      <c r="F2491" s="651" t="s">
        <v>1301</v>
      </c>
      <c r="G2491" s="651" t="s">
        <v>1303</v>
      </c>
      <c r="H2491" s="651">
        <v>9.4999999999999998E-3</v>
      </c>
      <c r="I2491" s="651" t="s">
        <v>1302</v>
      </c>
    </row>
    <row r="2492" spans="1:9" ht="15.75" x14ac:dyDescent="0.25">
      <c r="A2492" s="651">
        <v>2491</v>
      </c>
      <c r="B2492" s="651" t="s">
        <v>1308</v>
      </c>
      <c r="C2492" s="651" t="s">
        <v>296</v>
      </c>
      <c r="D2492" s="651" t="s">
        <v>1298</v>
      </c>
      <c r="E2492" s="651">
        <v>557</v>
      </c>
      <c r="F2492" s="651" t="s">
        <v>1301</v>
      </c>
      <c r="G2492" s="651">
        <v>0.30940000000000001</v>
      </c>
      <c r="H2492" s="651">
        <v>0.26666699999999999</v>
      </c>
      <c r="I2492" s="651" t="s">
        <v>1302</v>
      </c>
    </row>
    <row r="2493" spans="1:9" ht="15.75" x14ac:dyDescent="0.25">
      <c r="A2493" s="651">
        <v>2492</v>
      </c>
      <c r="B2493" s="651" t="s">
        <v>1308</v>
      </c>
      <c r="C2493" s="651" t="s">
        <v>296</v>
      </c>
      <c r="D2493" s="651" t="s">
        <v>1298</v>
      </c>
      <c r="E2493" s="651">
        <v>557</v>
      </c>
      <c r="F2493" s="651" t="s">
        <v>1301</v>
      </c>
      <c r="G2493" s="651">
        <v>0.30940000000000001</v>
      </c>
      <c r="H2493" s="651">
        <v>0.26666699999999999</v>
      </c>
      <c r="I2493" s="651" t="s">
        <v>1302</v>
      </c>
    </row>
    <row r="2494" spans="1:9" ht="15.75" x14ac:dyDescent="0.25">
      <c r="A2494" s="651">
        <v>2493</v>
      </c>
      <c r="B2494" s="651" t="s">
        <v>1308</v>
      </c>
      <c r="C2494" s="651" t="s">
        <v>296</v>
      </c>
      <c r="D2494" s="651" t="s">
        <v>1298</v>
      </c>
      <c r="E2494" s="651">
        <v>557</v>
      </c>
      <c r="F2494" s="651" t="s">
        <v>1301</v>
      </c>
      <c r="G2494" s="651">
        <v>0.30940000000000001</v>
      </c>
      <c r="H2494" s="651">
        <v>0.26666699999999999</v>
      </c>
      <c r="I2494" s="651" t="s">
        <v>1302</v>
      </c>
    </row>
    <row r="2495" spans="1:9" ht="15.75" x14ac:dyDescent="0.25">
      <c r="A2495" s="651">
        <v>2494</v>
      </c>
      <c r="B2495" s="651" t="s">
        <v>1308</v>
      </c>
      <c r="C2495" s="651" t="s">
        <v>296</v>
      </c>
      <c r="D2495" s="651" t="s">
        <v>1298</v>
      </c>
      <c r="E2495" s="651">
        <v>558</v>
      </c>
      <c r="F2495" s="651" t="s">
        <v>1301</v>
      </c>
      <c r="G2495" s="651">
        <v>7.4000000000000003E-3</v>
      </c>
      <c r="H2495" s="651">
        <v>9.4999999999999998E-3</v>
      </c>
      <c r="I2495" s="651" t="s">
        <v>1302</v>
      </c>
    </row>
    <row r="2496" spans="1:9" ht="15.75" x14ac:dyDescent="0.25">
      <c r="A2496" s="651">
        <v>2495</v>
      </c>
      <c r="B2496" s="651" t="s">
        <v>1308</v>
      </c>
      <c r="C2496" s="651" t="s">
        <v>296</v>
      </c>
      <c r="D2496" s="651" t="s">
        <v>1298</v>
      </c>
      <c r="E2496" s="651">
        <v>558</v>
      </c>
      <c r="F2496" s="651" t="s">
        <v>1301</v>
      </c>
      <c r="G2496" s="651" t="s">
        <v>1303</v>
      </c>
      <c r="H2496" s="651">
        <v>9.4999999999999998E-3</v>
      </c>
      <c r="I2496" s="651" t="s">
        <v>1302</v>
      </c>
    </row>
    <row r="2497" spans="1:9" ht="15.75" x14ac:dyDescent="0.25">
      <c r="A2497" s="651">
        <v>2496</v>
      </c>
      <c r="B2497" s="651" t="s">
        <v>1308</v>
      </c>
      <c r="C2497" s="651" t="s">
        <v>296</v>
      </c>
      <c r="D2497" s="651" t="s">
        <v>1298</v>
      </c>
      <c r="E2497" s="651">
        <v>558</v>
      </c>
      <c r="F2497" s="651" t="s">
        <v>1301</v>
      </c>
      <c r="G2497" s="651">
        <v>0.155</v>
      </c>
      <c r="H2497" s="651">
        <v>0.13333300000000001</v>
      </c>
      <c r="I2497" s="651" t="s">
        <v>1302</v>
      </c>
    </row>
    <row r="2498" spans="1:9" ht="15.75" x14ac:dyDescent="0.25">
      <c r="A2498" s="651">
        <v>2497</v>
      </c>
      <c r="B2498" s="651" t="s">
        <v>1308</v>
      </c>
      <c r="C2498" s="651" t="s">
        <v>296</v>
      </c>
      <c r="D2498" s="651" t="s">
        <v>1298</v>
      </c>
      <c r="E2498" s="651">
        <v>558</v>
      </c>
      <c r="F2498" s="651" t="s">
        <v>1301</v>
      </c>
      <c r="G2498" s="651">
        <v>0.26350000000000001</v>
      </c>
      <c r="H2498" s="651">
        <v>0.22666700000000001</v>
      </c>
      <c r="I2498" s="651" t="s">
        <v>1302</v>
      </c>
    </row>
    <row r="2499" spans="1:9" ht="15.75" x14ac:dyDescent="0.25">
      <c r="A2499" s="651">
        <v>2498</v>
      </c>
      <c r="B2499" s="651" t="s">
        <v>1308</v>
      </c>
      <c r="C2499" s="651" t="s">
        <v>296</v>
      </c>
      <c r="D2499" s="651" t="s">
        <v>1298</v>
      </c>
      <c r="E2499" s="651">
        <v>558</v>
      </c>
      <c r="F2499" s="651" t="s">
        <v>1301</v>
      </c>
      <c r="G2499" s="651">
        <v>0.26350000000000001</v>
      </c>
      <c r="H2499" s="651">
        <v>0.22666700000000001</v>
      </c>
      <c r="I2499" s="651" t="s">
        <v>1302</v>
      </c>
    </row>
    <row r="2500" spans="1:9" ht="15.75" x14ac:dyDescent="0.25">
      <c r="A2500" s="651">
        <v>2499</v>
      </c>
      <c r="B2500" s="651" t="s">
        <v>1308</v>
      </c>
      <c r="C2500" s="651" t="s">
        <v>296</v>
      </c>
      <c r="D2500" s="651" t="s">
        <v>1298</v>
      </c>
      <c r="E2500" s="651">
        <v>559</v>
      </c>
      <c r="F2500" s="651" t="s">
        <v>1301</v>
      </c>
      <c r="G2500" s="651" t="s">
        <v>1303</v>
      </c>
      <c r="H2500" s="651">
        <v>9.4000000000000004E-3</v>
      </c>
      <c r="I2500" s="651" t="s">
        <v>1302</v>
      </c>
    </row>
    <row r="2501" spans="1:9" ht="15.75" x14ac:dyDescent="0.25">
      <c r="A2501" s="651">
        <v>2500</v>
      </c>
      <c r="B2501" s="651" t="s">
        <v>1308</v>
      </c>
      <c r="C2501" s="651" t="s">
        <v>296</v>
      </c>
      <c r="D2501" s="651" t="s">
        <v>1298</v>
      </c>
      <c r="E2501" s="651">
        <v>559</v>
      </c>
      <c r="F2501" s="651" t="s">
        <v>1301</v>
      </c>
      <c r="G2501" s="651" t="s">
        <v>1303</v>
      </c>
      <c r="H2501" s="651">
        <v>9.4000000000000004E-3</v>
      </c>
      <c r="I2501" s="651" t="s">
        <v>1302</v>
      </c>
    </row>
    <row r="2502" spans="1:9" ht="15.75" x14ac:dyDescent="0.25">
      <c r="A2502" s="651">
        <v>2501</v>
      </c>
      <c r="B2502" s="651" t="s">
        <v>1308</v>
      </c>
      <c r="C2502" s="651" t="s">
        <v>296</v>
      </c>
      <c r="D2502" s="651" t="s">
        <v>1298</v>
      </c>
      <c r="E2502" s="651">
        <v>559</v>
      </c>
      <c r="F2502" s="651" t="s">
        <v>1301</v>
      </c>
      <c r="G2502" s="651" t="s">
        <v>1303</v>
      </c>
      <c r="H2502" s="651">
        <v>9.4000000000000004E-3</v>
      </c>
      <c r="I2502" s="651" t="s">
        <v>1302</v>
      </c>
    </row>
    <row r="2503" spans="1:9" ht="15.75" x14ac:dyDescent="0.25">
      <c r="A2503" s="651">
        <v>2502</v>
      </c>
      <c r="B2503" s="651" t="s">
        <v>1308</v>
      </c>
      <c r="C2503" s="651" t="s">
        <v>296</v>
      </c>
      <c r="D2503" s="651" t="s">
        <v>1298</v>
      </c>
      <c r="E2503" s="651">
        <v>559</v>
      </c>
      <c r="F2503" s="651" t="s">
        <v>1301</v>
      </c>
      <c r="G2503" s="651">
        <v>0.26400000000000001</v>
      </c>
      <c r="H2503" s="651">
        <v>0.22666700000000001</v>
      </c>
      <c r="I2503" s="651" t="s">
        <v>1302</v>
      </c>
    </row>
    <row r="2504" spans="1:9" ht="15.75" x14ac:dyDescent="0.25">
      <c r="A2504" s="651">
        <v>2503</v>
      </c>
      <c r="B2504" s="651" t="s">
        <v>1308</v>
      </c>
      <c r="C2504" s="651" t="s">
        <v>296</v>
      </c>
      <c r="D2504" s="651" t="s">
        <v>1298</v>
      </c>
      <c r="E2504" s="651">
        <v>559</v>
      </c>
      <c r="F2504" s="651" t="s">
        <v>1301</v>
      </c>
      <c r="G2504" s="651">
        <v>0.31059999999999999</v>
      </c>
      <c r="H2504" s="651">
        <v>0.26666699999999999</v>
      </c>
      <c r="I2504" s="651" t="s">
        <v>1302</v>
      </c>
    </row>
    <row r="2505" spans="1:9" ht="15.75" x14ac:dyDescent="0.25">
      <c r="A2505" s="651">
        <v>2504</v>
      </c>
      <c r="B2505" s="651" t="s">
        <v>1308</v>
      </c>
      <c r="C2505" s="651" t="s">
        <v>296</v>
      </c>
      <c r="D2505" s="651" t="s">
        <v>1298</v>
      </c>
      <c r="E2505" s="651">
        <v>560</v>
      </c>
      <c r="F2505" s="651" t="s">
        <v>1301</v>
      </c>
      <c r="G2505" s="651">
        <v>7.0000000000000001E-3</v>
      </c>
      <c r="H2505" s="651">
        <v>6.0000000000000001E-3</v>
      </c>
      <c r="I2505" s="651" t="s">
        <v>1302</v>
      </c>
    </row>
    <row r="2506" spans="1:9" ht="15.75" x14ac:dyDescent="0.25">
      <c r="A2506" s="651">
        <v>2505</v>
      </c>
      <c r="B2506" s="651" t="s">
        <v>1308</v>
      </c>
      <c r="C2506" s="651" t="s">
        <v>296</v>
      </c>
      <c r="D2506" s="651" t="s">
        <v>1298</v>
      </c>
      <c r="E2506" s="651">
        <v>560</v>
      </c>
      <c r="F2506" s="651" t="s">
        <v>1301</v>
      </c>
      <c r="G2506" s="651">
        <v>9.4000000000000004E-3</v>
      </c>
      <c r="H2506" s="651">
        <v>9.4000000000000004E-3</v>
      </c>
      <c r="I2506" s="651" t="s">
        <v>1302</v>
      </c>
    </row>
    <row r="2507" spans="1:9" ht="15.75" x14ac:dyDescent="0.25">
      <c r="A2507" s="651">
        <v>2506</v>
      </c>
      <c r="B2507" s="651" t="s">
        <v>1308</v>
      </c>
      <c r="C2507" s="651" t="s">
        <v>296</v>
      </c>
      <c r="D2507" s="651" t="s">
        <v>1298</v>
      </c>
      <c r="E2507" s="651">
        <v>560</v>
      </c>
      <c r="F2507" s="651" t="s">
        <v>1301</v>
      </c>
      <c r="G2507" s="651">
        <v>9.4000000000000004E-3</v>
      </c>
      <c r="H2507" s="651">
        <v>9.4000000000000004E-3</v>
      </c>
      <c r="I2507" s="651" t="s">
        <v>1302</v>
      </c>
    </row>
    <row r="2508" spans="1:9" ht="15.75" x14ac:dyDescent="0.25">
      <c r="A2508" s="651">
        <v>2507</v>
      </c>
      <c r="B2508" s="651" t="s">
        <v>1308</v>
      </c>
      <c r="C2508" s="651" t="s">
        <v>296</v>
      </c>
      <c r="D2508" s="651" t="s">
        <v>1298</v>
      </c>
      <c r="E2508" s="651">
        <v>560</v>
      </c>
      <c r="F2508" s="651" t="s">
        <v>1301</v>
      </c>
      <c r="G2508" s="651">
        <v>9.4000000000000004E-3</v>
      </c>
      <c r="H2508" s="651">
        <v>9.4000000000000004E-3</v>
      </c>
      <c r="I2508" s="651" t="s">
        <v>1302</v>
      </c>
    </row>
    <row r="2509" spans="1:9" ht="15.75" x14ac:dyDescent="0.25">
      <c r="A2509" s="651">
        <v>2508</v>
      </c>
      <c r="B2509" s="651" t="s">
        <v>1308</v>
      </c>
      <c r="C2509" s="651" t="s">
        <v>296</v>
      </c>
      <c r="D2509" s="651" t="s">
        <v>1298</v>
      </c>
      <c r="E2509" s="651">
        <v>560</v>
      </c>
      <c r="F2509" s="651" t="s">
        <v>1301</v>
      </c>
      <c r="G2509" s="651" t="s">
        <v>1303</v>
      </c>
      <c r="H2509" s="651">
        <v>9.4000000000000004E-3</v>
      </c>
      <c r="I2509" s="651" t="s">
        <v>1302</v>
      </c>
    </row>
    <row r="2510" spans="1:9" ht="15.75" x14ac:dyDescent="0.25">
      <c r="A2510" s="651">
        <v>2509</v>
      </c>
      <c r="B2510" s="651" t="s">
        <v>1308</v>
      </c>
      <c r="C2510" s="651" t="s">
        <v>296</v>
      </c>
      <c r="D2510" s="651" t="s">
        <v>1298</v>
      </c>
      <c r="E2510" s="651">
        <v>560</v>
      </c>
      <c r="F2510" s="651" t="s">
        <v>1301</v>
      </c>
      <c r="G2510" s="651" t="s">
        <v>1303</v>
      </c>
      <c r="H2510" s="651">
        <v>9.4000000000000004E-3</v>
      </c>
      <c r="I2510" s="651" t="s">
        <v>1302</v>
      </c>
    </row>
    <row r="2511" spans="1:9" ht="15.75" x14ac:dyDescent="0.25">
      <c r="A2511" s="651">
        <v>2510</v>
      </c>
      <c r="B2511" s="651" t="s">
        <v>1308</v>
      </c>
      <c r="C2511" s="651" t="s">
        <v>296</v>
      </c>
      <c r="D2511" s="651" t="s">
        <v>1298</v>
      </c>
      <c r="E2511" s="651">
        <v>560</v>
      </c>
      <c r="F2511" s="651" t="s">
        <v>1301</v>
      </c>
      <c r="G2511" s="651" t="s">
        <v>1303</v>
      </c>
      <c r="H2511" s="651">
        <v>9.4000000000000004E-3</v>
      </c>
      <c r="I2511" s="651" t="s">
        <v>1302</v>
      </c>
    </row>
    <row r="2512" spans="1:9" ht="15.75" x14ac:dyDescent="0.25">
      <c r="A2512" s="651">
        <v>2511</v>
      </c>
      <c r="B2512" s="651" t="s">
        <v>1308</v>
      </c>
      <c r="C2512" s="651" t="s">
        <v>296</v>
      </c>
      <c r="D2512" s="651" t="s">
        <v>1298</v>
      </c>
      <c r="E2512" s="651">
        <v>560</v>
      </c>
      <c r="F2512" s="651" t="s">
        <v>1301</v>
      </c>
      <c r="G2512" s="651" t="s">
        <v>1303</v>
      </c>
      <c r="H2512" s="651">
        <v>9.4000000000000004E-3</v>
      </c>
      <c r="I2512" s="651" t="s">
        <v>1302</v>
      </c>
    </row>
    <row r="2513" spans="1:9" ht="15.75" x14ac:dyDescent="0.25">
      <c r="A2513" s="651">
        <v>2512</v>
      </c>
      <c r="B2513" s="651" t="s">
        <v>1308</v>
      </c>
      <c r="C2513" s="651" t="s">
        <v>296</v>
      </c>
      <c r="D2513" s="651" t="s">
        <v>1298</v>
      </c>
      <c r="E2513" s="651">
        <v>560</v>
      </c>
      <c r="F2513" s="651" t="s">
        <v>1301</v>
      </c>
      <c r="G2513" s="651" t="s">
        <v>1303</v>
      </c>
      <c r="H2513" s="651">
        <v>2.1999999999999999E-2</v>
      </c>
      <c r="I2513" s="651" t="s">
        <v>1300</v>
      </c>
    </row>
    <row r="2514" spans="1:9" ht="15.75" x14ac:dyDescent="0.25">
      <c r="A2514" s="651">
        <v>2513</v>
      </c>
      <c r="B2514" s="651" t="s">
        <v>1308</v>
      </c>
      <c r="C2514" s="651" t="s">
        <v>296</v>
      </c>
      <c r="D2514" s="651" t="s">
        <v>1298</v>
      </c>
      <c r="E2514" s="651">
        <v>560</v>
      </c>
      <c r="F2514" s="651" t="s">
        <v>1301</v>
      </c>
      <c r="G2514" s="651">
        <v>3.3000000000000002E-2</v>
      </c>
      <c r="H2514" s="651">
        <v>2.8000000000000001E-2</v>
      </c>
      <c r="I2514" s="651" t="s">
        <v>1300</v>
      </c>
    </row>
    <row r="2515" spans="1:9" ht="15.75" x14ac:dyDescent="0.25">
      <c r="A2515" s="651">
        <v>2514</v>
      </c>
      <c r="B2515" s="651" t="s">
        <v>1308</v>
      </c>
      <c r="C2515" s="651" t="s">
        <v>296</v>
      </c>
      <c r="D2515" s="651" t="s">
        <v>1298</v>
      </c>
      <c r="E2515" s="651">
        <v>560</v>
      </c>
      <c r="F2515" s="651" t="s">
        <v>1301</v>
      </c>
      <c r="G2515" s="651">
        <v>0.1582038615977342</v>
      </c>
      <c r="H2515" s="651">
        <v>0.1582038615977342</v>
      </c>
      <c r="I2515" s="651" t="s">
        <v>1302</v>
      </c>
    </row>
    <row r="2516" spans="1:9" ht="15.75" x14ac:dyDescent="0.25">
      <c r="A2516" s="651">
        <v>2515</v>
      </c>
      <c r="B2516" s="651" t="s">
        <v>1308</v>
      </c>
      <c r="C2516" s="651" t="s">
        <v>296</v>
      </c>
      <c r="D2516" s="651" t="s">
        <v>1298</v>
      </c>
      <c r="E2516" s="651">
        <v>560</v>
      </c>
      <c r="F2516" s="651" t="s">
        <v>1301</v>
      </c>
      <c r="G2516" s="651">
        <v>0.26440000000000002</v>
      </c>
      <c r="H2516" s="651">
        <v>0.22666700000000001</v>
      </c>
      <c r="I2516" s="651" t="s">
        <v>1302</v>
      </c>
    </row>
    <row r="2517" spans="1:9" ht="15.75" x14ac:dyDescent="0.25">
      <c r="A2517" s="651">
        <v>2516</v>
      </c>
      <c r="B2517" s="651" t="s">
        <v>1308</v>
      </c>
      <c r="C2517" s="651" t="s">
        <v>296</v>
      </c>
      <c r="D2517" s="651" t="s">
        <v>1298</v>
      </c>
      <c r="E2517" s="651">
        <v>560</v>
      </c>
      <c r="F2517" s="651" t="s">
        <v>1301</v>
      </c>
      <c r="G2517" s="651">
        <v>0.26440000000000002</v>
      </c>
      <c r="H2517" s="651">
        <v>0.22666700000000001</v>
      </c>
      <c r="I2517" s="651" t="s">
        <v>1302</v>
      </c>
    </row>
    <row r="2518" spans="1:9" ht="15.75" x14ac:dyDescent="0.25">
      <c r="A2518" s="651">
        <v>2517</v>
      </c>
      <c r="B2518" s="651" t="s">
        <v>1308</v>
      </c>
      <c r="C2518" s="651" t="s">
        <v>296</v>
      </c>
      <c r="D2518" s="651" t="s">
        <v>1298</v>
      </c>
      <c r="E2518" s="651">
        <v>560</v>
      </c>
      <c r="F2518" s="651" t="s">
        <v>1301</v>
      </c>
      <c r="G2518" s="651">
        <v>0.31109999999999999</v>
      </c>
      <c r="H2518" s="651">
        <v>0.26666699999999999</v>
      </c>
      <c r="I2518" s="651" t="s">
        <v>1302</v>
      </c>
    </row>
    <row r="2519" spans="1:9" ht="15.75" x14ac:dyDescent="0.25">
      <c r="A2519" s="651">
        <v>2518</v>
      </c>
      <c r="B2519" s="651" t="s">
        <v>1308</v>
      </c>
      <c r="C2519" s="651" t="s">
        <v>296</v>
      </c>
      <c r="D2519" s="651" t="s">
        <v>1298</v>
      </c>
      <c r="E2519" s="651">
        <v>560</v>
      </c>
      <c r="F2519" s="651" t="s">
        <v>1301</v>
      </c>
      <c r="G2519" s="651">
        <v>0.31109999999999999</v>
      </c>
      <c r="H2519" s="651">
        <v>0.26666699999999999</v>
      </c>
      <c r="I2519" s="651" t="s">
        <v>1302</v>
      </c>
    </row>
    <row r="2520" spans="1:9" ht="15.75" x14ac:dyDescent="0.25">
      <c r="A2520" s="651">
        <v>2519</v>
      </c>
      <c r="B2520" s="651" t="s">
        <v>1308</v>
      </c>
      <c r="C2520" s="651" t="s">
        <v>296</v>
      </c>
      <c r="D2520" s="651" t="s">
        <v>1298</v>
      </c>
      <c r="E2520" s="651">
        <v>560</v>
      </c>
      <c r="F2520" s="651" t="s">
        <v>1301</v>
      </c>
      <c r="G2520" s="651">
        <v>0.31109999999999999</v>
      </c>
      <c r="H2520" s="651">
        <v>0.26666699999999999</v>
      </c>
      <c r="I2520" s="651" t="s">
        <v>1302</v>
      </c>
    </row>
    <row r="2521" spans="1:9" ht="15.75" x14ac:dyDescent="0.25">
      <c r="A2521" s="651">
        <v>2520</v>
      </c>
      <c r="B2521" s="651" t="s">
        <v>1308</v>
      </c>
      <c r="C2521" s="651" t="s">
        <v>296</v>
      </c>
      <c r="D2521" s="651" t="s">
        <v>1298</v>
      </c>
      <c r="E2521" s="651">
        <v>560</v>
      </c>
      <c r="F2521" s="651" t="s">
        <v>1301</v>
      </c>
      <c r="G2521" s="651">
        <v>0.31109999999999999</v>
      </c>
      <c r="H2521" s="651">
        <v>0.26666699999999999</v>
      </c>
      <c r="I2521" s="651" t="s">
        <v>1302</v>
      </c>
    </row>
    <row r="2522" spans="1:9" ht="15.75" x14ac:dyDescent="0.25">
      <c r="A2522" s="651">
        <v>2521</v>
      </c>
      <c r="B2522" s="651" t="s">
        <v>1308</v>
      </c>
      <c r="C2522" s="651" t="s">
        <v>296</v>
      </c>
      <c r="D2522" s="651" t="s">
        <v>1298</v>
      </c>
      <c r="E2522" s="651">
        <v>560</v>
      </c>
      <c r="F2522" s="651" t="s">
        <v>1301</v>
      </c>
      <c r="G2522" s="651">
        <v>0.31109999999999999</v>
      </c>
      <c r="H2522" s="651">
        <v>0.26666699999999999</v>
      </c>
      <c r="I2522" s="651" t="s">
        <v>1302</v>
      </c>
    </row>
    <row r="2523" spans="1:9" ht="15.75" x14ac:dyDescent="0.25">
      <c r="A2523" s="651">
        <v>2522</v>
      </c>
      <c r="B2523" s="651" t="s">
        <v>1308</v>
      </c>
      <c r="C2523" s="651" t="s">
        <v>296</v>
      </c>
      <c r="D2523" s="651" t="s">
        <v>1298</v>
      </c>
      <c r="E2523" s="651">
        <v>560</v>
      </c>
      <c r="F2523" s="651" t="s">
        <v>1301</v>
      </c>
      <c r="G2523" s="651">
        <v>0.31109999999999999</v>
      </c>
      <c r="H2523" s="651">
        <v>0.26666699999999999</v>
      </c>
      <c r="I2523" s="651" t="s">
        <v>1302</v>
      </c>
    </row>
    <row r="2524" spans="1:9" ht="15.75" x14ac:dyDescent="0.25">
      <c r="A2524" s="651">
        <v>2523</v>
      </c>
      <c r="B2524" s="651" t="s">
        <v>1308</v>
      </c>
      <c r="C2524" s="651" t="s">
        <v>296</v>
      </c>
      <c r="D2524" s="651" t="s">
        <v>1298</v>
      </c>
      <c r="E2524" s="651">
        <v>560</v>
      </c>
      <c r="F2524" s="651" t="s">
        <v>1301</v>
      </c>
      <c r="G2524" s="651">
        <v>0.31109999999999999</v>
      </c>
      <c r="H2524" s="651">
        <v>0.26666699999999999</v>
      </c>
      <c r="I2524" s="651" t="s">
        <v>1302</v>
      </c>
    </row>
    <row r="2525" spans="1:9" ht="15.75" x14ac:dyDescent="0.25">
      <c r="A2525" s="651">
        <v>2524</v>
      </c>
      <c r="B2525" s="651" t="s">
        <v>1308</v>
      </c>
      <c r="C2525" s="651" t="s">
        <v>296</v>
      </c>
      <c r="D2525" s="651" t="s">
        <v>1298</v>
      </c>
      <c r="E2525" s="651">
        <v>560</v>
      </c>
      <c r="F2525" s="651" t="s">
        <v>1301</v>
      </c>
      <c r="G2525" s="651">
        <v>0.31109999999999999</v>
      </c>
      <c r="H2525" s="651">
        <v>0.26666699999999999</v>
      </c>
      <c r="I2525" s="651" t="s">
        <v>1302</v>
      </c>
    </row>
    <row r="2526" spans="1:9" ht="15.75" x14ac:dyDescent="0.25">
      <c r="A2526" s="651">
        <v>2525</v>
      </c>
      <c r="B2526" s="651" t="s">
        <v>1308</v>
      </c>
      <c r="C2526" s="651" t="s">
        <v>296</v>
      </c>
      <c r="D2526" s="651" t="s">
        <v>1298</v>
      </c>
      <c r="E2526" s="651">
        <v>560</v>
      </c>
      <c r="F2526" s="651" t="s">
        <v>1301</v>
      </c>
      <c r="G2526" s="651">
        <v>0.31109999999999999</v>
      </c>
      <c r="H2526" s="651">
        <v>0.26666699999999999</v>
      </c>
      <c r="I2526" s="651" t="s">
        <v>1302</v>
      </c>
    </row>
    <row r="2527" spans="1:9" ht="15.75" x14ac:dyDescent="0.25">
      <c r="A2527" s="651">
        <v>2526</v>
      </c>
      <c r="B2527" s="651" t="s">
        <v>1308</v>
      </c>
      <c r="C2527" s="651" t="s">
        <v>296</v>
      </c>
      <c r="D2527" s="651" t="s">
        <v>1298</v>
      </c>
      <c r="E2527" s="651">
        <v>561</v>
      </c>
      <c r="F2527" s="651" t="s">
        <v>1301</v>
      </c>
      <c r="G2527" s="651">
        <v>0.26490000000000002</v>
      </c>
      <c r="H2527" s="651">
        <v>0.22666700000000001</v>
      </c>
      <c r="I2527" s="651" t="s">
        <v>1302</v>
      </c>
    </row>
    <row r="2528" spans="1:9" ht="15.75" x14ac:dyDescent="0.25">
      <c r="A2528" s="651">
        <v>2527</v>
      </c>
      <c r="B2528" s="651" t="s">
        <v>1308</v>
      </c>
      <c r="C2528" s="651" t="s">
        <v>296</v>
      </c>
      <c r="D2528" s="651" t="s">
        <v>1298</v>
      </c>
      <c r="E2528" s="651">
        <v>561</v>
      </c>
      <c r="F2528" s="651" t="s">
        <v>1301</v>
      </c>
      <c r="G2528" s="651">
        <v>0.31169999999999998</v>
      </c>
      <c r="H2528" s="651">
        <v>0.26666699999999999</v>
      </c>
      <c r="I2528" s="651" t="s">
        <v>1302</v>
      </c>
    </row>
    <row r="2529" spans="1:9" ht="15.75" x14ac:dyDescent="0.25">
      <c r="A2529" s="651">
        <v>2528</v>
      </c>
      <c r="B2529" s="651" t="s">
        <v>1308</v>
      </c>
      <c r="C2529" s="651" t="s">
        <v>296</v>
      </c>
      <c r="D2529" s="651" t="s">
        <v>1298</v>
      </c>
      <c r="E2529" s="651">
        <v>561</v>
      </c>
      <c r="F2529" s="651" t="s">
        <v>1301</v>
      </c>
      <c r="G2529" s="651">
        <v>0.31169999999999998</v>
      </c>
      <c r="H2529" s="651">
        <v>0.26666699999999999</v>
      </c>
      <c r="I2529" s="651" t="s">
        <v>1302</v>
      </c>
    </row>
    <row r="2530" spans="1:9" ht="15.75" x14ac:dyDescent="0.25">
      <c r="A2530" s="651">
        <v>2529</v>
      </c>
      <c r="B2530" s="651" t="s">
        <v>1308</v>
      </c>
      <c r="C2530" s="651" t="s">
        <v>296</v>
      </c>
      <c r="D2530" s="651" t="s">
        <v>1298</v>
      </c>
      <c r="E2530" s="651">
        <v>562</v>
      </c>
      <c r="F2530" s="651" t="s">
        <v>1301</v>
      </c>
      <c r="G2530" s="651">
        <v>8.9999999999999993E-3</v>
      </c>
      <c r="H2530" s="651">
        <v>8.9999999999999993E-3</v>
      </c>
      <c r="I2530" s="651" t="s">
        <v>1302</v>
      </c>
    </row>
    <row r="2531" spans="1:9" ht="15.75" x14ac:dyDescent="0.25">
      <c r="A2531" s="651">
        <v>2530</v>
      </c>
      <c r="B2531" s="651" t="s">
        <v>1308</v>
      </c>
      <c r="C2531" s="651" t="s">
        <v>296</v>
      </c>
      <c r="D2531" s="651" t="s">
        <v>1298</v>
      </c>
      <c r="E2531" s="651">
        <v>562</v>
      </c>
      <c r="F2531" s="651" t="s">
        <v>1301</v>
      </c>
      <c r="G2531" s="651">
        <v>0.31219999999999998</v>
      </c>
      <c r="H2531" s="651">
        <v>0.26666699999999999</v>
      </c>
      <c r="I2531" s="651" t="s">
        <v>1302</v>
      </c>
    </row>
    <row r="2532" spans="1:9" ht="15.75" x14ac:dyDescent="0.25">
      <c r="A2532" s="651">
        <v>2531</v>
      </c>
      <c r="B2532" s="651" t="s">
        <v>1308</v>
      </c>
      <c r="C2532" s="651" t="s">
        <v>296</v>
      </c>
      <c r="D2532" s="651" t="s">
        <v>1298</v>
      </c>
      <c r="E2532" s="651">
        <v>563</v>
      </c>
      <c r="F2532" s="651" t="s">
        <v>1301</v>
      </c>
      <c r="G2532" s="651">
        <v>0.26590000000000003</v>
      </c>
      <c r="H2532" s="651">
        <v>0.22666700000000001</v>
      </c>
      <c r="I2532" s="651" t="s">
        <v>1302</v>
      </c>
    </row>
    <row r="2533" spans="1:9" ht="15.75" x14ac:dyDescent="0.25">
      <c r="A2533" s="651">
        <v>2532</v>
      </c>
      <c r="B2533" s="651" t="s">
        <v>1308</v>
      </c>
      <c r="C2533" s="651" t="s">
        <v>296</v>
      </c>
      <c r="D2533" s="651" t="s">
        <v>1298</v>
      </c>
      <c r="E2533" s="651">
        <v>563</v>
      </c>
      <c r="F2533" s="651" t="s">
        <v>1301</v>
      </c>
      <c r="G2533" s="651">
        <v>0.31280000000000002</v>
      </c>
      <c r="H2533" s="651">
        <v>0.26666699999999999</v>
      </c>
      <c r="I2533" s="651" t="s">
        <v>1302</v>
      </c>
    </row>
    <row r="2534" spans="1:9" ht="15.75" x14ac:dyDescent="0.25">
      <c r="A2534" s="651">
        <v>2533</v>
      </c>
      <c r="B2534" s="651" t="s">
        <v>1308</v>
      </c>
      <c r="C2534" s="651" t="s">
        <v>296</v>
      </c>
      <c r="D2534" s="651" t="s">
        <v>1298</v>
      </c>
      <c r="E2534" s="651">
        <v>564</v>
      </c>
      <c r="F2534" s="651" t="s">
        <v>1301</v>
      </c>
      <c r="G2534" s="651">
        <v>0.25069999999999998</v>
      </c>
      <c r="H2534" s="651">
        <v>0.21333299999999999</v>
      </c>
      <c r="I2534" s="651" t="s">
        <v>1302</v>
      </c>
    </row>
    <row r="2535" spans="1:9" ht="15.75" x14ac:dyDescent="0.25">
      <c r="A2535" s="651">
        <v>2534</v>
      </c>
      <c r="B2535" s="651" t="s">
        <v>1308</v>
      </c>
      <c r="C2535" s="651" t="s">
        <v>296</v>
      </c>
      <c r="D2535" s="651" t="s">
        <v>1298</v>
      </c>
      <c r="E2535" s="651">
        <v>564</v>
      </c>
      <c r="F2535" s="651" t="s">
        <v>1301</v>
      </c>
      <c r="G2535" s="651">
        <v>0.25069999999999998</v>
      </c>
      <c r="H2535" s="651">
        <v>0.21333299999999999</v>
      </c>
      <c r="I2535" s="651" t="s">
        <v>1302</v>
      </c>
    </row>
    <row r="2536" spans="1:9" ht="15.75" x14ac:dyDescent="0.25">
      <c r="A2536" s="651">
        <v>2535</v>
      </c>
      <c r="B2536" s="651" t="s">
        <v>1308</v>
      </c>
      <c r="C2536" s="651" t="s">
        <v>296</v>
      </c>
      <c r="D2536" s="651" t="s">
        <v>1298</v>
      </c>
      <c r="E2536" s="651">
        <v>564</v>
      </c>
      <c r="F2536" s="651" t="s">
        <v>1301</v>
      </c>
      <c r="G2536" s="651">
        <v>0.25069999999999998</v>
      </c>
      <c r="H2536" s="651">
        <v>0.21333299999999999</v>
      </c>
      <c r="I2536" s="651" t="s">
        <v>1302</v>
      </c>
    </row>
    <row r="2537" spans="1:9" ht="15.75" x14ac:dyDescent="0.25">
      <c r="A2537" s="651">
        <v>2536</v>
      </c>
      <c r="B2537" s="651" t="s">
        <v>1308</v>
      </c>
      <c r="C2537" s="651" t="s">
        <v>296</v>
      </c>
      <c r="D2537" s="651" t="s">
        <v>1298</v>
      </c>
      <c r="E2537" s="651">
        <v>564</v>
      </c>
      <c r="F2537" s="651" t="s">
        <v>1301</v>
      </c>
      <c r="G2537" s="651">
        <v>0.31330000000000002</v>
      </c>
      <c r="H2537" s="651">
        <v>0.26666699999999999</v>
      </c>
      <c r="I2537" s="651" t="s">
        <v>1302</v>
      </c>
    </row>
    <row r="2538" spans="1:9" ht="15.75" x14ac:dyDescent="0.25">
      <c r="A2538" s="651">
        <v>2537</v>
      </c>
      <c r="B2538" s="651" t="s">
        <v>1308</v>
      </c>
      <c r="C2538" s="651" t="s">
        <v>296</v>
      </c>
      <c r="D2538" s="651" t="s">
        <v>1298</v>
      </c>
      <c r="E2538" s="651">
        <v>565</v>
      </c>
      <c r="F2538" s="651" t="s">
        <v>1301</v>
      </c>
      <c r="G2538" s="651">
        <v>8.9999999999999993E-3</v>
      </c>
      <c r="H2538" s="651">
        <v>8.9999999999999993E-3</v>
      </c>
      <c r="I2538" s="651" t="s">
        <v>1302</v>
      </c>
    </row>
    <row r="2539" spans="1:9" ht="15.75" x14ac:dyDescent="0.25">
      <c r="A2539" s="651">
        <v>2538</v>
      </c>
      <c r="B2539" s="651" t="s">
        <v>1308</v>
      </c>
      <c r="C2539" s="651" t="s">
        <v>296</v>
      </c>
      <c r="D2539" s="651" t="s">
        <v>1298</v>
      </c>
      <c r="E2539" s="651">
        <v>565</v>
      </c>
      <c r="F2539" s="651" t="s">
        <v>1301</v>
      </c>
      <c r="G2539" s="651">
        <v>1.4E-2</v>
      </c>
      <c r="H2539" s="651">
        <v>1.2E-2</v>
      </c>
      <c r="I2539" s="651" t="s">
        <v>1302</v>
      </c>
    </row>
    <row r="2540" spans="1:9" ht="15.75" x14ac:dyDescent="0.25">
      <c r="A2540" s="651">
        <v>2539</v>
      </c>
      <c r="B2540" s="651" t="s">
        <v>1308</v>
      </c>
      <c r="C2540" s="651" t="s">
        <v>296</v>
      </c>
      <c r="D2540" s="651" t="s">
        <v>1298</v>
      </c>
      <c r="E2540" s="651">
        <v>565</v>
      </c>
      <c r="F2540" s="651" t="s">
        <v>1301</v>
      </c>
      <c r="G2540" s="651">
        <v>0.15690000000000001</v>
      </c>
      <c r="H2540" s="651">
        <v>0.13333300000000001</v>
      </c>
      <c r="I2540" s="651" t="s">
        <v>1302</v>
      </c>
    </row>
    <row r="2541" spans="1:9" ht="15.75" x14ac:dyDescent="0.25">
      <c r="A2541" s="651">
        <v>2540</v>
      </c>
      <c r="B2541" s="651" t="s">
        <v>1308</v>
      </c>
      <c r="C2541" s="651" t="s">
        <v>296</v>
      </c>
      <c r="D2541" s="651" t="s">
        <v>1298</v>
      </c>
      <c r="E2541" s="651">
        <v>565</v>
      </c>
      <c r="F2541" s="651" t="s">
        <v>1301</v>
      </c>
      <c r="G2541" s="651">
        <v>0.31390000000000001</v>
      </c>
      <c r="H2541" s="651">
        <v>0.26666699999999999</v>
      </c>
      <c r="I2541" s="651" t="s">
        <v>1302</v>
      </c>
    </row>
    <row r="2542" spans="1:9" ht="15.75" x14ac:dyDescent="0.25">
      <c r="A2542" s="651">
        <v>2541</v>
      </c>
      <c r="B2542" s="651" t="s">
        <v>1308</v>
      </c>
      <c r="C2542" s="651" t="s">
        <v>296</v>
      </c>
      <c r="D2542" s="651" t="s">
        <v>1298</v>
      </c>
      <c r="E2542" s="651">
        <v>565</v>
      </c>
      <c r="F2542" s="651" t="s">
        <v>1301</v>
      </c>
      <c r="G2542" s="651">
        <v>0.31390000000000001</v>
      </c>
      <c r="H2542" s="651">
        <v>0.26666699999999999</v>
      </c>
      <c r="I2542" s="651" t="s">
        <v>1302</v>
      </c>
    </row>
    <row r="2543" spans="1:9" ht="15.75" x14ac:dyDescent="0.25">
      <c r="A2543" s="651">
        <v>2542</v>
      </c>
      <c r="B2543" s="651" t="s">
        <v>1308</v>
      </c>
      <c r="C2543" s="651" t="s">
        <v>296</v>
      </c>
      <c r="D2543" s="651" t="s">
        <v>1298</v>
      </c>
      <c r="E2543" s="651">
        <v>566</v>
      </c>
      <c r="F2543" s="651" t="s">
        <v>1301</v>
      </c>
      <c r="G2543" s="651">
        <v>0.31440000000000001</v>
      </c>
      <c r="H2543" s="651">
        <v>0.26666699999999999</v>
      </c>
      <c r="I2543" s="651" t="s">
        <v>1302</v>
      </c>
    </row>
    <row r="2544" spans="1:9" ht="15.75" x14ac:dyDescent="0.25">
      <c r="A2544" s="651">
        <v>2543</v>
      </c>
      <c r="B2544" s="651" t="s">
        <v>1308</v>
      </c>
      <c r="C2544" s="651" t="s">
        <v>296</v>
      </c>
      <c r="D2544" s="651" t="s">
        <v>1298</v>
      </c>
      <c r="E2544" s="651">
        <v>567</v>
      </c>
      <c r="F2544" s="651" t="s">
        <v>1301</v>
      </c>
      <c r="G2544" s="651">
        <v>7.1000000000000004E-3</v>
      </c>
      <c r="H2544" s="651">
        <v>6.0000000000000001E-3</v>
      </c>
      <c r="I2544" s="651" t="s">
        <v>1302</v>
      </c>
    </row>
    <row r="2545" spans="1:9" ht="15.75" x14ac:dyDescent="0.25">
      <c r="A2545" s="651">
        <v>2544</v>
      </c>
      <c r="B2545" s="651" t="s">
        <v>1308</v>
      </c>
      <c r="C2545" s="651" t="s">
        <v>296</v>
      </c>
      <c r="D2545" s="651" t="s">
        <v>1298</v>
      </c>
      <c r="E2545" s="651">
        <v>567</v>
      </c>
      <c r="F2545" s="651" t="s">
        <v>1301</v>
      </c>
      <c r="G2545" s="651">
        <v>0.252</v>
      </c>
      <c r="H2545" s="651">
        <v>0.21333299999999999</v>
      </c>
      <c r="I2545" s="651" t="s">
        <v>1302</v>
      </c>
    </row>
    <row r="2546" spans="1:9" ht="15.75" x14ac:dyDescent="0.25">
      <c r="A2546" s="651">
        <v>2545</v>
      </c>
      <c r="B2546" s="651" t="s">
        <v>1308</v>
      </c>
      <c r="C2546" s="651" t="s">
        <v>296</v>
      </c>
      <c r="D2546" s="651" t="s">
        <v>1298</v>
      </c>
      <c r="E2546" s="651">
        <v>569</v>
      </c>
      <c r="F2546" s="651" t="s">
        <v>1301</v>
      </c>
      <c r="G2546" s="651">
        <v>8.9999999999999993E-3</v>
      </c>
      <c r="H2546" s="651">
        <v>8.9999999999999993E-3</v>
      </c>
      <c r="I2546" s="651" t="s">
        <v>1302</v>
      </c>
    </row>
    <row r="2547" spans="1:9" ht="15.75" x14ac:dyDescent="0.25">
      <c r="A2547" s="651">
        <v>2546</v>
      </c>
      <c r="B2547" s="651" t="s">
        <v>1308</v>
      </c>
      <c r="C2547" s="651" t="s">
        <v>296</v>
      </c>
      <c r="D2547" s="651" t="s">
        <v>1298</v>
      </c>
      <c r="E2547" s="651">
        <v>570</v>
      </c>
      <c r="F2547" s="651" t="s">
        <v>1301</v>
      </c>
      <c r="G2547" s="651">
        <v>0.25330000000000003</v>
      </c>
      <c r="H2547" s="651">
        <v>0.21333299999999999</v>
      </c>
      <c r="I2547" s="651" t="s">
        <v>1302</v>
      </c>
    </row>
    <row r="2548" spans="1:9" ht="15.75" x14ac:dyDescent="0.25">
      <c r="A2548" s="651">
        <v>2547</v>
      </c>
      <c r="B2548" s="651" t="s">
        <v>1308</v>
      </c>
      <c r="C2548" s="651" t="s">
        <v>296</v>
      </c>
      <c r="D2548" s="651" t="s">
        <v>1298</v>
      </c>
      <c r="E2548" s="651">
        <v>571</v>
      </c>
      <c r="F2548" s="651" t="s">
        <v>1301</v>
      </c>
      <c r="G2548" s="651">
        <v>1.5900000000000001E-2</v>
      </c>
      <c r="H2548" s="651">
        <v>1.3332999999999999E-2</v>
      </c>
      <c r="I2548" s="651" t="s">
        <v>1302</v>
      </c>
    </row>
    <row r="2549" spans="1:9" ht="15.75" x14ac:dyDescent="0.25">
      <c r="A2549" s="651">
        <v>2548</v>
      </c>
      <c r="B2549" s="651" t="s">
        <v>1308</v>
      </c>
      <c r="C2549" s="651" t="s">
        <v>296</v>
      </c>
      <c r="D2549" s="651" t="s">
        <v>1298</v>
      </c>
      <c r="E2549" s="651">
        <v>571</v>
      </c>
      <c r="F2549" s="651" t="s">
        <v>1301</v>
      </c>
      <c r="G2549" s="651" t="s">
        <v>1303</v>
      </c>
      <c r="H2549" s="651">
        <v>7.0000000000000007E-2</v>
      </c>
      <c r="I2549" s="651" t="s">
        <v>1300</v>
      </c>
    </row>
    <row r="2550" spans="1:9" ht="15.75" x14ac:dyDescent="0.25">
      <c r="A2550" s="651">
        <v>2549</v>
      </c>
      <c r="B2550" s="651" t="s">
        <v>1309</v>
      </c>
      <c r="C2550" s="651" t="s">
        <v>296</v>
      </c>
      <c r="D2550" s="651" t="s">
        <v>1298</v>
      </c>
      <c r="E2550" s="651">
        <v>572</v>
      </c>
      <c r="F2550" s="651" t="s">
        <v>1301</v>
      </c>
      <c r="G2550" s="651" t="s">
        <v>1303</v>
      </c>
      <c r="H2550" s="651">
        <v>9.1999999999999998E-3</v>
      </c>
      <c r="I2550" s="651" t="s">
        <v>1302</v>
      </c>
    </row>
    <row r="2551" spans="1:9" ht="15.75" x14ac:dyDescent="0.25">
      <c r="A2551" s="651">
        <v>2550</v>
      </c>
      <c r="B2551" s="651" t="s">
        <v>1308</v>
      </c>
      <c r="C2551" s="651" t="s">
        <v>296</v>
      </c>
      <c r="D2551" s="651" t="s">
        <v>1298</v>
      </c>
      <c r="E2551" s="651">
        <v>573</v>
      </c>
      <c r="F2551" s="651" t="s">
        <v>1301</v>
      </c>
      <c r="G2551" s="651">
        <v>0.25469999999999998</v>
      </c>
      <c r="H2551" s="651">
        <v>0.21333299999999999</v>
      </c>
      <c r="I2551" s="651" t="s">
        <v>1302</v>
      </c>
    </row>
    <row r="2552" spans="1:9" ht="15.75" x14ac:dyDescent="0.25">
      <c r="A2552" s="651">
        <v>2551</v>
      </c>
      <c r="B2552" s="651" t="s">
        <v>1308</v>
      </c>
      <c r="C2552" s="651" t="s">
        <v>296</v>
      </c>
      <c r="D2552" s="651" t="s">
        <v>1298</v>
      </c>
      <c r="E2552" s="651">
        <v>573</v>
      </c>
      <c r="F2552" s="651" t="s">
        <v>1301</v>
      </c>
      <c r="G2552" s="651">
        <v>0.25469999999999998</v>
      </c>
      <c r="H2552" s="651">
        <v>0.21333299999999999</v>
      </c>
      <c r="I2552" s="651" t="s">
        <v>1302</v>
      </c>
    </row>
    <row r="2553" spans="1:9" ht="15.75" x14ac:dyDescent="0.25">
      <c r="A2553" s="651">
        <v>2552</v>
      </c>
      <c r="B2553" s="651" t="s">
        <v>1308</v>
      </c>
      <c r="C2553" s="651" t="s">
        <v>296</v>
      </c>
      <c r="D2553" s="651" t="s">
        <v>1298</v>
      </c>
      <c r="E2553" s="651">
        <v>573</v>
      </c>
      <c r="F2553" s="651" t="s">
        <v>1301</v>
      </c>
      <c r="G2553" s="651">
        <v>0.25469999999999998</v>
      </c>
      <c r="H2553" s="651">
        <v>0.21333299999999999</v>
      </c>
      <c r="I2553" s="651" t="s">
        <v>1302</v>
      </c>
    </row>
    <row r="2554" spans="1:9" ht="15.75" x14ac:dyDescent="0.25">
      <c r="A2554" s="651">
        <v>2553</v>
      </c>
      <c r="B2554" s="651" t="s">
        <v>1308</v>
      </c>
      <c r="C2554" s="651" t="s">
        <v>296</v>
      </c>
      <c r="D2554" s="651" t="s">
        <v>1298</v>
      </c>
      <c r="E2554" s="651">
        <v>574</v>
      </c>
      <c r="F2554" s="651" t="s">
        <v>1301</v>
      </c>
      <c r="G2554" s="651">
        <v>0.25509999999999999</v>
      </c>
      <c r="H2554" s="651">
        <v>0.21333299999999999</v>
      </c>
      <c r="I2554" s="651" t="s">
        <v>1302</v>
      </c>
    </row>
    <row r="2555" spans="1:9" ht="15.75" x14ac:dyDescent="0.25">
      <c r="A2555" s="651">
        <v>2554</v>
      </c>
      <c r="B2555" s="651" t="s">
        <v>1308</v>
      </c>
      <c r="C2555" s="651" t="s">
        <v>296</v>
      </c>
      <c r="D2555" s="651" t="s">
        <v>1298</v>
      </c>
      <c r="E2555" s="651">
        <v>575</v>
      </c>
      <c r="F2555" s="651" t="s">
        <v>1301</v>
      </c>
      <c r="G2555" s="651">
        <v>9.7000000000000003E-3</v>
      </c>
      <c r="H2555" s="651">
        <v>9.7000000000000003E-3</v>
      </c>
      <c r="I2555" s="651" t="s">
        <v>1302</v>
      </c>
    </row>
    <row r="2556" spans="1:9" ht="15.75" x14ac:dyDescent="0.25">
      <c r="A2556" s="651">
        <v>2555</v>
      </c>
      <c r="B2556" s="651" t="s">
        <v>1308</v>
      </c>
      <c r="C2556" s="651" t="s">
        <v>296</v>
      </c>
      <c r="D2556" s="651" t="s">
        <v>1298</v>
      </c>
      <c r="E2556" s="651">
        <v>575</v>
      </c>
      <c r="F2556" s="651" t="s">
        <v>1301</v>
      </c>
      <c r="G2556" s="651">
        <v>1.0999999999999999E-2</v>
      </c>
      <c r="H2556" s="651">
        <v>1.0999999999999999E-2</v>
      </c>
      <c r="I2556" s="651" t="s">
        <v>1300</v>
      </c>
    </row>
    <row r="2557" spans="1:9" ht="15.75" x14ac:dyDescent="0.25">
      <c r="A2557" s="651">
        <v>2556</v>
      </c>
      <c r="B2557" s="651" t="s">
        <v>1308</v>
      </c>
      <c r="C2557" s="651" t="s">
        <v>296</v>
      </c>
      <c r="D2557" s="651" t="s">
        <v>1298</v>
      </c>
      <c r="E2557" s="651">
        <v>575</v>
      </c>
      <c r="F2557" s="651" t="s">
        <v>1301</v>
      </c>
      <c r="G2557" s="651">
        <v>1.4E-2</v>
      </c>
      <c r="H2557" s="651">
        <v>1.2E-2</v>
      </c>
      <c r="I2557" s="651" t="s">
        <v>1302</v>
      </c>
    </row>
    <row r="2558" spans="1:9" ht="15.75" x14ac:dyDescent="0.25">
      <c r="A2558" s="651">
        <v>2557</v>
      </c>
      <c r="B2558" s="651" t="s">
        <v>1308</v>
      </c>
      <c r="C2558" s="651" t="s">
        <v>296</v>
      </c>
      <c r="D2558" s="651" t="s">
        <v>1298</v>
      </c>
      <c r="E2558" s="651">
        <v>575</v>
      </c>
      <c r="F2558" s="651" t="s">
        <v>1301</v>
      </c>
      <c r="G2558" s="651">
        <v>1.6E-2</v>
      </c>
      <c r="H2558" s="651">
        <v>1.6E-2</v>
      </c>
      <c r="I2558" s="651" t="s">
        <v>1300</v>
      </c>
    </row>
    <row r="2559" spans="1:9" ht="15.75" x14ac:dyDescent="0.25">
      <c r="A2559" s="651">
        <v>2558</v>
      </c>
      <c r="B2559" s="651" t="s">
        <v>1308</v>
      </c>
      <c r="C2559" s="651" t="s">
        <v>296</v>
      </c>
      <c r="D2559" s="651" t="s">
        <v>1298</v>
      </c>
      <c r="E2559" s="651">
        <v>575</v>
      </c>
      <c r="F2559" s="651" t="s">
        <v>1301</v>
      </c>
      <c r="G2559" s="651">
        <v>3.1E-2</v>
      </c>
      <c r="H2559" s="651">
        <v>3.1E-2</v>
      </c>
      <c r="I2559" s="651" t="s">
        <v>1302</v>
      </c>
    </row>
    <row r="2560" spans="1:9" ht="15.75" x14ac:dyDescent="0.25">
      <c r="A2560" s="651">
        <v>2559</v>
      </c>
      <c r="B2560" s="651" t="s">
        <v>1308</v>
      </c>
      <c r="C2560" s="651" t="s">
        <v>296</v>
      </c>
      <c r="D2560" s="651" t="s">
        <v>1298</v>
      </c>
      <c r="E2560" s="651">
        <v>575</v>
      </c>
      <c r="F2560" s="651" t="s">
        <v>1301</v>
      </c>
      <c r="G2560" s="651">
        <v>0.31940000000000002</v>
      </c>
      <c r="H2560" s="651">
        <v>0.26666699999999999</v>
      </c>
      <c r="I2560" s="651" t="s">
        <v>1302</v>
      </c>
    </row>
    <row r="2561" spans="1:9" ht="15.75" x14ac:dyDescent="0.25">
      <c r="A2561" s="651">
        <v>2560</v>
      </c>
      <c r="B2561" s="651" t="s">
        <v>1308</v>
      </c>
      <c r="C2561" s="651" t="s">
        <v>296</v>
      </c>
      <c r="D2561" s="651" t="s">
        <v>1298</v>
      </c>
      <c r="E2561" s="651">
        <v>576</v>
      </c>
      <c r="F2561" s="651" t="s">
        <v>1301</v>
      </c>
      <c r="G2561" s="651">
        <v>0.32</v>
      </c>
      <c r="H2561" s="651">
        <v>0.26666699999999999</v>
      </c>
      <c r="I2561" s="651" t="s">
        <v>1302</v>
      </c>
    </row>
    <row r="2562" spans="1:9" ht="15.75" x14ac:dyDescent="0.25">
      <c r="A2562" s="651">
        <v>2561</v>
      </c>
      <c r="B2562" s="651" t="s">
        <v>1308</v>
      </c>
      <c r="C2562" s="651" t="s">
        <v>296</v>
      </c>
      <c r="D2562" s="651" t="s">
        <v>1298</v>
      </c>
      <c r="E2562" s="651">
        <v>577</v>
      </c>
      <c r="F2562" s="651" t="s">
        <v>1301</v>
      </c>
      <c r="G2562" s="651">
        <v>3.1E-2</v>
      </c>
      <c r="H2562" s="651">
        <v>3.1E-2</v>
      </c>
      <c r="I2562" s="651" t="s">
        <v>1302</v>
      </c>
    </row>
    <row r="2563" spans="1:9" ht="15.75" x14ac:dyDescent="0.25">
      <c r="A2563" s="651">
        <v>2562</v>
      </c>
      <c r="B2563" s="651" t="s">
        <v>1308</v>
      </c>
      <c r="C2563" s="651" t="s">
        <v>296</v>
      </c>
      <c r="D2563" s="651" t="s">
        <v>1298</v>
      </c>
      <c r="E2563" s="651">
        <v>577</v>
      </c>
      <c r="F2563" s="651" t="s">
        <v>1301</v>
      </c>
      <c r="G2563" s="651">
        <v>0.25640000000000002</v>
      </c>
      <c r="H2563" s="651">
        <v>0.21333299999999999</v>
      </c>
      <c r="I2563" s="651" t="s">
        <v>1302</v>
      </c>
    </row>
    <row r="2564" spans="1:9" ht="15.75" x14ac:dyDescent="0.25">
      <c r="A2564" s="651">
        <v>2563</v>
      </c>
      <c r="B2564" s="651" t="s">
        <v>1308</v>
      </c>
      <c r="C2564" s="651" t="s">
        <v>296</v>
      </c>
      <c r="D2564" s="651" t="s">
        <v>1298</v>
      </c>
      <c r="E2564" s="651">
        <v>578</v>
      </c>
      <c r="F2564" s="651" t="s">
        <v>1301</v>
      </c>
      <c r="G2564" s="651" t="s">
        <v>1303</v>
      </c>
      <c r="H2564" s="651">
        <v>9.1000000000000004E-3</v>
      </c>
      <c r="I2564" s="651" t="s">
        <v>1302</v>
      </c>
    </row>
    <row r="2565" spans="1:9" ht="15.75" x14ac:dyDescent="0.25">
      <c r="A2565" s="651">
        <v>2564</v>
      </c>
      <c r="B2565" s="651" t="s">
        <v>1308</v>
      </c>
      <c r="C2565" s="651" t="s">
        <v>296</v>
      </c>
      <c r="D2565" s="651" t="s">
        <v>1298</v>
      </c>
      <c r="E2565" s="651">
        <v>578</v>
      </c>
      <c r="F2565" s="651" t="s">
        <v>1301</v>
      </c>
      <c r="G2565" s="651">
        <v>1.61E-2</v>
      </c>
      <c r="H2565" s="651">
        <v>1.3332999999999999E-2</v>
      </c>
      <c r="I2565" s="651" t="s">
        <v>1302</v>
      </c>
    </row>
    <row r="2566" spans="1:9" ht="15.75" x14ac:dyDescent="0.25">
      <c r="A2566" s="651">
        <v>2565</v>
      </c>
      <c r="B2566" s="651" t="s">
        <v>1308</v>
      </c>
      <c r="C2566" s="651" t="s">
        <v>296</v>
      </c>
      <c r="D2566" s="651" t="s">
        <v>1298</v>
      </c>
      <c r="E2566" s="651">
        <v>578</v>
      </c>
      <c r="F2566" s="651" t="s">
        <v>1301</v>
      </c>
      <c r="G2566" s="651">
        <v>3.1E-2</v>
      </c>
      <c r="H2566" s="651">
        <v>3.1E-2</v>
      </c>
      <c r="I2566" s="651" t="s">
        <v>1302</v>
      </c>
    </row>
    <row r="2567" spans="1:9" ht="15.75" x14ac:dyDescent="0.25">
      <c r="A2567" s="651">
        <v>2566</v>
      </c>
      <c r="B2567" s="651" t="s">
        <v>1308</v>
      </c>
      <c r="C2567" s="651" t="s">
        <v>296</v>
      </c>
      <c r="D2567" s="651" t="s">
        <v>1298</v>
      </c>
      <c r="E2567" s="651">
        <v>578</v>
      </c>
      <c r="F2567" s="651" t="s">
        <v>1301</v>
      </c>
      <c r="G2567" s="651">
        <v>0.25690000000000002</v>
      </c>
      <c r="H2567" s="651">
        <v>0.21333299999999999</v>
      </c>
      <c r="I2567" s="651" t="s">
        <v>1302</v>
      </c>
    </row>
    <row r="2568" spans="1:9" ht="15.75" x14ac:dyDescent="0.25">
      <c r="A2568" s="651">
        <v>2567</v>
      </c>
      <c r="B2568" s="651" t="s">
        <v>1308</v>
      </c>
      <c r="C2568" s="651" t="s">
        <v>296</v>
      </c>
      <c r="D2568" s="651" t="s">
        <v>1298</v>
      </c>
      <c r="E2568" s="651">
        <v>578</v>
      </c>
      <c r="F2568" s="651" t="s">
        <v>1301</v>
      </c>
      <c r="G2568" s="651">
        <v>0.3211</v>
      </c>
      <c r="H2568" s="651">
        <v>0.26666699999999999</v>
      </c>
      <c r="I2568" s="651" t="s">
        <v>1302</v>
      </c>
    </row>
    <row r="2569" spans="1:9" ht="15.75" x14ac:dyDescent="0.25">
      <c r="A2569" s="651">
        <v>2568</v>
      </c>
      <c r="B2569" s="651" t="s">
        <v>1308</v>
      </c>
      <c r="C2569" s="651" t="s">
        <v>296</v>
      </c>
      <c r="D2569" s="651" t="s">
        <v>1298</v>
      </c>
      <c r="E2569" s="651">
        <v>580</v>
      </c>
      <c r="F2569" s="651" t="s">
        <v>1301</v>
      </c>
      <c r="G2569" s="651">
        <v>7.3000000000000001E-3</v>
      </c>
      <c r="H2569" s="651">
        <v>6.0000000000000001E-3</v>
      </c>
      <c r="I2569" s="651" t="s">
        <v>1302</v>
      </c>
    </row>
    <row r="2570" spans="1:9" ht="15.75" x14ac:dyDescent="0.25">
      <c r="A2570" s="651">
        <v>2569</v>
      </c>
      <c r="B2570" s="651" t="s">
        <v>1308</v>
      </c>
      <c r="C2570" s="651" t="s">
        <v>296</v>
      </c>
      <c r="D2570" s="651" t="s">
        <v>1298</v>
      </c>
      <c r="E2570" s="651">
        <v>580</v>
      </c>
      <c r="F2570" s="651" t="s">
        <v>1301</v>
      </c>
      <c r="G2570" s="651">
        <v>9.1000000000000004E-3</v>
      </c>
      <c r="H2570" s="651">
        <v>9.1000000000000004E-3</v>
      </c>
      <c r="I2570" s="651" t="s">
        <v>1302</v>
      </c>
    </row>
    <row r="2571" spans="1:9" ht="15.75" x14ac:dyDescent="0.25">
      <c r="A2571" s="651">
        <v>2570</v>
      </c>
      <c r="B2571" s="651" t="s">
        <v>1308</v>
      </c>
      <c r="C2571" s="651" t="s">
        <v>296</v>
      </c>
      <c r="D2571" s="651" t="s">
        <v>1298</v>
      </c>
      <c r="E2571" s="651">
        <v>580</v>
      </c>
      <c r="F2571" s="651" t="s">
        <v>1301</v>
      </c>
      <c r="G2571" s="651">
        <v>9.1000000000000004E-3</v>
      </c>
      <c r="H2571" s="651">
        <v>9.1000000000000004E-3</v>
      </c>
      <c r="I2571" s="651" t="s">
        <v>1302</v>
      </c>
    </row>
    <row r="2572" spans="1:9" ht="15.75" x14ac:dyDescent="0.25">
      <c r="A2572" s="651">
        <v>2571</v>
      </c>
      <c r="B2572" s="651" t="s">
        <v>1308</v>
      </c>
      <c r="C2572" s="651" t="s">
        <v>296</v>
      </c>
      <c r="D2572" s="651" t="s">
        <v>1298</v>
      </c>
      <c r="E2572" s="651">
        <v>580</v>
      </c>
      <c r="F2572" s="651" t="s">
        <v>1301</v>
      </c>
      <c r="G2572" s="651">
        <v>1.61E-2</v>
      </c>
      <c r="H2572" s="651">
        <v>1.3332999999999999E-2</v>
      </c>
      <c r="I2572" s="651" t="s">
        <v>1302</v>
      </c>
    </row>
    <row r="2573" spans="1:9" ht="15.75" x14ac:dyDescent="0.25">
      <c r="A2573" s="651">
        <v>2572</v>
      </c>
      <c r="B2573" s="651" t="s">
        <v>1308</v>
      </c>
      <c r="C2573" s="651" t="s">
        <v>296</v>
      </c>
      <c r="D2573" s="651" t="s">
        <v>1298</v>
      </c>
      <c r="E2573" s="651">
        <v>580</v>
      </c>
      <c r="F2573" s="651" t="s">
        <v>1301</v>
      </c>
      <c r="G2573" s="651">
        <v>1.61E-2</v>
      </c>
      <c r="H2573" s="651">
        <v>1.3332999999999999E-2</v>
      </c>
      <c r="I2573" s="651" t="s">
        <v>1302</v>
      </c>
    </row>
    <row r="2574" spans="1:9" ht="15.75" x14ac:dyDescent="0.25">
      <c r="A2574" s="651">
        <v>2573</v>
      </c>
      <c r="B2574" s="651" t="s">
        <v>1308</v>
      </c>
      <c r="C2574" s="651" t="s">
        <v>296</v>
      </c>
      <c r="D2574" s="651" t="s">
        <v>1298</v>
      </c>
      <c r="E2574" s="651">
        <v>580</v>
      </c>
      <c r="F2574" s="651" t="s">
        <v>1301</v>
      </c>
      <c r="G2574" s="651">
        <v>1.61E-2</v>
      </c>
      <c r="H2574" s="651">
        <v>1.3332999999999999E-2</v>
      </c>
      <c r="I2574" s="651" t="s">
        <v>1302</v>
      </c>
    </row>
    <row r="2575" spans="1:9" ht="15.75" x14ac:dyDescent="0.25">
      <c r="A2575" s="651">
        <v>2574</v>
      </c>
      <c r="B2575" s="651" t="s">
        <v>1308</v>
      </c>
      <c r="C2575" s="651" t="s">
        <v>296</v>
      </c>
      <c r="D2575" s="651" t="s">
        <v>1298</v>
      </c>
      <c r="E2575" s="651">
        <v>580</v>
      </c>
      <c r="F2575" s="651" t="s">
        <v>1301</v>
      </c>
      <c r="G2575" s="651">
        <v>0.03</v>
      </c>
      <c r="H2575" s="651">
        <v>0.03</v>
      </c>
      <c r="I2575" s="651" t="s">
        <v>1302</v>
      </c>
    </row>
    <row r="2576" spans="1:9" ht="15.75" x14ac:dyDescent="0.25">
      <c r="A2576" s="651">
        <v>2575</v>
      </c>
      <c r="B2576" s="651" t="s">
        <v>1308</v>
      </c>
      <c r="C2576" s="651" t="s">
        <v>296</v>
      </c>
      <c r="D2576" s="651" t="s">
        <v>1298</v>
      </c>
      <c r="E2576" s="651">
        <v>580</v>
      </c>
      <c r="F2576" s="651" t="s">
        <v>1301</v>
      </c>
      <c r="G2576" s="651">
        <v>4.1000000000000002E-2</v>
      </c>
      <c r="H2576" s="651">
        <v>4.1000000000000002E-2</v>
      </c>
      <c r="I2576" s="651" t="s">
        <v>1300</v>
      </c>
    </row>
    <row r="2577" spans="1:9" ht="15.75" x14ac:dyDescent="0.25">
      <c r="A2577" s="651">
        <v>2576</v>
      </c>
      <c r="B2577" s="651" t="s">
        <v>1308</v>
      </c>
      <c r="C2577" s="651" t="s">
        <v>296</v>
      </c>
      <c r="D2577" s="651" t="s">
        <v>1298</v>
      </c>
      <c r="E2577" s="651">
        <v>580</v>
      </c>
      <c r="F2577" s="651" t="s">
        <v>1301</v>
      </c>
      <c r="G2577" s="651">
        <v>0.32219999999999999</v>
      </c>
      <c r="H2577" s="651">
        <v>0.26666699999999999</v>
      </c>
      <c r="I2577" s="651" t="s">
        <v>1302</v>
      </c>
    </row>
    <row r="2578" spans="1:9" ht="15.75" x14ac:dyDescent="0.25">
      <c r="A2578" s="651">
        <v>2577</v>
      </c>
      <c r="B2578" s="651" t="s">
        <v>1308</v>
      </c>
      <c r="C2578" s="651" t="s">
        <v>296</v>
      </c>
      <c r="D2578" s="651" t="s">
        <v>1298</v>
      </c>
      <c r="E2578" s="651">
        <v>580</v>
      </c>
      <c r="F2578" s="651" t="s">
        <v>1301</v>
      </c>
      <c r="G2578" s="651">
        <v>0.32219999999999999</v>
      </c>
      <c r="H2578" s="651">
        <v>0.26666699999999999</v>
      </c>
      <c r="I2578" s="651" t="s">
        <v>1302</v>
      </c>
    </row>
    <row r="2579" spans="1:9" ht="15.75" x14ac:dyDescent="0.25">
      <c r="A2579" s="651">
        <v>2578</v>
      </c>
      <c r="B2579" s="651" t="s">
        <v>1308</v>
      </c>
      <c r="C2579" s="651" t="s">
        <v>296</v>
      </c>
      <c r="D2579" s="651" t="s">
        <v>1298</v>
      </c>
      <c r="E2579" s="651">
        <v>580</v>
      </c>
      <c r="F2579" s="651" t="s">
        <v>1301</v>
      </c>
      <c r="G2579" s="651">
        <v>0.32219999999999999</v>
      </c>
      <c r="H2579" s="651">
        <v>0.26666699999999999</v>
      </c>
      <c r="I2579" s="651" t="s">
        <v>1302</v>
      </c>
    </row>
    <row r="2580" spans="1:9" ht="15.75" x14ac:dyDescent="0.25">
      <c r="A2580" s="651">
        <v>2579</v>
      </c>
      <c r="B2580" s="651" t="s">
        <v>1308</v>
      </c>
      <c r="C2580" s="651" t="s">
        <v>296</v>
      </c>
      <c r="D2580" s="651" t="s">
        <v>1298</v>
      </c>
      <c r="E2580" s="651">
        <v>580</v>
      </c>
      <c r="F2580" s="651" t="s">
        <v>1301</v>
      </c>
      <c r="G2580" s="651">
        <v>0.32219999999999999</v>
      </c>
      <c r="H2580" s="651">
        <v>0.26666699999999999</v>
      </c>
      <c r="I2580" s="651" t="s">
        <v>1302</v>
      </c>
    </row>
    <row r="2581" spans="1:9" ht="15.75" x14ac:dyDescent="0.25">
      <c r="A2581" s="651">
        <v>2580</v>
      </c>
      <c r="B2581" s="651" t="s">
        <v>1308</v>
      </c>
      <c r="C2581" s="651" t="s">
        <v>296</v>
      </c>
      <c r="D2581" s="651" t="s">
        <v>1298</v>
      </c>
      <c r="E2581" s="651">
        <v>580</v>
      </c>
      <c r="F2581" s="651" t="s">
        <v>1301</v>
      </c>
      <c r="G2581" s="651">
        <v>0.32219999999999999</v>
      </c>
      <c r="H2581" s="651">
        <v>0.26666699999999999</v>
      </c>
      <c r="I2581" s="651" t="s">
        <v>1302</v>
      </c>
    </row>
    <row r="2582" spans="1:9" ht="15.75" x14ac:dyDescent="0.25">
      <c r="A2582" s="651">
        <v>2581</v>
      </c>
      <c r="B2582" s="651" t="s">
        <v>1308</v>
      </c>
      <c r="C2582" s="651" t="s">
        <v>296</v>
      </c>
      <c r="D2582" s="651" t="s">
        <v>1298</v>
      </c>
      <c r="E2582" s="651">
        <v>580</v>
      </c>
      <c r="F2582" s="651" t="s">
        <v>1301</v>
      </c>
      <c r="G2582" s="651">
        <v>0.32219999999999999</v>
      </c>
      <c r="H2582" s="651">
        <v>0.26666699999999999</v>
      </c>
      <c r="I2582" s="651" t="s">
        <v>1302</v>
      </c>
    </row>
    <row r="2583" spans="1:9" ht="15.75" x14ac:dyDescent="0.25">
      <c r="A2583" s="651">
        <v>2582</v>
      </c>
      <c r="B2583" s="651" t="s">
        <v>1308</v>
      </c>
      <c r="C2583" s="651" t="s">
        <v>296</v>
      </c>
      <c r="D2583" s="651" t="s">
        <v>1298</v>
      </c>
      <c r="E2583" s="651">
        <v>582</v>
      </c>
      <c r="F2583" s="651" t="s">
        <v>1301</v>
      </c>
      <c r="G2583" s="651">
        <v>8.9999999999999993E-3</v>
      </c>
      <c r="H2583" s="651">
        <v>8.9999999999999993E-3</v>
      </c>
      <c r="I2583" s="651" t="s">
        <v>1302</v>
      </c>
    </row>
    <row r="2584" spans="1:9" ht="15.75" x14ac:dyDescent="0.25">
      <c r="A2584" s="651">
        <v>2583</v>
      </c>
      <c r="B2584" s="651" t="s">
        <v>1308</v>
      </c>
      <c r="C2584" s="651" t="s">
        <v>296</v>
      </c>
      <c r="D2584" s="651" t="s">
        <v>1298</v>
      </c>
      <c r="E2584" s="651">
        <v>583</v>
      </c>
      <c r="F2584" s="651" t="s">
        <v>1301</v>
      </c>
      <c r="G2584" s="651">
        <v>1.3</v>
      </c>
      <c r="H2584" s="651">
        <v>1.1000000000000001</v>
      </c>
      <c r="I2584" s="651" t="s">
        <v>1300</v>
      </c>
    </row>
    <row r="2585" spans="1:9" ht="15.75" x14ac:dyDescent="0.25">
      <c r="A2585" s="651">
        <v>2584</v>
      </c>
      <c r="B2585" s="651" t="s">
        <v>1308</v>
      </c>
      <c r="C2585" s="651" t="s">
        <v>296</v>
      </c>
      <c r="D2585" s="651" t="s">
        <v>1298</v>
      </c>
      <c r="E2585" s="651">
        <v>585</v>
      </c>
      <c r="F2585" s="651" t="s">
        <v>1301</v>
      </c>
      <c r="G2585" s="651">
        <v>7.3000000000000001E-3</v>
      </c>
      <c r="H2585" s="651">
        <v>6.0000000000000001E-3</v>
      </c>
      <c r="I2585" s="651" t="s">
        <v>1302</v>
      </c>
    </row>
    <row r="2586" spans="1:9" ht="15.75" x14ac:dyDescent="0.25">
      <c r="A2586" s="651">
        <v>2585</v>
      </c>
      <c r="B2586" s="651" t="s">
        <v>1308</v>
      </c>
      <c r="C2586" s="651" t="s">
        <v>296</v>
      </c>
      <c r="D2586" s="651" t="s">
        <v>1298</v>
      </c>
      <c r="E2586" s="651">
        <v>585</v>
      </c>
      <c r="F2586" s="651" t="s">
        <v>1301</v>
      </c>
      <c r="G2586" s="651">
        <v>7.3000000000000001E-3</v>
      </c>
      <c r="H2586" s="651">
        <v>6.0000000000000001E-3</v>
      </c>
      <c r="I2586" s="651" t="s">
        <v>1302</v>
      </c>
    </row>
    <row r="2587" spans="1:9" ht="15.75" x14ac:dyDescent="0.25">
      <c r="A2587" s="651">
        <v>2586</v>
      </c>
      <c r="B2587" s="651" t="s">
        <v>1308</v>
      </c>
      <c r="C2587" s="651" t="s">
        <v>296</v>
      </c>
      <c r="D2587" s="651" t="s">
        <v>1298</v>
      </c>
      <c r="E2587" s="651">
        <v>585</v>
      </c>
      <c r="F2587" s="651" t="s">
        <v>1301</v>
      </c>
      <c r="G2587" s="651">
        <v>1.4999999999999999E-2</v>
      </c>
      <c r="H2587" s="651">
        <v>1.2E-2</v>
      </c>
      <c r="I2587" s="651" t="s">
        <v>1302</v>
      </c>
    </row>
    <row r="2588" spans="1:9" ht="15.75" x14ac:dyDescent="0.25">
      <c r="A2588" s="651">
        <v>2587</v>
      </c>
      <c r="B2588" s="651" t="s">
        <v>1308</v>
      </c>
      <c r="C2588" s="651" t="s">
        <v>296</v>
      </c>
      <c r="D2588" s="651" t="s">
        <v>1298</v>
      </c>
      <c r="E2588" s="651">
        <v>585</v>
      </c>
      <c r="F2588" s="651" t="s">
        <v>1301</v>
      </c>
      <c r="G2588" s="651">
        <v>0.12</v>
      </c>
      <c r="H2588" s="651">
        <v>0.1</v>
      </c>
      <c r="I2588" s="651" t="s">
        <v>1300</v>
      </c>
    </row>
    <row r="2589" spans="1:9" ht="15.75" x14ac:dyDescent="0.25">
      <c r="A2589" s="651">
        <v>2588</v>
      </c>
      <c r="B2589" s="651" t="s">
        <v>1308</v>
      </c>
      <c r="C2589" s="651" t="s">
        <v>296</v>
      </c>
      <c r="D2589" s="651" t="s">
        <v>1298</v>
      </c>
      <c r="E2589" s="651">
        <v>587</v>
      </c>
      <c r="F2589" s="651" t="s">
        <v>1301</v>
      </c>
      <c r="G2589" s="651">
        <v>0.26090000000000002</v>
      </c>
      <c r="H2589" s="651">
        <v>0.21333299999999999</v>
      </c>
      <c r="I2589" s="651" t="s">
        <v>1302</v>
      </c>
    </row>
    <row r="2590" spans="1:9" ht="15.75" x14ac:dyDescent="0.25">
      <c r="A2590" s="651">
        <v>2589</v>
      </c>
      <c r="B2590" s="651" t="s">
        <v>1308</v>
      </c>
      <c r="C2590" s="651" t="s">
        <v>296</v>
      </c>
      <c r="D2590" s="651" t="s">
        <v>1298</v>
      </c>
      <c r="E2590" s="651">
        <v>587</v>
      </c>
      <c r="F2590" s="651" t="s">
        <v>1301</v>
      </c>
      <c r="G2590" s="651">
        <v>0.3261</v>
      </c>
      <c r="H2590" s="651">
        <v>0.26666699999999999</v>
      </c>
      <c r="I2590" s="651" t="s">
        <v>1302</v>
      </c>
    </row>
    <row r="2591" spans="1:9" ht="15.75" x14ac:dyDescent="0.25">
      <c r="A2591" s="651">
        <v>2590</v>
      </c>
      <c r="B2591" s="651" t="s">
        <v>1308</v>
      </c>
      <c r="C2591" s="651" t="s">
        <v>296</v>
      </c>
      <c r="D2591" s="651" t="s">
        <v>1298</v>
      </c>
      <c r="E2591" s="651">
        <v>588</v>
      </c>
      <c r="F2591" s="651" t="s">
        <v>1301</v>
      </c>
      <c r="G2591" s="651">
        <v>0.21</v>
      </c>
      <c r="H2591" s="651">
        <v>0.21</v>
      </c>
      <c r="I2591" s="651" t="s">
        <v>1300</v>
      </c>
    </row>
    <row r="2592" spans="1:9" ht="15.75" x14ac:dyDescent="0.25">
      <c r="A2592" s="651">
        <v>2591</v>
      </c>
      <c r="B2592" s="651" t="s">
        <v>1308</v>
      </c>
      <c r="C2592" s="651" t="s">
        <v>296</v>
      </c>
      <c r="D2592" s="651" t="s">
        <v>1298</v>
      </c>
      <c r="E2592" s="651">
        <v>588</v>
      </c>
      <c r="F2592" s="651" t="s">
        <v>1301</v>
      </c>
      <c r="G2592" s="651">
        <v>0.32669999999999999</v>
      </c>
      <c r="H2592" s="651">
        <v>0.26666699999999999</v>
      </c>
      <c r="I2592" s="651" t="s">
        <v>1302</v>
      </c>
    </row>
    <row r="2593" spans="1:9" ht="15.75" x14ac:dyDescent="0.25">
      <c r="A2593" s="651">
        <v>2592</v>
      </c>
      <c r="B2593" s="651" t="s">
        <v>1308</v>
      </c>
      <c r="C2593" s="651" t="s">
        <v>296</v>
      </c>
      <c r="D2593" s="651" t="s">
        <v>1298</v>
      </c>
      <c r="E2593" s="651">
        <v>589</v>
      </c>
      <c r="F2593" s="651" t="s">
        <v>1301</v>
      </c>
      <c r="G2593" s="651">
        <v>9.0000000000000011E-3</v>
      </c>
      <c r="H2593" s="651">
        <v>9.0000000000000011E-3</v>
      </c>
      <c r="I2593" s="651" t="s">
        <v>1302</v>
      </c>
    </row>
    <row r="2594" spans="1:9" ht="15.75" x14ac:dyDescent="0.25">
      <c r="A2594" s="651">
        <v>2593</v>
      </c>
      <c r="B2594" s="651" t="s">
        <v>1308</v>
      </c>
      <c r="C2594" s="651" t="s">
        <v>296</v>
      </c>
      <c r="D2594" s="651" t="s">
        <v>1298</v>
      </c>
      <c r="E2594" s="651">
        <v>590</v>
      </c>
      <c r="F2594" s="651" t="s">
        <v>1301</v>
      </c>
      <c r="G2594" s="651" t="s">
        <v>1303</v>
      </c>
      <c r="H2594" s="651">
        <v>8.8999999999999999E-3</v>
      </c>
      <c r="I2594" s="651" t="s">
        <v>1302</v>
      </c>
    </row>
    <row r="2595" spans="1:9" ht="15.75" x14ac:dyDescent="0.25">
      <c r="A2595" s="651">
        <v>2594</v>
      </c>
      <c r="B2595" s="651" t="s">
        <v>1308</v>
      </c>
      <c r="C2595" s="651" t="s">
        <v>296</v>
      </c>
      <c r="D2595" s="651" t="s">
        <v>1298</v>
      </c>
      <c r="E2595" s="651">
        <v>590</v>
      </c>
      <c r="F2595" s="651" t="s">
        <v>1301</v>
      </c>
      <c r="G2595" s="651" t="s">
        <v>1303</v>
      </c>
      <c r="H2595" s="651">
        <v>8.9999999999999993E-3</v>
      </c>
      <c r="I2595" s="651" t="s">
        <v>1302</v>
      </c>
    </row>
    <row r="2596" spans="1:9" ht="15.75" x14ac:dyDescent="0.25">
      <c r="A2596" s="651">
        <v>2595</v>
      </c>
      <c r="B2596" s="651" t="s">
        <v>1308</v>
      </c>
      <c r="C2596" s="651" t="s">
        <v>296</v>
      </c>
      <c r="D2596" s="651" t="s">
        <v>1298</v>
      </c>
      <c r="E2596" s="651">
        <v>590</v>
      </c>
      <c r="F2596" s="651" t="s">
        <v>1301</v>
      </c>
      <c r="G2596" s="651">
        <v>0.03</v>
      </c>
      <c r="H2596" s="651">
        <v>0.03</v>
      </c>
      <c r="I2596" s="651" t="s">
        <v>1302</v>
      </c>
    </row>
    <row r="2597" spans="1:9" ht="15.75" x14ac:dyDescent="0.25">
      <c r="A2597" s="651">
        <v>2596</v>
      </c>
      <c r="B2597" s="651" t="s">
        <v>1308</v>
      </c>
      <c r="C2597" s="651" t="s">
        <v>296</v>
      </c>
      <c r="D2597" s="651" t="s">
        <v>1298</v>
      </c>
      <c r="E2597" s="651">
        <v>590</v>
      </c>
      <c r="F2597" s="651" t="s">
        <v>1301</v>
      </c>
      <c r="G2597" s="651">
        <v>0.32779999999999998</v>
      </c>
      <c r="H2597" s="651">
        <v>0.26666699999999999</v>
      </c>
      <c r="I2597" s="651" t="s">
        <v>1302</v>
      </c>
    </row>
    <row r="2598" spans="1:9" ht="15.75" x14ac:dyDescent="0.25">
      <c r="A2598" s="651">
        <v>2597</v>
      </c>
      <c r="B2598" s="651" t="s">
        <v>1308</v>
      </c>
      <c r="C2598" s="651" t="s">
        <v>296</v>
      </c>
      <c r="D2598" s="651" t="s">
        <v>1298</v>
      </c>
      <c r="E2598" s="651">
        <v>590</v>
      </c>
      <c r="F2598" s="651" t="s">
        <v>1301</v>
      </c>
      <c r="G2598" s="651">
        <v>0.32779999999999998</v>
      </c>
      <c r="H2598" s="651">
        <v>0.26666699999999999</v>
      </c>
      <c r="I2598" s="651" t="s">
        <v>1302</v>
      </c>
    </row>
    <row r="2599" spans="1:9" ht="15.75" x14ac:dyDescent="0.25">
      <c r="A2599" s="651">
        <v>2598</v>
      </c>
      <c r="B2599" s="651" t="s">
        <v>1308</v>
      </c>
      <c r="C2599" s="651" t="s">
        <v>296</v>
      </c>
      <c r="D2599" s="651" t="s">
        <v>1298</v>
      </c>
      <c r="E2599" s="651">
        <v>590</v>
      </c>
      <c r="F2599" s="651" t="s">
        <v>1301</v>
      </c>
      <c r="G2599" s="651">
        <v>0.22</v>
      </c>
      <c r="H2599" s="651">
        <v>0.27</v>
      </c>
      <c r="I2599" s="651" t="s">
        <v>1300</v>
      </c>
    </row>
    <row r="2600" spans="1:9" ht="15.75" x14ac:dyDescent="0.25">
      <c r="A2600" s="651">
        <v>2599</v>
      </c>
      <c r="B2600" s="651" t="s">
        <v>1308</v>
      </c>
      <c r="C2600" s="651" t="s">
        <v>296</v>
      </c>
      <c r="D2600" s="651" t="s">
        <v>1298</v>
      </c>
      <c r="E2600" s="651">
        <v>592</v>
      </c>
      <c r="F2600" s="651" t="s">
        <v>1301</v>
      </c>
      <c r="G2600" s="651">
        <v>7.0000000000000001E-3</v>
      </c>
      <c r="H2600" s="651">
        <v>7.0000000000000001E-3</v>
      </c>
      <c r="I2600" s="651" t="s">
        <v>1302</v>
      </c>
    </row>
    <row r="2601" spans="1:9" ht="15.75" x14ac:dyDescent="0.25">
      <c r="A2601" s="651">
        <v>2600</v>
      </c>
      <c r="B2601" s="651" t="s">
        <v>1308</v>
      </c>
      <c r="C2601" s="651" t="s">
        <v>296</v>
      </c>
      <c r="D2601" s="651" t="s">
        <v>1298</v>
      </c>
      <c r="E2601" s="651">
        <v>592</v>
      </c>
      <c r="F2601" s="651" t="s">
        <v>1301</v>
      </c>
      <c r="G2601" s="651">
        <v>7.3999999999999995E-3</v>
      </c>
      <c r="H2601" s="651">
        <v>8.9999999999999993E-3</v>
      </c>
      <c r="I2601" s="651" t="s">
        <v>1302</v>
      </c>
    </row>
    <row r="2602" spans="1:9" ht="15.75" x14ac:dyDescent="0.25">
      <c r="A2602" s="651">
        <v>2601</v>
      </c>
      <c r="B2602" s="651" t="s">
        <v>1308</v>
      </c>
      <c r="C2602" s="651" t="s">
        <v>296</v>
      </c>
      <c r="D2602" s="651" t="s">
        <v>1298</v>
      </c>
      <c r="E2602" s="651">
        <v>592</v>
      </c>
      <c r="F2602" s="651" t="s">
        <v>1301</v>
      </c>
      <c r="G2602" s="651">
        <v>7.3999999999999995E-3</v>
      </c>
      <c r="H2602" s="651">
        <v>8.9999999999999993E-3</v>
      </c>
      <c r="I2602" s="651" t="s">
        <v>1302</v>
      </c>
    </row>
    <row r="2603" spans="1:9" ht="15.75" x14ac:dyDescent="0.25">
      <c r="A2603" s="651">
        <v>2602</v>
      </c>
      <c r="B2603" s="651" t="s">
        <v>1308</v>
      </c>
      <c r="C2603" s="651" t="s">
        <v>296</v>
      </c>
      <c r="D2603" s="651" t="s">
        <v>1298</v>
      </c>
      <c r="E2603" s="651">
        <v>592</v>
      </c>
      <c r="F2603" s="651" t="s">
        <v>1301</v>
      </c>
      <c r="G2603" s="651">
        <v>7.3999999999999995E-3</v>
      </c>
      <c r="H2603" s="651">
        <v>8.9999999999999993E-3</v>
      </c>
      <c r="I2603" s="651" t="s">
        <v>1302</v>
      </c>
    </row>
    <row r="2604" spans="1:9" ht="15.75" x14ac:dyDescent="0.25">
      <c r="A2604" s="651">
        <v>2603</v>
      </c>
      <c r="B2604" s="651" t="s">
        <v>1308</v>
      </c>
      <c r="C2604" s="651" t="s">
        <v>296</v>
      </c>
      <c r="D2604" s="651" t="s">
        <v>1298</v>
      </c>
      <c r="E2604" s="651">
        <v>592</v>
      </c>
      <c r="F2604" s="651" t="s">
        <v>1301</v>
      </c>
      <c r="G2604" s="651">
        <v>7.3999999999999995E-3</v>
      </c>
      <c r="H2604" s="651">
        <v>8.9999999999999993E-3</v>
      </c>
      <c r="I2604" s="651" t="s">
        <v>1302</v>
      </c>
    </row>
    <row r="2605" spans="1:9" ht="15.75" x14ac:dyDescent="0.25">
      <c r="A2605" s="651">
        <v>2604</v>
      </c>
      <c r="B2605" s="651" t="s">
        <v>1308</v>
      </c>
      <c r="C2605" s="651" t="s">
        <v>296</v>
      </c>
      <c r="D2605" s="651" t="s">
        <v>1298</v>
      </c>
      <c r="E2605" s="651">
        <v>592</v>
      </c>
      <c r="F2605" s="651" t="s">
        <v>1301</v>
      </c>
      <c r="G2605" s="651">
        <v>0.02</v>
      </c>
      <c r="H2605" s="651">
        <v>0.02</v>
      </c>
      <c r="I2605" s="651" t="s">
        <v>1300</v>
      </c>
    </row>
    <row r="2606" spans="1:9" ht="15.75" x14ac:dyDescent="0.25">
      <c r="A2606" s="651">
        <v>2605</v>
      </c>
      <c r="B2606" s="651" t="s">
        <v>1308</v>
      </c>
      <c r="C2606" s="651" t="s">
        <v>296</v>
      </c>
      <c r="D2606" s="651" t="s">
        <v>1298</v>
      </c>
      <c r="E2606" s="651">
        <v>593</v>
      </c>
      <c r="F2606" s="651" t="s">
        <v>1301</v>
      </c>
      <c r="G2606" s="651">
        <v>7.4124999999999998E-3</v>
      </c>
      <c r="H2606" s="651">
        <v>8.9999999999999993E-3</v>
      </c>
      <c r="I2606" s="651" t="s">
        <v>1302</v>
      </c>
    </row>
    <row r="2607" spans="1:9" ht="15.75" x14ac:dyDescent="0.25">
      <c r="A2607" s="651">
        <v>2606</v>
      </c>
      <c r="B2607" s="651" t="s">
        <v>1308</v>
      </c>
      <c r="C2607" s="651" t="s">
        <v>296</v>
      </c>
      <c r="D2607" s="651" t="s">
        <v>1298</v>
      </c>
      <c r="E2607" s="651">
        <v>594</v>
      </c>
      <c r="F2607" s="651" t="s">
        <v>1301</v>
      </c>
      <c r="G2607" s="651">
        <v>8.9999999999999993E-3</v>
      </c>
      <c r="H2607" s="651">
        <v>8.9999999999999993E-3</v>
      </c>
      <c r="I2607" s="651" t="s">
        <v>1302</v>
      </c>
    </row>
    <row r="2608" spans="1:9" ht="15.75" x14ac:dyDescent="0.25">
      <c r="A2608" s="651">
        <v>2607</v>
      </c>
      <c r="B2608" s="651" t="s">
        <v>1308</v>
      </c>
      <c r="C2608" s="651" t="s">
        <v>296</v>
      </c>
      <c r="D2608" s="651" t="s">
        <v>1298</v>
      </c>
      <c r="E2608" s="651">
        <v>594</v>
      </c>
      <c r="F2608" s="651" t="s">
        <v>1301</v>
      </c>
      <c r="G2608" s="651">
        <v>6.5000000000000002E-2</v>
      </c>
      <c r="H2608" s="651">
        <v>6.5000000000000002E-2</v>
      </c>
      <c r="I2608" s="651" t="s">
        <v>1300</v>
      </c>
    </row>
    <row r="2609" spans="1:9" ht="15.75" x14ac:dyDescent="0.25">
      <c r="A2609" s="651">
        <v>2608</v>
      </c>
      <c r="B2609" s="651" t="s">
        <v>1308</v>
      </c>
      <c r="C2609" s="651" t="s">
        <v>296</v>
      </c>
      <c r="D2609" s="651" t="s">
        <v>1298</v>
      </c>
      <c r="E2609" s="651">
        <v>595</v>
      </c>
      <c r="F2609" s="651" t="s">
        <v>1301</v>
      </c>
      <c r="G2609" s="651">
        <v>8.8999999999999999E-3</v>
      </c>
      <c r="H2609" s="651">
        <v>8.8999999999999999E-3</v>
      </c>
      <c r="I2609" s="651" t="s">
        <v>1302</v>
      </c>
    </row>
    <row r="2610" spans="1:9" ht="15.75" x14ac:dyDescent="0.25">
      <c r="A2610" s="651">
        <v>2609</v>
      </c>
      <c r="B2610" s="651" t="s">
        <v>1308</v>
      </c>
      <c r="C2610" s="651" t="s">
        <v>296</v>
      </c>
      <c r="D2610" s="651" t="s">
        <v>1298</v>
      </c>
      <c r="E2610" s="651">
        <v>595</v>
      </c>
      <c r="F2610" s="651" t="s">
        <v>1301</v>
      </c>
      <c r="G2610" s="651">
        <v>8.9999999999999993E-3</v>
      </c>
      <c r="H2610" s="651">
        <v>8.9999999999999993E-3</v>
      </c>
      <c r="I2610" s="651" t="s">
        <v>1302</v>
      </c>
    </row>
    <row r="2611" spans="1:9" ht="15.75" x14ac:dyDescent="0.25">
      <c r="A2611" s="651">
        <v>2610</v>
      </c>
      <c r="B2611" s="651" t="s">
        <v>1308</v>
      </c>
      <c r="C2611" s="651" t="s">
        <v>296</v>
      </c>
      <c r="D2611" s="651" t="s">
        <v>1298</v>
      </c>
      <c r="E2611" s="651">
        <v>596</v>
      </c>
      <c r="F2611" s="651" t="s">
        <v>1301</v>
      </c>
      <c r="G2611" s="651">
        <v>8.8999999999999999E-3</v>
      </c>
      <c r="H2611" s="651">
        <v>8.8999999999999999E-3</v>
      </c>
      <c r="I2611" s="651" t="s">
        <v>1302</v>
      </c>
    </row>
    <row r="2612" spans="1:9" ht="15.75" x14ac:dyDescent="0.25">
      <c r="A2612" s="651">
        <v>2611</v>
      </c>
      <c r="B2612" s="651" t="s">
        <v>1309</v>
      </c>
      <c r="C2612" s="651" t="s">
        <v>296</v>
      </c>
      <c r="D2612" s="651" t="s">
        <v>1298</v>
      </c>
      <c r="E2612" s="651">
        <v>596</v>
      </c>
      <c r="F2612" s="651" t="s">
        <v>1301</v>
      </c>
      <c r="G2612" s="651" t="s">
        <v>1303</v>
      </c>
      <c r="H2612" s="651">
        <v>8.8999999999999999E-3</v>
      </c>
      <c r="I2612" s="651" t="s">
        <v>1302</v>
      </c>
    </row>
    <row r="2613" spans="1:9" ht="15.75" x14ac:dyDescent="0.25">
      <c r="A2613" s="651">
        <v>2612</v>
      </c>
      <c r="B2613" s="651" t="s">
        <v>1308</v>
      </c>
      <c r="C2613" s="651" t="s">
        <v>296</v>
      </c>
      <c r="D2613" s="651" t="s">
        <v>1298</v>
      </c>
      <c r="E2613" s="651">
        <v>596</v>
      </c>
      <c r="F2613" s="651" t="s">
        <v>1301</v>
      </c>
      <c r="G2613" s="651">
        <v>0.26490000000000002</v>
      </c>
      <c r="H2613" s="651">
        <v>0.21333299999999999</v>
      </c>
      <c r="I2613" s="651" t="s">
        <v>1302</v>
      </c>
    </row>
    <row r="2614" spans="1:9" ht="15.75" x14ac:dyDescent="0.25">
      <c r="A2614" s="651">
        <v>2613</v>
      </c>
      <c r="B2614" s="651" t="s">
        <v>1308</v>
      </c>
      <c r="C2614" s="651" t="s">
        <v>296</v>
      </c>
      <c r="D2614" s="651" t="s">
        <v>1298</v>
      </c>
      <c r="E2614" s="651">
        <v>597</v>
      </c>
      <c r="F2614" s="651" t="s">
        <v>1301</v>
      </c>
      <c r="G2614" s="651">
        <v>8.8000000000000005E-3</v>
      </c>
      <c r="H2614" s="651">
        <v>8.8000000000000005E-3</v>
      </c>
      <c r="I2614" s="651" t="s">
        <v>1302</v>
      </c>
    </row>
    <row r="2615" spans="1:9" ht="15.75" x14ac:dyDescent="0.25">
      <c r="A2615" s="651">
        <v>2614</v>
      </c>
      <c r="B2615" s="651" t="s">
        <v>1308</v>
      </c>
      <c r="C2615" s="651" t="s">
        <v>296</v>
      </c>
      <c r="D2615" s="651" t="s">
        <v>1298</v>
      </c>
      <c r="E2615" s="651">
        <v>597</v>
      </c>
      <c r="F2615" s="651" t="s">
        <v>1301</v>
      </c>
      <c r="G2615" s="651">
        <v>8.8000000000000005E-3</v>
      </c>
      <c r="H2615" s="651">
        <v>8.8000000000000005E-3</v>
      </c>
      <c r="I2615" s="651" t="s">
        <v>1302</v>
      </c>
    </row>
    <row r="2616" spans="1:9" ht="15.75" x14ac:dyDescent="0.25">
      <c r="A2616" s="651">
        <v>2615</v>
      </c>
      <c r="B2616" s="651" t="s">
        <v>1308</v>
      </c>
      <c r="C2616" s="651" t="s">
        <v>296</v>
      </c>
      <c r="D2616" s="651" t="s">
        <v>1298</v>
      </c>
      <c r="E2616" s="651">
        <v>597</v>
      </c>
      <c r="F2616" s="651" t="s">
        <v>1301</v>
      </c>
      <c r="G2616" s="651">
        <v>9.0000000000000011E-3</v>
      </c>
      <c r="H2616" s="651">
        <v>9.0000000000000011E-3</v>
      </c>
      <c r="I2616" s="651" t="s">
        <v>1302</v>
      </c>
    </row>
    <row r="2617" spans="1:9" ht="15.75" x14ac:dyDescent="0.25">
      <c r="A2617" s="651">
        <v>2616</v>
      </c>
      <c r="B2617" s="651" t="s">
        <v>1308</v>
      </c>
      <c r="C2617" s="651" t="s">
        <v>296</v>
      </c>
      <c r="D2617" s="651" t="s">
        <v>1298</v>
      </c>
      <c r="E2617" s="651">
        <v>598</v>
      </c>
      <c r="F2617" s="651" t="s">
        <v>1301</v>
      </c>
      <c r="G2617" s="651">
        <v>0.26579999999999998</v>
      </c>
      <c r="H2617" s="651">
        <v>0.21333299999999999</v>
      </c>
      <c r="I2617" s="651" t="s">
        <v>1302</v>
      </c>
    </row>
    <row r="2618" spans="1:9" ht="15.75" x14ac:dyDescent="0.25">
      <c r="A2618" s="651">
        <v>2617</v>
      </c>
      <c r="B2618" s="651" t="s">
        <v>1308</v>
      </c>
      <c r="C2618" s="651" t="s">
        <v>296</v>
      </c>
      <c r="D2618" s="651" t="s">
        <v>1298</v>
      </c>
      <c r="E2618" s="651">
        <v>599</v>
      </c>
      <c r="F2618" s="651" t="s">
        <v>1301</v>
      </c>
      <c r="G2618" s="651">
        <v>8.9999999999999993E-3</v>
      </c>
      <c r="H2618" s="651">
        <v>8.9999999999999993E-3</v>
      </c>
      <c r="I2618" s="651" t="s">
        <v>1302</v>
      </c>
    </row>
    <row r="2619" spans="1:9" ht="15.75" x14ac:dyDescent="0.25">
      <c r="A2619" s="651">
        <v>2618</v>
      </c>
      <c r="B2619" s="651" t="s">
        <v>1308</v>
      </c>
      <c r="C2619" s="651" t="s">
        <v>296</v>
      </c>
      <c r="D2619" s="651" t="s">
        <v>1298</v>
      </c>
      <c r="E2619" s="651">
        <v>599</v>
      </c>
      <c r="F2619" s="651" t="s">
        <v>1301</v>
      </c>
      <c r="G2619" s="651">
        <v>0.26619999999999999</v>
      </c>
      <c r="H2619" s="651">
        <v>0.21333299999999999</v>
      </c>
      <c r="I2619" s="651" t="s">
        <v>1302</v>
      </c>
    </row>
    <row r="2620" spans="1:9" ht="15.75" x14ac:dyDescent="0.25">
      <c r="A2620" s="651">
        <v>2619</v>
      </c>
      <c r="B2620" s="651" t="s">
        <v>1308</v>
      </c>
      <c r="C2620" s="651" t="s">
        <v>296</v>
      </c>
      <c r="D2620" s="651" t="s">
        <v>1298</v>
      </c>
      <c r="E2620" s="651">
        <v>600</v>
      </c>
      <c r="F2620" s="651" t="s">
        <v>1301</v>
      </c>
      <c r="G2620" s="651">
        <v>7.4999999999999997E-3</v>
      </c>
      <c r="H2620" s="651">
        <v>6.0000000000000001E-3</v>
      </c>
      <c r="I2620" s="651" t="s">
        <v>1302</v>
      </c>
    </row>
    <row r="2621" spans="1:9" ht="15.75" x14ac:dyDescent="0.25">
      <c r="A2621" s="651">
        <v>2620</v>
      </c>
      <c r="B2621" s="651" t="s">
        <v>1308</v>
      </c>
      <c r="C2621" s="651" t="s">
        <v>296</v>
      </c>
      <c r="D2621" s="651" t="s">
        <v>1298</v>
      </c>
      <c r="E2621" s="651">
        <v>600</v>
      </c>
      <c r="F2621" s="651" t="s">
        <v>1301</v>
      </c>
      <c r="G2621" s="651">
        <v>7.4999999999999997E-3</v>
      </c>
      <c r="H2621" s="651">
        <v>6.0000000000000001E-3</v>
      </c>
      <c r="I2621" s="651" t="s">
        <v>1302</v>
      </c>
    </row>
    <row r="2622" spans="1:9" ht="15.75" x14ac:dyDescent="0.25">
      <c r="A2622" s="651">
        <v>2621</v>
      </c>
      <c r="B2622" s="651" t="s">
        <v>1308</v>
      </c>
      <c r="C2622" s="651" t="s">
        <v>296</v>
      </c>
      <c r="D2622" s="651" t="s">
        <v>1298</v>
      </c>
      <c r="E2622" s="651">
        <v>600</v>
      </c>
      <c r="F2622" s="651" t="s">
        <v>1301</v>
      </c>
      <c r="G2622" s="651">
        <v>8.8000000000000005E-3</v>
      </c>
      <c r="H2622" s="651">
        <v>8.8000000000000005E-3</v>
      </c>
      <c r="I2622" s="651" t="s">
        <v>1302</v>
      </c>
    </row>
    <row r="2623" spans="1:9" ht="15.75" x14ac:dyDescent="0.25">
      <c r="A2623" s="651">
        <v>2622</v>
      </c>
      <c r="B2623" s="651" t="s">
        <v>1308</v>
      </c>
      <c r="C2623" s="651" t="s">
        <v>296</v>
      </c>
      <c r="D2623" s="651" t="s">
        <v>1298</v>
      </c>
      <c r="E2623" s="651">
        <v>600</v>
      </c>
      <c r="F2623" s="651" t="s">
        <v>1301</v>
      </c>
      <c r="G2623" s="651">
        <v>8.8000000000000005E-3</v>
      </c>
      <c r="H2623" s="651">
        <v>8.8000000000000005E-3</v>
      </c>
      <c r="I2623" s="651" t="s">
        <v>1302</v>
      </c>
    </row>
    <row r="2624" spans="1:9" ht="15.75" x14ac:dyDescent="0.25">
      <c r="A2624" s="651">
        <v>2623</v>
      </c>
      <c r="B2624" s="651" t="s">
        <v>1308</v>
      </c>
      <c r="C2624" s="651" t="s">
        <v>296</v>
      </c>
      <c r="D2624" s="651" t="s">
        <v>1298</v>
      </c>
      <c r="E2624" s="651">
        <v>600</v>
      </c>
      <c r="F2624" s="651" t="s">
        <v>1301</v>
      </c>
      <c r="G2624" s="651">
        <v>8.8000000000000005E-3</v>
      </c>
      <c r="H2624" s="651">
        <v>8.8000000000000005E-3</v>
      </c>
      <c r="I2624" s="651" t="s">
        <v>1302</v>
      </c>
    </row>
    <row r="2625" spans="1:9" ht="15.75" x14ac:dyDescent="0.25">
      <c r="A2625" s="651">
        <v>2624</v>
      </c>
      <c r="B2625" s="651" t="s">
        <v>1308</v>
      </c>
      <c r="C2625" s="651" t="s">
        <v>296</v>
      </c>
      <c r="D2625" s="651" t="s">
        <v>1298</v>
      </c>
      <c r="E2625" s="651">
        <v>600</v>
      </c>
      <c r="F2625" s="651" t="s">
        <v>1301</v>
      </c>
      <c r="G2625" s="651">
        <v>8.8000000000000005E-3</v>
      </c>
      <c r="H2625" s="651">
        <v>8.8000000000000005E-3</v>
      </c>
      <c r="I2625" s="651" t="s">
        <v>1302</v>
      </c>
    </row>
    <row r="2626" spans="1:9" ht="15.75" x14ac:dyDescent="0.25">
      <c r="A2626" s="651">
        <v>2625</v>
      </c>
      <c r="B2626" s="651" t="s">
        <v>1308</v>
      </c>
      <c r="C2626" s="651" t="s">
        <v>296</v>
      </c>
      <c r="D2626" s="651" t="s">
        <v>1298</v>
      </c>
      <c r="E2626" s="651">
        <v>600</v>
      </c>
      <c r="F2626" s="651" t="s">
        <v>1301</v>
      </c>
      <c r="G2626" s="651">
        <v>8.8000000000000005E-3</v>
      </c>
      <c r="H2626" s="651">
        <v>8.8000000000000005E-3</v>
      </c>
      <c r="I2626" s="651" t="s">
        <v>1302</v>
      </c>
    </row>
    <row r="2627" spans="1:9" ht="15.75" x14ac:dyDescent="0.25">
      <c r="A2627" s="651">
        <v>2626</v>
      </c>
      <c r="B2627" s="651" t="s">
        <v>1308</v>
      </c>
      <c r="C2627" s="651" t="s">
        <v>296</v>
      </c>
      <c r="D2627" s="651" t="s">
        <v>1298</v>
      </c>
      <c r="E2627" s="651">
        <v>600</v>
      </c>
      <c r="F2627" s="651" t="s">
        <v>1301</v>
      </c>
      <c r="G2627" s="651">
        <v>8.8000000000000005E-3</v>
      </c>
      <c r="H2627" s="651">
        <v>8.8000000000000005E-3</v>
      </c>
      <c r="I2627" s="651" t="s">
        <v>1302</v>
      </c>
    </row>
    <row r="2628" spans="1:9" ht="15.75" x14ac:dyDescent="0.25">
      <c r="A2628" s="651">
        <v>2627</v>
      </c>
      <c r="B2628" s="651" t="s">
        <v>1308</v>
      </c>
      <c r="C2628" s="651" t="s">
        <v>296</v>
      </c>
      <c r="D2628" s="651" t="s">
        <v>1298</v>
      </c>
      <c r="E2628" s="651">
        <v>600</v>
      </c>
      <c r="F2628" s="651" t="s">
        <v>1301</v>
      </c>
      <c r="G2628" s="651">
        <v>8.8000000000000005E-3</v>
      </c>
      <c r="H2628" s="651">
        <v>8.8000000000000005E-3</v>
      </c>
      <c r="I2628" s="651" t="s">
        <v>1302</v>
      </c>
    </row>
    <row r="2629" spans="1:9" ht="15.75" x14ac:dyDescent="0.25">
      <c r="A2629" s="651">
        <v>2628</v>
      </c>
      <c r="B2629" s="651" t="s">
        <v>1308</v>
      </c>
      <c r="C2629" s="651" t="s">
        <v>296</v>
      </c>
      <c r="D2629" s="651" t="s">
        <v>1298</v>
      </c>
      <c r="E2629" s="651">
        <v>600</v>
      </c>
      <c r="F2629" s="651" t="s">
        <v>1301</v>
      </c>
      <c r="G2629" s="651">
        <v>8.9999999999999993E-3</v>
      </c>
      <c r="H2629" s="651">
        <v>8.9999999999999993E-3</v>
      </c>
      <c r="I2629" s="651" t="s">
        <v>1302</v>
      </c>
    </row>
    <row r="2630" spans="1:9" ht="15.75" x14ac:dyDescent="0.25">
      <c r="A2630" s="651">
        <v>2629</v>
      </c>
      <c r="B2630" s="651" t="s">
        <v>1308</v>
      </c>
      <c r="C2630" s="651" t="s">
        <v>296</v>
      </c>
      <c r="D2630" s="651" t="s">
        <v>1298</v>
      </c>
      <c r="E2630" s="651">
        <v>600</v>
      </c>
      <c r="F2630" s="651" t="s">
        <v>1301</v>
      </c>
      <c r="G2630" s="651">
        <v>8.9999999999999993E-3</v>
      </c>
      <c r="H2630" s="651">
        <v>8.9999999999999993E-3</v>
      </c>
      <c r="I2630" s="651" t="s">
        <v>1302</v>
      </c>
    </row>
    <row r="2631" spans="1:9" ht="15.75" x14ac:dyDescent="0.25">
      <c r="A2631" s="651">
        <v>2630</v>
      </c>
      <c r="B2631" s="651" t="s">
        <v>1308</v>
      </c>
      <c r="C2631" s="651" t="s">
        <v>296</v>
      </c>
      <c r="D2631" s="651" t="s">
        <v>1298</v>
      </c>
      <c r="E2631" s="651">
        <v>600</v>
      </c>
      <c r="F2631" s="651" t="s">
        <v>1301</v>
      </c>
      <c r="G2631" s="651">
        <v>7.4999999999999989E-3</v>
      </c>
      <c r="H2631" s="651">
        <v>8.9999999999999993E-3</v>
      </c>
      <c r="I2631" s="651" t="s">
        <v>1302</v>
      </c>
    </row>
    <row r="2632" spans="1:9" ht="15.75" x14ac:dyDescent="0.25">
      <c r="A2632" s="651">
        <v>2631</v>
      </c>
      <c r="B2632" s="651" t="s">
        <v>1308</v>
      </c>
      <c r="C2632" s="651" t="s">
        <v>296</v>
      </c>
      <c r="D2632" s="651" t="s">
        <v>1298</v>
      </c>
      <c r="E2632" s="651">
        <v>600</v>
      </c>
      <c r="F2632" s="651" t="s">
        <v>1301</v>
      </c>
      <c r="G2632" s="651">
        <v>1.4200000000000001E-2</v>
      </c>
      <c r="H2632" s="651">
        <v>1.1332999999999999E-2</v>
      </c>
      <c r="I2632" s="651" t="s">
        <v>1302</v>
      </c>
    </row>
    <row r="2633" spans="1:9" ht="15.75" x14ac:dyDescent="0.25">
      <c r="A2633" s="651">
        <v>2632</v>
      </c>
      <c r="B2633" s="651" t="s">
        <v>1308</v>
      </c>
      <c r="C2633" s="651" t="s">
        <v>296</v>
      </c>
      <c r="D2633" s="651" t="s">
        <v>1298</v>
      </c>
      <c r="E2633" s="651">
        <v>600</v>
      </c>
      <c r="F2633" s="651" t="s">
        <v>1301</v>
      </c>
      <c r="G2633" s="651">
        <v>1.4200000000000001E-2</v>
      </c>
      <c r="H2633" s="651">
        <v>1.1332999999999999E-2</v>
      </c>
      <c r="I2633" s="651" t="s">
        <v>1302</v>
      </c>
    </row>
    <row r="2634" spans="1:9" ht="15.75" x14ac:dyDescent="0.25">
      <c r="A2634" s="651">
        <v>2633</v>
      </c>
      <c r="B2634" s="651" t="s">
        <v>1308</v>
      </c>
      <c r="C2634" s="651" t="s">
        <v>296</v>
      </c>
      <c r="D2634" s="651" t="s">
        <v>1298</v>
      </c>
      <c r="E2634" s="651">
        <v>600</v>
      </c>
      <c r="F2634" s="651" t="s">
        <v>1301</v>
      </c>
      <c r="G2634" s="651">
        <v>1.4200000000000001E-2</v>
      </c>
      <c r="H2634" s="651">
        <v>1.1332999999999999E-2</v>
      </c>
      <c r="I2634" s="651" t="s">
        <v>1302</v>
      </c>
    </row>
    <row r="2635" spans="1:9" ht="15.75" x14ac:dyDescent="0.25">
      <c r="A2635" s="651">
        <v>2634</v>
      </c>
      <c r="B2635" s="651" t="s">
        <v>1308</v>
      </c>
      <c r="C2635" s="651" t="s">
        <v>296</v>
      </c>
      <c r="D2635" s="651" t="s">
        <v>1298</v>
      </c>
      <c r="E2635" s="651">
        <v>600</v>
      </c>
      <c r="F2635" s="651" t="s">
        <v>1301</v>
      </c>
      <c r="G2635" s="651">
        <v>1.4999999999999999E-2</v>
      </c>
      <c r="H2635" s="651">
        <v>1.2E-2</v>
      </c>
      <c r="I2635" s="651" t="s">
        <v>1302</v>
      </c>
    </row>
    <row r="2636" spans="1:9" ht="15.75" x14ac:dyDescent="0.25">
      <c r="A2636" s="651">
        <v>2635</v>
      </c>
      <c r="B2636" s="651" t="s">
        <v>1308</v>
      </c>
      <c r="C2636" s="651" t="s">
        <v>296</v>
      </c>
      <c r="D2636" s="651" t="s">
        <v>1298</v>
      </c>
      <c r="E2636" s="651">
        <v>600</v>
      </c>
      <c r="F2636" s="651" t="s">
        <v>1301</v>
      </c>
      <c r="G2636" s="651">
        <v>1.67E-2</v>
      </c>
      <c r="H2636" s="651">
        <v>1.3332999999999999E-2</v>
      </c>
      <c r="I2636" s="651" t="s">
        <v>1302</v>
      </c>
    </row>
    <row r="2637" spans="1:9" ht="15.75" x14ac:dyDescent="0.25">
      <c r="A2637" s="651">
        <v>2636</v>
      </c>
      <c r="B2637" s="651" t="s">
        <v>1308</v>
      </c>
      <c r="C2637" s="651" t="s">
        <v>296</v>
      </c>
      <c r="D2637" s="651" t="s">
        <v>1298</v>
      </c>
      <c r="E2637" s="651">
        <v>600</v>
      </c>
      <c r="F2637" s="651" t="s">
        <v>1301</v>
      </c>
      <c r="G2637" s="651">
        <v>1.67E-2</v>
      </c>
      <c r="H2637" s="651">
        <v>1.3332999999999999E-2</v>
      </c>
      <c r="I2637" s="651" t="s">
        <v>1302</v>
      </c>
    </row>
    <row r="2638" spans="1:9" ht="15.75" x14ac:dyDescent="0.25">
      <c r="A2638" s="651">
        <v>2637</v>
      </c>
      <c r="B2638" s="651" t="s">
        <v>1308</v>
      </c>
      <c r="C2638" s="651" t="s">
        <v>296</v>
      </c>
      <c r="D2638" s="651" t="s">
        <v>1298</v>
      </c>
      <c r="E2638" s="651">
        <v>600</v>
      </c>
      <c r="F2638" s="651" t="s">
        <v>1301</v>
      </c>
      <c r="G2638" s="651">
        <v>1.67E-2</v>
      </c>
      <c r="H2638" s="651">
        <v>1.3332999999999999E-2</v>
      </c>
      <c r="I2638" s="651" t="s">
        <v>1302</v>
      </c>
    </row>
    <row r="2639" spans="1:9" ht="15.75" x14ac:dyDescent="0.25">
      <c r="A2639" s="651">
        <v>2638</v>
      </c>
      <c r="B2639" s="651" t="s">
        <v>1308</v>
      </c>
      <c r="C2639" s="651" t="s">
        <v>296</v>
      </c>
      <c r="D2639" s="651" t="s">
        <v>1298</v>
      </c>
      <c r="E2639" s="651">
        <v>600</v>
      </c>
      <c r="F2639" s="651" t="s">
        <v>1301</v>
      </c>
      <c r="G2639" s="651">
        <v>1.67E-2</v>
      </c>
      <c r="H2639" s="651">
        <v>1.3332999999999999E-2</v>
      </c>
      <c r="I2639" s="651" t="s">
        <v>1302</v>
      </c>
    </row>
    <row r="2640" spans="1:9" ht="15.75" x14ac:dyDescent="0.25">
      <c r="A2640" s="651">
        <v>2639</v>
      </c>
      <c r="B2640" s="651" t="s">
        <v>1308</v>
      </c>
      <c r="C2640" s="651" t="s">
        <v>296</v>
      </c>
      <c r="D2640" s="651" t="s">
        <v>1298</v>
      </c>
      <c r="E2640" s="651">
        <v>600</v>
      </c>
      <c r="F2640" s="651" t="s">
        <v>1301</v>
      </c>
      <c r="G2640" s="651">
        <v>1.2500000000000001E-2</v>
      </c>
      <c r="H2640" s="651">
        <v>1.4999999999999999E-2</v>
      </c>
      <c r="I2640" s="651" t="s">
        <v>1302</v>
      </c>
    </row>
    <row r="2641" spans="1:9" ht="15.75" x14ac:dyDescent="0.25">
      <c r="A2641" s="651">
        <v>2640</v>
      </c>
      <c r="B2641" s="651" t="s">
        <v>1308</v>
      </c>
      <c r="C2641" s="651" t="s">
        <v>296</v>
      </c>
      <c r="D2641" s="651" t="s">
        <v>1298</v>
      </c>
      <c r="E2641" s="651">
        <v>600</v>
      </c>
      <c r="F2641" s="651" t="s">
        <v>1301</v>
      </c>
      <c r="G2641" s="651">
        <v>2.1999999999999999E-2</v>
      </c>
      <c r="H2641" s="651">
        <v>1.7999999999999999E-2</v>
      </c>
      <c r="I2641" s="651" t="s">
        <v>1302</v>
      </c>
    </row>
    <row r="2642" spans="1:9" ht="15.75" x14ac:dyDescent="0.25">
      <c r="A2642" s="651">
        <v>2641</v>
      </c>
      <c r="B2642" s="651" t="s">
        <v>1308</v>
      </c>
      <c r="C2642" s="651" t="s">
        <v>296</v>
      </c>
      <c r="D2642" s="651" t="s">
        <v>1298</v>
      </c>
      <c r="E2642" s="651">
        <v>600</v>
      </c>
      <c r="F2642" s="651" t="s">
        <v>1301</v>
      </c>
      <c r="G2642" s="651">
        <v>2.9000000000000001E-2</v>
      </c>
      <c r="H2642" s="651">
        <v>2.9000000000000001E-2</v>
      </c>
      <c r="I2642" s="651" t="s">
        <v>1302</v>
      </c>
    </row>
    <row r="2643" spans="1:9" ht="15.75" x14ac:dyDescent="0.25">
      <c r="A2643" s="651">
        <v>2642</v>
      </c>
      <c r="B2643" s="651" t="s">
        <v>1308</v>
      </c>
      <c r="C2643" s="651" t="s">
        <v>296</v>
      </c>
      <c r="D2643" s="651" t="s">
        <v>1298</v>
      </c>
      <c r="E2643" s="651">
        <v>600</v>
      </c>
      <c r="F2643" s="651" t="s">
        <v>1301</v>
      </c>
      <c r="G2643" s="651">
        <v>0.26669999999999999</v>
      </c>
      <c r="H2643" s="651">
        <v>0.21333299999999999</v>
      </c>
      <c r="I2643" s="651" t="s">
        <v>1302</v>
      </c>
    </row>
    <row r="2644" spans="1:9" ht="15.75" x14ac:dyDescent="0.25">
      <c r="A2644" s="651">
        <v>2643</v>
      </c>
      <c r="B2644" s="651" t="s">
        <v>1308</v>
      </c>
      <c r="C2644" s="651" t="s">
        <v>296</v>
      </c>
      <c r="D2644" s="651" t="s">
        <v>1298</v>
      </c>
      <c r="E2644" s="651">
        <v>600</v>
      </c>
      <c r="F2644" s="651" t="s">
        <v>1301</v>
      </c>
      <c r="G2644" s="651">
        <v>0.33329999999999999</v>
      </c>
      <c r="H2644" s="651">
        <v>0.26666699999999999</v>
      </c>
      <c r="I2644" s="651" t="s">
        <v>1302</v>
      </c>
    </row>
    <row r="2645" spans="1:9" ht="15.75" x14ac:dyDescent="0.25">
      <c r="A2645" s="651">
        <v>2644</v>
      </c>
      <c r="B2645" s="651" t="s">
        <v>1308</v>
      </c>
      <c r="C2645" s="651" t="s">
        <v>296</v>
      </c>
      <c r="D2645" s="651" t="s">
        <v>1298</v>
      </c>
      <c r="E2645" s="651">
        <v>600</v>
      </c>
      <c r="F2645" s="651" t="s">
        <v>1301</v>
      </c>
      <c r="G2645" s="651">
        <v>0.34</v>
      </c>
      <c r="H2645" s="651">
        <v>0.27</v>
      </c>
      <c r="I2645" s="651" t="s">
        <v>1300</v>
      </c>
    </row>
    <row r="2646" spans="1:9" ht="15.75" x14ac:dyDescent="0.25">
      <c r="A2646" s="651">
        <v>2645</v>
      </c>
      <c r="B2646" s="651" t="s">
        <v>1308</v>
      </c>
      <c r="C2646" s="651" t="s">
        <v>296</v>
      </c>
      <c r="D2646" s="651" t="s">
        <v>1298</v>
      </c>
      <c r="E2646" s="651">
        <v>600</v>
      </c>
      <c r="F2646" s="651" t="s">
        <v>1301</v>
      </c>
      <c r="G2646" s="651">
        <v>16</v>
      </c>
      <c r="H2646" s="651">
        <v>16</v>
      </c>
      <c r="I2646" s="651" t="s">
        <v>1300</v>
      </c>
    </row>
    <row r="2647" spans="1:9" ht="15.75" x14ac:dyDescent="0.25">
      <c r="A2647" s="651">
        <v>2646</v>
      </c>
      <c r="B2647" s="651" t="s">
        <v>1308</v>
      </c>
      <c r="C2647" s="651" t="s">
        <v>296</v>
      </c>
      <c r="D2647" s="651" t="s">
        <v>1298</v>
      </c>
      <c r="E2647" s="651">
        <v>601</v>
      </c>
      <c r="F2647" s="651" t="s">
        <v>1301</v>
      </c>
      <c r="G2647" s="651">
        <v>8.8000000000000005E-3</v>
      </c>
      <c r="H2647" s="651">
        <v>8.8000000000000005E-3</v>
      </c>
      <c r="I2647" s="651" t="s">
        <v>1302</v>
      </c>
    </row>
    <row r="2648" spans="1:9" ht="15.75" x14ac:dyDescent="0.25">
      <c r="A2648" s="651">
        <v>2647</v>
      </c>
      <c r="B2648" s="651" t="s">
        <v>1308</v>
      </c>
      <c r="C2648" s="651" t="s">
        <v>296</v>
      </c>
      <c r="D2648" s="651" t="s">
        <v>1298</v>
      </c>
      <c r="E2648" s="651">
        <v>601</v>
      </c>
      <c r="F2648" s="651" t="s">
        <v>1301</v>
      </c>
      <c r="G2648" s="651">
        <v>8.8000000000000005E-3</v>
      </c>
      <c r="H2648" s="651">
        <v>8.8000000000000005E-3</v>
      </c>
      <c r="I2648" s="651" t="s">
        <v>1302</v>
      </c>
    </row>
    <row r="2649" spans="1:9" ht="15.75" x14ac:dyDescent="0.25">
      <c r="A2649" s="651">
        <v>2648</v>
      </c>
      <c r="B2649" s="651" t="s">
        <v>1308</v>
      </c>
      <c r="C2649" s="651" t="s">
        <v>296</v>
      </c>
      <c r="D2649" s="651" t="s">
        <v>1298</v>
      </c>
      <c r="E2649" s="651">
        <v>602</v>
      </c>
      <c r="F2649" s="651" t="s">
        <v>1301</v>
      </c>
      <c r="G2649" s="651">
        <v>8.8000000000000005E-3</v>
      </c>
      <c r="H2649" s="651">
        <v>8.8000000000000005E-3</v>
      </c>
      <c r="I2649" s="651" t="s">
        <v>1302</v>
      </c>
    </row>
    <row r="2650" spans="1:9" ht="15.75" x14ac:dyDescent="0.25">
      <c r="A2650" s="651">
        <v>2649</v>
      </c>
      <c r="B2650" s="651" t="s">
        <v>1308</v>
      </c>
      <c r="C2650" s="651" t="s">
        <v>296</v>
      </c>
      <c r="D2650" s="651" t="s">
        <v>1298</v>
      </c>
      <c r="E2650" s="651">
        <v>602</v>
      </c>
      <c r="F2650" s="651" t="s">
        <v>1301</v>
      </c>
      <c r="G2650" s="651">
        <v>8.9999999999999993E-3</v>
      </c>
      <c r="H2650" s="651">
        <v>8.9999999999999993E-3</v>
      </c>
      <c r="I2650" s="651" t="s">
        <v>1302</v>
      </c>
    </row>
    <row r="2651" spans="1:9" ht="15.75" x14ac:dyDescent="0.25">
      <c r="A2651" s="651">
        <v>2650</v>
      </c>
      <c r="B2651" s="651" t="s">
        <v>1308</v>
      </c>
      <c r="C2651" s="651" t="s">
        <v>296</v>
      </c>
      <c r="D2651" s="651" t="s">
        <v>1298</v>
      </c>
      <c r="E2651" s="651">
        <v>602</v>
      </c>
      <c r="F2651" s="651" t="s">
        <v>1301</v>
      </c>
      <c r="G2651" s="651">
        <v>2.3E-2</v>
      </c>
      <c r="H2651" s="651">
        <v>2.3E-2</v>
      </c>
      <c r="I2651" s="651" t="s">
        <v>1300</v>
      </c>
    </row>
    <row r="2652" spans="1:9" ht="15.75" x14ac:dyDescent="0.25">
      <c r="A2652" s="651">
        <v>2651</v>
      </c>
      <c r="B2652" s="651" t="s">
        <v>1308</v>
      </c>
      <c r="C2652" s="651" t="s">
        <v>296</v>
      </c>
      <c r="D2652" s="651" t="s">
        <v>1298</v>
      </c>
      <c r="E2652" s="651">
        <v>602</v>
      </c>
      <c r="F2652" s="651" t="s">
        <v>1301</v>
      </c>
      <c r="G2652" s="651">
        <v>6.6000000000000003E-2</v>
      </c>
      <c r="H2652" s="651">
        <v>5.2999999999999999E-2</v>
      </c>
      <c r="I2652" s="651" t="s">
        <v>1302</v>
      </c>
    </row>
    <row r="2653" spans="1:9" ht="15.75" x14ac:dyDescent="0.25">
      <c r="A2653" s="651">
        <v>2652</v>
      </c>
      <c r="B2653" s="651" t="s">
        <v>1308</v>
      </c>
      <c r="C2653" s="651" t="s">
        <v>296</v>
      </c>
      <c r="D2653" s="651" t="s">
        <v>1298</v>
      </c>
      <c r="E2653" s="651">
        <v>603</v>
      </c>
      <c r="F2653" s="651" t="s">
        <v>1301</v>
      </c>
      <c r="G2653" s="651">
        <v>8.8000000000000005E-3</v>
      </c>
      <c r="H2653" s="651">
        <v>8.8000000000000005E-3</v>
      </c>
      <c r="I2653" s="651" t="s">
        <v>1302</v>
      </c>
    </row>
    <row r="2654" spans="1:9" ht="15.75" x14ac:dyDescent="0.25">
      <c r="A2654" s="651">
        <v>2653</v>
      </c>
      <c r="B2654" s="651" t="s">
        <v>1308</v>
      </c>
      <c r="C2654" s="651" t="s">
        <v>296</v>
      </c>
      <c r="D2654" s="651" t="s">
        <v>1298</v>
      </c>
      <c r="E2654" s="651">
        <v>603</v>
      </c>
      <c r="F2654" s="651" t="s">
        <v>1301</v>
      </c>
      <c r="G2654" s="651">
        <v>2.5000000000000001E-2</v>
      </c>
      <c r="H2654" s="651">
        <v>2.5000000000000001E-2</v>
      </c>
      <c r="I2654" s="651" t="s">
        <v>1300</v>
      </c>
    </row>
    <row r="2655" spans="1:9" ht="15.75" x14ac:dyDescent="0.25">
      <c r="A2655" s="651">
        <v>2654</v>
      </c>
      <c r="B2655" s="651" t="s">
        <v>1308</v>
      </c>
      <c r="C2655" s="651" t="s">
        <v>296</v>
      </c>
      <c r="D2655" s="651" t="s">
        <v>1298</v>
      </c>
      <c r="E2655" s="651">
        <v>603</v>
      </c>
      <c r="F2655" s="651" t="s">
        <v>1301</v>
      </c>
      <c r="G2655" s="651">
        <v>1.2</v>
      </c>
      <c r="H2655" s="651">
        <v>0.93</v>
      </c>
      <c r="I2655" s="651" t="s">
        <v>1300</v>
      </c>
    </row>
    <row r="2656" spans="1:9" ht="15.75" x14ac:dyDescent="0.25">
      <c r="A2656" s="651">
        <v>2655</v>
      </c>
      <c r="B2656" s="651" t="s">
        <v>1308</v>
      </c>
      <c r="C2656" s="651" t="s">
        <v>296</v>
      </c>
      <c r="D2656" s="651" t="s">
        <v>1298</v>
      </c>
      <c r="E2656" s="651">
        <v>604</v>
      </c>
      <c r="F2656" s="651" t="s">
        <v>1301</v>
      </c>
      <c r="G2656" s="651">
        <v>8.7000000000000011E-3</v>
      </c>
      <c r="H2656" s="651">
        <v>8.7000000000000011E-3</v>
      </c>
      <c r="I2656" s="651" t="s">
        <v>1302</v>
      </c>
    </row>
    <row r="2657" spans="1:9" ht="15.75" x14ac:dyDescent="0.25">
      <c r="A2657" s="651">
        <v>2656</v>
      </c>
      <c r="B2657" s="651" t="s">
        <v>1308</v>
      </c>
      <c r="C2657" s="651" t="s">
        <v>296</v>
      </c>
      <c r="D2657" s="651" t="s">
        <v>1298</v>
      </c>
      <c r="E2657" s="651">
        <v>604</v>
      </c>
      <c r="F2657" s="651" t="s">
        <v>1301</v>
      </c>
      <c r="G2657" s="651">
        <v>8.7000000000000011E-3</v>
      </c>
      <c r="H2657" s="651">
        <v>8.7000000000000011E-3</v>
      </c>
      <c r="I2657" s="651" t="s">
        <v>1302</v>
      </c>
    </row>
    <row r="2658" spans="1:9" ht="15.75" x14ac:dyDescent="0.25">
      <c r="A2658" s="651">
        <v>2657</v>
      </c>
      <c r="B2658" s="651" t="s">
        <v>1308</v>
      </c>
      <c r="C2658" s="651" t="s">
        <v>296</v>
      </c>
      <c r="D2658" s="651" t="s">
        <v>1298</v>
      </c>
      <c r="E2658" s="651">
        <v>604</v>
      </c>
      <c r="F2658" s="651" t="s">
        <v>1301</v>
      </c>
      <c r="G2658" s="651">
        <v>8.9999999999999993E-3</v>
      </c>
      <c r="H2658" s="651">
        <v>8.9999999999999993E-3</v>
      </c>
      <c r="I2658" s="651" t="s">
        <v>1302</v>
      </c>
    </row>
    <row r="2659" spans="1:9" ht="15.75" x14ac:dyDescent="0.25">
      <c r="A2659" s="651">
        <v>2658</v>
      </c>
      <c r="B2659" s="651" t="s">
        <v>1308</v>
      </c>
      <c r="C2659" s="651" t="s">
        <v>296</v>
      </c>
      <c r="D2659" s="651" t="s">
        <v>1298</v>
      </c>
      <c r="E2659" s="651">
        <v>604</v>
      </c>
      <c r="F2659" s="651" t="s">
        <v>1301</v>
      </c>
      <c r="G2659" s="651">
        <v>6.5000000000000002E-2</v>
      </c>
      <c r="H2659" s="651">
        <v>5.1999999999999998E-2</v>
      </c>
      <c r="I2659" s="651" t="s">
        <v>1302</v>
      </c>
    </row>
    <row r="2660" spans="1:9" ht="15.75" x14ac:dyDescent="0.25">
      <c r="A2660" s="651">
        <v>2659</v>
      </c>
      <c r="B2660" s="651" t="s">
        <v>1308</v>
      </c>
      <c r="C2660" s="651" t="s">
        <v>296</v>
      </c>
      <c r="D2660" s="651" t="s">
        <v>1298</v>
      </c>
      <c r="E2660" s="651">
        <v>604</v>
      </c>
      <c r="F2660" s="651" t="s">
        <v>1301</v>
      </c>
      <c r="G2660" s="651">
        <v>0.54</v>
      </c>
      <c r="H2660" s="651">
        <v>0.43</v>
      </c>
      <c r="I2660" s="651" t="s">
        <v>1300</v>
      </c>
    </row>
    <row r="2661" spans="1:9" ht="15.75" x14ac:dyDescent="0.25">
      <c r="A2661" s="651">
        <v>2660</v>
      </c>
      <c r="B2661" s="651" t="s">
        <v>1308</v>
      </c>
      <c r="C2661" s="651" t="s">
        <v>296</v>
      </c>
      <c r="D2661" s="651" t="s">
        <v>1298</v>
      </c>
      <c r="E2661" s="651">
        <v>605</v>
      </c>
      <c r="F2661" s="651" t="s">
        <v>1301</v>
      </c>
      <c r="G2661" s="651">
        <v>8.0000000000000002E-3</v>
      </c>
      <c r="H2661" s="651">
        <v>8.0000000000000002E-3</v>
      </c>
      <c r="I2661" s="651" t="s">
        <v>1302</v>
      </c>
    </row>
    <row r="2662" spans="1:9" ht="15.75" x14ac:dyDescent="0.25">
      <c r="A2662" s="651">
        <v>2661</v>
      </c>
      <c r="B2662" s="651" t="s">
        <v>1308</v>
      </c>
      <c r="C2662" s="651" t="s">
        <v>296</v>
      </c>
      <c r="D2662" s="651" t="s">
        <v>1298</v>
      </c>
      <c r="E2662" s="651">
        <v>605</v>
      </c>
      <c r="F2662" s="651" t="s">
        <v>1301</v>
      </c>
      <c r="G2662" s="651">
        <v>8.7000000000000011E-3</v>
      </c>
      <c r="H2662" s="651">
        <v>8.7000000000000011E-3</v>
      </c>
      <c r="I2662" s="651" t="s">
        <v>1302</v>
      </c>
    </row>
    <row r="2663" spans="1:9" ht="15.75" x14ac:dyDescent="0.25">
      <c r="A2663" s="651">
        <v>2662</v>
      </c>
      <c r="B2663" s="651" t="s">
        <v>1308</v>
      </c>
      <c r="C2663" s="651" t="s">
        <v>296</v>
      </c>
      <c r="D2663" s="651" t="s">
        <v>1298</v>
      </c>
      <c r="E2663" s="651">
        <v>605</v>
      </c>
      <c r="F2663" s="651" t="s">
        <v>1301</v>
      </c>
      <c r="G2663" s="651">
        <v>7.5624999999999989E-3</v>
      </c>
      <c r="H2663" s="651">
        <v>8.9999999999999993E-3</v>
      </c>
      <c r="I2663" s="651" t="s">
        <v>1302</v>
      </c>
    </row>
    <row r="2664" spans="1:9" ht="15.75" x14ac:dyDescent="0.25">
      <c r="A2664" s="651">
        <v>2663</v>
      </c>
      <c r="B2664" s="651" t="s">
        <v>1308</v>
      </c>
      <c r="C2664" s="651" t="s">
        <v>296</v>
      </c>
      <c r="D2664" s="651" t="s">
        <v>1298</v>
      </c>
      <c r="E2664" s="651">
        <v>605</v>
      </c>
      <c r="F2664" s="651" t="s">
        <v>1301</v>
      </c>
      <c r="G2664" s="651">
        <v>7.0999999999999994E-2</v>
      </c>
      <c r="H2664" s="651">
        <v>5.6000000000000001E-2</v>
      </c>
      <c r="I2664" s="651" t="s">
        <v>1300</v>
      </c>
    </row>
    <row r="2665" spans="1:9" ht="15.75" x14ac:dyDescent="0.25">
      <c r="A2665" s="651">
        <v>2664</v>
      </c>
      <c r="B2665" s="651" t="s">
        <v>1308</v>
      </c>
      <c r="C2665" s="651" t="s">
        <v>296</v>
      </c>
      <c r="D2665" s="651" t="s">
        <v>1298</v>
      </c>
      <c r="E2665" s="651">
        <v>606</v>
      </c>
      <c r="F2665" s="651" t="s">
        <v>1301</v>
      </c>
      <c r="G2665" s="651">
        <v>8.7000000000000011E-3</v>
      </c>
      <c r="H2665" s="651">
        <v>8.7000000000000011E-3</v>
      </c>
      <c r="I2665" s="651" t="s">
        <v>1302</v>
      </c>
    </row>
    <row r="2666" spans="1:9" ht="15.75" x14ac:dyDescent="0.25">
      <c r="A2666" s="651">
        <v>2665</v>
      </c>
      <c r="B2666" s="651" t="s">
        <v>1308</v>
      </c>
      <c r="C2666" s="651" t="s">
        <v>296</v>
      </c>
      <c r="D2666" s="651" t="s">
        <v>1298</v>
      </c>
      <c r="E2666" s="651">
        <v>606</v>
      </c>
      <c r="F2666" s="651" t="s">
        <v>1301</v>
      </c>
      <c r="G2666" s="651">
        <v>8.9999999999999993E-3</v>
      </c>
      <c r="H2666" s="651">
        <v>8.9999999999999993E-3</v>
      </c>
      <c r="I2666" s="651" t="s">
        <v>1302</v>
      </c>
    </row>
    <row r="2667" spans="1:9" ht="15.75" x14ac:dyDescent="0.25">
      <c r="A2667" s="651">
        <v>2666</v>
      </c>
      <c r="B2667" s="651" t="s">
        <v>1308</v>
      </c>
      <c r="C2667" s="651" t="s">
        <v>296</v>
      </c>
      <c r="D2667" s="651" t="s">
        <v>1298</v>
      </c>
      <c r="E2667" s="651">
        <v>608</v>
      </c>
      <c r="F2667" s="651" t="s">
        <v>1301</v>
      </c>
      <c r="G2667" s="651">
        <v>8.3000000000000001E-3</v>
      </c>
      <c r="H2667" s="651">
        <v>8.3000000000000001E-3</v>
      </c>
      <c r="I2667" s="651" t="s">
        <v>1302</v>
      </c>
    </row>
    <row r="2668" spans="1:9" ht="15.75" x14ac:dyDescent="0.25">
      <c r="A2668" s="651">
        <v>2667</v>
      </c>
      <c r="B2668" s="651" t="s">
        <v>1308</v>
      </c>
      <c r="C2668" s="651" t="s">
        <v>296</v>
      </c>
      <c r="D2668" s="651" t="s">
        <v>1298</v>
      </c>
      <c r="E2668" s="651">
        <v>608</v>
      </c>
      <c r="F2668" s="651" t="s">
        <v>1301</v>
      </c>
      <c r="G2668" s="651" t="s">
        <v>1303</v>
      </c>
      <c r="H2668" s="651">
        <v>8.6999999999999994E-3</v>
      </c>
      <c r="I2668" s="651" t="s">
        <v>1302</v>
      </c>
    </row>
    <row r="2669" spans="1:9" ht="15.75" x14ac:dyDescent="0.25">
      <c r="A2669" s="651">
        <v>2668</v>
      </c>
      <c r="B2669" s="651" t="s">
        <v>1308</v>
      </c>
      <c r="C2669" s="651" t="s">
        <v>296</v>
      </c>
      <c r="D2669" s="651" t="s">
        <v>1298</v>
      </c>
      <c r="E2669" s="651">
        <v>608</v>
      </c>
      <c r="F2669" s="651" t="s">
        <v>1301</v>
      </c>
      <c r="G2669" s="651">
        <v>8.9999999999999993E-3</v>
      </c>
      <c r="H2669" s="651">
        <v>8.9999999999999993E-3</v>
      </c>
      <c r="I2669" s="651" t="s">
        <v>1302</v>
      </c>
    </row>
    <row r="2670" spans="1:9" ht="15.75" x14ac:dyDescent="0.25">
      <c r="A2670" s="651">
        <v>2669</v>
      </c>
      <c r="B2670" s="651" t="s">
        <v>1308</v>
      </c>
      <c r="C2670" s="651" t="s">
        <v>296</v>
      </c>
      <c r="D2670" s="651" t="s">
        <v>1298</v>
      </c>
      <c r="E2670" s="651">
        <v>608</v>
      </c>
      <c r="F2670" s="651" t="s">
        <v>1301</v>
      </c>
      <c r="G2670" s="651">
        <v>8.6999999999999994E-2</v>
      </c>
      <c r="H2670" s="651">
        <v>8.6999999999999994E-2</v>
      </c>
      <c r="I2670" s="651" t="s">
        <v>1300</v>
      </c>
    </row>
    <row r="2671" spans="1:9" ht="15.75" x14ac:dyDescent="0.25">
      <c r="A2671" s="651">
        <v>2670</v>
      </c>
      <c r="B2671" s="651" t="s">
        <v>1309</v>
      </c>
      <c r="C2671" s="651" t="s">
        <v>296</v>
      </c>
      <c r="D2671" s="651" t="s">
        <v>1298</v>
      </c>
      <c r="E2671" s="651">
        <v>609</v>
      </c>
      <c r="F2671" s="651" t="s">
        <v>1301</v>
      </c>
      <c r="G2671" s="651" t="s">
        <v>1303</v>
      </c>
      <c r="H2671" s="651">
        <v>8.6999999999999994E-3</v>
      </c>
      <c r="I2671" s="651" t="s">
        <v>1302</v>
      </c>
    </row>
    <row r="2672" spans="1:9" ht="15.75" x14ac:dyDescent="0.25">
      <c r="A2672" s="651">
        <v>2671</v>
      </c>
      <c r="B2672" s="651" t="s">
        <v>1308</v>
      </c>
      <c r="C2672" s="651" t="s">
        <v>296</v>
      </c>
      <c r="D2672" s="651" t="s">
        <v>1298</v>
      </c>
      <c r="E2672" s="651">
        <v>609</v>
      </c>
      <c r="F2672" s="651" t="s">
        <v>1301</v>
      </c>
      <c r="G2672" s="651">
        <v>8.7000000000000011E-3</v>
      </c>
      <c r="H2672" s="651">
        <v>8.7000000000000011E-3</v>
      </c>
      <c r="I2672" s="651" t="s">
        <v>1302</v>
      </c>
    </row>
    <row r="2673" spans="1:9" ht="15.75" x14ac:dyDescent="0.25">
      <c r="A2673" s="651">
        <v>2672</v>
      </c>
      <c r="B2673" s="651" t="s">
        <v>1308</v>
      </c>
      <c r="C2673" s="651" t="s">
        <v>296</v>
      </c>
      <c r="D2673" s="651" t="s">
        <v>1298</v>
      </c>
      <c r="E2673" s="651">
        <v>609</v>
      </c>
      <c r="F2673" s="651" t="s">
        <v>1301</v>
      </c>
      <c r="G2673" s="651">
        <v>0.25</v>
      </c>
      <c r="H2673" s="651">
        <v>0.2</v>
      </c>
      <c r="I2673" s="651" t="s">
        <v>1302</v>
      </c>
    </row>
    <row r="2674" spans="1:9" ht="15.75" x14ac:dyDescent="0.25">
      <c r="A2674" s="651">
        <v>2673</v>
      </c>
      <c r="B2674" s="651" t="s">
        <v>1309</v>
      </c>
      <c r="C2674" s="651" t="s">
        <v>296</v>
      </c>
      <c r="D2674" s="651" t="s">
        <v>1298</v>
      </c>
      <c r="E2674" s="651">
        <v>610</v>
      </c>
      <c r="F2674" s="651" t="s">
        <v>1301</v>
      </c>
      <c r="G2674" s="651" t="s">
        <v>1303</v>
      </c>
      <c r="H2674" s="651">
        <v>8.6999999999999994E-3</v>
      </c>
      <c r="I2674" s="651" t="s">
        <v>1302</v>
      </c>
    </row>
    <row r="2675" spans="1:9" ht="15.75" x14ac:dyDescent="0.25">
      <c r="A2675" s="651">
        <v>2674</v>
      </c>
      <c r="B2675" s="651" t="s">
        <v>1308</v>
      </c>
      <c r="C2675" s="651" t="s">
        <v>296</v>
      </c>
      <c r="D2675" s="651" t="s">
        <v>1298</v>
      </c>
      <c r="E2675" s="651">
        <v>610</v>
      </c>
      <c r="F2675" s="651" t="s">
        <v>1301</v>
      </c>
      <c r="G2675" s="651">
        <v>8.7000000000000011E-3</v>
      </c>
      <c r="H2675" s="651">
        <v>8.7000000000000011E-3</v>
      </c>
      <c r="I2675" s="651" t="s">
        <v>1302</v>
      </c>
    </row>
    <row r="2676" spans="1:9" ht="15.75" x14ac:dyDescent="0.25">
      <c r="A2676" s="651">
        <v>2675</v>
      </c>
      <c r="B2676" s="651" t="s">
        <v>1308</v>
      </c>
      <c r="C2676" s="651" t="s">
        <v>296</v>
      </c>
      <c r="D2676" s="651" t="s">
        <v>1298</v>
      </c>
      <c r="E2676" s="651">
        <v>610</v>
      </c>
      <c r="F2676" s="651" t="s">
        <v>1301</v>
      </c>
      <c r="G2676" s="651">
        <v>8.7000000000000011E-3</v>
      </c>
      <c r="H2676" s="651">
        <v>8.7000000000000011E-3</v>
      </c>
      <c r="I2676" s="651" t="s">
        <v>1302</v>
      </c>
    </row>
    <row r="2677" spans="1:9" ht="15.75" x14ac:dyDescent="0.25">
      <c r="A2677" s="651">
        <v>2676</v>
      </c>
      <c r="B2677" s="651" t="s">
        <v>1308</v>
      </c>
      <c r="C2677" s="651" t="s">
        <v>296</v>
      </c>
      <c r="D2677" s="651" t="s">
        <v>1298</v>
      </c>
      <c r="E2677" s="651">
        <v>610</v>
      </c>
      <c r="F2677" s="651" t="s">
        <v>1301</v>
      </c>
      <c r="G2677" s="651">
        <v>7.624999999999999E-3</v>
      </c>
      <c r="H2677" s="651">
        <v>8.9999999999999993E-3</v>
      </c>
      <c r="I2677" s="651" t="s">
        <v>1302</v>
      </c>
    </row>
    <row r="2678" spans="1:9" ht="15.75" x14ac:dyDescent="0.25">
      <c r="A2678" s="651">
        <v>2677</v>
      </c>
      <c r="B2678" s="651" t="s">
        <v>1308</v>
      </c>
      <c r="C2678" s="651" t="s">
        <v>296</v>
      </c>
      <c r="D2678" s="651" t="s">
        <v>1298</v>
      </c>
      <c r="E2678" s="651">
        <v>610</v>
      </c>
      <c r="F2678" s="651" t="s">
        <v>1301</v>
      </c>
      <c r="G2678" s="651" t="s">
        <v>1303</v>
      </c>
      <c r="H2678" s="651">
        <v>2.1000000000000001E-2</v>
      </c>
      <c r="I2678" s="651" t="s">
        <v>1300</v>
      </c>
    </row>
    <row r="2679" spans="1:9" ht="15.75" x14ac:dyDescent="0.25">
      <c r="A2679" s="651">
        <v>2678</v>
      </c>
      <c r="B2679" s="651" t="s">
        <v>1308</v>
      </c>
      <c r="C2679" s="651" t="s">
        <v>296</v>
      </c>
      <c r="D2679" s="651" t="s">
        <v>1298</v>
      </c>
      <c r="E2679" s="651">
        <v>611</v>
      </c>
      <c r="F2679" s="651" t="s">
        <v>1301</v>
      </c>
      <c r="G2679" s="651">
        <v>8.6E-3</v>
      </c>
      <c r="H2679" s="651">
        <v>8.6E-3</v>
      </c>
      <c r="I2679" s="651" t="s">
        <v>1302</v>
      </c>
    </row>
    <row r="2680" spans="1:9" ht="15.75" x14ac:dyDescent="0.25">
      <c r="A2680" s="651">
        <v>2679</v>
      </c>
      <c r="B2680" s="651" t="s">
        <v>1308</v>
      </c>
      <c r="C2680" s="651" t="s">
        <v>296</v>
      </c>
      <c r="D2680" s="651" t="s">
        <v>1298</v>
      </c>
      <c r="E2680" s="651">
        <v>611</v>
      </c>
      <c r="F2680" s="651" t="s">
        <v>1301</v>
      </c>
      <c r="G2680" s="651">
        <v>8.9999999999999993E-3</v>
      </c>
      <c r="H2680" s="651">
        <v>8.9999999999999993E-3</v>
      </c>
      <c r="I2680" s="651" t="s">
        <v>1302</v>
      </c>
    </row>
    <row r="2681" spans="1:9" ht="15.75" x14ac:dyDescent="0.25">
      <c r="A2681" s="651">
        <v>2680</v>
      </c>
      <c r="B2681" s="651" t="s">
        <v>1308</v>
      </c>
      <c r="C2681" s="651" t="s">
        <v>296</v>
      </c>
      <c r="D2681" s="651" t="s">
        <v>1298</v>
      </c>
      <c r="E2681" s="651">
        <v>612</v>
      </c>
      <c r="F2681" s="651" t="s">
        <v>1301</v>
      </c>
      <c r="G2681" s="651">
        <v>8.6E-3</v>
      </c>
      <c r="H2681" s="651">
        <v>8.6E-3</v>
      </c>
      <c r="I2681" s="651" t="s">
        <v>1302</v>
      </c>
    </row>
    <row r="2682" spans="1:9" ht="15.75" x14ac:dyDescent="0.25">
      <c r="A2682" s="651">
        <v>2681</v>
      </c>
      <c r="B2682" s="651" t="s">
        <v>1308</v>
      </c>
      <c r="C2682" s="651" t="s">
        <v>296</v>
      </c>
      <c r="D2682" s="651" t="s">
        <v>1298</v>
      </c>
      <c r="E2682" s="651">
        <v>612</v>
      </c>
      <c r="F2682" s="651" t="s">
        <v>1301</v>
      </c>
      <c r="G2682" s="651">
        <v>8.9999999999999993E-3</v>
      </c>
      <c r="H2682" s="651">
        <v>8.9999999999999993E-3</v>
      </c>
      <c r="I2682" s="651" t="s">
        <v>1302</v>
      </c>
    </row>
    <row r="2683" spans="1:9" ht="15.75" x14ac:dyDescent="0.25">
      <c r="A2683" s="651">
        <v>2682</v>
      </c>
      <c r="B2683" s="651" t="s">
        <v>1308</v>
      </c>
      <c r="C2683" s="651" t="s">
        <v>296</v>
      </c>
      <c r="D2683" s="651" t="s">
        <v>1298</v>
      </c>
      <c r="E2683" s="651">
        <v>612</v>
      </c>
      <c r="F2683" s="651" t="s">
        <v>1301</v>
      </c>
      <c r="G2683" s="651">
        <v>8.9999999999999993E-3</v>
      </c>
      <c r="H2683" s="651">
        <v>8.9999999999999993E-3</v>
      </c>
      <c r="I2683" s="651" t="s">
        <v>1302</v>
      </c>
    </row>
    <row r="2684" spans="1:9" ht="15.75" x14ac:dyDescent="0.25">
      <c r="A2684" s="651">
        <v>2683</v>
      </c>
      <c r="B2684" s="651" t="s">
        <v>1308</v>
      </c>
      <c r="C2684" s="651" t="s">
        <v>296</v>
      </c>
      <c r="D2684" s="651" t="s">
        <v>1298</v>
      </c>
      <c r="E2684" s="651">
        <v>612</v>
      </c>
      <c r="F2684" s="651" t="s">
        <v>1301</v>
      </c>
      <c r="G2684" s="651">
        <v>8.9999999999999993E-3</v>
      </c>
      <c r="H2684" s="651">
        <v>8.9999999999999993E-3</v>
      </c>
      <c r="I2684" s="651" t="s">
        <v>1302</v>
      </c>
    </row>
    <row r="2685" spans="1:9" ht="15.75" x14ac:dyDescent="0.25">
      <c r="A2685" s="651">
        <v>2684</v>
      </c>
      <c r="B2685" s="651" t="s">
        <v>1308</v>
      </c>
      <c r="C2685" s="651" t="s">
        <v>296</v>
      </c>
      <c r="D2685" s="651" t="s">
        <v>1298</v>
      </c>
      <c r="E2685" s="651">
        <v>613</v>
      </c>
      <c r="F2685" s="651" t="s">
        <v>1301</v>
      </c>
      <c r="G2685" s="651">
        <v>8.6E-3</v>
      </c>
      <c r="H2685" s="651">
        <v>8.6E-3</v>
      </c>
      <c r="I2685" s="651" t="s">
        <v>1302</v>
      </c>
    </row>
    <row r="2686" spans="1:9" ht="15.75" x14ac:dyDescent="0.25">
      <c r="A2686" s="651">
        <v>2685</v>
      </c>
      <c r="B2686" s="651" t="s">
        <v>1308</v>
      </c>
      <c r="C2686" s="651" t="s">
        <v>296</v>
      </c>
      <c r="D2686" s="651" t="s">
        <v>1298</v>
      </c>
      <c r="E2686" s="651">
        <v>613</v>
      </c>
      <c r="F2686" s="651" t="s">
        <v>1301</v>
      </c>
      <c r="G2686" s="651">
        <v>8.6E-3</v>
      </c>
      <c r="H2686" s="651">
        <v>8.6E-3</v>
      </c>
      <c r="I2686" s="651" t="s">
        <v>1302</v>
      </c>
    </row>
    <row r="2687" spans="1:9" ht="15.75" x14ac:dyDescent="0.25">
      <c r="A2687" s="651">
        <v>2686</v>
      </c>
      <c r="B2687" s="651" t="s">
        <v>1308</v>
      </c>
      <c r="C2687" s="651" t="s">
        <v>296</v>
      </c>
      <c r="D2687" s="651" t="s">
        <v>1298</v>
      </c>
      <c r="E2687" s="651">
        <v>613</v>
      </c>
      <c r="F2687" s="651" t="s">
        <v>1301</v>
      </c>
      <c r="G2687" s="651">
        <v>8.9999999999999993E-3</v>
      </c>
      <c r="H2687" s="651">
        <v>8.9999999999999993E-3</v>
      </c>
      <c r="I2687" s="651" t="s">
        <v>1302</v>
      </c>
    </row>
    <row r="2688" spans="1:9" ht="15.75" x14ac:dyDescent="0.25">
      <c r="A2688" s="651">
        <v>2687</v>
      </c>
      <c r="B2688" s="651" t="s">
        <v>1308</v>
      </c>
      <c r="C2688" s="651" t="s">
        <v>296</v>
      </c>
      <c r="D2688" s="651" t="s">
        <v>1298</v>
      </c>
      <c r="E2688" s="651">
        <v>613</v>
      </c>
      <c r="F2688" s="651" t="s">
        <v>1301</v>
      </c>
      <c r="G2688" s="651">
        <v>8.9999999999999993E-3</v>
      </c>
      <c r="H2688" s="651">
        <v>8.9999999999999993E-3</v>
      </c>
      <c r="I2688" s="651" t="s">
        <v>1302</v>
      </c>
    </row>
    <row r="2689" spans="1:9" ht="15.75" x14ac:dyDescent="0.25">
      <c r="A2689" s="651">
        <v>2688</v>
      </c>
      <c r="B2689" s="651" t="s">
        <v>1308</v>
      </c>
      <c r="C2689" s="651" t="s">
        <v>296</v>
      </c>
      <c r="D2689" s="651" t="s">
        <v>1298</v>
      </c>
      <c r="E2689" s="651">
        <v>613</v>
      </c>
      <c r="F2689" s="651" t="s">
        <v>1301</v>
      </c>
      <c r="G2689" s="651">
        <v>7.6624999999999992E-3</v>
      </c>
      <c r="H2689" s="651">
        <v>8.9999999999999993E-3</v>
      </c>
      <c r="I2689" s="651" t="s">
        <v>1302</v>
      </c>
    </row>
    <row r="2690" spans="1:9" ht="15.75" x14ac:dyDescent="0.25">
      <c r="A2690" s="651">
        <v>2689</v>
      </c>
      <c r="B2690" s="651" t="s">
        <v>1308</v>
      </c>
      <c r="C2690" s="651" t="s">
        <v>296</v>
      </c>
      <c r="D2690" s="651" t="s">
        <v>1298</v>
      </c>
      <c r="E2690" s="651">
        <v>613</v>
      </c>
      <c r="F2690" s="651" t="s">
        <v>1301</v>
      </c>
      <c r="G2690" s="651">
        <v>1.9E-2</v>
      </c>
      <c r="H2690" s="651">
        <v>1.9E-2</v>
      </c>
      <c r="I2690" s="651" t="s">
        <v>1300</v>
      </c>
    </row>
    <row r="2691" spans="1:9" ht="15.75" x14ac:dyDescent="0.25">
      <c r="A2691" s="651">
        <v>2690</v>
      </c>
      <c r="B2691" s="651" t="s">
        <v>1308</v>
      </c>
      <c r="C2691" s="651" t="s">
        <v>296</v>
      </c>
      <c r="D2691" s="651" t="s">
        <v>1298</v>
      </c>
      <c r="E2691" s="651">
        <v>614</v>
      </c>
      <c r="F2691" s="651" t="s">
        <v>1301</v>
      </c>
      <c r="G2691" s="651">
        <v>8.9999999999999993E-3</v>
      </c>
      <c r="H2691" s="651">
        <v>8.9999999999999993E-3</v>
      </c>
      <c r="I2691" s="651" t="s">
        <v>1302</v>
      </c>
    </row>
    <row r="2692" spans="1:9" ht="15.75" x14ac:dyDescent="0.25">
      <c r="A2692" s="651">
        <v>2691</v>
      </c>
      <c r="B2692" s="651" t="s">
        <v>1308</v>
      </c>
      <c r="C2692" s="651" t="s">
        <v>296</v>
      </c>
      <c r="D2692" s="651" t="s">
        <v>1298</v>
      </c>
      <c r="E2692" s="651">
        <v>614</v>
      </c>
      <c r="F2692" s="651" t="s">
        <v>1301</v>
      </c>
      <c r="G2692" s="651">
        <v>8.9999999999999993E-3</v>
      </c>
      <c r="H2692" s="651">
        <v>8.9999999999999993E-3</v>
      </c>
      <c r="I2692" s="651" t="s">
        <v>1302</v>
      </c>
    </row>
    <row r="2693" spans="1:9" ht="15.75" x14ac:dyDescent="0.25">
      <c r="A2693" s="651">
        <v>2692</v>
      </c>
      <c r="B2693" s="651" t="s">
        <v>1308</v>
      </c>
      <c r="C2693" s="651" t="s">
        <v>296</v>
      </c>
      <c r="D2693" s="651" t="s">
        <v>1298</v>
      </c>
      <c r="E2693" s="651">
        <v>614</v>
      </c>
      <c r="F2693" s="651" t="s">
        <v>1301</v>
      </c>
      <c r="G2693" s="651">
        <v>8.9999999999999993E-3</v>
      </c>
      <c r="H2693" s="651">
        <v>8.9999999999999993E-3</v>
      </c>
      <c r="I2693" s="651" t="s">
        <v>1302</v>
      </c>
    </row>
    <row r="2694" spans="1:9" ht="15.75" x14ac:dyDescent="0.25">
      <c r="A2694" s="651">
        <v>2693</v>
      </c>
      <c r="B2694" s="651" t="s">
        <v>1308</v>
      </c>
      <c r="C2694" s="651" t="s">
        <v>296</v>
      </c>
      <c r="D2694" s="651" t="s">
        <v>1298</v>
      </c>
      <c r="E2694" s="651">
        <v>614</v>
      </c>
      <c r="F2694" s="651" t="s">
        <v>1301</v>
      </c>
      <c r="G2694" s="651" t="s">
        <v>1303</v>
      </c>
      <c r="H2694" s="651">
        <v>2.1999999999999999E-2</v>
      </c>
      <c r="I2694" s="651" t="s">
        <v>1300</v>
      </c>
    </row>
    <row r="2695" spans="1:9" ht="15.75" x14ac:dyDescent="0.25">
      <c r="A2695" s="651">
        <v>2694</v>
      </c>
      <c r="B2695" s="651" t="s">
        <v>1308</v>
      </c>
      <c r="C2695" s="651" t="s">
        <v>296</v>
      </c>
      <c r="D2695" s="651" t="s">
        <v>1298</v>
      </c>
      <c r="E2695" s="651">
        <v>614</v>
      </c>
      <c r="F2695" s="651" t="s">
        <v>1301</v>
      </c>
      <c r="G2695" s="651" t="s">
        <v>1303</v>
      </c>
      <c r="H2695" s="651">
        <v>0.47</v>
      </c>
      <c r="I2695" s="651" t="s">
        <v>1300</v>
      </c>
    </row>
    <row r="2696" spans="1:9" ht="15.75" x14ac:dyDescent="0.25">
      <c r="A2696" s="651">
        <v>2695</v>
      </c>
      <c r="B2696" s="651" t="s">
        <v>1308</v>
      </c>
      <c r="C2696" s="651" t="s">
        <v>296</v>
      </c>
      <c r="D2696" s="651" t="s">
        <v>1298</v>
      </c>
      <c r="E2696" s="651">
        <v>615</v>
      </c>
      <c r="F2696" s="651" t="s">
        <v>1301</v>
      </c>
      <c r="G2696" s="651">
        <v>1.0999999999999999E-2</v>
      </c>
      <c r="H2696" s="651">
        <v>8.6E-3</v>
      </c>
      <c r="I2696" s="651" t="s">
        <v>1302</v>
      </c>
    </row>
    <row r="2697" spans="1:9" ht="15.75" x14ac:dyDescent="0.25">
      <c r="A2697" s="651">
        <v>2696</v>
      </c>
      <c r="B2697" s="651" t="s">
        <v>1308</v>
      </c>
      <c r="C2697" s="651" t="s">
        <v>296</v>
      </c>
      <c r="D2697" s="651" t="s">
        <v>1298</v>
      </c>
      <c r="E2697" s="651">
        <v>615</v>
      </c>
      <c r="F2697" s="651" t="s">
        <v>1301</v>
      </c>
      <c r="G2697" s="651">
        <v>1.0999999999999999E-2</v>
      </c>
      <c r="H2697" s="651">
        <v>8.6E-3</v>
      </c>
      <c r="I2697" s="651" t="s">
        <v>1302</v>
      </c>
    </row>
    <row r="2698" spans="1:9" ht="15.75" x14ac:dyDescent="0.25">
      <c r="A2698" s="651">
        <v>2697</v>
      </c>
      <c r="B2698" s="651" t="s">
        <v>1308</v>
      </c>
      <c r="C2698" s="651" t="s">
        <v>296</v>
      </c>
      <c r="D2698" s="651" t="s">
        <v>1298</v>
      </c>
      <c r="E2698" s="651">
        <v>615</v>
      </c>
      <c r="F2698" s="651" t="s">
        <v>1301</v>
      </c>
      <c r="G2698" s="651">
        <v>1.0999999999999999E-2</v>
      </c>
      <c r="H2698" s="651">
        <v>8.6E-3</v>
      </c>
      <c r="I2698" s="651" t="s">
        <v>1302</v>
      </c>
    </row>
    <row r="2699" spans="1:9" ht="15.75" x14ac:dyDescent="0.25">
      <c r="A2699" s="651">
        <v>2698</v>
      </c>
      <c r="B2699" s="651" t="s">
        <v>1308</v>
      </c>
      <c r="C2699" s="651" t="s">
        <v>296</v>
      </c>
      <c r="D2699" s="651" t="s">
        <v>1298</v>
      </c>
      <c r="E2699" s="651">
        <v>615</v>
      </c>
      <c r="F2699" s="651" t="s">
        <v>1301</v>
      </c>
      <c r="G2699" s="651">
        <v>1.0999999999999999E-2</v>
      </c>
      <c r="H2699" s="651">
        <v>8.6E-3</v>
      </c>
      <c r="I2699" s="651" t="s">
        <v>1302</v>
      </c>
    </row>
    <row r="2700" spans="1:9" ht="15.75" x14ac:dyDescent="0.25">
      <c r="A2700" s="651">
        <v>2699</v>
      </c>
      <c r="B2700" s="651" t="s">
        <v>1308</v>
      </c>
      <c r="C2700" s="651" t="s">
        <v>296</v>
      </c>
      <c r="D2700" s="651" t="s">
        <v>1298</v>
      </c>
      <c r="E2700" s="651">
        <v>615</v>
      </c>
      <c r="F2700" s="651" t="s">
        <v>1301</v>
      </c>
      <c r="G2700" s="651">
        <v>1.0999999999999999E-2</v>
      </c>
      <c r="H2700" s="651">
        <v>8.6E-3</v>
      </c>
      <c r="I2700" s="651" t="s">
        <v>1302</v>
      </c>
    </row>
    <row r="2701" spans="1:9" ht="15.75" x14ac:dyDescent="0.25">
      <c r="A2701" s="651">
        <v>2700</v>
      </c>
      <c r="B2701" s="651" t="s">
        <v>1308</v>
      </c>
      <c r="C2701" s="651" t="s">
        <v>296</v>
      </c>
      <c r="D2701" s="651" t="s">
        <v>1298</v>
      </c>
      <c r="E2701" s="651">
        <v>615</v>
      </c>
      <c r="F2701" s="651" t="s">
        <v>1301</v>
      </c>
      <c r="G2701" s="651">
        <v>1.0999999999999999E-2</v>
      </c>
      <c r="H2701" s="651">
        <v>8.6E-3</v>
      </c>
      <c r="I2701" s="651" t="s">
        <v>1302</v>
      </c>
    </row>
    <row r="2702" spans="1:9" ht="15.75" x14ac:dyDescent="0.25">
      <c r="A2702" s="651">
        <v>2701</v>
      </c>
      <c r="B2702" s="651" t="s">
        <v>1308</v>
      </c>
      <c r="C2702" s="651" t="s">
        <v>296</v>
      </c>
      <c r="D2702" s="651" t="s">
        <v>1298</v>
      </c>
      <c r="E2702" s="651">
        <v>615</v>
      </c>
      <c r="F2702" s="651" t="s">
        <v>1301</v>
      </c>
      <c r="G2702" s="651">
        <v>8.6E-3</v>
      </c>
      <c r="H2702" s="651">
        <v>8.6E-3</v>
      </c>
      <c r="I2702" s="651" t="s">
        <v>1302</v>
      </c>
    </row>
    <row r="2703" spans="1:9" ht="15.75" x14ac:dyDescent="0.25">
      <c r="A2703" s="651">
        <v>2702</v>
      </c>
      <c r="B2703" s="651" t="s">
        <v>1308</v>
      </c>
      <c r="C2703" s="651" t="s">
        <v>296</v>
      </c>
      <c r="D2703" s="651" t="s">
        <v>1298</v>
      </c>
      <c r="E2703" s="651">
        <v>615</v>
      </c>
      <c r="F2703" s="651" t="s">
        <v>1301</v>
      </c>
      <c r="G2703" s="651">
        <v>8.6E-3</v>
      </c>
      <c r="H2703" s="651">
        <v>8.6E-3</v>
      </c>
      <c r="I2703" s="651" t="s">
        <v>1302</v>
      </c>
    </row>
    <row r="2704" spans="1:9" ht="15.75" x14ac:dyDescent="0.25">
      <c r="A2704" s="651">
        <v>2703</v>
      </c>
      <c r="B2704" s="651" t="s">
        <v>1308</v>
      </c>
      <c r="C2704" s="651" t="s">
        <v>296</v>
      </c>
      <c r="D2704" s="651" t="s">
        <v>1298</v>
      </c>
      <c r="E2704" s="651">
        <v>615</v>
      </c>
      <c r="F2704" s="651" t="s">
        <v>1301</v>
      </c>
      <c r="G2704" s="651">
        <v>7.3458333333333327E-3</v>
      </c>
      <c r="H2704" s="651">
        <v>8.6E-3</v>
      </c>
      <c r="I2704" s="651" t="s">
        <v>1302</v>
      </c>
    </row>
    <row r="2705" spans="1:9" ht="15.75" x14ac:dyDescent="0.25">
      <c r="A2705" s="651">
        <v>2704</v>
      </c>
      <c r="B2705" s="651" t="s">
        <v>1308</v>
      </c>
      <c r="C2705" s="651" t="s">
        <v>296</v>
      </c>
      <c r="D2705" s="651" t="s">
        <v>1298</v>
      </c>
      <c r="E2705" s="651">
        <v>615</v>
      </c>
      <c r="F2705" s="651" t="s">
        <v>1301</v>
      </c>
      <c r="G2705" s="651">
        <v>7.3458333333333327E-3</v>
      </c>
      <c r="H2705" s="651">
        <v>8.6E-3</v>
      </c>
      <c r="I2705" s="651" t="s">
        <v>1302</v>
      </c>
    </row>
    <row r="2706" spans="1:9" ht="15.75" x14ac:dyDescent="0.25">
      <c r="A2706" s="651">
        <v>2705</v>
      </c>
      <c r="B2706" s="651" t="s">
        <v>1308</v>
      </c>
      <c r="C2706" s="651" t="s">
        <v>296</v>
      </c>
      <c r="D2706" s="651" t="s">
        <v>1298</v>
      </c>
      <c r="E2706" s="651">
        <v>615</v>
      </c>
      <c r="F2706" s="651" t="s">
        <v>1301</v>
      </c>
      <c r="G2706" s="651">
        <v>7.3458333333333327E-3</v>
      </c>
      <c r="H2706" s="651">
        <v>8.6E-3</v>
      </c>
      <c r="I2706" s="651" t="s">
        <v>1302</v>
      </c>
    </row>
    <row r="2707" spans="1:9" ht="15.75" x14ac:dyDescent="0.25">
      <c r="A2707" s="651">
        <v>2706</v>
      </c>
      <c r="B2707" s="651" t="s">
        <v>1308</v>
      </c>
      <c r="C2707" s="651" t="s">
        <v>296</v>
      </c>
      <c r="D2707" s="651" t="s">
        <v>1298</v>
      </c>
      <c r="E2707" s="651">
        <v>615</v>
      </c>
      <c r="F2707" s="651" t="s">
        <v>1301</v>
      </c>
      <c r="G2707" s="651">
        <v>7.3458333333333327E-3</v>
      </c>
      <c r="H2707" s="651">
        <v>8.6E-3</v>
      </c>
      <c r="I2707" s="651" t="s">
        <v>1302</v>
      </c>
    </row>
    <row r="2708" spans="1:9" ht="15.75" x14ac:dyDescent="0.25">
      <c r="A2708" s="651">
        <v>2707</v>
      </c>
      <c r="B2708" s="651" t="s">
        <v>1308</v>
      </c>
      <c r="C2708" s="651" t="s">
        <v>296</v>
      </c>
      <c r="D2708" s="651" t="s">
        <v>1298</v>
      </c>
      <c r="E2708" s="651">
        <v>615</v>
      </c>
      <c r="F2708" s="651" t="s">
        <v>1301</v>
      </c>
      <c r="G2708" s="651">
        <v>7.3458333333333327E-3</v>
      </c>
      <c r="H2708" s="651">
        <v>8.6E-3</v>
      </c>
      <c r="I2708" s="651" t="s">
        <v>1302</v>
      </c>
    </row>
    <row r="2709" spans="1:9" ht="15.75" x14ac:dyDescent="0.25">
      <c r="A2709" s="651">
        <v>2708</v>
      </c>
      <c r="B2709" s="651" t="s">
        <v>1308</v>
      </c>
      <c r="C2709" s="651" t="s">
        <v>296</v>
      </c>
      <c r="D2709" s="651" t="s">
        <v>1298</v>
      </c>
      <c r="E2709" s="651">
        <v>615</v>
      </c>
      <c r="F2709" s="651" t="s">
        <v>1301</v>
      </c>
      <c r="G2709" s="651">
        <v>7.3458333333333327E-3</v>
      </c>
      <c r="H2709" s="651">
        <v>8.6E-3</v>
      </c>
      <c r="I2709" s="651" t="s">
        <v>1302</v>
      </c>
    </row>
    <row r="2710" spans="1:9" ht="15.75" x14ac:dyDescent="0.25">
      <c r="A2710" s="651">
        <v>2709</v>
      </c>
      <c r="B2710" s="651" t="s">
        <v>1308</v>
      </c>
      <c r="C2710" s="651" t="s">
        <v>296</v>
      </c>
      <c r="D2710" s="651" t="s">
        <v>1298</v>
      </c>
      <c r="E2710" s="651">
        <v>615</v>
      </c>
      <c r="F2710" s="651" t="s">
        <v>1301</v>
      </c>
      <c r="G2710" s="651">
        <v>8.9999999999999993E-3</v>
      </c>
      <c r="H2710" s="651">
        <v>8.9999999999999993E-3</v>
      </c>
      <c r="I2710" s="651" t="s">
        <v>1302</v>
      </c>
    </row>
    <row r="2711" spans="1:9" ht="15.75" x14ac:dyDescent="0.25">
      <c r="A2711" s="651">
        <v>2710</v>
      </c>
      <c r="B2711" s="651" t="s">
        <v>1308</v>
      </c>
      <c r="C2711" s="651" t="s">
        <v>296</v>
      </c>
      <c r="D2711" s="651" t="s">
        <v>1298</v>
      </c>
      <c r="E2711" s="651">
        <v>615</v>
      </c>
      <c r="F2711" s="651" t="s">
        <v>1301</v>
      </c>
      <c r="G2711" s="651">
        <v>8.9999999999999993E-3</v>
      </c>
      <c r="H2711" s="651">
        <v>8.9999999999999993E-3</v>
      </c>
      <c r="I2711" s="651" t="s">
        <v>1302</v>
      </c>
    </row>
    <row r="2712" spans="1:9" ht="15.75" x14ac:dyDescent="0.25">
      <c r="A2712" s="651">
        <v>2711</v>
      </c>
      <c r="B2712" s="651" t="s">
        <v>1308</v>
      </c>
      <c r="C2712" s="651" t="s">
        <v>296</v>
      </c>
      <c r="D2712" s="651" t="s">
        <v>1298</v>
      </c>
      <c r="E2712" s="651">
        <v>615</v>
      </c>
      <c r="F2712" s="651" t="s">
        <v>1301</v>
      </c>
      <c r="G2712" s="651">
        <v>8.9999999999999993E-3</v>
      </c>
      <c r="H2712" s="651">
        <v>8.9999999999999993E-3</v>
      </c>
      <c r="I2712" s="651" t="s">
        <v>1302</v>
      </c>
    </row>
    <row r="2713" spans="1:9" ht="15.75" x14ac:dyDescent="0.25">
      <c r="A2713" s="651">
        <v>2712</v>
      </c>
      <c r="B2713" s="651" t="s">
        <v>1308</v>
      </c>
      <c r="C2713" s="651" t="s">
        <v>296</v>
      </c>
      <c r="D2713" s="651" t="s">
        <v>1298</v>
      </c>
      <c r="E2713" s="651">
        <v>615</v>
      </c>
      <c r="F2713" s="651" t="s">
        <v>1301</v>
      </c>
      <c r="G2713" s="651">
        <v>8.9999999999999993E-3</v>
      </c>
      <c r="H2713" s="651">
        <v>8.9999999999999993E-3</v>
      </c>
      <c r="I2713" s="651" t="s">
        <v>1302</v>
      </c>
    </row>
    <row r="2714" spans="1:9" ht="15.75" x14ac:dyDescent="0.25">
      <c r="A2714" s="651">
        <v>2713</v>
      </c>
      <c r="B2714" s="651" t="s">
        <v>1308</v>
      </c>
      <c r="C2714" s="651" t="s">
        <v>296</v>
      </c>
      <c r="D2714" s="651" t="s">
        <v>1298</v>
      </c>
      <c r="E2714" s="651">
        <v>615</v>
      </c>
      <c r="F2714" s="651" t="s">
        <v>1301</v>
      </c>
      <c r="G2714" s="651">
        <v>8.9999999999999993E-3</v>
      </c>
      <c r="H2714" s="651">
        <v>8.9999999999999993E-3</v>
      </c>
      <c r="I2714" s="651" t="s">
        <v>1302</v>
      </c>
    </row>
    <row r="2715" spans="1:9" ht="15.75" x14ac:dyDescent="0.25">
      <c r="A2715" s="651">
        <v>2714</v>
      </c>
      <c r="B2715" s="651" t="s">
        <v>1308</v>
      </c>
      <c r="C2715" s="651" t="s">
        <v>296</v>
      </c>
      <c r="D2715" s="651" t="s">
        <v>1298</v>
      </c>
      <c r="E2715" s="651">
        <v>615</v>
      </c>
      <c r="F2715" s="651" t="s">
        <v>1301</v>
      </c>
      <c r="G2715" s="651">
        <v>8.9999999999999993E-3</v>
      </c>
      <c r="H2715" s="651">
        <v>8.9999999999999993E-3</v>
      </c>
      <c r="I2715" s="651" t="s">
        <v>1302</v>
      </c>
    </row>
    <row r="2716" spans="1:9" ht="15.75" x14ac:dyDescent="0.25">
      <c r="A2716" s="651">
        <v>2715</v>
      </c>
      <c r="B2716" s="651" t="s">
        <v>1308</v>
      </c>
      <c r="C2716" s="651" t="s">
        <v>296</v>
      </c>
      <c r="D2716" s="651" t="s">
        <v>1298</v>
      </c>
      <c r="E2716" s="651">
        <v>615</v>
      </c>
      <c r="F2716" s="651" t="s">
        <v>1301</v>
      </c>
      <c r="G2716" s="651">
        <v>8.9999999999999993E-3</v>
      </c>
      <c r="H2716" s="651">
        <v>8.9999999999999993E-3</v>
      </c>
      <c r="I2716" s="651" t="s">
        <v>1302</v>
      </c>
    </row>
    <row r="2717" spans="1:9" ht="15.75" x14ac:dyDescent="0.25">
      <c r="A2717" s="651">
        <v>2716</v>
      </c>
      <c r="B2717" s="651" t="s">
        <v>1308</v>
      </c>
      <c r="C2717" s="651" t="s">
        <v>296</v>
      </c>
      <c r="D2717" s="651" t="s">
        <v>1298</v>
      </c>
      <c r="E2717" s="651">
        <v>615</v>
      </c>
      <c r="F2717" s="651" t="s">
        <v>1301</v>
      </c>
      <c r="G2717" s="651">
        <v>8.9999999999999993E-3</v>
      </c>
      <c r="H2717" s="651">
        <v>8.9999999999999993E-3</v>
      </c>
      <c r="I2717" s="651" t="s">
        <v>1302</v>
      </c>
    </row>
    <row r="2718" spans="1:9" ht="15.75" x14ac:dyDescent="0.25">
      <c r="A2718" s="651">
        <v>2717</v>
      </c>
      <c r="B2718" s="651" t="s">
        <v>1308</v>
      </c>
      <c r="C2718" s="651" t="s">
        <v>296</v>
      </c>
      <c r="D2718" s="651" t="s">
        <v>1298</v>
      </c>
      <c r="E2718" s="651">
        <v>615</v>
      </c>
      <c r="F2718" s="651" t="s">
        <v>1301</v>
      </c>
      <c r="G2718" s="651">
        <v>1.2E-2</v>
      </c>
      <c r="H2718" s="651">
        <v>1.2E-2</v>
      </c>
      <c r="I2718" s="651" t="s">
        <v>1300</v>
      </c>
    </row>
    <row r="2719" spans="1:9" ht="15.75" x14ac:dyDescent="0.25">
      <c r="A2719" s="651">
        <v>2718</v>
      </c>
      <c r="B2719" s="651" t="s">
        <v>1309</v>
      </c>
      <c r="C2719" s="651" t="s">
        <v>296</v>
      </c>
      <c r="D2719" s="651" t="s">
        <v>1298</v>
      </c>
      <c r="E2719" s="651">
        <v>615</v>
      </c>
      <c r="F2719" s="651" t="s">
        <v>1301</v>
      </c>
      <c r="G2719" s="651" t="s">
        <v>1303</v>
      </c>
      <c r="H2719" s="651">
        <v>3.4000000000000002E-2</v>
      </c>
      <c r="I2719" s="651" t="s">
        <v>1300</v>
      </c>
    </row>
    <row r="2720" spans="1:9" ht="15.75" x14ac:dyDescent="0.25">
      <c r="A2720" s="651">
        <v>2719</v>
      </c>
      <c r="B2720" s="651" t="s">
        <v>1308</v>
      </c>
      <c r="C2720" s="651" t="s">
        <v>296</v>
      </c>
      <c r="D2720" s="651" t="s">
        <v>1298</v>
      </c>
      <c r="E2720" s="651">
        <v>615</v>
      </c>
      <c r="F2720" s="651" t="s">
        <v>1301</v>
      </c>
      <c r="G2720" s="651">
        <v>0.3417</v>
      </c>
      <c r="H2720" s="651">
        <v>0.26666699999999999</v>
      </c>
      <c r="I2720" s="651" t="s">
        <v>1302</v>
      </c>
    </row>
    <row r="2721" spans="1:9" ht="15.75" x14ac:dyDescent="0.25">
      <c r="A2721" s="651">
        <v>2720</v>
      </c>
      <c r="B2721" s="651" t="s">
        <v>1308</v>
      </c>
      <c r="C2721" s="651" t="s">
        <v>296</v>
      </c>
      <c r="D2721" s="651" t="s">
        <v>1298</v>
      </c>
      <c r="E2721" s="651">
        <v>616</v>
      </c>
      <c r="F2721" s="651" t="s">
        <v>1301</v>
      </c>
      <c r="G2721" s="651">
        <v>7.6999999999999994E-3</v>
      </c>
      <c r="H2721" s="651">
        <v>8.9999999999999993E-3</v>
      </c>
      <c r="I2721" s="651" t="s">
        <v>1302</v>
      </c>
    </row>
    <row r="2722" spans="1:9" ht="15.75" x14ac:dyDescent="0.25">
      <c r="A2722" s="651">
        <v>2721</v>
      </c>
      <c r="B2722" s="651" t="s">
        <v>1308</v>
      </c>
      <c r="C2722" s="651" t="s">
        <v>296</v>
      </c>
      <c r="D2722" s="651" t="s">
        <v>1298</v>
      </c>
      <c r="E2722" s="651">
        <v>616</v>
      </c>
      <c r="F2722" s="651" t="s">
        <v>1301</v>
      </c>
      <c r="G2722" s="651">
        <v>1.1122222222222221E-2</v>
      </c>
      <c r="H2722" s="651">
        <v>1.2999999999999999E-2</v>
      </c>
      <c r="I2722" s="651" t="s">
        <v>1300</v>
      </c>
    </row>
    <row r="2723" spans="1:9" ht="15.75" x14ac:dyDescent="0.25">
      <c r="A2723" s="651">
        <v>2722</v>
      </c>
      <c r="B2723" s="651" t="s">
        <v>1308</v>
      </c>
      <c r="C2723" s="651" t="s">
        <v>296</v>
      </c>
      <c r="D2723" s="651" t="s">
        <v>1298</v>
      </c>
      <c r="E2723" s="651">
        <v>617</v>
      </c>
      <c r="F2723" s="651" t="s">
        <v>1301</v>
      </c>
      <c r="G2723" s="651">
        <v>7.369722222222222E-3</v>
      </c>
      <c r="H2723" s="651">
        <v>8.6E-3</v>
      </c>
      <c r="I2723" s="651" t="s">
        <v>1302</v>
      </c>
    </row>
    <row r="2724" spans="1:9" ht="15.75" x14ac:dyDescent="0.25">
      <c r="A2724" s="651">
        <v>2723</v>
      </c>
      <c r="B2724" s="651" t="s">
        <v>1308</v>
      </c>
      <c r="C2724" s="651" t="s">
        <v>296</v>
      </c>
      <c r="D2724" s="651" t="s">
        <v>1298</v>
      </c>
      <c r="E2724" s="651">
        <v>617</v>
      </c>
      <c r="F2724" s="651" t="s">
        <v>1301</v>
      </c>
      <c r="G2724" s="651">
        <v>7.369722222222222E-3</v>
      </c>
      <c r="H2724" s="651">
        <v>8.6E-3</v>
      </c>
      <c r="I2724" s="651" t="s">
        <v>1302</v>
      </c>
    </row>
    <row r="2725" spans="1:9" ht="15.75" x14ac:dyDescent="0.25">
      <c r="A2725" s="651">
        <v>2724</v>
      </c>
      <c r="B2725" s="651" t="s">
        <v>1308</v>
      </c>
      <c r="C2725" s="651" t="s">
        <v>296</v>
      </c>
      <c r="D2725" s="651" t="s">
        <v>1298</v>
      </c>
      <c r="E2725" s="651">
        <v>617</v>
      </c>
      <c r="F2725" s="651" t="s">
        <v>1301</v>
      </c>
      <c r="G2725" s="651">
        <v>8.9999999999999993E-3</v>
      </c>
      <c r="H2725" s="651">
        <v>8.9999999999999993E-3</v>
      </c>
      <c r="I2725" s="651" t="s">
        <v>1302</v>
      </c>
    </row>
    <row r="2726" spans="1:9" ht="15.75" x14ac:dyDescent="0.25">
      <c r="A2726" s="651">
        <v>2725</v>
      </c>
      <c r="B2726" s="651" t="s">
        <v>1308</v>
      </c>
      <c r="C2726" s="651" t="s">
        <v>296</v>
      </c>
      <c r="D2726" s="651" t="s">
        <v>1298</v>
      </c>
      <c r="E2726" s="651">
        <v>617</v>
      </c>
      <c r="F2726" s="651" t="s">
        <v>1301</v>
      </c>
      <c r="G2726" s="651">
        <v>8.9999999999999993E-3</v>
      </c>
      <c r="H2726" s="651">
        <v>8.9999999999999993E-3</v>
      </c>
      <c r="I2726" s="651" t="s">
        <v>1302</v>
      </c>
    </row>
    <row r="2727" spans="1:9" ht="15.75" x14ac:dyDescent="0.25">
      <c r="A2727" s="651">
        <v>2726</v>
      </c>
      <c r="B2727" s="651" t="s">
        <v>1308</v>
      </c>
      <c r="C2727" s="651" t="s">
        <v>296</v>
      </c>
      <c r="D2727" s="651" t="s">
        <v>1298</v>
      </c>
      <c r="E2727" s="651">
        <v>617</v>
      </c>
      <c r="F2727" s="651" t="s">
        <v>1301</v>
      </c>
      <c r="G2727" s="651">
        <v>8.9999999999999993E-3</v>
      </c>
      <c r="H2727" s="651">
        <v>8.9999999999999993E-3</v>
      </c>
      <c r="I2727" s="651" t="s">
        <v>1302</v>
      </c>
    </row>
    <row r="2728" spans="1:9" ht="15.75" x14ac:dyDescent="0.25">
      <c r="A2728" s="651">
        <v>2727</v>
      </c>
      <c r="B2728" s="651" t="s">
        <v>1308</v>
      </c>
      <c r="C2728" s="651" t="s">
        <v>296</v>
      </c>
      <c r="D2728" s="651" t="s">
        <v>1298</v>
      </c>
      <c r="E2728" s="651">
        <v>617</v>
      </c>
      <c r="F2728" s="651" t="s">
        <v>1301</v>
      </c>
      <c r="G2728" s="651">
        <v>8.9999999999999993E-3</v>
      </c>
      <c r="H2728" s="651">
        <v>8.9999999999999993E-3</v>
      </c>
      <c r="I2728" s="651" t="s">
        <v>1302</v>
      </c>
    </row>
    <row r="2729" spans="1:9" ht="15.75" x14ac:dyDescent="0.25">
      <c r="A2729" s="651">
        <v>2728</v>
      </c>
      <c r="B2729" s="651" t="s">
        <v>1308</v>
      </c>
      <c r="C2729" s="651" t="s">
        <v>296</v>
      </c>
      <c r="D2729" s="651" t="s">
        <v>1298</v>
      </c>
      <c r="E2729" s="651">
        <v>617</v>
      </c>
      <c r="F2729" s="651" t="s">
        <v>1301</v>
      </c>
      <c r="G2729" s="651">
        <v>8.9999999999999993E-3</v>
      </c>
      <c r="H2729" s="651">
        <v>8.9999999999999993E-3</v>
      </c>
      <c r="I2729" s="651" t="s">
        <v>1302</v>
      </c>
    </row>
    <row r="2730" spans="1:9" ht="15.75" x14ac:dyDescent="0.25">
      <c r="A2730" s="651">
        <v>2729</v>
      </c>
      <c r="B2730" s="651" t="s">
        <v>1308</v>
      </c>
      <c r="C2730" s="651" t="s">
        <v>296</v>
      </c>
      <c r="D2730" s="651" t="s">
        <v>1298</v>
      </c>
      <c r="E2730" s="651">
        <v>617</v>
      </c>
      <c r="F2730" s="651" t="s">
        <v>1301</v>
      </c>
      <c r="G2730" s="651">
        <v>8.9999999999999993E-3</v>
      </c>
      <c r="H2730" s="651">
        <v>8.9999999999999993E-3</v>
      </c>
      <c r="I2730" s="651" t="s">
        <v>1302</v>
      </c>
    </row>
    <row r="2731" spans="1:9" ht="15.75" x14ac:dyDescent="0.25">
      <c r="A2731" s="651">
        <v>2730</v>
      </c>
      <c r="B2731" s="651" t="s">
        <v>1308</v>
      </c>
      <c r="C2731" s="651" t="s">
        <v>296</v>
      </c>
      <c r="D2731" s="651" t="s">
        <v>1298</v>
      </c>
      <c r="E2731" s="651">
        <v>617</v>
      </c>
      <c r="F2731" s="651" t="s">
        <v>1301</v>
      </c>
      <c r="G2731" s="651">
        <v>0.14916364093500656</v>
      </c>
      <c r="H2731" s="651">
        <v>0.14916364093500656</v>
      </c>
      <c r="I2731" s="651" t="s">
        <v>1302</v>
      </c>
    </row>
    <row r="2732" spans="1:9" ht="15.75" x14ac:dyDescent="0.25">
      <c r="A2732" s="651">
        <v>2731</v>
      </c>
      <c r="B2732" s="651" t="s">
        <v>1308</v>
      </c>
      <c r="C2732" s="651" t="s">
        <v>296</v>
      </c>
      <c r="D2732" s="651" t="s">
        <v>1298</v>
      </c>
      <c r="E2732" s="651">
        <v>617</v>
      </c>
      <c r="F2732" s="651" t="s">
        <v>1301</v>
      </c>
      <c r="G2732" s="651">
        <v>0.34279999999999999</v>
      </c>
      <c r="H2732" s="651">
        <v>0.26666699999999999</v>
      </c>
      <c r="I2732" s="651" t="s">
        <v>1302</v>
      </c>
    </row>
    <row r="2733" spans="1:9" ht="15.75" x14ac:dyDescent="0.25">
      <c r="A2733" s="651">
        <v>2732</v>
      </c>
      <c r="B2733" s="651" t="s">
        <v>1308</v>
      </c>
      <c r="C2733" s="651" t="s">
        <v>296</v>
      </c>
      <c r="D2733" s="651" t="s">
        <v>1298</v>
      </c>
      <c r="E2733" s="651">
        <v>617</v>
      </c>
      <c r="F2733" s="651" t="s">
        <v>1301</v>
      </c>
      <c r="G2733" s="651">
        <v>0.95</v>
      </c>
      <c r="H2733" s="651">
        <v>0.95</v>
      </c>
      <c r="I2733" s="651" t="s">
        <v>1300</v>
      </c>
    </row>
    <row r="2734" spans="1:9" ht="15.75" x14ac:dyDescent="0.25">
      <c r="A2734" s="651">
        <v>2733</v>
      </c>
      <c r="B2734" s="651" t="s">
        <v>1308</v>
      </c>
      <c r="C2734" s="651" t="s">
        <v>296</v>
      </c>
      <c r="D2734" s="651" t="s">
        <v>1298</v>
      </c>
      <c r="E2734" s="651">
        <v>618</v>
      </c>
      <c r="F2734" s="651" t="s">
        <v>1301</v>
      </c>
      <c r="G2734" s="651">
        <v>8.0000000000000002E-3</v>
      </c>
      <c r="H2734" s="651">
        <v>8.0000000000000002E-3</v>
      </c>
      <c r="I2734" s="651" t="s">
        <v>1302</v>
      </c>
    </row>
    <row r="2735" spans="1:9" ht="15.75" x14ac:dyDescent="0.25">
      <c r="A2735" s="651">
        <v>2734</v>
      </c>
      <c r="B2735" s="651" t="s">
        <v>1308</v>
      </c>
      <c r="C2735" s="651" t="s">
        <v>296</v>
      </c>
      <c r="D2735" s="651" t="s">
        <v>1298</v>
      </c>
      <c r="E2735" s="651">
        <v>618</v>
      </c>
      <c r="F2735" s="651" t="s">
        <v>1301</v>
      </c>
      <c r="G2735" s="651">
        <v>1.0999999999999999E-2</v>
      </c>
      <c r="H2735" s="651">
        <v>8.5000000000000006E-3</v>
      </c>
      <c r="I2735" s="651" t="s">
        <v>1302</v>
      </c>
    </row>
    <row r="2736" spans="1:9" ht="15.75" x14ac:dyDescent="0.25">
      <c r="A2736" s="651">
        <v>2735</v>
      </c>
      <c r="B2736" s="651" t="s">
        <v>1308</v>
      </c>
      <c r="C2736" s="651" t="s">
        <v>296</v>
      </c>
      <c r="D2736" s="651" t="s">
        <v>1298</v>
      </c>
      <c r="E2736" s="651">
        <v>618</v>
      </c>
      <c r="F2736" s="651" t="s">
        <v>1301</v>
      </c>
      <c r="G2736" s="651">
        <v>8.5000000000000006E-3</v>
      </c>
      <c r="H2736" s="651">
        <v>8.5000000000000006E-3</v>
      </c>
      <c r="I2736" s="651" t="s">
        <v>1302</v>
      </c>
    </row>
    <row r="2737" spans="1:9" ht="15.75" x14ac:dyDescent="0.25">
      <c r="A2737" s="651">
        <v>2736</v>
      </c>
      <c r="B2737" s="651" t="s">
        <v>1308</v>
      </c>
      <c r="C2737" s="651" t="s">
        <v>296</v>
      </c>
      <c r="D2737" s="651" t="s">
        <v>1298</v>
      </c>
      <c r="E2737" s="651">
        <v>618</v>
      </c>
      <c r="F2737" s="651" t="s">
        <v>1301</v>
      </c>
      <c r="G2737" s="651">
        <v>8.5000000000000006E-3</v>
      </c>
      <c r="H2737" s="651">
        <v>8.5000000000000006E-3</v>
      </c>
      <c r="I2737" s="651" t="s">
        <v>1302</v>
      </c>
    </row>
    <row r="2738" spans="1:9" ht="15.75" x14ac:dyDescent="0.25">
      <c r="A2738" s="651">
        <v>2737</v>
      </c>
      <c r="B2738" s="651" t="s">
        <v>1308</v>
      </c>
      <c r="C2738" s="651" t="s">
        <v>296</v>
      </c>
      <c r="D2738" s="651" t="s">
        <v>1298</v>
      </c>
      <c r="E2738" s="651">
        <v>618</v>
      </c>
      <c r="F2738" s="651" t="s">
        <v>1301</v>
      </c>
      <c r="G2738" s="651">
        <v>8.9999999999999993E-3</v>
      </c>
      <c r="H2738" s="651">
        <v>8.9999999999999993E-3</v>
      </c>
      <c r="I2738" s="651" t="s">
        <v>1302</v>
      </c>
    </row>
    <row r="2739" spans="1:9" ht="15.75" x14ac:dyDescent="0.25">
      <c r="A2739" s="651">
        <v>2738</v>
      </c>
      <c r="B2739" s="651" t="s">
        <v>1308</v>
      </c>
      <c r="C2739" s="651" t="s">
        <v>296</v>
      </c>
      <c r="D2739" s="651" t="s">
        <v>1298</v>
      </c>
      <c r="E2739" s="651">
        <v>618</v>
      </c>
      <c r="F2739" s="651" t="s">
        <v>1301</v>
      </c>
      <c r="G2739" s="651">
        <v>8.9999999999999993E-3</v>
      </c>
      <c r="H2739" s="651">
        <v>8.9999999999999993E-3</v>
      </c>
      <c r="I2739" s="651" t="s">
        <v>1302</v>
      </c>
    </row>
    <row r="2740" spans="1:9" ht="15.75" x14ac:dyDescent="0.25">
      <c r="A2740" s="651">
        <v>2739</v>
      </c>
      <c r="B2740" s="651" t="s">
        <v>1308</v>
      </c>
      <c r="C2740" s="651" t="s">
        <v>296</v>
      </c>
      <c r="D2740" s="651" t="s">
        <v>1298</v>
      </c>
      <c r="E2740" s="651">
        <v>618</v>
      </c>
      <c r="F2740" s="651" t="s">
        <v>1301</v>
      </c>
      <c r="G2740" s="651">
        <v>8.9999999999999993E-3</v>
      </c>
      <c r="H2740" s="651">
        <v>8.9999999999999993E-3</v>
      </c>
      <c r="I2740" s="651" t="s">
        <v>1302</v>
      </c>
    </row>
    <row r="2741" spans="1:9" ht="15.75" x14ac:dyDescent="0.25">
      <c r="A2741" s="651">
        <v>2740</v>
      </c>
      <c r="B2741" s="651" t="s">
        <v>1308</v>
      </c>
      <c r="C2741" s="651" t="s">
        <v>296</v>
      </c>
      <c r="D2741" s="651" t="s">
        <v>1298</v>
      </c>
      <c r="E2741" s="651">
        <v>618</v>
      </c>
      <c r="F2741" s="651" t="s">
        <v>1301</v>
      </c>
      <c r="G2741" s="651">
        <v>7.7249999999999992E-3</v>
      </c>
      <c r="H2741" s="651">
        <v>8.9999999999999993E-3</v>
      </c>
      <c r="I2741" s="651" t="s">
        <v>1302</v>
      </c>
    </row>
    <row r="2742" spans="1:9" ht="15.75" x14ac:dyDescent="0.25">
      <c r="A2742" s="651">
        <v>2741</v>
      </c>
      <c r="B2742" s="651" t="s">
        <v>1308</v>
      </c>
      <c r="C2742" s="651" t="s">
        <v>296</v>
      </c>
      <c r="D2742" s="651" t="s">
        <v>1298</v>
      </c>
      <c r="E2742" s="651">
        <v>619</v>
      </c>
      <c r="F2742" s="651" t="s">
        <v>1301</v>
      </c>
      <c r="G2742" s="651">
        <v>8.9999999999999993E-3</v>
      </c>
      <c r="H2742" s="651">
        <v>8.9999999999999993E-3</v>
      </c>
      <c r="I2742" s="651" t="s">
        <v>1302</v>
      </c>
    </row>
    <row r="2743" spans="1:9" ht="15.75" x14ac:dyDescent="0.25">
      <c r="A2743" s="651">
        <v>2742</v>
      </c>
      <c r="B2743" s="651" t="s">
        <v>1308</v>
      </c>
      <c r="C2743" s="651" t="s">
        <v>296</v>
      </c>
      <c r="D2743" s="651" t="s">
        <v>1298</v>
      </c>
      <c r="E2743" s="651">
        <v>619</v>
      </c>
      <c r="F2743" s="651" t="s">
        <v>1301</v>
      </c>
      <c r="G2743" s="651">
        <v>8.9999999999999993E-3</v>
      </c>
      <c r="H2743" s="651">
        <v>8.9999999999999993E-3</v>
      </c>
      <c r="I2743" s="651" t="s">
        <v>1302</v>
      </c>
    </row>
    <row r="2744" spans="1:9" ht="15.75" x14ac:dyDescent="0.25">
      <c r="A2744" s="651">
        <v>2743</v>
      </c>
      <c r="B2744" s="651" t="s">
        <v>1308</v>
      </c>
      <c r="C2744" s="651" t="s">
        <v>296</v>
      </c>
      <c r="D2744" s="651" t="s">
        <v>1298</v>
      </c>
      <c r="E2744" s="651">
        <v>619</v>
      </c>
      <c r="F2744" s="651" t="s">
        <v>1301</v>
      </c>
      <c r="G2744" s="651">
        <v>8.9999999999999993E-3</v>
      </c>
      <c r="H2744" s="651">
        <v>8.9999999999999993E-3</v>
      </c>
      <c r="I2744" s="651" t="s">
        <v>1302</v>
      </c>
    </row>
    <row r="2745" spans="1:9" ht="15.75" x14ac:dyDescent="0.25">
      <c r="A2745" s="651">
        <v>2744</v>
      </c>
      <c r="B2745" s="651" t="s">
        <v>1308</v>
      </c>
      <c r="C2745" s="651" t="s">
        <v>296</v>
      </c>
      <c r="D2745" s="651" t="s">
        <v>1298</v>
      </c>
      <c r="E2745" s="651">
        <v>619</v>
      </c>
      <c r="F2745" s="651" t="s">
        <v>1301</v>
      </c>
      <c r="G2745" s="651">
        <v>1.0316666666666667E-2</v>
      </c>
      <c r="H2745" s="651">
        <v>1.2E-2</v>
      </c>
      <c r="I2745" s="651" t="s">
        <v>1300</v>
      </c>
    </row>
    <row r="2746" spans="1:9" ht="15.75" x14ac:dyDescent="0.25">
      <c r="A2746" s="651">
        <v>2745</v>
      </c>
      <c r="B2746" s="651" t="s">
        <v>1308</v>
      </c>
      <c r="C2746" s="651" t="s">
        <v>296</v>
      </c>
      <c r="D2746" s="651" t="s">
        <v>1298</v>
      </c>
      <c r="E2746" s="651">
        <v>620</v>
      </c>
      <c r="F2746" s="651" t="s">
        <v>1301</v>
      </c>
      <c r="G2746" s="651">
        <v>7.1000000000000004E-3</v>
      </c>
      <c r="H2746" s="651">
        <v>7.1000000000000004E-3</v>
      </c>
      <c r="I2746" s="651" t="s">
        <v>1300</v>
      </c>
    </row>
    <row r="2747" spans="1:9" ht="15.75" x14ac:dyDescent="0.25">
      <c r="A2747" s="651">
        <v>2746</v>
      </c>
      <c r="B2747" s="651" t="s">
        <v>1308</v>
      </c>
      <c r="C2747" s="651" t="s">
        <v>296</v>
      </c>
      <c r="D2747" s="651" t="s">
        <v>1298</v>
      </c>
      <c r="E2747" s="651">
        <v>620</v>
      </c>
      <c r="F2747" s="651" t="s">
        <v>1301</v>
      </c>
      <c r="G2747" s="651">
        <v>8.5000000000000006E-3</v>
      </c>
      <c r="H2747" s="651">
        <v>8.5000000000000006E-3</v>
      </c>
      <c r="I2747" s="651" t="s">
        <v>1302</v>
      </c>
    </row>
    <row r="2748" spans="1:9" ht="15.75" x14ac:dyDescent="0.25">
      <c r="A2748" s="651">
        <v>2747</v>
      </c>
      <c r="B2748" s="651" t="s">
        <v>1308</v>
      </c>
      <c r="C2748" s="651" t="s">
        <v>296</v>
      </c>
      <c r="D2748" s="651" t="s">
        <v>1298</v>
      </c>
      <c r="E2748" s="651">
        <v>620</v>
      </c>
      <c r="F2748" s="651" t="s">
        <v>1301</v>
      </c>
      <c r="G2748" s="651">
        <v>8.9999999999999993E-3</v>
      </c>
      <c r="H2748" s="651">
        <v>8.9999999999999993E-3</v>
      </c>
      <c r="I2748" s="651" t="s">
        <v>1302</v>
      </c>
    </row>
    <row r="2749" spans="1:9" ht="15.75" x14ac:dyDescent="0.25">
      <c r="A2749" s="651">
        <v>2748</v>
      </c>
      <c r="B2749" s="651" t="s">
        <v>1308</v>
      </c>
      <c r="C2749" s="651" t="s">
        <v>296</v>
      </c>
      <c r="D2749" s="651" t="s">
        <v>1298</v>
      </c>
      <c r="E2749" s="651">
        <v>620</v>
      </c>
      <c r="F2749" s="651" t="s">
        <v>1301</v>
      </c>
      <c r="G2749" s="651">
        <v>8.9999999999999993E-3</v>
      </c>
      <c r="H2749" s="651">
        <v>8.9999999999999993E-3</v>
      </c>
      <c r="I2749" s="651" t="s">
        <v>1302</v>
      </c>
    </row>
    <row r="2750" spans="1:9" ht="15.75" x14ac:dyDescent="0.25">
      <c r="A2750" s="651">
        <v>2749</v>
      </c>
      <c r="B2750" s="651" t="s">
        <v>1308</v>
      </c>
      <c r="C2750" s="651" t="s">
        <v>296</v>
      </c>
      <c r="D2750" s="651" t="s">
        <v>1298</v>
      </c>
      <c r="E2750" s="651">
        <v>620</v>
      </c>
      <c r="F2750" s="651" t="s">
        <v>1301</v>
      </c>
      <c r="G2750" s="651">
        <v>8.9999999999999993E-3</v>
      </c>
      <c r="H2750" s="651">
        <v>8.9999999999999993E-3</v>
      </c>
      <c r="I2750" s="651" t="s">
        <v>1302</v>
      </c>
    </row>
    <row r="2751" spans="1:9" ht="15.75" x14ac:dyDescent="0.25">
      <c r="A2751" s="651">
        <v>2750</v>
      </c>
      <c r="B2751" s="651" t="s">
        <v>1308</v>
      </c>
      <c r="C2751" s="651" t="s">
        <v>296</v>
      </c>
      <c r="D2751" s="651" t="s">
        <v>1298</v>
      </c>
      <c r="E2751" s="651">
        <v>620</v>
      </c>
      <c r="F2751" s="651" t="s">
        <v>1301</v>
      </c>
      <c r="G2751" s="651">
        <v>8.9999999999999993E-3</v>
      </c>
      <c r="H2751" s="651">
        <v>8.9999999999999993E-3</v>
      </c>
      <c r="I2751" s="651" t="s">
        <v>1302</v>
      </c>
    </row>
    <row r="2752" spans="1:9" ht="15.75" x14ac:dyDescent="0.25">
      <c r="A2752" s="651">
        <v>2751</v>
      </c>
      <c r="B2752" s="651" t="s">
        <v>1308</v>
      </c>
      <c r="C2752" s="651" t="s">
        <v>296</v>
      </c>
      <c r="D2752" s="651" t="s">
        <v>1298</v>
      </c>
      <c r="E2752" s="651">
        <v>620</v>
      </c>
      <c r="F2752" s="651" t="s">
        <v>1301</v>
      </c>
      <c r="G2752" s="651">
        <v>8.9999999999999993E-3</v>
      </c>
      <c r="H2752" s="651">
        <v>8.9999999999999993E-3</v>
      </c>
      <c r="I2752" s="651" t="s">
        <v>1302</v>
      </c>
    </row>
    <row r="2753" spans="1:9" ht="15.75" x14ac:dyDescent="0.25">
      <c r="A2753" s="651">
        <v>2752</v>
      </c>
      <c r="B2753" s="651" t="s">
        <v>1308</v>
      </c>
      <c r="C2753" s="651" t="s">
        <v>296</v>
      </c>
      <c r="D2753" s="651" t="s">
        <v>1298</v>
      </c>
      <c r="E2753" s="651">
        <v>620</v>
      </c>
      <c r="F2753" s="651" t="s">
        <v>1301</v>
      </c>
      <c r="G2753" s="651">
        <v>8.9999999999999993E-3</v>
      </c>
      <c r="H2753" s="651">
        <v>8.9999999999999993E-3</v>
      </c>
      <c r="I2753" s="651" t="s">
        <v>1302</v>
      </c>
    </row>
    <row r="2754" spans="1:9" ht="15.75" x14ac:dyDescent="0.25">
      <c r="A2754" s="651">
        <v>2753</v>
      </c>
      <c r="B2754" s="651" t="s">
        <v>1308</v>
      </c>
      <c r="C2754" s="651" t="s">
        <v>296</v>
      </c>
      <c r="D2754" s="651" t="s">
        <v>1298</v>
      </c>
      <c r="E2754" s="651">
        <v>620</v>
      </c>
      <c r="F2754" s="651" t="s">
        <v>1301</v>
      </c>
      <c r="G2754" s="651">
        <v>8.9999999999999993E-3</v>
      </c>
      <c r="H2754" s="651">
        <v>8.9999999999999993E-3</v>
      </c>
      <c r="I2754" s="651" t="s">
        <v>1302</v>
      </c>
    </row>
    <row r="2755" spans="1:9" ht="15.75" x14ac:dyDescent="0.25">
      <c r="A2755" s="651">
        <v>2754</v>
      </c>
      <c r="B2755" s="651" t="s">
        <v>1308</v>
      </c>
      <c r="C2755" s="651" t="s">
        <v>296</v>
      </c>
      <c r="D2755" s="651" t="s">
        <v>1298</v>
      </c>
      <c r="E2755" s="651">
        <v>620</v>
      </c>
      <c r="F2755" s="651" t="s">
        <v>1301</v>
      </c>
      <c r="G2755" s="651">
        <v>8.9999999999999993E-3</v>
      </c>
      <c r="H2755" s="651">
        <v>8.9999999999999993E-3</v>
      </c>
      <c r="I2755" s="651" t="s">
        <v>1302</v>
      </c>
    </row>
    <row r="2756" spans="1:9" ht="15.75" x14ac:dyDescent="0.25">
      <c r="A2756" s="651">
        <v>2755</v>
      </c>
      <c r="B2756" s="651" t="s">
        <v>1308</v>
      </c>
      <c r="C2756" s="651" t="s">
        <v>296</v>
      </c>
      <c r="D2756" s="651" t="s">
        <v>1298</v>
      </c>
      <c r="E2756" s="651">
        <v>620</v>
      </c>
      <c r="F2756" s="651" t="s">
        <v>1301</v>
      </c>
      <c r="G2756" s="651">
        <v>8.9999999999999993E-3</v>
      </c>
      <c r="H2756" s="651">
        <v>8.9999999999999993E-3</v>
      </c>
      <c r="I2756" s="651" t="s">
        <v>1302</v>
      </c>
    </row>
    <row r="2757" spans="1:9" ht="15.75" x14ac:dyDescent="0.25">
      <c r="A2757" s="651">
        <v>2756</v>
      </c>
      <c r="B2757" s="651" t="s">
        <v>1308</v>
      </c>
      <c r="C2757" s="651" t="s">
        <v>296</v>
      </c>
      <c r="D2757" s="651" t="s">
        <v>1298</v>
      </c>
      <c r="E2757" s="651">
        <v>620</v>
      </c>
      <c r="F2757" s="651" t="s">
        <v>1301</v>
      </c>
      <c r="G2757" s="651">
        <v>8.9999999999999993E-3</v>
      </c>
      <c r="H2757" s="651">
        <v>8.9999999999999993E-3</v>
      </c>
      <c r="I2757" s="651" t="s">
        <v>1302</v>
      </c>
    </row>
    <row r="2758" spans="1:9" ht="15.75" x14ac:dyDescent="0.25">
      <c r="A2758" s="651">
        <v>2757</v>
      </c>
      <c r="B2758" s="651" t="s">
        <v>1308</v>
      </c>
      <c r="C2758" s="651" t="s">
        <v>296</v>
      </c>
      <c r="D2758" s="651" t="s">
        <v>1298</v>
      </c>
      <c r="E2758" s="651">
        <v>620</v>
      </c>
      <c r="F2758" s="651" t="s">
        <v>1301</v>
      </c>
      <c r="G2758" s="651">
        <v>8.9999999999999993E-3</v>
      </c>
      <c r="H2758" s="651">
        <v>8.9999999999999993E-3</v>
      </c>
      <c r="I2758" s="651" t="s">
        <v>1302</v>
      </c>
    </row>
    <row r="2759" spans="1:9" ht="15.75" x14ac:dyDescent="0.25">
      <c r="A2759" s="651">
        <v>2758</v>
      </c>
      <c r="B2759" s="651" t="s">
        <v>1308</v>
      </c>
      <c r="C2759" s="651" t="s">
        <v>296</v>
      </c>
      <c r="D2759" s="651" t="s">
        <v>1298</v>
      </c>
      <c r="E2759" s="651">
        <v>620</v>
      </c>
      <c r="F2759" s="651" t="s">
        <v>1301</v>
      </c>
      <c r="G2759" s="651">
        <v>8.9999999999999993E-3</v>
      </c>
      <c r="H2759" s="651">
        <v>8.9999999999999993E-3</v>
      </c>
      <c r="I2759" s="651" t="s">
        <v>1302</v>
      </c>
    </row>
    <row r="2760" spans="1:9" ht="15.75" x14ac:dyDescent="0.25">
      <c r="A2760" s="651">
        <v>2759</v>
      </c>
      <c r="B2760" s="651" t="s">
        <v>1308</v>
      </c>
      <c r="C2760" s="651" t="s">
        <v>296</v>
      </c>
      <c r="D2760" s="651" t="s">
        <v>1298</v>
      </c>
      <c r="E2760" s="651">
        <v>620</v>
      </c>
      <c r="F2760" s="651" t="s">
        <v>1301</v>
      </c>
      <c r="G2760" s="651">
        <v>8.9999999999999993E-3</v>
      </c>
      <c r="H2760" s="651">
        <v>8.9999999999999993E-3</v>
      </c>
      <c r="I2760" s="651" t="s">
        <v>1302</v>
      </c>
    </row>
    <row r="2761" spans="1:9" ht="15.75" x14ac:dyDescent="0.25">
      <c r="A2761" s="651">
        <v>2760</v>
      </c>
      <c r="B2761" s="651" t="s">
        <v>1308</v>
      </c>
      <c r="C2761" s="651" t="s">
        <v>296</v>
      </c>
      <c r="D2761" s="651" t="s">
        <v>1298</v>
      </c>
      <c r="E2761" s="651">
        <v>620</v>
      </c>
      <c r="F2761" s="651" t="s">
        <v>1301</v>
      </c>
      <c r="G2761" s="651">
        <v>7.7499999999999991E-3</v>
      </c>
      <c r="H2761" s="651">
        <v>8.9999999999999993E-3</v>
      </c>
      <c r="I2761" s="651" t="s">
        <v>1302</v>
      </c>
    </row>
    <row r="2762" spans="1:9" ht="15.75" x14ac:dyDescent="0.25">
      <c r="A2762" s="651">
        <v>2761</v>
      </c>
      <c r="B2762" s="651" t="s">
        <v>1308</v>
      </c>
      <c r="C2762" s="651" t="s">
        <v>296</v>
      </c>
      <c r="D2762" s="651" t="s">
        <v>1298</v>
      </c>
      <c r="E2762" s="651">
        <v>620</v>
      </c>
      <c r="F2762" s="651" t="s">
        <v>1301</v>
      </c>
      <c r="G2762" s="651">
        <v>1.6361111111111111E-2</v>
      </c>
      <c r="H2762" s="651">
        <v>1.9E-2</v>
      </c>
      <c r="I2762" s="651" t="s">
        <v>1300</v>
      </c>
    </row>
    <row r="2763" spans="1:9" ht="15.75" x14ac:dyDescent="0.25">
      <c r="A2763" s="651">
        <v>2762</v>
      </c>
      <c r="B2763" s="651" t="s">
        <v>1308</v>
      </c>
      <c r="C2763" s="651" t="s">
        <v>296</v>
      </c>
      <c r="D2763" s="651" t="s">
        <v>1298</v>
      </c>
      <c r="E2763" s="651">
        <v>620</v>
      </c>
      <c r="F2763" s="651" t="s">
        <v>1301</v>
      </c>
      <c r="G2763" s="651">
        <v>0.05</v>
      </c>
      <c r="H2763" s="651">
        <v>0.05</v>
      </c>
      <c r="I2763" s="651" t="s">
        <v>1300</v>
      </c>
    </row>
    <row r="2764" spans="1:9" ht="15.75" x14ac:dyDescent="0.25">
      <c r="A2764" s="651">
        <v>2763</v>
      </c>
      <c r="B2764" s="651" t="s">
        <v>1308</v>
      </c>
      <c r="C2764" s="651" t="s">
        <v>296</v>
      </c>
      <c r="D2764" s="651" t="s">
        <v>1298</v>
      </c>
      <c r="E2764" s="651">
        <v>620</v>
      </c>
      <c r="F2764" s="651" t="s">
        <v>1301</v>
      </c>
      <c r="G2764" s="651">
        <v>6.7000000000000004E-2</v>
      </c>
      <c r="H2764" s="651">
        <v>6.7000000000000004E-2</v>
      </c>
      <c r="I2764" s="651" t="s">
        <v>1302</v>
      </c>
    </row>
    <row r="2765" spans="1:9" ht="15.75" x14ac:dyDescent="0.25">
      <c r="A2765" s="651">
        <v>2764</v>
      </c>
      <c r="B2765" s="651" t="s">
        <v>1308</v>
      </c>
      <c r="C2765" s="651" t="s">
        <v>296</v>
      </c>
      <c r="D2765" s="651" t="s">
        <v>1298</v>
      </c>
      <c r="E2765" s="651">
        <v>620</v>
      </c>
      <c r="F2765" s="651" t="s">
        <v>1301</v>
      </c>
      <c r="G2765" s="651">
        <v>0.34439999999999998</v>
      </c>
      <c r="H2765" s="651">
        <v>0.26666699999999999</v>
      </c>
      <c r="I2765" s="651" t="s">
        <v>1302</v>
      </c>
    </row>
    <row r="2766" spans="1:9" ht="15.75" x14ac:dyDescent="0.25">
      <c r="A2766" s="651">
        <v>2765</v>
      </c>
      <c r="B2766" s="651" t="s">
        <v>1308</v>
      </c>
      <c r="C2766" s="651" t="s">
        <v>296</v>
      </c>
      <c r="D2766" s="651" t="s">
        <v>1298</v>
      </c>
      <c r="E2766" s="651">
        <v>621</v>
      </c>
      <c r="F2766" s="651" t="s">
        <v>1301</v>
      </c>
      <c r="G2766" s="651">
        <v>8.9999999999999993E-3</v>
      </c>
      <c r="H2766" s="651">
        <v>8.9999999999999993E-3</v>
      </c>
      <c r="I2766" s="651" t="s">
        <v>1302</v>
      </c>
    </row>
    <row r="2767" spans="1:9" ht="15.75" x14ac:dyDescent="0.25">
      <c r="A2767" s="651">
        <v>2766</v>
      </c>
      <c r="B2767" s="651" t="s">
        <v>1308</v>
      </c>
      <c r="C2767" s="651" t="s">
        <v>296</v>
      </c>
      <c r="D2767" s="651" t="s">
        <v>1298</v>
      </c>
      <c r="E2767" s="651">
        <v>621</v>
      </c>
      <c r="F2767" s="651" t="s">
        <v>1301</v>
      </c>
      <c r="G2767" s="651">
        <v>7.7624999999999994E-3</v>
      </c>
      <c r="H2767" s="651">
        <v>8.9999999999999993E-3</v>
      </c>
      <c r="I2767" s="651" t="s">
        <v>1302</v>
      </c>
    </row>
    <row r="2768" spans="1:9" ht="15.75" x14ac:dyDescent="0.25">
      <c r="A2768" s="651">
        <v>2767</v>
      </c>
      <c r="B2768" s="651" t="s">
        <v>1308</v>
      </c>
      <c r="C2768" s="651" t="s">
        <v>296</v>
      </c>
      <c r="D2768" s="651" t="s">
        <v>1298</v>
      </c>
      <c r="E2768" s="651">
        <v>622</v>
      </c>
      <c r="F2768" s="651" t="s">
        <v>1301</v>
      </c>
      <c r="G2768" s="651">
        <v>8.9999999999999993E-3</v>
      </c>
      <c r="H2768" s="651">
        <v>8.9999999999999993E-3</v>
      </c>
      <c r="I2768" s="651" t="s">
        <v>1302</v>
      </c>
    </row>
    <row r="2769" spans="1:9" ht="15.75" x14ac:dyDescent="0.25">
      <c r="A2769" s="651">
        <v>2768</v>
      </c>
      <c r="B2769" s="651" t="s">
        <v>1308</v>
      </c>
      <c r="C2769" s="651" t="s">
        <v>296</v>
      </c>
      <c r="D2769" s="651" t="s">
        <v>1298</v>
      </c>
      <c r="E2769" s="651">
        <v>622</v>
      </c>
      <c r="F2769" s="651" t="s">
        <v>1301</v>
      </c>
      <c r="G2769" s="651">
        <v>8.9999999999999993E-3</v>
      </c>
      <c r="H2769" s="651">
        <v>8.9999999999999993E-3</v>
      </c>
      <c r="I2769" s="651" t="s">
        <v>1302</v>
      </c>
    </row>
    <row r="2770" spans="1:9" ht="15.75" x14ac:dyDescent="0.25">
      <c r="A2770" s="651">
        <v>2769</v>
      </c>
      <c r="B2770" s="651" t="s">
        <v>1308</v>
      </c>
      <c r="C2770" s="651" t="s">
        <v>296</v>
      </c>
      <c r="D2770" s="651" t="s">
        <v>1298</v>
      </c>
      <c r="E2770" s="651">
        <v>622</v>
      </c>
      <c r="F2770" s="651" t="s">
        <v>1301</v>
      </c>
      <c r="G2770" s="651">
        <v>7.7749999999999998E-3</v>
      </c>
      <c r="H2770" s="651">
        <v>8.9999999999999993E-3</v>
      </c>
      <c r="I2770" s="651" t="s">
        <v>1302</v>
      </c>
    </row>
    <row r="2771" spans="1:9" ht="15.75" x14ac:dyDescent="0.25">
      <c r="A2771" s="651">
        <v>2770</v>
      </c>
      <c r="B2771" s="651" t="s">
        <v>1308</v>
      </c>
      <c r="C2771" s="651" t="s">
        <v>296</v>
      </c>
      <c r="D2771" s="651" t="s">
        <v>1298</v>
      </c>
      <c r="E2771" s="651">
        <v>622</v>
      </c>
      <c r="F2771" s="651" t="s">
        <v>1301</v>
      </c>
      <c r="G2771" s="651" t="s">
        <v>1303</v>
      </c>
      <c r="H2771" s="651">
        <v>1.7000000000000001E-2</v>
      </c>
      <c r="I2771" s="651" t="s">
        <v>1300</v>
      </c>
    </row>
    <row r="2772" spans="1:9" ht="15.75" x14ac:dyDescent="0.25">
      <c r="A2772" s="651">
        <v>2771</v>
      </c>
      <c r="B2772" s="651" t="s">
        <v>1308</v>
      </c>
      <c r="C2772" s="651" t="s">
        <v>296</v>
      </c>
      <c r="D2772" s="651" t="s">
        <v>1298</v>
      </c>
      <c r="E2772" s="651">
        <v>623</v>
      </c>
      <c r="F2772" s="651" t="s">
        <v>1301</v>
      </c>
      <c r="G2772" s="651">
        <v>8.9999999999999993E-3</v>
      </c>
      <c r="H2772" s="651">
        <v>8.9999999999999993E-3</v>
      </c>
      <c r="I2772" s="651" t="s">
        <v>1302</v>
      </c>
    </row>
    <row r="2773" spans="1:9" ht="15.75" x14ac:dyDescent="0.25">
      <c r="A2773" s="651">
        <v>2772</v>
      </c>
      <c r="B2773" s="651" t="s">
        <v>1308</v>
      </c>
      <c r="C2773" s="651" t="s">
        <v>296</v>
      </c>
      <c r="D2773" s="651" t="s">
        <v>1298</v>
      </c>
      <c r="E2773" s="651">
        <v>624</v>
      </c>
      <c r="F2773" s="651" t="s">
        <v>1301</v>
      </c>
      <c r="G2773" s="651">
        <v>8.0000000000000002E-3</v>
      </c>
      <c r="H2773" s="651">
        <v>8.0000000000000002E-3</v>
      </c>
      <c r="I2773" s="651" t="s">
        <v>1302</v>
      </c>
    </row>
    <row r="2774" spans="1:9" ht="15.75" x14ac:dyDescent="0.25">
      <c r="A2774" s="651">
        <v>2773</v>
      </c>
      <c r="B2774" s="651" t="s">
        <v>1308</v>
      </c>
      <c r="C2774" s="651" t="s">
        <v>296</v>
      </c>
      <c r="D2774" s="651" t="s">
        <v>1298</v>
      </c>
      <c r="E2774" s="651">
        <v>624</v>
      </c>
      <c r="F2774" s="651" t="s">
        <v>1301</v>
      </c>
      <c r="G2774" s="651">
        <v>8.0000000000000002E-3</v>
      </c>
      <c r="H2774" s="651">
        <v>8.0000000000000002E-3</v>
      </c>
      <c r="I2774" s="651" t="s">
        <v>1302</v>
      </c>
    </row>
    <row r="2775" spans="1:9" ht="15.75" x14ac:dyDescent="0.25">
      <c r="A2775" s="651">
        <v>2774</v>
      </c>
      <c r="B2775" s="651" t="s">
        <v>1308</v>
      </c>
      <c r="C2775" s="651" t="s">
        <v>296</v>
      </c>
      <c r="D2775" s="651" t="s">
        <v>1298</v>
      </c>
      <c r="E2775" s="651">
        <v>624</v>
      </c>
      <c r="F2775" s="651" t="s">
        <v>1301</v>
      </c>
      <c r="G2775" s="651" t="s">
        <v>1303</v>
      </c>
      <c r="H2775" s="651">
        <v>0.13</v>
      </c>
      <c r="I2775" s="651" t="s">
        <v>1300</v>
      </c>
    </row>
    <row r="2776" spans="1:9" ht="15.75" x14ac:dyDescent="0.25">
      <c r="A2776" s="651">
        <v>2775</v>
      </c>
      <c r="B2776" s="651" t="s">
        <v>1308</v>
      </c>
      <c r="C2776" s="651" t="s">
        <v>296</v>
      </c>
      <c r="D2776" s="651" t="s">
        <v>1298</v>
      </c>
      <c r="E2776" s="651">
        <v>624</v>
      </c>
      <c r="F2776" s="651" t="s">
        <v>1301</v>
      </c>
      <c r="G2776" s="651" t="s">
        <v>1303</v>
      </c>
      <c r="H2776" s="651">
        <v>0.14000000000000001</v>
      </c>
      <c r="I2776" s="651" t="s">
        <v>1300</v>
      </c>
    </row>
    <row r="2777" spans="1:9" ht="15.75" x14ac:dyDescent="0.25">
      <c r="A2777" s="651">
        <v>2776</v>
      </c>
      <c r="B2777" s="651" t="s">
        <v>1308</v>
      </c>
      <c r="C2777" s="651" t="s">
        <v>296</v>
      </c>
      <c r="D2777" s="651" t="s">
        <v>1298</v>
      </c>
      <c r="E2777" s="651">
        <v>625</v>
      </c>
      <c r="F2777" s="651" t="s">
        <v>1301</v>
      </c>
      <c r="G2777" s="651">
        <v>8.0000000000000002E-3</v>
      </c>
      <c r="H2777" s="651">
        <v>8.0000000000000002E-3</v>
      </c>
      <c r="I2777" s="651" t="s">
        <v>1302</v>
      </c>
    </row>
    <row r="2778" spans="1:9" ht="15.75" x14ac:dyDescent="0.25">
      <c r="A2778" s="651">
        <v>2777</v>
      </c>
      <c r="B2778" s="651" t="s">
        <v>1308</v>
      </c>
      <c r="C2778" s="651" t="s">
        <v>296</v>
      </c>
      <c r="D2778" s="651" t="s">
        <v>1298</v>
      </c>
      <c r="E2778" s="651">
        <v>625</v>
      </c>
      <c r="F2778" s="651" t="s">
        <v>1301</v>
      </c>
      <c r="G2778" s="651">
        <v>8.0000000000000002E-3</v>
      </c>
      <c r="H2778" s="651">
        <v>8.0000000000000002E-3</v>
      </c>
      <c r="I2778" s="651" t="s">
        <v>1302</v>
      </c>
    </row>
    <row r="2779" spans="1:9" ht="15.75" x14ac:dyDescent="0.25">
      <c r="A2779" s="651">
        <v>2778</v>
      </c>
      <c r="B2779" s="651" t="s">
        <v>1308</v>
      </c>
      <c r="C2779" s="651" t="s">
        <v>296</v>
      </c>
      <c r="D2779" s="651" t="s">
        <v>1298</v>
      </c>
      <c r="E2779" s="651">
        <v>625</v>
      </c>
      <c r="F2779" s="651" t="s">
        <v>1301</v>
      </c>
      <c r="G2779" s="651">
        <v>8.0000000000000002E-3</v>
      </c>
      <c r="H2779" s="651">
        <v>8.0000000000000002E-3</v>
      </c>
      <c r="I2779" s="651" t="s">
        <v>1302</v>
      </c>
    </row>
    <row r="2780" spans="1:9" ht="15.75" x14ac:dyDescent="0.25">
      <c r="A2780" s="651">
        <v>2779</v>
      </c>
      <c r="B2780" s="651" t="s">
        <v>1308</v>
      </c>
      <c r="C2780" s="651" t="s">
        <v>296</v>
      </c>
      <c r="D2780" s="651" t="s">
        <v>1298</v>
      </c>
      <c r="E2780" s="651">
        <v>625</v>
      </c>
      <c r="F2780" s="651" t="s">
        <v>1301</v>
      </c>
      <c r="G2780" s="651">
        <v>1.7399999999999999E-2</v>
      </c>
      <c r="H2780" s="651">
        <v>1.3332999999999999E-2</v>
      </c>
      <c r="I2780" s="651" t="s">
        <v>1302</v>
      </c>
    </row>
    <row r="2781" spans="1:9" ht="15.75" x14ac:dyDescent="0.25">
      <c r="A2781" s="651">
        <v>2780</v>
      </c>
      <c r="B2781" s="651" t="s">
        <v>1308</v>
      </c>
      <c r="C2781" s="651" t="s">
        <v>296</v>
      </c>
      <c r="D2781" s="651" t="s">
        <v>1298</v>
      </c>
      <c r="E2781" s="651">
        <v>626</v>
      </c>
      <c r="F2781" s="651" t="s">
        <v>1301</v>
      </c>
      <c r="G2781" s="651">
        <v>8.0000000000000002E-3</v>
      </c>
      <c r="H2781" s="651">
        <v>8.0000000000000002E-3</v>
      </c>
      <c r="I2781" s="651" t="s">
        <v>1302</v>
      </c>
    </row>
    <row r="2782" spans="1:9" ht="15.75" x14ac:dyDescent="0.25">
      <c r="A2782" s="651">
        <v>2781</v>
      </c>
      <c r="B2782" s="651" t="s">
        <v>1308</v>
      </c>
      <c r="C2782" s="651" t="s">
        <v>296</v>
      </c>
      <c r="D2782" s="651" t="s">
        <v>1298</v>
      </c>
      <c r="E2782" s="651">
        <v>626</v>
      </c>
      <c r="F2782" s="651" t="s">
        <v>1301</v>
      </c>
      <c r="G2782" s="651">
        <v>8.0000000000000002E-3</v>
      </c>
      <c r="H2782" s="651">
        <v>8.0000000000000002E-3</v>
      </c>
      <c r="I2782" s="651" t="s">
        <v>1302</v>
      </c>
    </row>
    <row r="2783" spans="1:9" ht="15.75" x14ac:dyDescent="0.25">
      <c r="A2783" s="651">
        <v>2782</v>
      </c>
      <c r="B2783" s="651" t="s">
        <v>1308</v>
      </c>
      <c r="C2783" s="651" t="s">
        <v>296</v>
      </c>
      <c r="D2783" s="651" t="s">
        <v>1298</v>
      </c>
      <c r="E2783" s="651">
        <v>626</v>
      </c>
      <c r="F2783" s="651" t="s">
        <v>1301</v>
      </c>
      <c r="G2783" s="651">
        <v>8.0000000000000002E-3</v>
      </c>
      <c r="H2783" s="651">
        <v>8.0000000000000002E-3</v>
      </c>
      <c r="I2783" s="651" t="s">
        <v>1302</v>
      </c>
    </row>
    <row r="2784" spans="1:9" ht="15.75" x14ac:dyDescent="0.25">
      <c r="A2784" s="651">
        <v>2783</v>
      </c>
      <c r="B2784" s="651" t="s">
        <v>1308</v>
      </c>
      <c r="C2784" s="651" t="s">
        <v>296</v>
      </c>
      <c r="D2784" s="651" t="s">
        <v>1298</v>
      </c>
      <c r="E2784" s="651">
        <v>627</v>
      </c>
      <c r="F2784" s="651" t="s">
        <v>1301</v>
      </c>
      <c r="G2784" s="651">
        <v>1.7000000000000001E-2</v>
      </c>
      <c r="H2784" s="651">
        <v>1.7000000000000001E-2</v>
      </c>
      <c r="I2784" s="651" t="s">
        <v>1300</v>
      </c>
    </row>
    <row r="2785" spans="1:9" ht="15.75" x14ac:dyDescent="0.25">
      <c r="A2785" s="651">
        <v>2784</v>
      </c>
      <c r="B2785" s="651" t="s">
        <v>1308</v>
      </c>
      <c r="C2785" s="651" t="s">
        <v>296</v>
      </c>
      <c r="D2785" s="651" t="s">
        <v>1298</v>
      </c>
      <c r="E2785" s="651">
        <v>627</v>
      </c>
      <c r="F2785" s="651" t="s">
        <v>1301</v>
      </c>
      <c r="G2785" s="651">
        <v>0.17</v>
      </c>
      <c r="H2785" s="651">
        <v>0.13</v>
      </c>
      <c r="I2785" s="651" t="s">
        <v>1302</v>
      </c>
    </row>
    <row r="2786" spans="1:9" ht="15.75" x14ac:dyDescent="0.25">
      <c r="A2786" s="651">
        <v>2785</v>
      </c>
      <c r="B2786" s="651" t="s">
        <v>1308</v>
      </c>
      <c r="C2786" s="651" t="s">
        <v>296</v>
      </c>
      <c r="D2786" s="651" t="s">
        <v>1298</v>
      </c>
      <c r="E2786" s="651">
        <v>627</v>
      </c>
      <c r="F2786" s="651" t="s">
        <v>1301</v>
      </c>
      <c r="G2786" s="651">
        <v>0.17</v>
      </c>
      <c r="H2786" s="651">
        <v>0.13</v>
      </c>
      <c r="I2786" s="651" t="s">
        <v>1302</v>
      </c>
    </row>
    <row r="2787" spans="1:9" ht="15.75" x14ac:dyDescent="0.25">
      <c r="A2787" s="651">
        <v>2786</v>
      </c>
      <c r="B2787" s="651" t="s">
        <v>1308</v>
      </c>
      <c r="C2787" s="651" t="s">
        <v>296</v>
      </c>
      <c r="D2787" s="651" t="s">
        <v>1298</v>
      </c>
      <c r="E2787" s="651">
        <v>627</v>
      </c>
      <c r="F2787" s="651" t="s">
        <v>1301</v>
      </c>
      <c r="G2787" s="651">
        <v>0.17</v>
      </c>
      <c r="H2787" s="651">
        <v>0.13</v>
      </c>
      <c r="I2787" s="651" t="s">
        <v>1302</v>
      </c>
    </row>
    <row r="2788" spans="1:9" ht="15.75" x14ac:dyDescent="0.25">
      <c r="A2788" s="651">
        <v>2787</v>
      </c>
      <c r="B2788" s="651" t="s">
        <v>1308</v>
      </c>
      <c r="C2788" s="651" t="s">
        <v>296</v>
      </c>
      <c r="D2788" s="651" t="s">
        <v>1298</v>
      </c>
      <c r="E2788" s="651">
        <v>629</v>
      </c>
      <c r="F2788" s="651" t="s">
        <v>1301</v>
      </c>
      <c r="G2788" s="651">
        <v>0.14916364093500656</v>
      </c>
      <c r="H2788" s="651">
        <v>0.14916364093500656</v>
      </c>
      <c r="I2788" s="651" t="s">
        <v>1302</v>
      </c>
    </row>
    <row r="2789" spans="1:9" ht="15.75" x14ac:dyDescent="0.25">
      <c r="A2789" s="651">
        <v>2788</v>
      </c>
      <c r="B2789" s="651" t="s">
        <v>1308</v>
      </c>
      <c r="C2789" s="651" t="s">
        <v>296</v>
      </c>
      <c r="D2789" s="651" t="s">
        <v>1298</v>
      </c>
      <c r="E2789" s="651">
        <v>629</v>
      </c>
      <c r="F2789" s="651" t="s">
        <v>1301</v>
      </c>
      <c r="G2789" s="651">
        <v>0.14916364093500656</v>
      </c>
      <c r="H2789" s="651">
        <v>0.14916364093500656</v>
      </c>
      <c r="I2789" s="651" t="s">
        <v>1302</v>
      </c>
    </row>
    <row r="2790" spans="1:9" ht="15.75" x14ac:dyDescent="0.25">
      <c r="A2790" s="651">
        <v>2789</v>
      </c>
      <c r="B2790" s="651" t="s">
        <v>1308</v>
      </c>
      <c r="C2790" s="651" t="s">
        <v>296</v>
      </c>
      <c r="D2790" s="651" t="s">
        <v>1298</v>
      </c>
      <c r="E2790" s="651">
        <v>630</v>
      </c>
      <c r="F2790" s="651" t="s">
        <v>1301</v>
      </c>
      <c r="G2790" s="651">
        <v>7.0000000000000001E-3</v>
      </c>
      <c r="H2790" s="651">
        <v>5.3330000000000001E-3</v>
      </c>
      <c r="I2790" s="651" t="s">
        <v>1302</v>
      </c>
    </row>
    <row r="2791" spans="1:9" ht="15.75" x14ac:dyDescent="0.25">
      <c r="A2791" s="651">
        <v>2790</v>
      </c>
      <c r="B2791" s="651" t="s">
        <v>1308</v>
      </c>
      <c r="C2791" s="651" t="s">
        <v>296</v>
      </c>
      <c r="D2791" s="651" t="s">
        <v>1298</v>
      </c>
      <c r="E2791" s="651">
        <v>630</v>
      </c>
      <c r="F2791" s="651" t="s">
        <v>1301</v>
      </c>
      <c r="G2791" s="651">
        <v>8.0000000000000002E-3</v>
      </c>
      <c r="H2791" s="651">
        <v>8.0000000000000002E-3</v>
      </c>
      <c r="I2791" s="651" t="s">
        <v>1302</v>
      </c>
    </row>
    <row r="2792" spans="1:9" ht="15.75" x14ac:dyDescent="0.25">
      <c r="A2792" s="651">
        <v>2791</v>
      </c>
      <c r="B2792" s="651" t="s">
        <v>1308</v>
      </c>
      <c r="C2792" s="651" t="s">
        <v>296</v>
      </c>
      <c r="D2792" s="651" t="s">
        <v>1298</v>
      </c>
      <c r="E2792" s="651">
        <v>630</v>
      </c>
      <c r="F2792" s="651" t="s">
        <v>1301</v>
      </c>
      <c r="G2792" s="651">
        <v>8.0000000000000002E-3</v>
      </c>
      <c r="H2792" s="651">
        <v>8.0000000000000002E-3</v>
      </c>
      <c r="I2792" s="651" t="s">
        <v>1302</v>
      </c>
    </row>
    <row r="2793" spans="1:9" ht="15.75" x14ac:dyDescent="0.25">
      <c r="A2793" s="651">
        <v>2792</v>
      </c>
      <c r="B2793" s="651" t="s">
        <v>1308</v>
      </c>
      <c r="C2793" s="651" t="s">
        <v>296</v>
      </c>
      <c r="D2793" s="651" t="s">
        <v>1298</v>
      </c>
      <c r="E2793" s="651">
        <v>630</v>
      </c>
      <c r="F2793" s="651" t="s">
        <v>1301</v>
      </c>
      <c r="G2793" s="651">
        <v>8.0000000000000002E-3</v>
      </c>
      <c r="H2793" s="651">
        <v>8.0000000000000002E-3</v>
      </c>
      <c r="I2793" s="651" t="s">
        <v>1302</v>
      </c>
    </row>
    <row r="2794" spans="1:9" ht="15.75" x14ac:dyDescent="0.25">
      <c r="A2794" s="651">
        <v>2793</v>
      </c>
      <c r="B2794" s="651" t="s">
        <v>1308</v>
      </c>
      <c r="C2794" s="651" t="s">
        <v>296</v>
      </c>
      <c r="D2794" s="651" t="s">
        <v>1298</v>
      </c>
      <c r="E2794" s="651">
        <v>630</v>
      </c>
      <c r="F2794" s="651" t="s">
        <v>1301</v>
      </c>
      <c r="G2794" s="651">
        <v>8.4000000000000012E-3</v>
      </c>
      <c r="H2794" s="651">
        <v>8.4000000000000012E-3</v>
      </c>
      <c r="I2794" s="651" t="s">
        <v>1302</v>
      </c>
    </row>
    <row r="2795" spans="1:9" ht="15.75" x14ac:dyDescent="0.25">
      <c r="A2795" s="651">
        <v>2794</v>
      </c>
      <c r="B2795" s="651" t="s">
        <v>1308</v>
      </c>
      <c r="C2795" s="651" t="s">
        <v>296</v>
      </c>
      <c r="D2795" s="651" t="s">
        <v>1298</v>
      </c>
      <c r="E2795" s="651">
        <v>630</v>
      </c>
      <c r="F2795" s="651" t="s">
        <v>1301</v>
      </c>
      <c r="G2795" s="651">
        <v>8.4000000000000012E-3</v>
      </c>
      <c r="H2795" s="651">
        <v>8.4000000000000012E-3</v>
      </c>
      <c r="I2795" s="651" t="s">
        <v>1302</v>
      </c>
    </row>
    <row r="2796" spans="1:9" ht="15.75" x14ac:dyDescent="0.25">
      <c r="A2796" s="651">
        <v>2795</v>
      </c>
      <c r="B2796" s="651" t="s">
        <v>1308</v>
      </c>
      <c r="C2796" s="651" t="s">
        <v>296</v>
      </c>
      <c r="D2796" s="651" t="s">
        <v>1298</v>
      </c>
      <c r="E2796" s="651">
        <v>630</v>
      </c>
      <c r="F2796" s="651" t="s">
        <v>1301</v>
      </c>
      <c r="G2796" s="651">
        <v>1.7500000000000002E-2</v>
      </c>
      <c r="H2796" s="651">
        <v>1.3332999999999999E-2</v>
      </c>
      <c r="I2796" s="651" t="s">
        <v>1302</v>
      </c>
    </row>
    <row r="2797" spans="1:9" ht="15.75" x14ac:dyDescent="0.25">
      <c r="A2797" s="651">
        <v>2796</v>
      </c>
      <c r="B2797" s="651" t="s">
        <v>1308</v>
      </c>
      <c r="C2797" s="651" t="s">
        <v>296</v>
      </c>
      <c r="D2797" s="651" t="s">
        <v>1298</v>
      </c>
      <c r="E2797" s="651">
        <v>630</v>
      </c>
      <c r="F2797" s="651" t="s">
        <v>1301</v>
      </c>
      <c r="G2797" s="651">
        <v>2.9000000000000001E-2</v>
      </c>
      <c r="H2797" s="651">
        <v>2.9000000000000001E-2</v>
      </c>
      <c r="I2797" s="651" t="s">
        <v>1302</v>
      </c>
    </row>
    <row r="2798" spans="1:9" ht="15.75" x14ac:dyDescent="0.25">
      <c r="A2798" s="651">
        <v>2797</v>
      </c>
      <c r="B2798" s="651" t="s">
        <v>1308</v>
      </c>
      <c r="C2798" s="651" t="s">
        <v>296</v>
      </c>
      <c r="D2798" s="651" t="s">
        <v>1298</v>
      </c>
      <c r="E2798" s="651">
        <v>630</v>
      </c>
      <c r="F2798" s="651" t="s">
        <v>1301</v>
      </c>
      <c r="G2798" s="651">
        <v>3.1E-2</v>
      </c>
      <c r="H2798" s="651">
        <v>3.1E-2</v>
      </c>
      <c r="I2798" s="651" t="s">
        <v>1302</v>
      </c>
    </row>
    <row r="2799" spans="1:9" ht="15.75" x14ac:dyDescent="0.25">
      <c r="A2799" s="651">
        <v>2798</v>
      </c>
      <c r="B2799" s="651" t="s">
        <v>1308</v>
      </c>
      <c r="C2799" s="651" t="s">
        <v>296</v>
      </c>
      <c r="D2799" s="651" t="s">
        <v>1298</v>
      </c>
      <c r="E2799" s="651">
        <v>630</v>
      </c>
      <c r="F2799" s="651" t="s">
        <v>1301</v>
      </c>
      <c r="G2799" s="651">
        <v>4.5999999999999999E-2</v>
      </c>
      <c r="H2799" s="651">
        <v>3.5000000000000003E-2</v>
      </c>
      <c r="I2799" s="651" t="s">
        <v>1300</v>
      </c>
    </row>
    <row r="2800" spans="1:9" ht="15.75" x14ac:dyDescent="0.25">
      <c r="A2800" s="651">
        <v>2799</v>
      </c>
      <c r="B2800" s="651" t="s">
        <v>1308</v>
      </c>
      <c r="C2800" s="651" t="s">
        <v>296</v>
      </c>
      <c r="D2800" s="651" t="s">
        <v>1298</v>
      </c>
      <c r="E2800" s="651">
        <v>630</v>
      </c>
      <c r="F2800" s="651" t="s">
        <v>1301</v>
      </c>
      <c r="G2800" s="651">
        <v>0.14916364093500656</v>
      </c>
      <c r="H2800" s="651">
        <v>0.14916364093500656</v>
      </c>
      <c r="I2800" s="651" t="s">
        <v>1302</v>
      </c>
    </row>
    <row r="2801" spans="1:9" ht="15.75" x14ac:dyDescent="0.25">
      <c r="A2801" s="651">
        <v>2800</v>
      </c>
      <c r="B2801" s="651" t="s">
        <v>1308</v>
      </c>
      <c r="C2801" s="651" t="s">
        <v>296</v>
      </c>
      <c r="D2801" s="651" t="s">
        <v>1298</v>
      </c>
      <c r="E2801" s="651">
        <v>631</v>
      </c>
      <c r="F2801" s="651" t="s">
        <v>1301</v>
      </c>
      <c r="G2801" s="651">
        <v>8.0000000000000002E-3</v>
      </c>
      <c r="H2801" s="651">
        <v>8.0000000000000002E-3</v>
      </c>
      <c r="I2801" s="651" t="s">
        <v>1302</v>
      </c>
    </row>
    <row r="2802" spans="1:9" ht="15.75" x14ac:dyDescent="0.25">
      <c r="A2802" s="651">
        <v>2801</v>
      </c>
      <c r="B2802" s="651" t="s">
        <v>1308</v>
      </c>
      <c r="C2802" s="651" t="s">
        <v>296</v>
      </c>
      <c r="D2802" s="651" t="s">
        <v>1298</v>
      </c>
      <c r="E2802" s="651">
        <v>631</v>
      </c>
      <c r="F2802" s="651" t="s">
        <v>1301</v>
      </c>
      <c r="G2802" s="651">
        <v>8.0000000000000002E-3</v>
      </c>
      <c r="H2802" s="651">
        <v>8.0000000000000002E-3</v>
      </c>
      <c r="I2802" s="651" t="s">
        <v>1302</v>
      </c>
    </row>
    <row r="2803" spans="1:9" ht="15.75" x14ac:dyDescent="0.25">
      <c r="A2803" s="651">
        <v>2802</v>
      </c>
      <c r="B2803" s="651" t="s">
        <v>1308</v>
      </c>
      <c r="C2803" s="651" t="s">
        <v>296</v>
      </c>
      <c r="D2803" s="651" t="s">
        <v>1298</v>
      </c>
      <c r="E2803" s="651">
        <v>631</v>
      </c>
      <c r="F2803" s="651" t="s">
        <v>1301</v>
      </c>
      <c r="G2803" s="651">
        <v>6.4852777777777773E-2</v>
      </c>
      <c r="H2803" s="651">
        <v>7.3999999999999996E-2</v>
      </c>
      <c r="I2803" s="651" t="s">
        <v>1300</v>
      </c>
    </row>
    <row r="2804" spans="1:9" ht="15.75" x14ac:dyDescent="0.25">
      <c r="A2804" s="651">
        <v>2803</v>
      </c>
      <c r="B2804" s="651" t="s">
        <v>1308</v>
      </c>
      <c r="C2804" s="651" t="s">
        <v>296</v>
      </c>
      <c r="D2804" s="651" t="s">
        <v>1298</v>
      </c>
      <c r="E2804" s="651">
        <v>631</v>
      </c>
      <c r="F2804" s="651" t="s">
        <v>1301</v>
      </c>
      <c r="G2804" s="651">
        <v>0.17530000000000001</v>
      </c>
      <c r="H2804" s="651">
        <v>0.13333300000000001</v>
      </c>
      <c r="I2804" s="651" t="s">
        <v>1302</v>
      </c>
    </row>
    <row r="2805" spans="1:9" ht="15.75" x14ac:dyDescent="0.25">
      <c r="A2805" s="651">
        <v>2804</v>
      </c>
      <c r="B2805" s="651" t="s">
        <v>1308</v>
      </c>
      <c r="C2805" s="651" t="s">
        <v>296</v>
      </c>
      <c r="D2805" s="651" t="s">
        <v>1298</v>
      </c>
      <c r="E2805" s="651">
        <v>632</v>
      </c>
      <c r="F2805" s="651" t="s">
        <v>1301</v>
      </c>
      <c r="G2805" s="651">
        <v>7.0222222222222222E-3</v>
      </c>
      <c r="H2805" s="651">
        <v>8.0000000000000002E-3</v>
      </c>
      <c r="I2805" s="651" t="s">
        <v>1302</v>
      </c>
    </row>
    <row r="2806" spans="1:9" ht="15.75" x14ac:dyDescent="0.25">
      <c r="A2806" s="651">
        <v>2805</v>
      </c>
      <c r="B2806" s="651" t="s">
        <v>1308</v>
      </c>
      <c r="C2806" s="651" t="s">
        <v>296</v>
      </c>
      <c r="D2806" s="651" t="s">
        <v>1298</v>
      </c>
      <c r="E2806" s="651">
        <v>632</v>
      </c>
      <c r="F2806" s="651" t="s">
        <v>1301</v>
      </c>
      <c r="G2806" s="651" t="s">
        <v>1303</v>
      </c>
      <c r="H2806" s="651">
        <v>8.3999999999999995E-3</v>
      </c>
      <c r="I2806" s="651" t="s">
        <v>1302</v>
      </c>
    </row>
    <row r="2807" spans="1:9" ht="15.75" x14ac:dyDescent="0.25">
      <c r="A2807" s="651">
        <v>2806</v>
      </c>
      <c r="B2807" s="651" t="s">
        <v>1308</v>
      </c>
      <c r="C2807" s="651" t="s">
        <v>296</v>
      </c>
      <c r="D2807" s="651" t="s">
        <v>1298</v>
      </c>
      <c r="E2807" s="651">
        <v>632</v>
      </c>
      <c r="F2807" s="651" t="s">
        <v>1301</v>
      </c>
      <c r="G2807" s="651">
        <v>8.9999999999999993E-3</v>
      </c>
      <c r="H2807" s="651">
        <v>8.9999999999999993E-3</v>
      </c>
      <c r="I2807" s="651" t="s">
        <v>1302</v>
      </c>
    </row>
    <row r="2808" spans="1:9" ht="15.75" x14ac:dyDescent="0.25">
      <c r="A2808" s="651">
        <v>2807</v>
      </c>
      <c r="B2808" s="651" t="s">
        <v>1308</v>
      </c>
      <c r="C2808" s="651" t="s">
        <v>296</v>
      </c>
      <c r="D2808" s="651" t="s">
        <v>1298</v>
      </c>
      <c r="E2808" s="651">
        <v>632</v>
      </c>
      <c r="F2808" s="651" t="s">
        <v>1301</v>
      </c>
      <c r="G2808" s="651">
        <v>8.9999999999999993E-3</v>
      </c>
      <c r="H2808" s="651">
        <v>8.9999999999999993E-3</v>
      </c>
      <c r="I2808" s="651" t="s">
        <v>1302</v>
      </c>
    </row>
    <row r="2809" spans="1:9" ht="15.75" x14ac:dyDescent="0.25">
      <c r="A2809" s="651">
        <v>2808</v>
      </c>
      <c r="B2809" s="651" t="s">
        <v>1308</v>
      </c>
      <c r="C2809" s="651" t="s">
        <v>296</v>
      </c>
      <c r="D2809" s="651" t="s">
        <v>1298</v>
      </c>
      <c r="E2809" s="651">
        <v>632</v>
      </c>
      <c r="F2809" s="651" t="s">
        <v>1301</v>
      </c>
      <c r="G2809" s="651">
        <v>0.26</v>
      </c>
      <c r="H2809" s="651">
        <v>0.2</v>
      </c>
      <c r="I2809" s="651" t="s">
        <v>1302</v>
      </c>
    </row>
    <row r="2810" spans="1:9" ht="15.75" x14ac:dyDescent="0.25">
      <c r="A2810" s="651">
        <v>2809</v>
      </c>
      <c r="B2810" s="651" t="s">
        <v>1308</v>
      </c>
      <c r="C2810" s="651" t="s">
        <v>296</v>
      </c>
      <c r="D2810" s="651" t="s">
        <v>1298</v>
      </c>
      <c r="E2810" s="651">
        <v>634</v>
      </c>
      <c r="F2810" s="651" t="s">
        <v>1301</v>
      </c>
      <c r="G2810" s="651">
        <v>8.0000000000000002E-3</v>
      </c>
      <c r="H2810" s="651">
        <v>8.0000000000000002E-3</v>
      </c>
      <c r="I2810" s="651" t="s">
        <v>1302</v>
      </c>
    </row>
    <row r="2811" spans="1:9" ht="15.75" x14ac:dyDescent="0.25">
      <c r="A2811" s="651">
        <v>2810</v>
      </c>
      <c r="B2811" s="651" t="s">
        <v>1308</v>
      </c>
      <c r="C2811" s="651" t="s">
        <v>296</v>
      </c>
      <c r="D2811" s="651" t="s">
        <v>1298</v>
      </c>
      <c r="E2811" s="651">
        <v>634</v>
      </c>
      <c r="F2811" s="651" t="s">
        <v>1301</v>
      </c>
      <c r="G2811" s="651">
        <v>8.0000000000000002E-3</v>
      </c>
      <c r="H2811" s="651">
        <v>8.0000000000000002E-3</v>
      </c>
      <c r="I2811" s="651" t="s">
        <v>1302</v>
      </c>
    </row>
    <row r="2812" spans="1:9" ht="15.75" x14ac:dyDescent="0.25">
      <c r="A2812" s="651">
        <v>2811</v>
      </c>
      <c r="B2812" s="651" t="s">
        <v>1308</v>
      </c>
      <c r="C2812" s="651" t="s">
        <v>296</v>
      </c>
      <c r="D2812" s="651" t="s">
        <v>1298</v>
      </c>
      <c r="E2812" s="651">
        <v>634</v>
      </c>
      <c r="F2812" s="651" t="s">
        <v>1301</v>
      </c>
      <c r="G2812" s="651">
        <v>1.7600000000000001E-2</v>
      </c>
      <c r="H2812" s="651">
        <v>1.3332999999999999E-2</v>
      </c>
      <c r="I2812" s="651" t="s">
        <v>1302</v>
      </c>
    </row>
    <row r="2813" spans="1:9" ht="15.75" x14ac:dyDescent="0.25">
      <c r="A2813" s="651">
        <v>2812</v>
      </c>
      <c r="B2813" s="651" t="s">
        <v>1308</v>
      </c>
      <c r="C2813" s="651" t="s">
        <v>296</v>
      </c>
      <c r="D2813" s="651" t="s">
        <v>1298</v>
      </c>
      <c r="E2813" s="651">
        <v>634</v>
      </c>
      <c r="F2813" s="651" t="s">
        <v>1301</v>
      </c>
      <c r="G2813" s="651">
        <v>0.26</v>
      </c>
      <c r="H2813" s="651">
        <v>0.2</v>
      </c>
      <c r="I2813" s="651" t="s">
        <v>1302</v>
      </c>
    </row>
    <row r="2814" spans="1:9" ht="15.75" x14ac:dyDescent="0.25">
      <c r="A2814" s="651">
        <v>2813</v>
      </c>
      <c r="B2814" s="651" t="s">
        <v>1308</v>
      </c>
      <c r="C2814" s="651" t="s">
        <v>296</v>
      </c>
      <c r="D2814" s="651" t="s">
        <v>1298</v>
      </c>
      <c r="E2814" s="651">
        <v>635</v>
      </c>
      <c r="F2814" s="651" t="s">
        <v>1301</v>
      </c>
      <c r="G2814" s="651">
        <v>8.0000000000000002E-3</v>
      </c>
      <c r="H2814" s="651">
        <v>8.0000000000000002E-3</v>
      </c>
      <c r="I2814" s="651" t="s">
        <v>1302</v>
      </c>
    </row>
    <row r="2815" spans="1:9" ht="15.75" x14ac:dyDescent="0.25">
      <c r="A2815" s="651">
        <v>2814</v>
      </c>
      <c r="B2815" s="651" t="s">
        <v>1308</v>
      </c>
      <c r="C2815" s="651" t="s">
        <v>296</v>
      </c>
      <c r="D2815" s="651" t="s">
        <v>1298</v>
      </c>
      <c r="E2815" s="651">
        <v>635</v>
      </c>
      <c r="F2815" s="651" t="s">
        <v>1301</v>
      </c>
      <c r="G2815" s="651">
        <v>7.0555555555555554E-3</v>
      </c>
      <c r="H2815" s="651">
        <v>8.0000000000000002E-3</v>
      </c>
      <c r="I2815" s="651" t="s">
        <v>1302</v>
      </c>
    </row>
    <row r="2816" spans="1:9" ht="15.75" x14ac:dyDescent="0.25">
      <c r="A2816" s="651">
        <v>2815</v>
      </c>
      <c r="B2816" s="651" t="s">
        <v>1308</v>
      </c>
      <c r="C2816" s="651" t="s">
        <v>296</v>
      </c>
      <c r="D2816" s="651" t="s">
        <v>1298</v>
      </c>
      <c r="E2816" s="651">
        <v>635</v>
      </c>
      <c r="F2816" s="651" t="s">
        <v>1301</v>
      </c>
      <c r="G2816" s="651" t="s">
        <v>1303</v>
      </c>
      <c r="H2816" s="651">
        <v>7.0999999999999994E-2</v>
      </c>
      <c r="I2816" s="651" t="s">
        <v>1300</v>
      </c>
    </row>
    <row r="2817" spans="1:9" ht="15.75" x14ac:dyDescent="0.25">
      <c r="A2817" s="651">
        <v>2816</v>
      </c>
      <c r="B2817" s="651" t="s">
        <v>1308</v>
      </c>
      <c r="C2817" s="651" t="s">
        <v>296</v>
      </c>
      <c r="D2817" s="651" t="s">
        <v>1298</v>
      </c>
      <c r="E2817" s="651">
        <v>635</v>
      </c>
      <c r="F2817" s="651" t="s">
        <v>1301</v>
      </c>
      <c r="G2817" s="651" t="s">
        <v>1303</v>
      </c>
      <c r="H2817" s="651">
        <v>0.11</v>
      </c>
      <c r="I2817" s="651" t="s">
        <v>1300</v>
      </c>
    </row>
    <row r="2818" spans="1:9" ht="15.75" x14ac:dyDescent="0.25">
      <c r="A2818" s="651">
        <v>2817</v>
      </c>
      <c r="B2818" s="651" t="s">
        <v>1308</v>
      </c>
      <c r="C2818" s="651" t="s">
        <v>296</v>
      </c>
      <c r="D2818" s="651" t="s">
        <v>1298</v>
      </c>
      <c r="E2818" s="651">
        <v>635</v>
      </c>
      <c r="F2818" s="651" t="s">
        <v>1301</v>
      </c>
      <c r="G2818" s="651">
        <v>0.12</v>
      </c>
      <c r="H2818" s="651">
        <v>0.12</v>
      </c>
      <c r="I2818" s="651" t="s">
        <v>1300</v>
      </c>
    </row>
    <row r="2819" spans="1:9" ht="15.75" x14ac:dyDescent="0.25">
      <c r="A2819" s="651">
        <v>2818</v>
      </c>
      <c r="B2819" s="651" t="s">
        <v>1308</v>
      </c>
      <c r="C2819" s="651" t="s">
        <v>296</v>
      </c>
      <c r="D2819" s="651" t="s">
        <v>1298</v>
      </c>
      <c r="E2819" s="651">
        <v>635</v>
      </c>
      <c r="F2819" s="651" t="s">
        <v>1301</v>
      </c>
      <c r="G2819" s="651" t="s">
        <v>1303</v>
      </c>
      <c r="H2819" s="651">
        <v>0.19</v>
      </c>
      <c r="I2819" s="651" t="s">
        <v>1300</v>
      </c>
    </row>
    <row r="2820" spans="1:9" ht="15.75" x14ac:dyDescent="0.25">
      <c r="A2820" s="651">
        <v>2819</v>
      </c>
      <c r="B2820" s="651" t="s">
        <v>1308</v>
      </c>
      <c r="C2820" s="651" t="s">
        <v>296</v>
      </c>
      <c r="D2820" s="651" t="s">
        <v>1298</v>
      </c>
      <c r="E2820" s="651">
        <v>635</v>
      </c>
      <c r="F2820" s="651" t="s">
        <v>1301</v>
      </c>
      <c r="G2820" s="651" t="s">
        <v>1303</v>
      </c>
      <c r="H2820" s="651">
        <v>0.68</v>
      </c>
      <c r="I2820" s="651" t="s">
        <v>1300</v>
      </c>
    </row>
    <row r="2821" spans="1:9" ht="15.75" x14ac:dyDescent="0.25">
      <c r="A2821" s="651">
        <v>2820</v>
      </c>
      <c r="B2821" s="651" t="s">
        <v>1308</v>
      </c>
      <c r="C2821" s="651" t="s">
        <v>296</v>
      </c>
      <c r="D2821" s="651" t="s">
        <v>1298</v>
      </c>
      <c r="E2821" s="651">
        <v>636</v>
      </c>
      <c r="F2821" s="651" t="s">
        <v>1301</v>
      </c>
      <c r="G2821" s="651">
        <v>8.0000000000000002E-3</v>
      </c>
      <c r="H2821" s="651">
        <v>8.0000000000000002E-3</v>
      </c>
      <c r="I2821" s="651" t="s">
        <v>1302</v>
      </c>
    </row>
    <row r="2822" spans="1:9" ht="15.75" x14ac:dyDescent="0.25">
      <c r="A2822" s="651">
        <v>2821</v>
      </c>
      <c r="B2822" s="651" t="s">
        <v>1308</v>
      </c>
      <c r="C2822" s="651" t="s">
        <v>296</v>
      </c>
      <c r="D2822" s="651" t="s">
        <v>1298</v>
      </c>
      <c r="E2822" s="651">
        <v>636</v>
      </c>
      <c r="F2822" s="651" t="s">
        <v>1301</v>
      </c>
      <c r="G2822" s="651">
        <v>8.0000000000000002E-3</v>
      </c>
      <c r="H2822" s="651">
        <v>8.0000000000000002E-3</v>
      </c>
      <c r="I2822" s="651" t="s">
        <v>1302</v>
      </c>
    </row>
    <row r="2823" spans="1:9" ht="15.75" x14ac:dyDescent="0.25">
      <c r="A2823" s="651">
        <v>2822</v>
      </c>
      <c r="B2823" s="651" t="s">
        <v>1308</v>
      </c>
      <c r="C2823" s="651" t="s">
        <v>296</v>
      </c>
      <c r="D2823" s="651" t="s">
        <v>1298</v>
      </c>
      <c r="E2823" s="651">
        <v>636</v>
      </c>
      <c r="F2823" s="651" t="s">
        <v>1301</v>
      </c>
      <c r="G2823" s="651">
        <v>7.0666666666666664E-3</v>
      </c>
      <c r="H2823" s="651">
        <v>8.0000000000000002E-3</v>
      </c>
      <c r="I2823" s="651" t="s">
        <v>1302</v>
      </c>
    </row>
    <row r="2824" spans="1:9" ht="15.75" x14ac:dyDescent="0.25">
      <c r="A2824" s="651">
        <v>2823</v>
      </c>
      <c r="B2824" s="651" t="s">
        <v>1308</v>
      </c>
      <c r="C2824" s="651" t="s">
        <v>296</v>
      </c>
      <c r="D2824" s="651" t="s">
        <v>1298</v>
      </c>
      <c r="E2824" s="651">
        <v>636</v>
      </c>
      <c r="F2824" s="651" t="s">
        <v>1301</v>
      </c>
      <c r="G2824" s="651" t="s">
        <v>1303</v>
      </c>
      <c r="H2824" s="651">
        <v>8.3000000000000001E-3</v>
      </c>
      <c r="I2824" s="651" t="s">
        <v>1302</v>
      </c>
    </row>
    <row r="2825" spans="1:9" ht="15.75" x14ac:dyDescent="0.25">
      <c r="A2825" s="651">
        <v>2824</v>
      </c>
      <c r="B2825" s="651" t="s">
        <v>1308</v>
      </c>
      <c r="C2825" s="651" t="s">
        <v>296</v>
      </c>
      <c r="D2825" s="651" t="s">
        <v>1298</v>
      </c>
      <c r="E2825" s="651">
        <v>636</v>
      </c>
      <c r="F2825" s="651" t="s">
        <v>1301</v>
      </c>
      <c r="G2825" s="651">
        <v>9.1999999999999998E-2</v>
      </c>
      <c r="H2825" s="651">
        <v>9.1999999999999998E-2</v>
      </c>
      <c r="I2825" s="651" t="s">
        <v>1300</v>
      </c>
    </row>
    <row r="2826" spans="1:9" ht="15.75" x14ac:dyDescent="0.25">
      <c r="A2826" s="651">
        <v>2825</v>
      </c>
      <c r="B2826" s="651" t="s">
        <v>1308</v>
      </c>
      <c r="C2826" s="651" t="s">
        <v>296</v>
      </c>
      <c r="D2826" s="651" t="s">
        <v>1298</v>
      </c>
      <c r="E2826" s="651">
        <v>636</v>
      </c>
      <c r="F2826" s="651" t="s">
        <v>1301</v>
      </c>
      <c r="G2826" s="651">
        <v>0.27</v>
      </c>
      <c r="H2826" s="651">
        <v>0.2</v>
      </c>
      <c r="I2826" s="651" t="s">
        <v>1302</v>
      </c>
    </row>
    <row r="2827" spans="1:9" ht="15.75" x14ac:dyDescent="0.25">
      <c r="A2827" s="651">
        <v>2826</v>
      </c>
      <c r="B2827" s="651" t="s">
        <v>1308</v>
      </c>
      <c r="C2827" s="651" t="s">
        <v>296</v>
      </c>
      <c r="D2827" s="651" t="s">
        <v>1298</v>
      </c>
      <c r="E2827" s="651">
        <v>637</v>
      </c>
      <c r="F2827" s="651" t="s">
        <v>1301</v>
      </c>
      <c r="G2827" s="651">
        <v>8.0000000000000002E-3</v>
      </c>
      <c r="H2827" s="651">
        <v>8.0000000000000002E-3</v>
      </c>
      <c r="I2827" s="651" t="s">
        <v>1302</v>
      </c>
    </row>
    <row r="2828" spans="1:9" ht="15.75" x14ac:dyDescent="0.25">
      <c r="A2828" s="651">
        <v>2827</v>
      </c>
      <c r="B2828" s="651" t="s">
        <v>1308</v>
      </c>
      <c r="C2828" s="651" t="s">
        <v>296</v>
      </c>
      <c r="D2828" s="651" t="s">
        <v>1298</v>
      </c>
      <c r="E2828" s="651">
        <v>637</v>
      </c>
      <c r="F2828" s="651" t="s">
        <v>1301</v>
      </c>
      <c r="G2828" s="651">
        <v>8.0000000000000002E-3</v>
      </c>
      <c r="H2828" s="651">
        <v>8.0000000000000002E-3</v>
      </c>
      <c r="I2828" s="651" t="s">
        <v>1302</v>
      </c>
    </row>
    <row r="2829" spans="1:9" ht="15.75" x14ac:dyDescent="0.25">
      <c r="A2829" s="651">
        <v>2828</v>
      </c>
      <c r="B2829" s="651" t="s">
        <v>1308</v>
      </c>
      <c r="C2829" s="651" t="s">
        <v>296</v>
      </c>
      <c r="D2829" s="651" t="s">
        <v>1298</v>
      </c>
      <c r="E2829" s="651">
        <v>637</v>
      </c>
      <c r="F2829" s="651" t="s">
        <v>1301</v>
      </c>
      <c r="G2829" s="651">
        <v>8.0000000000000002E-3</v>
      </c>
      <c r="H2829" s="651">
        <v>8.0000000000000002E-3</v>
      </c>
      <c r="I2829" s="651" t="s">
        <v>1302</v>
      </c>
    </row>
    <row r="2830" spans="1:9" ht="15.75" x14ac:dyDescent="0.25">
      <c r="A2830" s="651">
        <v>2829</v>
      </c>
      <c r="B2830" s="651" t="s">
        <v>1308</v>
      </c>
      <c r="C2830" s="651" t="s">
        <v>296</v>
      </c>
      <c r="D2830" s="651" t="s">
        <v>1298</v>
      </c>
      <c r="E2830" s="651">
        <v>637</v>
      </c>
      <c r="F2830" s="651" t="s">
        <v>1301</v>
      </c>
      <c r="G2830" s="651">
        <v>8.3000000000000001E-3</v>
      </c>
      <c r="H2830" s="651">
        <v>8.3000000000000001E-3</v>
      </c>
      <c r="I2830" s="651" t="s">
        <v>1302</v>
      </c>
    </row>
    <row r="2831" spans="1:9" ht="15.75" x14ac:dyDescent="0.25">
      <c r="A2831" s="651">
        <v>2830</v>
      </c>
      <c r="B2831" s="651" t="s">
        <v>1308</v>
      </c>
      <c r="C2831" s="651" t="s">
        <v>296</v>
      </c>
      <c r="D2831" s="651" t="s">
        <v>1298</v>
      </c>
      <c r="E2831" s="651">
        <v>638</v>
      </c>
      <c r="F2831" s="651" t="s">
        <v>1301</v>
      </c>
      <c r="G2831" s="651">
        <v>8.0000000000000002E-3</v>
      </c>
      <c r="H2831" s="651">
        <v>8.0000000000000002E-3</v>
      </c>
      <c r="I2831" s="651" t="s">
        <v>1302</v>
      </c>
    </row>
    <row r="2832" spans="1:9" ht="15.75" x14ac:dyDescent="0.25">
      <c r="A2832" s="651">
        <v>2831</v>
      </c>
      <c r="B2832" s="651" t="s">
        <v>1308</v>
      </c>
      <c r="C2832" s="651" t="s">
        <v>296</v>
      </c>
      <c r="D2832" s="651" t="s">
        <v>1298</v>
      </c>
      <c r="E2832" s="651">
        <v>638</v>
      </c>
      <c r="F2832" s="651" t="s">
        <v>1301</v>
      </c>
      <c r="G2832" s="651">
        <v>7.0888888888888894E-3</v>
      </c>
      <c r="H2832" s="651">
        <v>8.0000000000000002E-3</v>
      </c>
      <c r="I2832" s="651" t="s">
        <v>1302</v>
      </c>
    </row>
    <row r="2833" spans="1:9" ht="15.75" x14ac:dyDescent="0.25">
      <c r="A2833" s="651">
        <v>2832</v>
      </c>
      <c r="B2833" s="651" t="s">
        <v>1308</v>
      </c>
      <c r="C2833" s="651" t="s">
        <v>296</v>
      </c>
      <c r="D2833" s="651" t="s">
        <v>1298</v>
      </c>
      <c r="E2833" s="651">
        <v>638</v>
      </c>
      <c r="F2833" s="651" t="s">
        <v>1301</v>
      </c>
      <c r="G2833" s="651">
        <v>7.3547222222222217E-3</v>
      </c>
      <c r="H2833" s="651">
        <v>8.3000000000000001E-3</v>
      </c>
      <c r="I2833" s="651" t="s">
        <v>1302</v>
      </c>
    </row>
    <row r="2834" spans="1:9" ht="15.75" x14ac:dyDescent="0.25">
      <c r="A2834" s="651">
        <v>2833</v>
      </c>
      <c r="B2834" s="651" t="s">
        <v>1308</v>
      </c>
      <c r="C2834" s="651" t="s">
        <v>296</v>
      </c>
      <c r="D2834" s="651" t="s">
        <v>1298</v>
      </c>
      <c r="E2834" s="651">
        <v>638</v>
      </c>
      <c r="F2834" s="651" t="s">
        <v>1301</v>
      </c>
      <c r="G2834" s="651">
        <v>0.12</v>
      </c>
      <c r="H2834" s="651">
        <v>0.12</v>
      </c>
      <c r="I2834" s="651" t="s">
        <v>1300</v>
      </c>
    </row>
    <row r="2835" spans="1:9" ht="15.75" x14ac:dyDescent="0.25">
      <c r="A2835" s="651">
        <v>2834</v>
      </c>
      <c r="B2835" s="651" t="s">
        <v>1308</v>
      </c>
      <c r="C2835" s="651" t="s">
        <v>296</v>
      </c>
      <c r="D2835" s="651" t="s">
        <v>1298</v>
      </c>
      <c r="E2835" s="651">
        <v>638</v>
      </c>
      <c r="F2835" s="651" t="s">
        <v>1301</v>
      </c>
      <c r="G2835" s="651">
        <v>0.1772</v>
      </c>
      <c r="H2835" s="651">
        <v>0.13333300000000001</v>
      </c>
      <c r="I2835" s="651" t="s">
        <v>1302</v>
      </c>
    </row>
    <row r="2836" spans="1:9" ht="15.75" x14ac:dyDescent="0.25">
      <c r="A2836" s="651">
        <v>2835</v>
      </c>
      <c r="B2836" s="651" t="s">
        <v>1308</v>
      </c>
      <c r="C2836" s="651" t="s">
        <v>296</v>
      </c>
      <c r="D2836" s="651" t="s">
        <v>1298</v>
      </c>
      <c r="E2836" s="651">
        <v>638</v>
      </c>
      <c r="F2836" s="651" t="s">
        <v>1301</v>
      </c>
      <c r="G2836" s="651">
        <v>0.14012342027227886</v>
      </c>
      <c r="H2836" s="651">
        <v>0.14012342027227886</v>
      </c>
      <c r="I2836" s="651" t="s">
        <v>1302</v>
      </c>
    </row>
    <row r="2837" spans="1:9" ht="15.75" x14ac:dyDescent="0.25">
      <c r="A2837" s="651">
        <v>2836</v>
      </c>
      <c r="B2837" s="651" t="s">
        <v>1308</v>
      </c>
      <c r="C2837" s="651" t="s">
        <v>296</v>
      </c>
      <c r="D2837" s="651" t="s">
        <v>1298</v>
      </c>
      <c r="E2837" s="651">
        <v>638</v>
      </c>
      <c r="F2837" s="651" t="s">
        <v>1301</v>
      </c>
      <c r="G2837" s="651">
        <v>0.27</v>
      </c>
      <c r="H2837" s="651">
        <v>0.2</v>
      </c>
      <c r="I2837" s="651" t="s">
        <v>1302</v>
      </c>
    </row>
    <row r="2838" spans="1:9" ht="15.75" x14ac:dyDescent="0.25">
      <c r="A2838" s="651">
        <v>2837</v>
      </c>
      <c r="B2838" s="651" t="s">
        <v>1308</v>
      </c>
      <c r="C2838" s="651" t="s">
        <v>296</v>
      </c>
      <c r="D2838" s="651" t="s">
        <v>1298</v>
      </c>
      <c r="E2838" s="651">
        <v>639</v>
      </c>
      <c r="F2838" s="651" t="s">
        <v>1301</v>
      </c>
      <c r="G2838" s="651">
        <v>8.0000000000000002E-3</v>
      </c>
      <c r="H2838" s="651">
        <v>8.0000000000000002E-3</v>
      </c>
      <c r="I2838" s="651" t="s">
        <v>1302</v>
      </c>
    </row>
    <row r="2839" spans="1:9" ht="15.75" x14ac:dyDescent="0.25">
      <c r="A2839" s="651">
        <v>2838</v>
      </c>
      <c r="B2839" s="651" t="s">
        <v>1308</v>
      </c>
      <c r="C2839" s="651" t="s">
        <v>296</v>
      </c>
      <c r="D2839" s="651" t="s">
        <v>1298</v>
      </c>
      <c r="E2839" s="651">
        <v>639</v>
      </c>
      <c r="F2839" s="651" t="s">
        <v>1301</v>
      </c>
      <c r="G2839" s="651">
        <v>8.0000000000000002E-3</v>
      </c>
      <c r="H2839" s="651">
        <v>8.0000000000000002E-3</v>
      </c>
      <c r="I2839" s="651" t="s">
        <v>1302</v>
      </c>
    </row>
    <row r="2840" spans="1:9" ht="15.75" x14ac:dyDescent="0.25">
      <c r="A2840" s="651">
        <v>2839</v>
      </c>
      <c r="B2840" s="651" t="s">
        <v>1308</v>
      </c>
      <c r="C2840" s="651" t="s">
        <v>296</v>
      </c>
      <c r="D2840" s="651" t="s">
        <v>1298</v>
      </c>
      <c r="E2840" s="651">
        <v>639</v>
      </c>
      <c r="F2840" s="651" t="s">
        <v>1301</v>
      </c>
      <c r="G2840" s="651">
        <v>8.0000000000000002E-3</v>
      </c>
      <c r="H2840" s="651">
        <v>8.0000000000000002E-3</v>
      </c>
      <c r="I2840" s="651" t="s">
        <v>1302</v>
      </c>
    </row>
    <row r="2841" spans="1:9" ht="15.75" x14ac:dyDescent="0.25">
      <c r="A2841" s="651">
        <v>2840</v>
      </c>
      <c r="B2841" s="651" t="s">
        <v>1308</v>
      </c>
      <c r="C2841" s="651" t="s">
        <v>296</v>
      </c>
      <c r="D2841" s="651" t="s">
        <v>1298</v>
      </c>
      <c r="E2841" s="651">
        <v>639</v>
      </c>
      <c r="F2841" s="651" t="s">
        <v>1301</v>
      </c>
      <c r="G2841" s="651">
        <v>2.8000000000000001E-2</v>
      </c>
      <c r="H2841" s="651">
        <v>2.8000000000000001E-2</v>
      </c>
      <c r="I2841" s="651" t="s">
        <v>1302</v>
      </c>
    </row>
    <row r="2842" spans="1:9" ht="15.75" x14ac:dyDescent="0.25">
      <c r="A2842" s="651">
        <v>2841</v>
      </c>
      <c r="B2842" s="651" t="s">
        <v>1308</v>
      </c>
      <c r="C2842" s="651" t="s">
        <v>296</v>
      </c>
      <c r="D2842" s="651" t="s">
        <v>1298</v>
      </c>
      <c r="E2842" s="651">
        <v>640</v>
      </c>
      <c r="F2842" s="651" t="s">
        <v>1301</v>
      </c>
      <c r="G2842" s="651">
        <v>8.0000000000000002E-3</v>
      </c>
      <c r="H2842" s="651">
        <v>8.0000000000000002E-3</v>
      </c>
      <c r="I2842" s="651" t="s">
        <v>1302</v>
      </c>
    </row>
    <row r="2843" spans="1:9" ht="15.75" x14ac:dyDescent="0.25">
      <c r="A2843" s="651">
        <v>2842</v>
      </c>
      <c r="B2843" s="651" t="s">
        <v>1308</v>
      </c>
      <c r="C2843" s="651" t="s">
        <v>296</v>
      </c>
      <c r="D2843" s="651" t="s">
        <v>1298</v>
      </c>
      <c r="E2843" s="651">
        <v>640</v>
      </c>
      <c r="F2843" s="651" t="s">
        <v>1301</v>
      </c>
      <c r="G2843" s="651">
        <v>8.0000000000000002E-3</v>
      </c>
      <c r="H2843" s="651">
        <v>8.0000000000000002E-3</v>
      </c>
      <c r="I2843" s="651" t="s">
        <v>1302</v>
      </c>
    </row>
    <row r="2844" spans="1:9" ht="15.75" x14ac:dyDescent="0.25">
      <c r="A2844" s="651">
        <v>2843</v>
      </c>
      <c r="B2844" s="651" t="s">
        <v>1308</v>
      </c>
      <c r="C2844" s="651" t="s">
        <v>296</v>
      </c>
      <c r="D2844" s="651" t="s">
        <v>1298</v>
      </c>
      <c r="E2844" s="651">
        <v>640</v>
      </c>
      <c r="F2844" s="651" t="s">
        <v>1301</v>
      </c>
      <c r="G2844" s="651">
        <v>8.0000000000000002E-3</v>
      </c>
      <c r="H2844" s="651">
        <v>8.0000000000000002E-3</v>
      </c>
      <c r="I2844" s="651" t="s">
        <v>1302</v>
      </c>
    </row>
    <row r="2845" spans="1:9" ht="15.75" x14ac:dyDescent="0.25">
      <c r="A2845" s="651">
        <v>2844</v>
      </c>
      <c r="B2845" s="651" t="s">
        <v>1308</v>
      </c>
      <c r="C2845" s="651" t="s">
        <v>296</v>
      </c>
      <c r="D2845" s="651" t="s">
        <v>1298</v>
      </c>
      <c r="E2845" s="651">
        <v>640</v>
      </c>
      <c r="F2845" s="651" t="s">
        <v>1301</v>
      </c>
      <c r="G2845" s="651">
        <v>7.3777777777777782E-3</v>
      </c>
      <c r="H2845" s="651">
        <v>8.3000000000000001E-3</v>
      </c>
      <c r="I2845" s="651" t="s">
        <v>1302</v>
      </c>
    </row>
    <row r="2846" spans="1:9" ht="15.75" x14ac:dyDescent="0.25">
      <c r="A2846" s="651">
        <v>2845</v>
      </c>
      <c r="B2846" s="651" t="s">
        <v>1308</v>
      </c>
      <c r="C2846" s="651" t="s">
        <v>296</v>
      </c>
      <c r="D2846" s="651" t="s">
        <v>1298</v>
      </c>
      <c r="E2846" s="651">
        <v>641</v>
      </c>
      <c r="F2846" s="651" t="s">
        <v>1301</v>
      </c>
      <c r="G2846" s="651">
        <v>8.0000000000000002E-3</v>
      </c>
      <c r="H2846" s="651">
        <v>8.0000000000000002E-3</v>
      </c>
      <c r="I2846" s="651" t="s">
        <v>1302</v>
      </c>
    </row>
    <row r="2847" spans="1:9" ht="15.75" x14ac:dyDescent="0.25">
      <c r="A2847" s="651">
        <v>2846</v>
      </c>
      <c r="B2847" s="651" t="s">
        <v>1308</v>
      </c>
      <c r="C2847" s="651" t="s">
        <v>296</v>
      </c>
      <c r="D2847" s="651" t="s">
        <v>1298</v>
      </c>
      <c r="E2847" s="651">
        <v>641</v>
      </c>
      <c r="F2847" s="651" t="s">
        <v>1301</v>
      </c>
      <c r="G2847" s="651">
        <v>8.0000000000000002E-3</v>
      </c>
      <c r="H2847" s="651">
        <v>8.0000000000000002E-3</v>
      </c>
      <c r="I2847" s="651" t="s">
        <v>1302</v>
      </c>
    </row>
    <row r="2848" spans="1:9" ht="15.75" x14ac:dyDescent="0.25">
      <c r="A2848" s="651">
        <v>2847</v>
      </c>
      <c r="B2848" s="651" t="s">
        <v>1308</v>
      </c>
      <c r="C2848" s="651" t="s">
        <v>296</v>
      </c>
      <c r="D2848" s="651" t="s">
        <v>1298</v>
      </c>
      <c r="E2848" s="651">
        <v>641</v>
      </c>
      <c r="F2848" s="651" t="s">
        <v>1301</v>
      </c>
      <c r="G2848" s="651">
        <v>8.0000000000000002E-3</v>
      </c>
      <c r="H2848" s="651">
        <v>8.0000000000000002E-3</v>
      </c>
      <c r="I2848" s="651" t="s">
        <v>1302</v>
      </c>
    </row>
    <row r="2849" spans="1:9" ht="15.75" x14ac:dyDescent="0.25">
      <c r="A2849" s="651">
        <v>2848</v>
      </c>
      <c r="B2849" s="651" t="s">
        <v>1308</v>
      </c>
      <c r="C2849" s="651" t="s">
        <v>296</v>
      </c>
      <c r="D2849" s="651" t="s">
        <v>1298</v>
      </c>
      <c r="E2849" s="651">
        <v>641</v>
      </c>
      <c r="F2849" s="651" t="s">
        <v>1301</v>
      </c>
      <c r="G2849" s="651">
        <v>8.0000000000000002E-3</v>
      </c>
      <c r="H2849" s="651">
        <v>8.0000000000000002E-3</v>
      </c>
      <c r="I2849" s="651" t="s">
        <v>1302</v>
      </c>
    </row>
    <row r="2850" spans="1:9" ht="15.75" x14ac:dyDescent="0.25">
      <c r="A2850" s="651">
        <v>2849</v>
      </c>
      <c r="B2850" s="651" t="s">
        <v>1308</v>
      </c>
      <c r="C2850" s="651" t="s">
        <v>296</v>
      </c>
      <c r="D2850" s="651" t="s">
        <v>1298</v>
      </c>
      <c r="E2850" s="651">
        <v>641</v>
      </c>
      <c r="F2850" s="651" t="s">
        <v>1301</v>
      </c>
      <c r="G2850" s="651">
        <v>7.3002777777777788E-3</v>
      </c>
      <c r="H2850" s="651">
        <v>8.2000000000000007E-3</v>
      </c>
      <c r="I2850" s="651" t="s">
        <v>1302</v>
      </c>
    </row>
    <row r="2851" spans="1:9" ht="15.75" x14ac:dyDescent="0.25">
      <c r="A2851" s="651">
        <v>2850</v>
      </c>
      <c r="B2851" s="651" t="s">
        <v>1308</v>
      </c>
      <c r="C2851" s="651" t="s">
        <v>296</v>
      </c>
      <c r="D2851" s="651" t="s">
        <v>1298</v>
      </c>
      <c r="E2851" s="651">
        <v>641</v>
      </c>
      <c r="F2851" s="651" t="s">
        <v>1301</v>
      </c>
      <c r="G2851" s="651" t="s">
        <v>1303</v>
      </c>
      <c r="H2851" s="651">
        <v>8.2000000000000007E-3</v>
      </c>
      <c r="I2851" s="651" t="s">
        <v>1302</v>
      </c>
    </row>
    <row r="2852" spans="1:9" ht="15.75" x14ac:dyDescent="0.25">
      <c r="A2852" s="651">
        <v>2851</v>
      </c>
      <c r="B2852" s="651" t="s">
        <v>1308</v>
      </c>
      <c r="C2852" s="651" t="s">
        <v>296</v>
      </c>
      <c r="D2852" s="651" t="s">
        <v>1298</v>
      </c>
      <c r="E2852" s="651">
        <v>641</v>
      </c>
      <c r="F2852" s="651" t="s">
        <v>1301</v>
      </c>
      <c r="G2852" s="651">
        <v>2.1000000000000001E-2</v>
      </c>
      <c r="H2852" s="651">
        <v>2.1000000000000001E-2</v>
      </c>
      <c r="I2852" s="651" t="s">
        <v>1300</v>
      </c>
    </row>
    <row r="2853" spans="1:9" ht="15.75" x14ac:dyDescent="0.25">
      <c r="A2853" s="651">
        <v>2852</v>
      </c>
      <c r="B2853" s="651" t="s">
        <v>1309</v>
      </c>
      <c r="C2853" s="651" t="s">
        <v>296</v>
      </c>
      <c r="D2853" s="651" t="s">
        <v>1298</v>
      </c>
      <c r="E2853" s="651">
        <v>641</v>
      </c>
      <c r="F2853" s="651" t="s">
        <v>1301</v>
      </c>
      <c r="G2853" s="651" t="s">
        <v>1303</v>
      </c>
      <c r="H2853" s="651">
        <v>3.9E-2</v>
      </c>
      <c r="I2853" s="651" t="s">
        <v>1300</v>
      </c>
    </row>
    <row r="2854" spans="1:9" ht="15.75" x14ac:dyDescent="0.25">
      <c r="A2854" s="651">
        <v>2853</v>
      </c>
      <c r="B2854" s="651" t="s">
        <v>1308</v>
      </c>
      <c r="C2854" s="651" t="s">
        <v>296</v>
      </c>
      <c r="D2854" s="651" t="s">
        <v>1298</v>
      </c>
      <c r="E2854" s="651">
        <v>642</v>
      </c>
      <c r="F2854" s="651" t="s">
        <v>1301</v>
      </c>
      <c r="G2854" s="651">
        <v>8.0000000000000002E-3</v>
      </c>
      <c r="H2854" s="651">
        <v>8.0000000000000002E-3</v>
      </c>
      <c r="I2854" s="651" t="s">
        <v>1302</v>
      </c>
    </row>
    <row r="2855" spans="1:9" ht="15.75" x14ac:dyDescent="0.25">
      <c r="A2855" s="651">
        <v>2854</v>
      </c>
      <c r="B2855" s="651" t="s">
        <v>1308</v>
      </c>
      <c r="C2855" s="651" t="s">
        <v>296</v>
      </c>
      <c r="D2855" s="651" t="s">
        <v>1298</v>
      </c>
      <c r="E2855" s="651">
        <v>642</v>
      </c>
      <c r="F2855" s="651" t="s">
        <v>1301</v>
      </c>
      <c r="G2855" s="651">
        <v>7.1333333333333332E-2</v>
      </c>
      <c r="H2855" s="651">
        <v>0.08</v>
      </c>
      <c r="I2855" s="651" t="s">
        <v>1300</v>
      </c>
    </row>
    <row r="2856" spans="1:9" ht="15.75" x14ac:dyDescent="0.25">
      <c r="A2856" s="651">
        <v>2855</v>
      </c>
      <c r="B2856" s="651" t="s">
        <v>1308</v>
      </c>
      <c r="C2856" s="651" t="s">
        <v>296</v>
      </c>
      <c r="D2856" s="651" t="s">
        <v>1298</v>
      </c>
      <c r="E2856" s="651">
        <v>642</v>
      </c>
      <c r="F2856" s="651" t="s">
        <v>1301</v>
      </c>
      <c r="G2856" s="651">
        <v>0.14012342027227886</v>
      </c>
      <c r="H2856" s="651">
        <v>0.14012342027227886</v>
      </c>
      <c r="I2856" s="651" t="s">
        <v>1302</v>
      </c>
    </row>
    <row r="2857" spans="1:9" ht="15.75" x14ac:dyDescent="0.25">
      <c r="A2857" s="651">
        <v>2856</v>
      </c>
      <c r="B2857" s="651" t="s">
        <v>1308</v>
      </c>
      <c r="C2857" s="651" t="s">
        <v>296</v>
      </c>
      <c r="D2857" s="651" t="s">
        <v>1298</v>
      </c>
      <c r="E2857" s="651">
        <v>644</v>
      </c>
      <c r="F2857" s="651" t="s">
        <v>1301</v>
      </c>
      <c r="G2857" s="651">
        <v>8.0000000000000002E-3</v>
      </c>
      <c r="H2857" s="651">
        <v>8.0000000000000002E-3</v>
      </c>
      <c r="I2857" s="651" t="s">
        <v>1302</v>
      </c>
    </row>
    <row r="2858" spans="1:9" ht="15.75" x14ac:dyDescent="0.25">
      <c r="A2858" s="651">
        <v>2857</v>
      </c>
      <c r="B2858" s="651" t="s">
        <v>1308</v>
      </c>
      <c r="C2858" s="651" t="s">
        <v>296</v>
      </c>
      <c r="D2858" s="651" t="s">
        <v>1298</v>
      </c>
      <c r="E2858" s="651">
        <v>644</v>
      </c>
      <c r="F2858" s="651" t="s">
        <v>1301</v>
      </c>
      <c r="G2858" s="651">
        <v>0.25040000000000001</v>
      </c>
      <c r="H2858" s="651">
        <v>0.186667</v>
      </c>
      <c r="I2858" s="651" t="s">
        <v>1302</v>
      </c>
    </row>
    <row r="2859" spans="1:9" ht="15.75" x14ac:dyDescent="0.25">
      <c r="A2859" s="651">
        <v>2858</v>
      </c>
      <c r="B2859" s="651" t="s">
        <v>1308</v>
      </c>
      <c r="C2859" s="651" t="s">
        <v>296</v>
      </c>
      <c r="D2859" s="651" t="s">
        <v>1298</v>
      </c>
      <c r="E2859" s="651">
        <v>645</v>
      </c>
      <c r="F2859" s="651" t="s">
        <v>1301</v>
      </c>
      <c r="G2859" s="651">
        <v>8.0000000000000002E-3</v>
      </c>
      <c r="H2859" s="651">
        <v>8.0000000000000002E-3</v>
      </c>
      <c r="I2859" s="651" t="s">
        <v>1302</v>
      </c>
    </row>
    <row r="2860" spans="1:9" ht="15.75" x14ac:dyDescent="0.25">
      <c r="A2860" s="651">
        <v>2859</v>
      </c>
      <c r="B2860" s="651" t="s">
        <v>1308</v>
      </c>
      <c r="C2860" s="651" t="s">
        <v>296</v>
      </c>
      <c r="D2860" s="651" t="s">
        <v>1298</v>
      </c>
      <c r="E2860" s="651">
        <v>645</v>
      </c>
      <c r="F2860" s="651" t="s">
        <v>1301</v>
      </c>
      <c r="G2860" s="651">
        <v>8.0000000000000002E-3</v>
      </c>
      <c r="H2860" s="651">
        <v>8.0000000000000002E-3</v>
      </c>
      <c r="I2860" s="651" t="s">
        <v>1302</v>
      </c>
    </row>
    <row r="2861" spans="1:9" ht="15.75" x14ac:dyDescent="0.25">
      <c r="A2861" s="651">
        <v>2860</v>
      </c>
      <c r="B2861" s="651" t="s">
        <v>1308</v>
      </c>
      <c r="C2861" s="651" t="s">
        <v>296</v>
      </c>
      <c r="D2861" s="651" t="s">
        <v>1298</v>
      </c>
      <c r="E2861" s="651">
        <v>645</v>
      </c>
      <c r="F2861" s="651" t="s">
        <v>1301</v>
      </c>
      <c r="G2861" s="651">
        <v>8.0000000000000002E-3</v>
      </c>
      <c r="H2861" s="651">
        <v>8.0000000000000002E-3</v>
      </c>
      <c r="I2861" s="651" t="s">
        <v>1302</v>
      </c>
    </row>
    <row r="2862" spans="1:9" ht="15.75" x14ac:dyDescent="0.25">
      <c r="A2862" s="651">
        <v>2861</v>
      </c>
      <c r="B2862" s="651" t="s">
        <v>1308</v>
      </c>
      <c r="C2862" s="651" t="s">
        <v>296</v>
      </c>
      <c r="D2862" s="651" t="s">
        <v>1298</v>
      </c>
      <c r="E2862" s="651">
        <v>645</v>
      </c>
      <c r="F2862" s="651" t="s">
        <v>1301</v>
      </c>
      <c r="G2862" s="651">
        <v>8.0000000000000002E-3</v>
      </c>
      <c r="H2862" s="651">
        <v>8.0000000000000002E-3</v>
      </c>
      <c r="I2862" s="651" t="s">
        <v>1302</v>
      </c>
    </row>
    <row r="2863" spans="1:9" ht="15.75" x14ac:dyDescent="0.25">
      <c r="A2863" s="651">
        <v>2862</v>
      </c>
      <c r="B2863" s="651" t="s">
        <v>1308</v>
      </c>
      <c r="C2863" s="651" t="s">
        <v>296</v>
      </c>
      <c r="D2863" s="651" t="s">
        <v>1298</v>
      </c>
      <c r="E2863" s="651">
        <v>645</v>
      </c>
      <c r="F2863" s="651" t="s">
        <v>1301</v>
      </c>
      <c r="G2863" s="651">
        <v>8.0000000000000002E-3</v>
      </c>
      <c r="H2863" s="651">
        <v>8.0000000000000002E-3</v>
      </c>
      <c r="I2863" s="651" t="s">
        <v>1302</v>
      </c>
    </row>
    <row r="2864" spans="1:9" ht="15.75" x14ac:dyDescent="0.25">
      <c r="A2864" s="651">
        <v>2863</v>
      </c>
      <c r="B2864" s="651" t="s">
        <v>1308</v>
      </c>
      <c r="C2864" s="651" t="s">
        <v>296</v>
      </c>
      <c r="D2864" s="651" t="s">
        <v>1298</v>
      </c>
      <c r="E2864" s="651">
        <v>645</v>
      </c>
      <c r="F2864" s="651" t="s">
        <v>1301</v>
      </c>
      <c r="G2864" s="651">
        <v>8.0000000000000002E-3</v>
      </c>
      <c r="H2864" s="651">
        <v>8.0000000000000002E-3</v>
      </c>
      <c r="I2864" s="651" t="s">
        <v>1302</v>
      </c>
    </row>
    <row r="2865" spans="1:9" ht="15.75" x14ac:dyDescent="0.25">
      <c r="A2865" s="651">
        <v>2864</v>
      </c>
      <c r="B2865" s="651" t="s">
        <v>1308</v>
      </c>
      <c r="C2865" s="651" t="s">
        <v>296</v>
      </c>
      <c r="D2865" s="651" t="s">
        <v>1298</v>
      </c>
      <c r="E2865" s="651">
        <v>645</v>
      </c>
      <c r="F2865" s="651" t="s">
        <v>1301</v>
      </c>
      <c r="G2865" s="651">
        <v>8.2000000000000007E-3</v>
      </c>
      <c r="H2865" s="651">
        <v>8.2000000000000007E-3</v>
      </c>
      <c r="I2865" s="651" t="s">
        <v>1302</v>
      </c>
    </row>
    <row r="2866" spans="1:9" ht="15.75" x14ac:dyDescent="0.25">
      <c r="A2866" s="651">
        <v>2865</v>
      </c>
      <c r="B2866" s="651" t="s">
        <v>1308</v>
      </c>
      <c r="C2866" s="651" t="s">
        <v>296</v>
      </c>
      <c r="D2866" s="651" t="s">
        <v>1298</v>
      </c>
      <c r="E2866" s="651">
        <v>645</v>
      </c>
      <c r="F2866" s="651" t="s">
        <v>1301</v>
      </c>
      <c r="G2866" s="651">
        <v>7.3458333333333344E-3</v>
      </c>
      <c r="H2866" s="651">
        <v>8.2000000000000007E-3</v>
      </c>
      <c r="I2866" s="651" t="s">
        <v>1302</v>
      </c>
    </row>
    <row r="2867" spans="1:9" ht="15.75" x14ac:dyDescent="0.25">
      <c r="A2867" s="651">
        <v>2866</v>
      </c>
      <c r="B2867" s="651" t="s">
        <v>1308</v>
      </c>
      <c r="C2867" s="651" t="s">
        <v>296</v>
      </c>
      <c r="D2867" s="651" t="s">
        <v>1298</v>
      </c>
      <c r="E2867" s="651">
        <v>645</v>
      </c>
      <c r="F2867" s="651" t="s">
        <v>1301</v>
      </c>
      <c r="G2867" s="651">
        <v>7.3458333333333344E-3</v>
      </c>
      <c r="H2867" s="651">
        <v>8.2000000000000007E-3</v>
      </c>
      <c r="I2867" s="651" t="s">
        <v>1302</v>
      </c>
    </row>
    <row r="2868" spans="1:9" ht="15.75" x14ac:dyDescent="0.25">
      <c r="A2868" s="651">
        <v>2867</v>
      </c>
      <c r="B2868" s="651" t="s">
        <v>1308</v>
      </c>
      <c r="C2868" s="651" t="s">
        <v>296</v>
      </c>
      <c r="D2868" s="651" t="s">
        <v>1298</v>
      </c>
      <c r="E2868" s="651">
        <v>645</v>
      </c>
      <c r="F2868" s="651" t="s">
        <v>1301</v>
      </c>
      <c r="G2868" s="651">
        <v>7.3458333333333344E-3</v>
      </c>
      <c r="H2868" s="651">
        <v>8.2000000000000007E-3</v>
      </c>
      <c r="I2868" s="651" t="s">
        <v>1302</v>
      </c>
    </row>
    <row r="2869" spans="1:9" ht="15.75" x14ac:dyDescent="0.25">
      <c r="A2869" s="651">
        <v>2868</v>
      </c>
      <c r="B2869" s="651" t="s">
        <v>1308</v>
      </c>
      <c r="C2869" s="651" t="s">
        <v>296</v>
      </c>
      <c r="D2869" s="651" t="s">
        <v>1298</v>
      </c>
      <c r="E2869" s="651">
        <v>645</v>
      </c>
      <c r="F2869" s="651" t="s">
        <v>1301</v>
      </c>
      <c r="G2869" s="651" t="s">
        <v>1303</v>
      </c>
      <c r="H2869" s="651">
        <v>8.2000000000000007E-3</v>
      </c>
      <c r="I2869" s="651" t="s">
        <v>1302</v>
      </c>
    </row>
    <row r="2870" spans="1:9" ht="15.75" x14ac:dyDescent="0.25">
      <c r="A2870" s="651">
        <v>2869</v>
      </c>
      <c r="B2870" s="651" t="s">
        <v>1308</v>
      </c>
      <c r="C2870" s="651" t="s">
        <v>296</v>
      </c>
      <c r="D2870" s="651" t="s">
        <v>1298</v>
      </c>
      <c r="E2870" s="651">
        <v>645</v>
      </c>
      <c r="F2870" s="651" t="s">
        <v>1301</v>
      </c>
      <c r="G2870" s="651">
        <v>1.4333333333333333E-2</v>
      </c>
      <c r="H2870" s="651">
        <v>1.6E-2</v>
      </c>
      <c r="I2870" s="651" t="s">
        <v>1302</v>
      </c>
    </row>
    <row r="2871" spans="1:9" ht="15.75" x14ac:dyDescent="0.25">
      <c r="A2871" s="651">
        <v>2870</v>
      </c>
      <c r="B2871" s="651" t="s">
        <v>1308</v>
      </c>
      <c r="C2871" s="651" t="s">
        <v>296</v>
      </c>
      <c r="D2871" s="651" t="s">
        <v>1298</v>
      </c>
      <c r="E2871" s="651">
        <v>645</v>
      </c>
      <c r="F2871" s="651" t="s">
        <v>1301</v>
      </c>
      <c r="G2871" s="651" t="s">
        <v>1303</v>
      </c>
      <c r="H2871" s="651">
        <v>7.4999999999999997E-2</v>
      </c>
      <c r="I2871" s="651" t="s">
        <v>1300</v>
      </c>
    </row>
    <row r="2872" spans="1:9" ht="15.75" x14ac:dyDescent="0.25">
      <c r="A2872" s="651">
        <v>2871</v>
      </c>
      <c r="B2872" s="651" t="s">
        <v>1308</v>
      </c>
      <c r="C2872" s="651" t="s">
        <v>296</v>
      </c>
      <c r="D2872" s="651" t="s">
        <v>1298</v>
      </c>
      <c r="E2872" s="651">
        <v>645</v>
      </c>
      <c r="F2872" s="651" t="s">
        <v>1301</v>
      </c>
      <c r="G2872" s="651">
        <v>0.25080000000000002</v>
      </c>
      <c r="H2872" s="651">
        <v>0.186667</v>
      </c>
      <c r="I2872" s="651" t="s">
        <v>1302</v>
      </c>
    </row>
    <row r="2873" spans="1:9" ht="15.75" x14ac:dyDescent="0.25">
      <c r="A2873" s="651">
        <v>2872</v>
      </c>
      <c r="B2873" s="651" t="s">
        <v>1308</v>
      </c>
      <c r="C2873" s="651" t="s">
        <v>296</v>
      </c>
      <c r="D2873" s="651" t="s">
        <v>1298</v>
      </c>
      <c r="E2873" s="651">
        <v>645</v>
      </c>
      <c r="F2873" s="651" t="s">
        <v>1301</v>
      </c>
      <c r="G2873" s="651" t="s">
        <v>1303</v>
      </c>
      <c r="H2873" s="651">
        <v>2.9</v>
      </c>
      <c r="I2873" s="651" t="s">
        <v>1300</v>
      </c>
    </row>
    <row r="2874" spans="1:9" ht="15.75" x14ac:dyDescent="0.25">
      <c r="A2874" s="651">
        <v>2873</v>
      </c>
      <c r="B2874" s="651" t="s">
        <v>1308</v>
      </c>
      <c r="C2874" s="651" t="s">
        <v>296</v>
      </c>
      <c r="D2874" s="651" t="s">
        <v>1298</v>
      </c>
      <c r="E2874" s="651">
        <v>645</v>
      </c>
      <c r="F2874" s="651" t="s">
        <v>1301</v>
      </c>
      <c r="G2874" s="651" t="s">
        <v>1303</v>
      </c>
      <c r="H2874" s="651">
        <v>3.6</v>
      </c>
      <c r="I2874" s="651" t="s">
        <v>1300</v>
      </c>
    </row>
    <row r="2875" spans="1:9" ht="15.75" x14ac:dyDescent="0.25">
      <c r="A2875" s="651">
        <v>2874</v>
      </c>
      <c r="B2875" s="651" t="s">
        <v>1308</v>
      </c>
      <c r="C2875" s="651" t="s">
        <v>296</v>
      </c>
      <c r="D2875" s="651" t="s">
        <v>1298</v>
      </c>
      <c r="E2875" s="651">
        <v>646</v>
      </c>
      <c r="F2875" s="651" t="s">
        <v>1301</v>
      </c>
      <c r="G2875" s="651">
        <v>8.0000000000000002E-3</v>
      </c>
      <c r="H2875" s="651">
        <v>8.0000000000000002E-3</v>
      </c>
      <c r="I2875" s="651" t="s">
        <v>1302</v>
      </c>
    </row>
    <row r="2876" spans="1:9" ht="15.75" x14ac:dyDescent="0.25">
      <c r="A2876" s="651">
        <v>2875</v>
      </c>
      <c r="B2876" s="651" t="s">
        <v>1308</v>
      </c>
      <c r="C2876" s="651" t="s">
        <v>296</v>
      </c>
      <c r="D2876" s="651" t="s">
        <v>1298</v>
      </c>
      <c r="E2876" s="651">
        <v>646</v>
      </c>
      <c r="F2876" s="651" t="s">
        <v>1301</v>
      </c>
      <c r="G2876" s="651">
        <v>8.0000000000000002E-3</v>
      </c>
      <c r="H2876" s="651">
        <v>8.0000000000000002E-3</v>
      </c>
      <c r="I2876" s="651" t="s">
        <v>1302</v>
      </c>
    </row>
    <row r="2877" spans="1:9" ht="15.75" x14ac:dyDescent="0.25">
      <c r="A2877" s="651">
        <v>2876</v>
      </c>
      <c r="B2877" s="651" t="s">
        <v>1308</v>
      </c>
      <c r="C2877" s="651" t="s">
        <v>296</v>
      </c>
      <c r="D2877" s="651" t="s">
        <v>1298</v>
      </c>
      <c r="E2877" s="651">
        <v>646</v>
      </c>
      <c r="F2877" s="651" t="s">
        <v>1301</v>
      </c>
      <c r="G2877" s="651">
        <v>8.0000000000000002E-3</v>
      </c>
      <c r="H2877" s="651">
        <v>8.0000000000000002E-3</v>
      </c>
      <c r="I2877" s="651" t="s">
        <v>1302</v>
      </c>
    </row>
    <row r="2878" spans="1:9" ht="15.75" x14ac:dyDescent="0.25">
      <c r="A2878" s="651">
        <v>2877</v>
      </c>
      <c r="B2878" s="651" t="s">
        <v>1308</v>
      </c>
      <c r="C2878" s="651" t="s">
        <v>296</v>
      </c>
      <c r="D2878" s="651" t="s">
        <v>1298</v>
      </c>
      <c r="E2878" s="651">
        <v>646</v>
      </c>
      <c r="F2878" s="651" t="s">
        <v>1301</v>
      </c>
      <c r="G2878" s="651" t="s">
        <v>1303</v>
      </c>
      <c r="H2878" s="651">
        <v>2.3E-2</v>
      </c>
      <c r="I2878" s="651" t="s">
        <v>1300</v>
      </c>
    </row>
    <row r="2879" spans="1:9" ht="15.75" x14ac:dyDescent="0.25">
      <c r="A2879" s="651">
        <v>2878</v>
      </c>
      <c r="B2879" s="651" t="s">
        <v>1308</v>
      </c>
      <c r="C2879" s="651" t="s">
        <v>296</v>
      </c>
      <c r="D2879" s="651" t="s">
        <v>1298</v>
      </c>
      <c r="E2879" s="651">
        <v>646</v>
      </c>
      <c r="F2879" s="651" t="s">
        <v>1301</v>
      </c>
      <c r="G2879" s="651">
        <v>0.1794</v>
      </c>
      <c r="H2879" s="651">
        <v>0.13333300000000001</v>
      </c>
      <c r="I2879" s="651" t="s">
        <v>1302</v>
      </c>
    </row>
    <row r="2880" spans="1:9" ht="15.75" x14ac:dyDescent="0.25">
      <c r="A2880" s="651">
        <v>2879</v>
      </c>
      <c r="B2880" s="651" t="s">
        <v>1308</v>
      </c>
      <c r="C2880" s="651" t="s">
        <v>296</v>
      </c>
      <c r="D2880" s="651" t="s">
        <v>1298</v>
      </c>
      <c r="E2880" s="651">
        <v>647</v>
      </c>
      <c r="F2880" s="651" t="s">
        <v>1301</v>
      </c>
      <c r="G2880" s="651">
        <v>8.0000000000000002E-3</v>
      </c>
      <c r="H2880" s="651">
        <v>8.0000000000000002E-3</v>
      </c>
      <c r="I2880" s="651" t="s">
        <v>1302</v>
      </c>
    </row>
    <row r="2881" spans="1:9" ht="15.75" x14ac:dyDescent="0.25">
      <c r="A2881" s="651">
        <v>2880</v>
      </c>
      <c r="B2881" s="651" t="s">
        <v>1308</v>
      </c>
      <c r="C2881" s="651" t="s">
        <v>296</v>
      </c>
      <c r="D2881" s="651" t="s">
        <v>1298</v>
      </c>
      <c r="E2881" s="651">
        <v>647</v>
      </c>
      <c r="F2881" s="651" t="s">
        <v>1301</v>
      </c>
      <c r="G2881" s="651">
        <v>8.0000000000000002E-3</v>
      </c>
      <c r="H2881" s="651">
        <v>8.0000000000000002E-3</v>
      </c>
      <c r="I2881" s="651" t="s">
        <v>1302</v>
      </c>
    </row>
    <row r="2882" spans="1:9" ht="15.75" x14ac:dyDescent="0.25">
      <c r="A2882" s="651">
        <v>2881</v>
      </c>
      <c r="B2882" s="651" t="s">
        <v>1308</v>
      </c>
      <c r="C2882" s="651" t="s">
        <v>296</v>
      </c>
      <c r="D2882" s="651" t="s">
        <v>1298</v>
      </c>
      <c r="E2882" s="651">
        <v>647</v>
      </c>
      <c r="F2882" s="651" t="s">
        <v>1301</v>
      </c>
      <c r="G2882" s="651">
        <v>0.25159999999999999</v>
      </c>
      <c r="H2882" s="651">
        <v>0.186667</v>
      </c>
      <c r="I2882" s="651" t="s">
        <v>1302</v>
      </c>
    </row>
    <row r="2883" spans="1:9" ht="15.75" x14ac:dyDescent="0.25">
      <c r="A2883" s="651">
        <v>2882</v>
      </c>
      <c r="B2883" s="651" t="s">
        <v>1308</v>
      </c>
      <c r="C2883" s="651" t="s">
        <v>296</v>
      </c>
      <c r="D2883" s="651" t="s">
        <v>1298</v>
      </c>
      <c r="E2883" s="651">
        <v>648</v>
      </c>
      <c r="F2883" s="651" t="s">
        <v>1301</v>
      </c>
      <c r="G2883" s="651">
        <v>8.0000000000000002E-3</v>
      </c>
      <c r="H2883" s="651">
        <v>8.0000000000000002E-3</v>
      </c>
      <c r="I2883" s="651" t="s">
        <v>1302</v>
      </c>
    </row>
    <row r="2884" spans="1:9" ht="15.75" x14ac:dyDescent="0.25">
      <c r="A2884" s="651">
        <v>2883</v>
      </c>
      <c r="B2884" s="651" t="s">
        <v>1308</v>
      </c>
      <c r="C2884" s="651" t="s">
        <v>296</v>
      </c>
      <c r="D2884" s="651" t="s">
        <v>1298</v>
      </c>
      <c r="E2884" s="651">
        <v>648</v>
      </c>
      <c r="F2884" s="651" t="s">
        <v>1301</v>
      </c>
      <c r="G2884" s="651">
        <v>8.0000000000000002E-3</v>
      </c>
      <c r="H2884" s="651">
        <v>8.0000000000000002E-3</v>
      </c>
      <c r="I2884" s="651" t="s">
        <v>1302</v>
      </c>
    </row>
    <row r="2885" spans="1:9" ht="15.75" x14ac:dyDescent="0.25">
      <c r="A2885" s="651">
        <v>2884</v>
      </c>
      <c r="B2885" s="651" t="s">
        <v>1308</v>
      </c>
      <c r="C2885" s="651" t="s">
        <v>296</v>
      </c>
      <c r="D2885" s="651" t="s">
        <v>1298</v>
      </c>
      <c r="E2885" s="651">
        <v>648</v>
      </c>
      <c r="F2885" s="651" t="s">
        <v>1301</v>
      </c>
      <c r="G2885" s="651">
        <v>7.2900000000000005E-3</v>
      </c>
      <c r="H2885" s="651">
        <v>8.0999999999999996E-3</v>
      </c>
      <c r="I2885" s="651" t="s">
        <v>1302</v>
      </c>
    </row>
    <row r="2886" spans="1:9" ht="15.75" x14ac:dyDescent="0.25">
      <c r="A2886" s="651">
        <v>2885</v>
      </c>
      <c r="B2886" s="651" t="s">
        <v>1308</v>
      </c>
      <c r="C2886" s="651" t="s">
        <v>296</v>
      </c>
      <c r="D2886" s="651" t="s">
        <v>1298</v>
      </c>
      <c r="E2886" s="651">
        <v>649</v>
      </c>
      <c r="F2886" s="651" t="s">
        <v>1301</v>
      </c>
      <c r="G2886" s="651">
        <v>8.0000000000000002E-3</v>
      </c>
      <c r="H2886" s="651">
        <v>8.0000000000000002E-3</v>
      </c>
      <c r="I2886" s="651" t="s">
        <v>1302</v>
      </c>
    </row>
    <row r="2887" spans="1:9" ht="15.75" x14ac:dyDescent="0.25">
      <c r="A2887" s="651">
        <v>2886</v>
      </c>
      <c r="B2887" s="651" t="s">
        <v>1308</v>
      </c>
      <c r="C2887" s="651" t="s">
        <v>296</v>
      </c>
      <c r="D2887" s="651" t="s">
        <v>1298</v>
      </c>
      <c r="E2887" s="651">
        <v>649</v>
      </c>
      <c r="F2887" s="651" t="s">
        <v>1301</v>
      </c>
      <c r="G2887" s="651">
        <v>0.25240000000000001</v>
      </c>
      <c r="H2887" s="651">
        <v>0.186667</v>
      </c>
      <c r="I2887" s="651" t="s">
        <v>1302</v>
      </c>
    </row>
    <row r="2888" spans="1:9" ht="15.75" x14ac:dyDescent="0.25">
      <c r="A2888" s="651">
        <v>2887</v>
      </c>
      <c r="B2888" s="651" t="s">
        <v>1308</v>
      </c>
      <c r="C2888" s="651" t="s">
        <v>296</v>
      </c>
      <c r="D2888" s="651" t="s">
        <v>1298</v>
      </c>
      <c r="E2888" s="651">
        <v>650</v>
      </c>
      <c r="F2888" s="651" t="s">
        <v>1301</v>
      </c>
      <c r="G2888" s="651">
        <v>8.0000000000000002E-3</v>
      </c>
      <c r="H2888" s="651">
        <v>8.0000000000000002E-3</v>
      </c>
      <c r="I2888" s="651" t="s">
        <v>1302</v>
      </c>
    </row>
    <row r="2889" spans="1:9" ht="15.75" x14ac:dyDescent="0.25">
      <c r="A2889" s="651">
        <v>2888</v>
      </c>
      <c r="B2889" s="651" t="s">
        <v>1308</v>
      </c>
      <c r="C2889" s="651" t="s">
        <v>296</v>
      </c>
      <c r="D2889" s="651" t="s">
        <v>1298</v>
      </c>
      <c r="E2889" s="651">
        <v>650</v>
      </c>
      <c r="F2889" s="651" t="s">
        <v>1301</v>
      </c>
      <c r="G2889" s="651">
        <v>8.0999999999999996E-3</v>
      </c>
      <c r="H2889" s="651">
        <v>8.0999999999999996E-3</v>
      </c>
      <c r="I2889" s="651" t="s">
        <v>1302</v>
      </c>
    </row>
    <row r="2890" spans="1:9" ht="15.75" x14ac:dyDescent="0.25">
      <c r="A2890" s="651">
        <v>2889</v>
      </c>
      <c r="B2890" s="651" t="s">
        <v>1308</v>
      </c>
      <c r="C2890" s="651" t="s">
        <v>296</v>
      </c>
      <c r="D2890" s="651" t="s">
        <v>1298</v>
      </c>
      <c r="E2890" s="651">
        <v>650</v>
      </c>
      <c r="F2890" s="651" t="s">
        <v>1301</v>
      </c>
      <c r="G2890" s="651">
        <v>0.14012342027227886</v>
      </c>
      <c r="H2890" s="651">
        <v>0.14012342027227886</v>
      </c>
      <c r="I2890" s="651" t="s">
        <v>1302</v>
      </c>
    </row>
    <row r="2891" spans="1:9" ht="15.75" x14ac:dyDescent="0.25">
      <c r="A2891" s="651">
        <v>2890</v>
      </c>
      <c r="B2891" s="651" t="s">
        <v>1308</v>
      </c>
      <c r="C2891" s="651" t="s">
        <v>296</v>
      </c>
      <c r="D2891" s="651" t="s">
        <v>1298</v>
      </c>
      <c r="E2891" s="651">
        <v>650</v>
      </c>
      <c r="F2891" s="651" t="s">
        <v>1301</v>
      </c>
      <c r="G2891" s="651">
        <v>0.25277777777777782</v>
      </c>
      <c r="H2891" s="651">
        <v>0.28000000000000003</v>
      </c>
      <c r="I2891" s="651" t="s">
        <v>1300</v>
      </c>
    </row>
    <row r="2892" spans="1:9" ht="15.75" x14ac:dyDescent="0.25">
      <c r="A2892" s="651">
        <v>2891</v>
      </c>
      <c r="B2892" s="651" t="s">
        <v>1308</v>
      </c>
      <c r="C2892" s="651" t="s">
        <v>296</v>
      </c>
      <c r="D2892" s="651" t="s">
        <v>1298</v>
      </c>
      <c r="E2892" s="651">
        <v>651</v>
      </c>
      <c r="F2892" s="651" t="s">
        <v>1301</v>
      </c>
      <c r="G2892" s="651">
        <v>8.0000000000000002E-3</v>
      </c>
      <c r="H2892" s="651">
        <v>8.0000000000000002E-3</v>
      </c>
      <c r="I2892" s="651" t="s">
        <v>1302</v>
      </c>
    </row>
    <row r="2893" spans="1:9" ht="15.75" x14ac:dyDescent="0.25">
      <c r="A2893" s="651">
        <v>2892</v>
      </c>
      <c r="B2893" s="651" t="s">
        <v>1308</v>
      </c>
      <c r="C2893" s="651" t="s">
        <v>296</v>
      </c>
      <c r="D2893" s="651" t="s">
        <v>1298</v>
      </c>
      <c r="E2893" s="651">
        <v>652</v>
      </c>
      <c r="F2893" s="651" t="s">
        <v>1301</v>
      </c>
      <c r="G2893" s="651">
        <v>7.3350000000000004E-3</v>
      </c>
      <c r="H2893" s="651">
        <v>8.0999999999999996E-3</v>
      </c>
      <c r="I2893" s="651" t="s">
        <v>1302</v>
      </c>
    </row>
    <row r="2894" spans="1:9" ht="15.75" x14ac:dyDescent="0.25">
      <c r="A2894" s="651">
        <v>2893</v>
      </c>
      <c r="B2894" s="651" t="s">
        <v>1308</v>
      </c>
      <c r="C2894" s="651" t="s">
        <v>296</v>
      </c>
      <c r="D2894" s="651" t="s">
        <v>1298</v>
      </c>
      <c r="E2894" s="651">
        <v>653</v>
      </c>
      <c r="F2894" s="651" t="s">
        <v>1301</v>
      </c>
      <c r="G2894" s="651">
        <v>8.0000000000000002E-3</v>
      </c>
      <c r="H2894" s="651">
        <v>8.0000000000000002E-3</v>
      </c>
      <c r="I2894" s="651" t="s">
        <v>1302</v>
      </c>
    </row>
    <row r="2895" spans="1:9" ht="15.75" x14ac:dyDescent="0.25">
      <c r="A2895" s="651">
        <v>2894</v>
      </c>
      <c r="B2895" s="651" t="s">
        <v>1308</v>
      </c>
      <c r="C2895" s="651" t="s">
        <v>296</v>
      </c>
      <c r="D2895" s="651" t="s">
        <v>1298</v>
      </c>
      <c r="E2895" s="651">
        <v>653</v>
      </c>
      <c r="F2895" s="651" t="s">
        <v>1301</v>
      </c>
      <c r="G2895" s="651">
        <v>8.0000000000000002E-3</v>
      </c>
      <c r="H2895" s="651">
        <v>8.0000000000000002E-3</v>
      </c>
      <c r="I2895" s="651" t="s">
        <v>1302</v>
      </c>
    </row>
    <row r="2896" spans="1:9" ht="15.75" x14ac:dyDescent="0.25">
      <c r="A2896" s="651">
        <v>2895</v>
      </c>
      <c r="B2896" s="651" t="s">
        <v>1308</v>
      </c>
      <c r="C2896" s="651" t="s">
        <v>296</v>
      </c>
      <c r="D2896" s="651" t="s">
        <v>1298</v>
      </c>
      <c r="E2896" s="651">
        <v>653</v>
      </c>
      <c r="F2896" s="651" t="s">
        <v>1301</v>
      </c>
      <c r="G2896" s="651">
        <v>1.0999999999999999E-2</v>
      </c>
      <c r="H2896" s="651">
        <v>8.0999999999999996E-3</v>
      </c>
      <c r="I2896" s="651" t="s">
        <v>1302</v>
      </c>
    </row>
    <row r="2897" spans="1:9" ht="15.75" x14ac:dyDescent="0.25">
      <c r="A2897" s="651">
        <v>2896</v>
      </c>
      <c r="B2897" s="651" t="s">
        <v>1308</v>
      </c>
      <c r="C2897" s="651" t="s">
        <v>296</v>
      </c>
      <c r="D2897" s="651" t="s">
        <v>1298</v>
      </c>
      <c r="E2897" s="651">
        <v>653</v>
      </c>
      <c r="F2897" s="651" t="s">
        <v>1301</v>
      </c>
      <c r="G2897" s="651">
        <v>0.25390000000000001</v>
      </c>
      <c r="H2897" s="651">
        <v>0.186667</v>
      </c>
      <c r="I2897" s="651" t="s">
        <v>1302</v>
      </c>
    </row>
    <row r="2898" spans="1:9" ht="15.75" x14ac:dyDescent="0.25">
      <c r="A2898" s="651">
        <v>2897</v>
      </c>
      <c r="B2898" s="651" t="s">
        <v>1308</v>
      </c>
      <c r="C2898" s="651" t="s">
        <v>296</v>
      </c>
      <c r="D2898" s="651" t="s">
        <v>1298</v>
      </c>
      <c r="E2898" s="651">
        <v>654</v>
      </c>
      <c r="F2898" s="651" t="s">
        <v>1301</v>
      </c>
      <c r="G2898" s="651">
        <v>0.25430000000000003</v>
      </c>
      <c r="H2898" s="651">
        <v>0.186667</v>
      </c>
      <c r="I2898" s="651" t="s">
        <v>1302</v>
      </c>
    </row>
    <row r="2899" spans="1:9" ht="15.75" x14ac:dyDescent="0.25">
      <c r="A2899" s="651">
        <v>2898</v>
      </c>
      <c r="B2899" s="651" t="s">
        <v>1308</v>
      </c>
      <c r="C2899" s="651" t="s">
        <v>296</v>
      </c>
      <c r="D2899" s="651" t="s">
        <v>1298</v>
      </c>
      <c r="E2899" s="651">
        <v>655</v>
      </c>
      <c r="F2899" s="651" t="s">
        <v>1301</v>
      </c>
      <c r="G2899" s="651">
        <v>8.0000000000000002E-3</v>
      </c>
      <c r="H2899" s="651">
        <v>8.0000000000000002E-3</v>
      </c>
      <c r="I2899" s="651" t="s">
        <v>1302</v>
      </c>
    </row>
    <row r="2900" spans="1:9" ht="15.75" x14ac:dyDescent="0.25">
      <c r="A2900" s="651">
        <v>2899</v>
      </c>
      <c r="B2900" s="651" t="s">
        <v>1308</v>
      </c>
      <c r="C2900" s="651" t="s">
        <v>296</v>
      </c>
      <c r="D2900" s="651" t="s">
        <v>1298</v>
      </c>
      <c r="E2900" s="651">
        <v>655</v>
      </c>
      <c r="F2900" s="651" t="s">
        <v>1301</v>
      </c>
      <c r="G2900" s="651">
        <v>1.0999999999999999E-2</v>
      </c>
      <c r="H2900" s="651">
        <v>8.0999999999999996E-3</v>
      </c>
      <c r="I2900" s="651" t="s">
        <v>1302</v>
      </c>
    </row>
    <row r="2901" spans="1:9" ht="15.75" x14ac:dyDescent="0.25">
      <c r="A2901" s="651">
        <v>2900</v>
      </c>
      <c r="B2901" s="651" t="s">
        <v>1308</v>
      </c>
      <c r="C2901" s="651" t="s">
        <v>296</v>
      </c>
      <c r="D2901" s="651" t="s">
        <v>1298</v>
      </c>
      <c r="E2901" s="651">
        <v>655</v>
      </c>
      <c r="F2901" s="651" t="s">
        <v>1301</v>
      </c>
      <c r="G2901" s="651">
        <v>1.0999999999999999E-2</v>
      </c>
      <c r="H2901" s="651">
        <v>8.0999999999999996E-3</v>
      </c>
      <c r="I2901" s="651" t="s">
        <v>1302</v>
      </c>
    </row>
    <row r="2902" spans="1:9" ht="15.75" x14ac:dyDescent="0.25">
      <c r="A2902" s="651">
        <v>2901</v>
      </c>
      <c r="B2902" s="651" t="s">
        <v>1308</v>
      </c>
      <c r="C2902" s="651" t="s">
        <v>296</v>
      </c>
      <c r="D2902" s="651" t="s">
        <v>1298</v>
      </c>
      <c r="E2902" s="651">
        <v>655</v>
      </c>
      <c r="F2902" s="651" t="s">
        <v>1301</v>
      </c>
      <c r="G2902" s="651">
        <v>8.0999999999999996E-3</v>
      </c>
      <c r="H2902" s="651">
        <v>8.0999999999999996E-3</v>
      </c>
      <c r="I2902" s="651" t="s">
        <v>1302</v>
      </c>
    </row>
    <row r="2903" spans="1:9" ht="15.75" x14ac:dyDescent="0.25">
      <c r="A2903" s="651">
        <v>2902</v>
      </c>
      <c r="B2903" s="651" t="s">
        <v>1308</v>
      </c>
      <c r="C2903" s="651" t="s">
        <v>296</v>
      </c>
      <c r="D2903" s="651" t="s">
        <v>1298</v>
      </c>
      <c r="E2903" s="651">
        <v>655</v>
      </c>
      <c r="F2903" s="651" t="s">
        <v>1301</v>
      </c>
      <c r="G2903" s="651">
        <v>8.0999999999999996E-3</v>
      </c>
      <c r="H2903" s="651">
        <v>8.0999999999999996E-3</v>
      </c>
      <c r="I2903" s="651" t="s">
        <v>1302</v>
      </c>
    </row>
    <row r="2904" spans="1:9" ht="15.75" x14ac:dyDescent="0.25">
      <c r="A2904" s="651">
        <v>2903</v>
      </c>
      <c r="B2904" s="651" t="s">
        <v>1308</v>
      </c>
      <c r="C2904" s="651" t="s">
        <v>296</v>
      </c>
      <c r="D2904" s="651" t="s">
        <v>1298</v>
      </c>
      <c r="E2904" s="651">
        <v>655</v>
      </c>
      <c r="F2904" s="651" t="s">
        <v>1301</v>
      </c>
      <c r="G2904" s="651" t="s">
        <v>1303</v>
      </c>
      <c r="H2904" s="651">
        <v>1.7999999999999999E-2</v>
      </c>
      <c r="I2904" s="651" t="s">
        <v>1300</v>
      </c>
    </row>
    <row r="2905" spans="1:9" ht="15.75" x14ac:dyDescent="0.25">
      <c r="A2905" s="651">
        <v>2904</v>
      </c>
      <c r="B2905" s="651" t="s">
        <v>1308</v>
      </c>
      <c r="C2905" s="651" t="s">
        <v>296</v>
      </c>
      <c r="D2905" s="651" t="s">
        <v>1298</v>
      </c>
      <c r="E2905" s="651">
        <v>655</v>
      </c>
      <c r="F2905" s="651" t="s">
        <v>1301</v>
      </c>
      <c r="G2905" s="651">
        <v>0.13</v>
      </c>
      <c r="H2905" s="651">
        <v>8.6000000000000007E-2</v>
      </c>
      <c r="I2905" s="651" t="s">
        <v>1300</v>
      </c>
    </row>
    <row r="2906" spans="1:9" ht="15.75" x14ac:dyDescent="0.25">
      <c r="A2906" s="651">
        <v>2905</v>
      </c>
      <c r="B2906" s="651" t="s">
        <v>1308</v>
      </c>
      <c r="C2906" s="651" t="s">
        <v>296</v>
      </c>
      <c r="D2906" s="651" t="s">
        <v>1298</v>
      </c>
      <c r="E2906" s="651">
        <v>658</v>
      </c>
      <c r="F2906" s="651" t="s">
        <v>1301</v>
      </c>
      <c r="G2906" s="651">
        <v>7.3111111111111111E-3</v>
      </c>
      <c r="H2906" s="651">
        <v>8.0000000000000002E-3</v>
      </c>
      <c r="I2906" s="651" t="s">
        <v>1302</v>
      </c>
    </row>
    <row r="2907" spans="1:9" ht="15.75" x14ac:dyDescent="0.25">
      <c r="A2907" s="651">
        <v>2906</v>
      </c>
      <c r="B2907" s="651" t="s">
        <v>1308</v>
      </c>
      <c r="C2907" s="651" t="s">
        <v>296</v>
      </c>
      <c r="D2907" s="651" t="s">
        <v>1298</v>
      </c>
      <c r="E2907" s="651">
        <v>659</v>
      </c>
      <c r="F2907" s="651" t="s">
        <v>1301</v>
      </c>
      <c r="G2907" s="651">
        <v>8.0000000000000002E-3</v>
      </c>
      <c r="H2907" s="651">
        <v>8.0000000000000002E-3</v>
      </c>
      <c r="I2907" s="651" t="s">
        <v>1302</v>
      </c>
    </row>
    <row r="2908" spans="1:9" ht="15.75" x14ac:dyDescent="0.25">
      <c r="A2908" s="651">
        <v>2907</v>
      </c>
      <c r="B2908" s="651" t="s">
        <v>1308</v>
      </c>
      <c r="C2908" s="651" t="s">
        <v>296</v>
      </c>
      <c r="D2908" s="651" t="s">
        <v>1298</v>
      </c>
      <c r="E2908" s="651">
        <v>659</v>
      </c>
      <c r="F2908" s="651" t="s">
        <v>1301</v>
      </c>
      <c r="G2908" s="651">
        <v>7.3222222222222222E-3</v>
      </c>
      <c r="H2908" s="651">
        <v>8.0000000000000002E-3</v>
      </c>
      <c r="I2908" s="651" t="s">
        <v>1302</v>
      </c>
    </row>
    <row r="2909" spans="1:9" ht="15.75" x14ac:dyDescent="0.25">
      <c r="A2909" s="651">
        <v>2908</v>
      </c>
      <c r="B2909" s="651" t="s">
        <v>1308</v>
      </c>
      <c r="C2909" s="651" t="s">
        <v>296</v>
      </c>
      <c r="D2909" s="651" t="s">
        <v>1298</v>
      </c>
      <c r="E2909" s="651">
        <v>660</v>
      </c>
      <c r="F2909" s="651" t="s">
        <v>1301</v>
      </c>
      <c r="G2909" s="651">
        <v>7.3000000000000001E-3</v>
      </c>
      <c r="H2909" s="651">
        <v>5.3330000000000001E-3</v>
      </c>
      <c r="I2909" s="651" t="s">
        <v>1302</v>
      </c>
    </row>
    <row r="2910" spans="1:9" ht="15.75" x14ac:dyDescent="0.25">
      <c r="A2910" s="651">
        <v>2909</v>
      </c>
      <c r="B2910" s="651" t="s">
        <v>1308</v>
      </c>
      <c r="C2910" s="651" t="s">
        <v>296</v>
      </c>
      <c r="D2910" s="651" t="s">
        <v>1298</v>
      </c>
      <c r="E2910" s="651">
        <v>660</v>
      </c>
      <c r="F2910" s="651" t="s">
        <v>1301</v>
      </c>
      <c r="G2910" s="651">
        <v>7.3000000000000001E-3</v>
      </c>
      <c r="H2910" s="651">
        <v>5.3330000000000001E-3</v>
      </c>
      <c r="I2910" s="651" t="s">
        <v>1302</v>
      </c>
    </row>
    <row r="2911" spans="1:9" ht="15.75" x14ac:dyDescent="0.25">
      <c r="A2911" s="651">
        <v>2910</v>
      </c>
      <c r="B2911" s="651" t="s">
        <v>1308</v>
      </c>
      <c r="C2911" s="651" t="s">
        <v>296</v>
      </c>
      <c r="D2911" s="651" t="s">
        <v>1298</v>
      </c>
      <c r="E2911" s="651">
        <v>660</v>
      </c>
      <c r="F2911" s="651" t="s">
        <v>1301</v>
      </c>
      <c r="G2911" s="651">
        <v>7.3000000000000001E-3</v>
      </c>
      <c r="H2911" s="651">
        <v>5.3330000000000001E-3</v>
      </c>
      <c r="I2911" s="651" t="s">
        <v>1302</v>
      </c>
    </row>
    <row r="2912" spans="1:9" ht="15.75" x14ac:dyDescent="0.25">
      <c r="A2912" s="651">
        <v>2911</v>
      </c>
      <c r="B2912" s="651" t="s">
        <v>1308</v>
      </c>
      <c r="C2912" s="651" t="s">
        <v>296</v>
      </c>
      <c r="D2912" s="651" t="s">
        <v>1298</v>
      </c>
      <c r="E2912" s="651">
        <v>660</v>
      </c>
      <c r="F2912" s="651" t="s">
        <v>1301</v>
      </c>
      <c r="G2912" s="651">
        <v>1.2E-2</v>
      </c>
      <c r="H2912" s="651">
        <v>8.0000000000000002E-3</v>
      </c>
      <c r="I2912" s="651" t="s">
        <v>1302</v>
      </c>
    </row>
    <row r="2913" spans="1:9" ht="15.75" x14ac:dyDescent="0.25">
      <c r="A2913" s="651">
        <v>2912</v>
      </c>
      <c r="B2913" s="651" t="s">
        <v>1308</v>
      </c>
      <c r="C2913" s="651" t="s">
        <v>296</v>
      </c>
      <c r="D2913" s="651" t="s">
        <v>1298</v>
      </c>
      <c r="E2913" s="651">
        <v>660</v>
      </c>
      <c r="F2913" s="651" t="s">
        <v>1301</v>
      </c>
      <c r="G2913" s="651">
        <v>8.0000000000000002E-3</v>
      </c>
      <c r="H2913" s="651">
        <v>8.0000000000000002E-3</v>
      </c>
      <c r="I2913" s="651" t="s">
        <v>1302</v>
      </c>
    </row>
    <row r="2914" spans="1:9" ht="15.75" x14ac:dyDescent="0.25">
      <c r="A2914" s="651">
        <v>2913</v>
      </c>
      <c r="B2914" s="651" t="s">
        <v>1308</v>
      </c>
      <c r="C2914" s="651" t="s">
        <v>296</v>
      </c>
      <c r="D2914" s="651" t="s">
        <v>1298</v>
      </c>
      <c r="E2914" s="651">
        <v>660</v>
      </c>
      <c r="F2914" s="651" t="s">
        <v>1301</v>
      </c>
      <c r="G2914" s="651">
        <v>8.0000000000000002E-3</v>
      </c>
      <c r="H2914" s="651">
        <v>8.0000000000000002E-3</v>
      </c>
      <c r="I2914" s="651" t="s">
        <v>1302</v>
      </c>
    </row>
    <row r="2915" spans="1:9" ht="15.75" x14ac:dyDescent="0.25">
      <c r="A2915" s="651">
        <v>2914</v>
      </c>
      <c r="B2915" s="651" t="s">
        <v>1308</v>
      </c>
      <c r="C2915" s="651" t="s">
        <v>296</v>
      </c>
      <c r="D2915" s="651" t="s">
        <v>1298</v>
      </c>
      <c r="E2915" s="651">
        <v>660</v>
      </c>
      <c r="F2915" s="651" t="s">
        <v>1301</v>
      </c>
      <c r="G2915" s="651">
        <v>8.0000000000000002E-3</v>
      </c>
      <c r="H2915" s="651">
        <v>8.0000000000000002E-3</v>
      </c>
      <c r="I2915" s="651" t="s">
        <v>1302</v>
      </c>
    </row>
    <row r="2916" spans="1:9" ht="15.75" x14ac:dyDescent="0.25">
      <c r="A2916" s="651">
        <v>2915</v>
      </c>
      <c r="B2916" s="651" t="s">
        <v>1308</v>
      </c>
      <c r="C2916" s="651" t="s">
        <v>296</v>
      </c>
      <c r="D2916" s="651" t="s">
        <v>1298</v>
      </c>
      <c r="E2916" s="651">
        <v>660</v>
      </c>
      <c r="F2916" s="651" t="s">
        <v>1301</v>
      </c>
      <c r="G2916" s="651">
        <v>8.0000000000000002E-3</v>
      </c>
      <c r="H2916" s="651">
        <v>8.0000000000000002E-3</v>
      </c>
      <c r="I2916" s="651" t="s">
        <v>1302</v>
      </c>
    </row>
    <row r="2917" spans="1:9" ht="15.75" x14ac:dyDescent="0.25">
      <c r="A2917" s="651">
        <v>2916</v>
      </c>
      <c r="B2917" s="651" t="s">
        <v>1308</v>
      </c>
      <c r="C2917" s="651" t="s">
        <v>296</v>
      </c>
      <c r="D2917" s="651" t="s">
        <v>1298</v>
      </c>
      <c r="E2917" s="651">
        <v>660</v>
      </c>
      <c r="F2917" s="651" t="s">
        <v>1301</v>
      </c>
      <c r="G2917" s="651">
        <v>8.0000000000000002E-3</v>
      </c>
      <c r="H2917" s="651">
        <v>8.0000000000000002E-3</v>
      </c>
      <c r="I2917" s="651" t="s">
        <v>1302</v>
      </c>
    </row>
    <row r="2918" spans="1:9" ht="15.75" x14ac:dyDescent="0.25">
      <c r="A2918" s="651">
        <v>2917</v>
      </c>
      <c r="B2918" s="651" t="s">
        <v>1308</v>
      </c>
      <c r="C2918" s="651" t="s">
        <v>296</v>
      </c>
      <c r="D2918" s="651" t="s">
        <v>1298</v>
      </c>
      <c r="E2918" s="651">
        <v>660</v>
      </c>
      <c r="F2918" s="651" t="s">
        <v>1301</v>
      </c>
      <c r="G2918" s="651">
        <v>8.0000000000000002E-3</v>
      </c>
      <c r="H2918" s="651">
        <v>8.0000000000000002E-3</v>
      </c>
      <c r="I2918" s="651" t="s">
        <v>1302</v>
      </c>
    </row>
    <row r="2919" spans="1:9" ht="15.75" x14ac:dyDescent="0.25">
      <c r="A2919" s="651">
        <v>2918</v>
      </c>
      <c r="B2919" s="651" t="s">
        <v>1308</v>
      </c>
      <c r="C2919" s="651" t="s">
        <v>296</v>
      </c>
      <c r="D2919" s="651" t="s">
        <v>1298</v>
      </c>
      <c r="E2919" s="651">
        <v>660</v>
      </c>
      <c r="F2919" s="651" t="s">
        <v>1301</v>
      </c>
      <c r="G2919" s="651">
        <v>8.0000000000000002E-3</v>
      </c>
      <c r="H2919" s="651">
        <v>8.0000000000000002E-3</v>
      </c>
      <c r="I2919" s="651" t="s">
        <v>1302</v>
      </c>
    </row>
    <row r="2920" spans="1:9" ht="15.75" x14ac:dyDescent="0.25">
      <c r="A2920" s="651">
        <v>2919</v>
      </c>
      <c r="B2920" s="651" t="s">
        <v>1308</v>
      </c>
      <c r="C2920" s="651" t="s">
        <v>296</v>
      </c>
      <c r="D2920" s="651" t="s">
        <v>1298</v>
      </c>
      <c r="E2920" s="651">
        <v>660</v>
      </c>
      <c r="F2920" s="651" t="s">
        <v>1301</v>
      </c>
      <c r="G2920" s="651">
        <v>8.0000000000000002E-3</v>
      </c>
      <c r="H2920" s="651">
        <v>8.0000000000000002E-3</v>
      </c>
      <c r="I2920" s="651" t="s">
        <v>1302</v>
      </c>
    </row>
    <row r="2921" spans="1:9" ht="15.75" x14ac:dyDescent="0.25">
      <c r="A2921" s="651">
        <v>2920</v>
      </c>
      <c r="B2921" s="651" t="s">
        <v>1308</v>
      </c>
      <c r="C2921" s="651" t="s">
        <v>296</v>
      </c>
      <c r="D2921" s="651" t="s">
        <v>1298</v>
      </c>
      <c r="E2921" s="651">
        <v>660</v>
      </c>
      <c r="F2921" s="651" t="s">
        <v>1301</v>
      </c>
      <c r="G2921" s="651">
        <v>8.0000000000000002E-3</v>
      </c>
      <c r="H2921" s="651">
        <v>8.0000000000000002E-3</v>
      </c>
      <c r="I2921" s="651" t="s">
        <v>1302</v>
      </c>
    </row>
    <row r="2922" spans="1:9" ht="15.75" x14ac:dyDescent="0.25">
      <c r="A2922" s="651">
        <v>2921</v>
      </c>
      <c r="B2922" s="651" t="s">
        <v>1308</v>
      </c>
      <c r="C2922" s="651" t="s">
        <v>296</v>
      </c>
      <c r="D2922" s="651" t="s">
        <v>1298</v>
      </c>
      <c r="E2922" s="651">
        <v>660</v>
      </c>
      <c r="F2922" s="651" t="s">
        <v>1301</v>
      </c>
      <c r="G2922" s="651">
        <v>8.0000000000000002E-3</v>
      </c>
      <c r="H2922" s="651">
        <v>8.0000000000000002E-3</v>
      </c>
      <c r="I2922" s="651" t="s">
        <v>1302</v>
      </c>
    </row>
    <row r="2923" spans="1:9" ht="15.75" x14ac:dyDescent="0.25">
      <c r="A2923" s="651">
        <v>2922</v>
      </c>
      <c r="B2923" s="651" t="s">
        <v>1308</v>
      </c>
      <c r="C2923" s="651" t="s">
        <v>296</v>
      </c>
      <c r="D2923" s="651" t="s">
        <v>1298</v>
      </c>
      <c r="E2923" s="651">
        <v>660</v>
      </c>
      <c r="F2923" s="651" t="s">
        <v>1301</v>
      </c>
      <c r="G2923" s="651">
        <v>8.0000000000000002E-3</v>
      </c>
      <c r="H2923" s="651">
        <v>8.0000000000000002E-3</v>
      </c>
      <c r="I2923" s="651" t="s">
        <v>1302</v>
      </c>
    </row>
    <row r="2924" spans="1:9" ht="15.75" x14ac:dyDescent="0.25">
      <c r="A2924" s="651">
        <v>2923</v>
      </c>
      <c r="B2924" s="651" t="s">
        <v>1308</v>
      </c>
      <c r="C2924" s="651" t="s">
        <v>296</v>
      </c>
      <c r="D2924" s="651" t="s">
        <v>1298</v>
      </c>
      <c r="E2924" s="651">
        <v>660</v>
      </c>
      <c r="F2924" s="651" t="s">
        <v>1301</v>
      </c>
      <c r="G2924" s="651">
        <v>1.47E-2</v>
      </c>
      <c r="H2924" s="651">
        <v>1.0666999999999999E-2</v>
      </c>
      <c r="I2924" s="651" t="s">
        <v>1302</v>
      </c>
    </row>
    <row r="2925" spans="1:9" ht="15.75" x14ac:dyDescent="0.25">
      <c r="A2925" s="651">
        <v>2924</v>
      </c>
      <c r="B2925" s="651" t="s">
        <v>1308</v>
      </c>
      <c r="C2925" s="651" t="s">
        <v>296</v>
      </c>
      <c r="D2925" s="651" t="s">
        <v>1298</v>
      </c>
      <c r="E2925" s="651">
        <v>660</v>
      </c>
      <c r="F2925" s="651" t="s">
        <v>1301</v>
      </c>
      <c r="G2925" s="651">
        <v>1.83E-2</v>
      </c>
      <c r="H2925" s="651">
        <v>1.3332999999999999E-2</v>
      </c>
      <c r="I2925" s="651" t="s">
        <v>1302</v>
      </c>
    </row>
    <row r="2926" spans="1:9" ht="15.75" x14ac:dyDescent="0.25">
      <c r="A2926" s="651">
        <v>2925</v>
      </c>
      <c r="B2926" s="651" t="s">
        <v>1308</v>
      </c>
      <c r="C2926" s="651" t="s">
        <v>296</v>
      </c>
      <c r="D2926" s="651" t="s">
        <v>1298</v>
      </c>
      <c r="E2926" s="651">
        <v>660</v>
      </c>
      <c r="F2926" s="651" t="s">
        <v>1301</v>
      </c>
      <c r="G2926" s="651">
        <v>1.83E-2</v>
      </c>
      <c r="H2926" s="651">
        <v>1.3332999999999999E-2</v>
      </c>
      <c r="I2926" s="651" t="s">
        <v>1302</v>
      </c>
    </row>
    <row r="2927" spans="1:9" ht="15.75" x14ac:dyDescent="0.25">
      <c r="A2927" s="651">
        <v>2926</v>
      </c>
      <c r="B2927" s="651" t="s">
        <v>1308</v>
      </c>
      <c r="C2927" s="651" t="s">
        <v>296</v>
      </c>
      <c r="D2927" s="651" t="s">
        <v>1298</v>
      </c>
      <c r="E2927" s="651">
        <v>660</v>
      </c>
      <c r="F2927" s="651" t="s">
        <v>1301</v>
      </c>
      <c r="G2927" s="651">
        <v>2.6998619009236183E-2</v>
      </c>
      <c r="H2927" s="651">
        <v>2.6998619009236183E-2</v>
      </c>
      <c r="I2927" s="651" t="s">
        <v>1302</v>
      </c>
    </row>
    <row r="2928" spans="1:9" ht="15.75" x14ac:dyDescent="0.25">
      <c r="A2928" s="651">
        <v>2927</v>
      </c>
      <c r="B2928" s="651" t="s">
        <v>1308</v>
      </c>
      <c r="C2928" s="651" t="s">
        <v>296</v>
      </c>
      <c r="D2928" s="651" t="s">
        <v>1298</v>
      </c>
      <c r="E2928" s="651">
        <v>660</v>
      </c>
      <c r="F2928" s="651" t="s">
        <v>1301</v>
      </c>
      <c r="G2928" s="651">
        <v>0.04</v>
      </c>
      <c r="H2928" s="651">
        <v>0.04</v>
      </c>
      <c r="I2928" s="651" t="s">
        <v>1302</v>
      </c>
    </row>
    <row r="2929" spans="1:9" ht="15.75" x14ac:dyDescent="0.25">
      <c r="A2929" s="651">
        <v>2928</v>
      </c>
      <c r="B2929" s="651" t="s">
        <v>1308</v>
      </c>
      <c r="C2929" s="651" t="s">
        <v>296</v>
      </c>
      <c r="D2929" s="651" t="s">
        <v>1298</v>
      </c>
      <c r="E2929" s="651">
        <v>660</v>
      </c>
      <c r="F2929" s="651" t="s">
        <v>1301</v>
      </c>
      <c r="G2929" s="651">
        <v>6.6000000000000003E-2</v>
      </c>
      <c r="H2929" s="651">
        <v>4.8000000000000001E-2</v>
      </c>
      <c r="I2929" s="651" t="s">
        <v>1302</v>
      </c>
    </row>
    <row r="2930" spans="1:9" ht="15.75" x14ac:dyDescent="0.25">
      <c r="A2930" s="651">
        <v>2929</v>
      </c>
      <c r="B2930" s="651" t="s">
        <v>1308</v>
      </c>
      <c r="C2930" s="651" t="s">
        <v>296</v>
      </c>
      <c r="D2930" s="651" t="s">
        <v>1298</v>
      </c>
      <c r="E2930" s="651">
        <v>660</v>
      </c>
      <c r="F2930" s="651" t="s">
        <v>1301</v>
      </c>
      <c r="G2930" s="651">
        <v>6.6000000000000003E-2</v>
      </c>
      <c r="H2930" s="651">
        <v>4.8000000000000001E-2</v>
      </c>
      <c r="I2930" s="651" t="s">
        <v>1302</v>
      </c>
    </row>
    <row r="2931" spans="1:9" ht="15.75" x14ac:dyDescent="0.25">
      <c r="A2931" s="651">
        <v>2930</v>
      </c>
      <c r="B2931" s="651" t="s">
        <v>1308</v>
      </c>
      <c r="C2931" s="651" t="s">
        <v>296</v>
      </c>
      <c r="D2931" s="651" t="s">
        <v>1298</v>
      </c>
      <c r="E2931" s="651">
        <v>660</v>
      </c>
      <c r="F2931" s="651" t="s">
        <v>1301</v>
      </c>
      <c r="G2931" s="651">
        <v>0.23</v>
      </c>
      <c r="H2931" s="651">
        <v>0.17</v>
      </c>
      <c r="I2931" s="651" t="s">
        <v>1300</v>
      </c>
    </row>
    <row r="2932" spans="1:9" ht="15.75" x14ac:dyDescent="0.25">
      <c r="A2932" s="651">
        <v>2931</v>
      </c>
      <c r="B2932" s="651" t="s">
        <v>1308</v>
      </c>
      <c r="C2932" s="651" t="s">
        <v>296</v>
      </c>
      <c r="D2932" s="651" t="s">
        <v>1298</v>
      </c>
      <c r="E2932" s="651">
        <v>660</v>
      </c>
      <c r="F2932" s="651" t="s">
        <v>1301</v>
      </c>
      <c r="G2932" s="651" t="s">
        <v>1303</v>
      </c>
      <c r="H2932" s="651">
        <v>0.28000000000000003</v>
      </c>
      <c r="I2932" s="651" t="s">
        <v>1300</v>
      </c>
    </row>
    <row r="2933" spans="1:9" ht="15.75" x14ac:dyDescent="0.25">
      <c r="A2933" s="651">
        <v>2932</v>
      </c>
      <c r="B2933" s="651" t="s">
        <v>1308</v>
      </c>
      <c r="C2933" s="651" t="s">
        <v>296</v>
      </c>
      <c r="D2933" s="651" t="s">
        <v>1298</v>
      </c>
      <c r="E2933" s="651">
        <v>660</v>
      </c>
      <c r="F2933" s="651" t="s">
        <v>1301</v>
      </c>
      <c r="G2933" s="651">
        <v>0.34833333333333333</v>
      </c>
      <c r="H2933" s="651">
        <v>0.38</v>
      </c>
      <c r="I2933" s="651" t="s">
        <v>1300</v>
      </c>
    </row>
    <row r="2934" spans="1:9" ht="15.75" x14ac:dyDescent="0.25">
      <c r="A2934" s="651">
        <v>2933</v>
      </c>
      <c r="B2934" s="651" t="s">
        <v>1308</v>
      </c>
      <c r="C2934" s="651" t="s">
        <v>296</v>
      </c>
      <c r="D2934" s="651" t="s">
        <v>1298</v>
      </c>
      <c r="E2934" s="651">
        <v>661</v>
      </c>
      <c r="F2934" s="651" t="s">
        <v>1301</v>
      </c>
      <c r="G2934" s="651">
        <v>8.0000000000000002E-3</v>
      </c>
      <c r="H2934" s="651">
        <v>8.0000000000000002E-3</v>
      </c>
      <c r="I2934" s="651" t="s">
        <v>1302</v>
      </c>
    </row>
    <row r="2935" spans="1:9" ht="15.75" x14ac:dyDescent="0.25">
      <c r="A2935" s="651">
        <v>2934</v>
      </c>
      <c r="B2935" s="651" t="s">
        <v>1308</v>
      </c>
      <c r="C2935" s="651" t="s">
        <v>296</v>
      </c>
      <c r="D2935" s="651" t="s">
        <v>1298</v>
      </c>
      <c r="E2935" s="651">
        <v>661</v>
      </c>
      <c r="F2935" s="651" t="s">
        <v>1301</v>
      </c>
      <c r="G2935" s="651">
        <v>8.0000000000000002E-3</v>
      </c>
      <c r="H2935" s="651">
        <v>8.0000000000000002E-3</v>
      </c>
      <c r="I2935" s="651" t="s">
        <v>1302</v>
      </c>
    </row>
    <row r="2936" spans="1:9" ht="15.75" x14ac:dyDescent="0.25">
      <c r="A2936" s="651">
        <v>2935</v>
      </c>
      <c r="B2936" s="651" t="s">
        <v>1308</v>
      </c>
      <c r="C2936" s="651" t="s">
        <v>296</v>
      </c>
      <c r="D2936" s="651" t="s">
        <v>1298</v>
      </c>
      <c r="E2936" s="651">
        <v>662</v>
      </c>
      <c r="F2936" s="651" t="s">
        <v>1301</v>
      </c>
      <c r="G2936" s="651">
        <v>0.14012342027227886</v>
      </c>
      <c r="H2936" s="651">
        <v>0.14012342027227886</v>
      </c>
      <c r="I2936" s="651" t="s">
        <v>1302</v>
      </c>
    </row>
    <row r="2937" spans="1:9" ht="15.75" x14ac:dyDescent="0.25">
      <c r="A2937" s="651">
        <v>2936</v>
      </c>
      <c r="B2937" s="651" t="s">
        <v>1308</v>
      </c>
      <c r="C2937" s="651" t="s">
        <v>296</v>
      </c>
      <c r="D2937" s="651" t="s">
        <v>1298</v>
      </c>
      <c r="E2937" s="651">
        <v>662</v>
      </c>
      <c r="F2937" s="651" t="s">
        <v>1301</v>
      </c>
      <c r="G2937" s="651">
        <v>0.23</v>
      </c>
      <c r="H2937" s="651">
        <v>0.17</v>
      </c>
      <c r="I2937" s="651" t="s">
        <v>1300</v>
      </c>
    </row>
    <row r="2938" spans="1:9" ht="15.75" x14ac:dyDescent="0.25">
      <c r="A2938" s="651">
        <v>2937</v>
      </c>
      <c r="B2938" s="651" t="s">
        <v>1308</v>
      </c>
      <c r="C2938" s="651" t="s">
        <v>296</v>
      </c>
      <c r="D2938" s="651" t="s">
        <v>1298</v>
      </c>
      <c r="E2938" s="651">
        <v>663</v>
      </c>
      <c r="F2938" s="651" t="s">
        <v>1301</v>
      </c>
      <c r="G2938" s="651">
        <v>8.0000000000000002E-3</v>
      </c>
      <c r="H2938" s="651">
        <v>8.0000000000000002E-3</v>
      </c>
      <c r="I2938" s="651" t="s">
        <v>1302</v>
      </c>
    </row>
    <row r="2939" spans="1:9" ht="15.75" x14ac:dyDescent="0.25">
      <c r="A2939" s="651">
        <v>2938</v>
      </c>
      <c r="B2939" s="651" t="s">
        <v>1308</v>
      </c>
      <c r="C2939" s="651" t="s">
        <v>296</v>
      </c>
      <c r="D2939" s="651" t="s">
        <v>1298</v>
      </c>
      <c r="E2939" s="651">
        <v>663</v>
      </c>
      <c r="F2939" s="651" t="s">
        <v>1301</v>
      </c>
      <c r="G2939" s="651">
        <v>8.0000000000000002E-3</v>
      </c>
      <c r="H2939" s="651">
        <v>8.0000000000000002E-3</v>
      </c>
      <c r="I2939" s="651" t="s">
        <v>1302</v>
      </c>
    </row>
    <row r="2940" spans="1:9" ht="15.75" x14ac:dyDescent="0.25">
      <c r="A2940" s="651">
        <v>2939</v>
      </c>
      <c r="B2940" s="651" t="s">
        <v>1308</v>
      </c>
      <c r="C2940" s="651" t="s">
        <v>296</v>
      </c>
      <c r="D2940" s="651" t="s">
        <v>1298</v>
      </c>
      <c r="E2940" s="651">
        <v>665</v>
      </c>
      <c r="F2940" s="651" t="s">
        <v>1301</v>
      </c>
      <c r="G2940" s="651">
        <v>7.9000000000000008E-3</v>
      </c>
      <c r="H2940" s="651">
        <v>7.9000000000000008E-3</v>
      </c>
      <c r="I2940" s="651" t="s">
        <v>1302</v>
      </c>
    </row>
    <row r="2941" spans="1:9" ht="15.75" x14ac:dyDescent="0.25">
      <c r="A2941" s="651">
        <v>2940</v>
      </c>
      <c r="B2941" s="651" t="s">
        <v>1308</v>
      </c>
      <c r="C2941" s="651" t="s">
        <v>296</v>
      </c>
      <c r="D2941" s="651" t="s">
        <v>1298</v>
      </c>
      <c r="E2941" s="651">
        <v>665</v>
      </c>
      <c r="F2941" s="651" t="s">
        <v>1301</v>
      </c>
      <c r="G2941" s="651">
        <v>8.0000000000000002E-3</v>
      </c>
      <c r="H2941" s="651">
        <v>8.0000000000000002E-3</v>
      </c>
      <c r="I2941" s="651" t="s">
        <v>1302</v>
      </c>
    </row>
    <row r="2942" spans="1:9" ht="15.75" x14ac:dyDescent="0.25">
      <c r="A2942" s="651">
        <v>2941</v>
      </c>
      <c r="B2942" s="651" t="s">
        <v>1308</v>
      </c>
      <c r="C2942" s="651" t="s">
        <v>296</v>
      </c>
      <c r="D2942" s="651" t="s">
        <v>1298</v>
      </c>
      <c r="E2942" s="651">
        <v>665</v>
      </c>
      <c r="F2942" s="651" t="s">
        <v>1301</v>
      </c>
      <c r="G2942" s="651">
        <v>8.0000000000000002E-3</v>
      </c>
      <c r="H2942" s="651">
        <v>8.0000000000000002E-3</v>
      </c>
      <c r="I2942" s="651" t="s">
        <v>1302</v>
      </c>
    </row>
    <row r="2943" spans="1:9" ht="15.75" x14ac:dyDescent="0.25">
      <c r="A2943" s="651">
        <v>2942</v>
      </c>
      <c r="B2943" s="651" t="s">
        <v>1308</v>
      </c>
      <c r="C2943" s="651" t="s">
        <v>296</v>
      </c>
      <c r="D2943" s="651" t="s">
        <v>1298</v>
      </c>
      <c r="E2943" s="651">
        <v>665</v>
      </c>
      <c r="F2943" s="651" t="s">
        <v>1301</v>
      </c>
      <c r="G2943" s="651">
        <v>8.0000000000000002E-3</v>
      </c>
      <c r="H2943" s="651">
        <v>8.0000000000000002E-3</v>
      </c>
      <c r="I2943" s="651" t="s">
        <v>1302</v>
      </c>
    </row>
    <row r="2944" spans="1:9" ht="15.75" x14ac:dyDescent="0.25">
      <c r="A2944" s="651">
        <v>2943</v>
      </c>
      <c r="B2944" s="651" t="s">
        <v>1308</v>
      </c>
      <c r="C2944" s="651" t="s">
        <v>296</v>
      </c>
      <c r="D2944" s="651" t="s">
        <v>1298</v>
      </c>
      <c r="E2944" s="651">
        <v>665</v>
      </c>
      <c r="F2944" s="651" t="s">
        <v>1301</v>
      </c>
      <c r="G2944" s="651">
        <v>1.9E-2</v>
      </c>
      <c r="H2944" s="651">
        <v>1.9E-2</v>
      </c>
      <c r="I2944" s="651" t="s">
        <v>1300</v>
      </c>
    </row>
    <row r="2945" spans="1:9" ht="15.75" x14ac:dyDescent="0.25">
      <c r="A2945" s="651">
        <v>2944</v>
      </c>
      <c r="B2945" s="651" t="s">
        <v>1308</v>
      </c>
      <c r="C2945" s="651" t="s">
        <v>296</v>
      </c>
      <c r="D2945" s="651" t="s">
        <v>1298</v>
      </c>
      <c r="E2945" s="651">
        <v>665</v>
      </c>
      <c r="F2945" s="651" t="s">
        <v>1301</v>
      </c>
      <c r="G2945" s="651">
        <v>0.14012342027227886</v>
      </c>
      <c r="H2945" s="651">
        <v>0.14012342027227886</v>
      </c>
      <c r="I2945" s="651" t="s">
        <v>1302</v>
      </c>
    </row>
    <row r="2946" spans="1:9" ht="15.75" x14ac:dyDescent="0.25">
      <c r="A2946" s="651">
        <v>2945</v>
      </c>
      <c r="B2946" s="651" t="s">
        <v>1308</v>
      </c>
      <c r="C2946" s="651" t="s">
        <v>296</v>
      </c>
      <c r="D2946" s="651" t="s">
        <v>1298</v>
      </c>
      <c r="E2946" s="651">
        <v>665</v>
      </c>
      <c r="F2946" s="651" t="s">
        <v>1301</v>
      </c>
      <c r="G2946" s="651">
        <v>0.24</v>
      </c>
      <c r="H2946" s="651">
        <v>0.17</v>
      </c>
      <c r="I2946" s="651" t="s">
        <v>1300</v>
      </c>
    </row>
    <row r="2947" spans="1:9" ht="15.75" x14ac:dyDescent="0.25">
      <c r="A2947" s="651">
        <v>2946</v>
      </c>
      <c r="B2947" s="651" t="s">
        <v>1308</v>
      </c>
      <c r="C2947" s="651" t="s">
        <v>296</v>
      </c>
      <c r="D2947" s="651" t="s">
        <v>1298</v>
      </c>
      <c r="E2947" s="651">
        <v>666</v>
      </c>
      <c r="F2947" s="651" t="s">
        <v>1301</v>
      </c>
      <c r="G2947" s="651">
        <v>7.9000000000000008E-3</v>
      </c>
      <c r="H2947" s="651">
        <v>7.9000000000000008E-3</v>
      </c>
      <c r="I2947" s="651" t="s">
        <v>1302</v>
      </c>
    </row>
    <row r="2948" spans="1:9" ht="15.75" x14ac:dyDescent="0.25">
      <c r="A2948" s="651">
        <v>2947</v>
      </c>
      <c r="B2948" s="651" t="s">
        <v>1308</v>
      </c>
      <c r="C2948" s="651" t="s">
        <v>296</v>
      </c>
      <c r="D2948" s="651" t="s">
        <v>1298</v>
      </c>
      <c r="E2948" s="651">
        <v>666</v>
      </c>
      <c r="F2948" s="651" t="s">
        <v>1301</v>
      </c>
      <c r="G2948" s="651" t="s">
        <v>1303</v>
      </c>
      <c r="H2948" s="651">
        <v>0.02</v>
      </c>
      <c r="I2948" s="651" t="s">
        <v>1300</v>
      </c>
    </row>
    <row r="2949" spans="1:9" ht="15.75" x14ac:dyDescent="0.25">
      <c r="A2949" s="651">
        <v>2948</v>
      </c>
      <c r="B2949" s="651" t="s">
        <v>1308</v>
      </c>
      <c r="C2949" s="651" t="s">
        <v>296</v>
      </c>
      <c r="D2949" s="651" t="s">
        <v>1298</v>
      </c>
      <c r="E2949" s="651">
        <v>666</v>
      </c>
      <c r="F2949" s="651" t="s">
        <v>1301</v>
      </c>
      <c r="G2949" s="651" t="s">
        <v>1303</v>
      </c>
      <c r="H2949" s="651">
        <v>2.4E-2</v>
      </c>
      <c r="I2949" s="651" t="s">
        <v>1300</v>
      </c>
    </row>
    <row r="2950" spans="1:9" ht="15.75" x14ac:dyDescent="0.25">
      <c r="A2950" s="651">
        <v>2949</v>
      </c>
      <c r="B2950" s="651" t="s">
        <v>1308</v>
      </c>
      <c r="C2950" s="651" t="s">
        <v>296</v>
      </c>
      <c r="D2950" s="651" t="s">
        <v>1298</v>
      </c>
      <c r="E2950" s="651">
        <v>667</v>
      </c>
      <c r="F2950" s="651" t="s">
        <v>1301</v>
      </c>
      <c r="G2950" s="651">
        <v>8.0000000000000002E-3</v>
      </c>
      <c r="H2950" s="651">
        <v>8.0000000000000002E-3</v>
      </c>
      <c r="I2950" s="651" t="s">
        <v>1302</v>
      </c>
    </row>
    <row r="2951" spans="1:9" ht="15.75" x14ac:dyDescent="0.25">
      <c r="A2951" s="651">
        <v>2950</v>
      </c>
      <c r="B2951" s="651" t="s">
        <v>1308</v>
      </c>
      <c r="C2951" s="651" t="s">
        <v>296</v>
      </c>
      <c r="D2951" s="651" t="s">
        <v>1298</v>
      </c>
      <c r="E2951" s="651">
        <v>667</v>
      </c>
      <c r="F2951" s="651" t="s">
        <v>1301</v>
      </c>
      <c r="G2951" s="651">
        <v>8.0000000000000002E-3</v>
      </c>
      <c r="H2951" s="651">
        <v>8.0000000000000002E-3</v>
      </c>
      <c r="I2951" s="651" t="s">
        <v>1302</v>
      </c>
    </row>
    <row r="2952" spans="1:9" ht="15.75" x14ac:dyDescent="0.25">
      <c r="A2952" s="651">
        <v>2951</v>
      </c>
      <c r="B2952" s="651" t="s">
        <v>1308</v>
      </c>
      <c r="C2952" s="651" t="s">
        <v>296</v>
      </c>
      <c r="D2952" s="651" t="s">
        <v>1298</v>
      </c>
      <c r="E2952" s="651">
        <v>667</v>
      </c>
      <c r="F2952" s="651" t="s">
        <v>1301</v>
      </c>
      <c r="G2952" s="651">
        <v>8.0000000000000002E-3</v>
      </c>
      <c r="H2952" s="651">
        <v>8.0000000000000002E-3</v>
      </c>
      <c r="I2952" s="651" t="s">
        <v>1302</v>
      </c>
    </row>
    <row r="2953" spans="1:9" ht="15.75" x14ac:dyDescent="0.25">
      <c r="A2953" s="651">
        <v>2952</v>
      </c>
      <c r="B2953" s="651" t="s">
        <v>1308</v>
      </c>
      <c r="C2953" s="651" t="s">
        <v>296</v>
      </c>
      <c r="D2953" s="651" t="s">
        <v>1298</v>
      </c>
      <c r="E2953" s="651">
        <v>670</v>
      </c>
      <c r="F2953" s="651" t="s">
        <v>1301</v>
      </c>
      <c r="G2953" s="651" t="s">
        <v>1303</v>
      </c>
      <c r="H2953" s="651">
        <v>7.9000000000000008E-3</v>
      </c>
      <c r="I2953" s="651" t="s">
        <v>1302</v>
      </c>
    </row>
    <row r="2954" spans="1:9" ht="15.75" x14ac:dyDescent="0.25">
      <c r="A2954" s="651">
        <v>2953</v>
      </c>
      <c r="B2954" s="651" t="s">
        <v>1308</v>
      </c>
      <c r="C2954" s="651" t="s">
        <v>296</v>
      </c>
      <c r="D2954" s="651" t="s">
        <v>1298</v>
      </c>
      <c r="E2954" s="651">
        <v>670</v>
      </c>
      <c r="F2954" s="651" t="s">
        <v>1301</v>
      </c>
      <c r="G2954" s="651">
        <v>8.0000000000000002E-3</v>
      </c>
      <c r="H2954" s="651">
        <v>8.0000000000000002E-3</v>
      </c>
      <c r="I2954" s="651" t="s">
        <v>1302</v>
      </c>
    </row>
    <row r="2955" spans="1:9" ht="15.75" x14ac:dyDescent="0.25">
      <c r="A2955" s="651">
        <v>2954</v>
      </c>
      <c r="B2955" s="651" t="s">
        <v>1308</v>
      </c>
      <c r="C2955" s="651" t="s">
        <v>296</v>
      </c>
      <c r="D2955" s="651" t="s">
        <v>1298</v>
      </c>
      <c r="E2955" s="651">
        <v>670</v>
      </c>
      <c r="F2955" s="651" t="s">
        <v>1301</v>
      </c>
      <c r="G2955" s="651">
        <v>8.0000000000000002E-3</v>
      </c>
      <c r="H2955" s="651">
        <v>8.0000000000000002E-3</v>
      </c>
      <c r="I2955" s="651" t="s">
        <v>1302</v>
      </c>
    </row>
    <row r="2956" spans="1:9" ht="15.75" x14ac:dyDescent="0.25">
      <c r="A2956" s="651">
        <v>2955</v>
      </c>
      <c r="B2956" s="651" t="s">
        <v>1308</v>
      </c>
      <c r="C2956" s="651" t="s">
        <v>296</v>
      </c>
      <c r="D2956" s="651" t="s">
        <v>1298</v>
      </c>
      <c r="E2956" s="651">
        <v>670</v>
      </c>
      <c r="F2956" s="651" t="s">
        <v>1301</v>
      </c>
      <c r="G2956" s="651">
        <v>8.0000000000000002E-3</v>
      </c>
      <c r="H2956" s="651">
        <v>8.0000000000000002E-3</v>
      </c>
      <c r="I2956" s="651" t="s">
        <v>1302</v>
      </c>
    </row>
    <row r="2957" spans="1:9" ht="15.75" x14ac:dyDescent="0.25">
      <c r="A2957" s="651">
        <v>2956</v>
      </c>
      <c r="B2957" s="651" t="s">
        <v>1308</v>
      </c>
      <c r="C2957" s="651" t="s">
        <v>296</v>
      </c>
      <c r="D2957" s="651" t="s">
        <v>1298</v>
      </c>
      <c r="E2957" s="651">
        <v>670</v>
      </c>
      <c r="F2957" s="651" t="s">
        <v>1301</v>
      </c>
      <c r="G2957" s="651">
        <v>8.0000000000000002E-3</v>
      </c>
      <c r="H2957" s="651">
        <v>8.0000000000000002E-3</v>
      </c>
      <c r="I2957" s="651" t="s">
        <v>1302</v>
      </c>
    </row>
    <row r="2958" spans="1:9" ht="15.75" x14ac:dyDescent="0.25">
      <c r="A2958" s="651">
        <v>2957</v>
      </c>
      <c r="B2958" s="651" t="s">
        <v>1308</v>
      </c>
      <c r="C2958" s="651" t="s">
        <v>296</v>
      </c>
      <c r="D2958" s="651" t="s">
        <v>1298</v>
      </c>
      <c r="E2958" s="651">
        <v>670</v>
      </c>
      <c r="F2958" s="651" t="s">
        <v>1301</v>
      </c>
      <c r="G2958" s="651">
        <v>8.0000000000000002E-3</v>
      </c>
      <c r="H2958" s="651">
        <v>8.0000000000000002E-3</v>
      </c>
      <c r="I2958" s="651" t="s">
        <v>1302</v>
      </c>
    </row>
    <row r="2959" spans="1:9" ht="15.75" x14ac:dyDescent="0.25">
      <c r="A2959" s="651">
        <v>2958</v>
      </c>
      <c r="B2959" s="651" t="s">
        <v>1308</v>
      </c>
      <c r="C2959" s="651" t="s">
        <v>296</v>
      </c>
      <c r="D2959" s="651" t="s">
        <v>1298</v>
      </c>
      <c r="E2959" s="651">
        <v>670</v>
      </c>
      <c r="F2959" s="651" t="s">
        <v>1301</v>
      </c>
      <c r="G2959" s="651">
        <v>8.0000000000000002E-3</v>
      </c>
      <c r="H2959" s="651">
        <v>8.0000000000000002E-3</v>
      </c>
      <c r="I2959" s="651" t="s">
        <v>1302</v>
      </c>
    </row>
    <row r="2960" spans="1:9" ht="15.75" x14ac:dyDescent="0.25">
      <c r="A2960" s="651">
        <v>2959</v>
      </c>
      <c r="B2960" s="651" t="s">
        <v>1308</v>
      </c>
      <c r="C2960" s="651" t="s">
        <v>296</v>
      </c>
      <c r="D2960" s="651" t="s">
        <v>1298</v>
      </c>
      <c r="E2960" s="651">
        <v>670</v>
      </c>
      <c r="F2960" s="651" t="s">
        <v>1301</v>
      </c>
      <c r="G2960" s="651">
        <v>8.0000000000000002E-3</v>
      </c>
      <c r="H2960" s="651">
        <v>8.0000000000000002E-3</v>
      </c>
      <c r="I2960" s="651" t="s">
        <v>1302</v>
      </c>
    </row>
    <row r="2961" spans="1:9" ht="15.75" x14ac:dyDescent="0.25">
      <c r="A2961" s="651">
        <v>2960</v>
      </c>
      <c r="B2961" s="651" t="s">
        <v>1308</v>
      </c>
      <c r="C2961" s="651" t="s">
        <v>296</v>
      </c>
      <c r="D2961" s="651" t="s">
        <v>1298</v>
      </c>
      <c r="E2961" s="651">
        <v>670</v>
      </c>
      <c r="F2961" s="651" t="s">
        <v>1301</v>
      </c>
      <c r="G2961" s="651" t="s">
        <v>1303</v>
      </c>
      <c r="H2961" s="651">
        <v>1.2E-2</v>
      </c>
      <c r="I2961" s="651" t="s">
        <v>1300</v>
      </c>
    </row>
    <row r="2962" spans="1:9" ht="15.75" x14ac:dyDescent="0.25">
      <c r="A2962" s="651">
        <v>2961</v>
      </c>
      <c r="B2962" s="651" t="s">
        <v>1308</v>
      </c>
      <c r="C2962" s="651" t="s">
        <v>296</v>
      </c>
      <c r="D2962" s="651" t="s">
        <v>1298</v>
      </c>
      <c r="E2962" s="651">
        <v>670</v>
      </c>
      <c r="F2962" s="651" t="s">
        <v>1301</v>
      </c>
      <c r="G2962" s="651">
        <v>0.18609999999999999</v>
      </c>
      <c r="H2962" s="651">
        <v>0.13333300000000001</v>
      </c>
      <c r="I2962" s="651" t="s">
        <v>1302</v>
      </c>
    </row>
    <row r="2963" spans="1:9" ht="15.75" x14ac:dyDescent="0.25">
      <c r="A2963" s="651">
        <v>2962</v>
      </c>
      <c r="B2963" s="651" t="s">
        <v>1308</v>
      </c>
      <c r="C2963" s="651" t="s">
        <v>296</v>
      </c>
      <c r="D2963" s="651" t="s">
        <v>1298</v>
      </c>
      <c r="E2963" s="651">
        <v>671</v>
      </c>
      <c r="F2963" s="651" t="s">
        <v>1301</v>
      </c>
      <c r="G2963" s="651">
        <v>7.4999999999999997E-3</v>
      </c>
      <c r="H2963" s="651">
        <v>5.3330000000000001E-3</v>
      </c>
      <c r="I2963" s="651" t="s">
        <v>1302</v>
      </c>
    </row>
    <row r="2964" spans="1:9" ht="15.75" x14ac:dyDescent="0.25">
      <c r="A2964" s="651">
        <v>2963</v>
      </c>
      <c r="B2964" s="651" t="s">
        <v>1308</v>
      </c>
      <c r="C2964" s="651" t="s">
        <v>296</v>
      </c>
      <c r="D2964" s="651" t="s">
        <v>1298</v>
      </c>
      <c r="E2964" s="651">
        <v>671</v>
      </c>
      <c r="F2964" s="651" t="s">
        <v>1301</v>
      </c>
      <c r="G2964" s="651">
        <v>7.3623611111111121E-3</v>
      </c>
      <c r="H2964" s="651">
        <v>7.9000000000000008E-3</v>
      </c>
      <c r="I2964" s="651" t="s">
        <v>1302</v>
      </c>
    </row>
    <row r="2965" spans="1:9" ht="15.75" x14ac:dyDescent="0.25">
      <c r="A2965" s="651">
        <v>2964</v>
      </c>
      <c r="B2965" s="651" t="s">
        <v>1308</v>
      </c>
      <c r="C2965" s="651" t="s">
        <v>296</v>
      </c>
      <c r="D2965" s="651" t="s">
        <v>1298</v>
      </c>
      <c r="E2965" s="651">
        <v>671</v>
      </c>
      <c r="F2965" s="651" t="s">
        <v>1301</v>
      </c>
      <c r="G2965" s="651">
        <v>8.0000000000000002E-3</v>
      </c>
      <c r="H2965" s="651">
        <v>8.0000000000000002E-3</v>
      </c>
      <c r="I2965" s="651" t="s">
        <v>1302</v>
      </c>
    </row>
    <row r="2966" spans="1:9" ht="15.75" x14ac:dyDescent="0.25">
      <c r="A2966" s="651">
        <v>2965</v>
      </c>
      <c r="B2966" s="651" t="s">
        <v>1308</v>
      </c>
      <c r="C2966" s="651" t="s">
        <v>296</v>
      </c>
      <c r="D2966" s="651" t="s">
        <v>1298</v>
      </c>
      <c r="E2966" s="651">
        <v>671</v>
      </c>
      <c r="F2966" s="651" t="s">
        <v>1301</v>
      </c>
      <c r="G2966" s="651">
        <v>8.0000000000000002E-3</v>
      </c>
      <c r="H2966" s="651">
        <v>8.0000000000000002E-3</v>
      </c>
      <c r="I2966" s="651" t="s">
        <v>1302</v>
      </c>
    </row>
    <row r="2967" spans="1:9" ht="15.75" x14ac:dyDescent="0.25">
      <c r="A2967" s="651">
        <v>2966</v>
      </c>
      <c r="B2967" s="651" t="s">
        <v>1308</v>
      </c>
      <c r="C2967" s="651" t="s">
        <v>296</v>
      </c>
      <c r="D2967" s="651" t="s">
        <v>1298</v>
      </c>
      <c r="E2967" s="651">
        <v>671</v>
      </c>
      <c r="F2967" s="651" t="s">
        <v>1301</v>
      </c>
      <c r="G2967" s="651">
        <v>0.18640000000000001</v>
      </c>
      <c r="H2967" s="651">
        <v>0.13333300000000001</v>
      </c>
      <c r="I2967" s="651" t="s">
        <v>1302</v>
      </c>
    </row>
    <row r="2968" spans="1:9" ht="15.75" x14ac:dyDescent="0.25">
      <c r="A2968" s="651">
        <v>2967</v>
      </c>
      <c r="B2968" s="651" t="s">
        <v>1308</v>
      </c>
      <c r="C2968" s="651" t="s">
        <v>296</v>
      </c>
      <c r="D2968" s="651" t="s">
        <v>1298</v>
      </c>
      <c r="E2968" s="651">
        <v>672</v>
      </c>
      <c r="F2968" s="651" t="s">
        <v>1301</v>
      </c>
      <c r="G2968" s="651">
        <v>7.3733333333333342E-3</v>
      </c>
      <c r="H2968" s="651">
        <v>7.9000000000000008E-3</v>
      </c>
      <c r="I2968" s="651" t="s">
        <v>1302</v>
      </c>
    </row>
    <row r="2969" spans="1:9" ht="15.75" x14ac:dyDescent="0.25">
      <c r="A2969" s="651">
        <v>2968</v>
      </c>
      <c r="B2969" s="651" t="s">
        <v>1308</v>
      </c>
      <c r="C2969" s="651" t="s">
        <v>296</v>
      </c>
      <c r="D2969" s="651" t="s">
        <v>1298</v>
      </c>
      <c r="E2969" s="651">
        <v>672</v>
      </c>
      <c r="F2969" s="651" t="s">
        <v>1301</v>
      </c>
      <c r="G2969" s="651">
        <v>8.0000000000000002E-3</v>
      </c>
      <c r="H2969" s="651">
        <v>8.0000000000000002E-3</v>
      </c>
      <c r="I2969" s="651" t="s">
        <v>1302</v>
      </c>
    </row>
    <row r="2970" spans="1:9" ht="15.75" x14ac:dyDescent="0.25">
      <c r="A2970" s="651">
        <v>2969</v>
      </c>
      <c r="B2970" s="651" t="s">
        <v>1308</v>
      </c>
      <c r="C2970" s="651" t="s">
        <v>296</v>
      </c>
      <c r="D2970" s="651" t="s">
        <v>1298</v>
      </c>
      <c r="E2970" s="651">
        <v>672</v>
      </c>
      <c r="F2970" s="651" t="s">
        <v>1301</v>
      </c>
      <c r="G2970" s="651">
        <v>8.0000000000000002E-3</v>
      </c>
      <c r="H2970" s="651">
        <v>8.0000000000000002E-3</v>
      </c>
      <c r="I2970" s="651" t="s">
        <v>1302</v>
      </c>
    </row>
    <row r="2971" spans="1:9" ht="15.75" x14ac:dyDescent="0.25">
      <c r="A2971" s="651">
        <v>2970</v>
      </c>
      <c r="B2971" s="651" t="s">
        <v>1308</v>
      </c>
      <c r="C2971" s="651" t="s">
        <v>296</v>
      </c>
      <c r="D2971" s="651" t="s">
        <v>1298</v>
      </c>
      <c r="E2971" s="651">
        <v>672</v>
      </c>
      <c r="F2971" s="651" t="s">
        <v>1301</v>
      </c>
      <c r="G2971" s="651">
        <v>8.0000000000000002E-3</v>
      </c>
      <c r="H2971" s="651">
        <v>8.0000000000000002E-3</v>
      </c>
      <c r="I2971" s="651" t="s">
        <v>1302</v>
      </c>
    </row>
    <row r="2972" spans="1:9" ht="15.75" x14ac:dyDescent="0.25">
      <c r="A2972" s="651">
        <v>2971</v>
      </c>
      <c r="B2972" s="651" t="s">
        <v>1308</v>
      </c>
      <c r="C2972" s="651" t="s">
        <v>296</v>
      </c>
      <c r="D2972" s="651" t="s">
        <v>1298</v>
      </c>
      <c r="E2972" s="651">
        <v>672</v>
      </c>
      <c r="F2972" s="651" t="s">
        <v>1301</v>
      </c>
      <c r="G2972" s="651">
        <v>8.0000000000000002E-3</v>
      </c>
      <c r="H2972" s="651">
        <v>8.0000000000000002E-3</v>
      </c>
      <c r="I2972" s="651" t="s">
        <v>1302</v>
      </c>
    </row>
    <row r="2973" spans="1:9" ht="15.75" x14ac:dyDescent="0.25">
      <c r="A2973" s="651">
        <v>2972</v>
      </c>
      <c r="B2973" s="651" t="s">
        <v>1308</v>
      </c>
      <c r="C2973" s="651" t="s">
        <v>296</v>
      </c>
      <c r="D2973" s="651" t="s">
        <v>1298</v>
      </c>
      <c r="E2973" s="651">
        <v>673</v>
      </c>
      <c r="F2973" s="651" t="s">
        <v>1301</v>
      </c>
      <c r="G2973" s="651">
        <v>8.0000000000000002E-3</v>
      </c>
      <c r="H2973" s="651">
        <v>8.0000000000000002E-3</v>
      </c>
      <c r="I2973" s="651" t="s">
        <v>1302</v>
      </c>
    </row>
    <row r="2974" spans="1:9" ht="15.75" x14ac:dyDescent="0.25">
      <c r="A2974" s="651">
        <v>2973</v>
      </c>
      <c r="B2974" s="651" t="s">
        <v>1308</v>
      </c>
      <c r="C2974" s="651" t="s">
        <v>296</v>
      </c>
      <c r="D2974" s="651" t="s">
        <v>1298</v>
      </c>
      <c r="E2974" s="651">
        <v>674</v>
      </c>
      <c r="F2974" s="651" t="s">
        <v>1301</v>
      </c>
      <c r="G2974" s="651">
        <v>8.0000000000000002E-3</v>
      </c>
      <c r="H2974" s="651">
        <v>8.0000000000000002E-3</v>
      </c>
      <c r="I2974" s="651" t="s">
        <v>1302</v>
      </c>
    </row>
    <row r="2975" spans="1:9" ht="15.75" x14ac:dyDescent="0.25">
      <c r="A2975" s="651">
        <v>2974</v>
      </c>
      <c r="B2975" s="651" t="s">
        <v>1308</v>
      </c>
      <c r="C2975" s="651" t="s">
        <v>296</v>
      </c>
      <c r="D2975" s="651" t="s">
        <v>1298</v>
      </c>
      <c r="E2975" s="651">
        <v>674</v>
      </c>
      <c r="F2975" s="651" t="s">
        <v>1301</v>
      </c>
      <c r="G2975" s="651">
        <v>8.0000000000000002E-3</v>
      </c>
      <c r="H2975" s="651">
        <v>8.0000000000000002E-3</v>
      </c>
      <c r="I2975" s="651" t="s">
        <v>1302</v>
      </c>
    </row>
    <row r="2976" spans="1:9" ht="15.75" x14ac:dyDescent="0.25">
      <c r="A2976" s="651">
        <v>2975</v>
      </c>
      <c r="B2976" s="651" t="s">
        <v>1308</v>
      </c>
      <c r="C2976" s="651" t="s">
        <v>296</v>
      </c>
      <c r="D2976" s="651" t="s">
        <v>1298</v>
      </c>
      <c r="E2976" s="651">
        <v>675</v>
      </c>
      <c r="F2976" s="651" t="s">
        <v>1301</v>
      </c>
      <c r="G2976" s="651">
        <v>8.0000000000000002E-3</v>
      </c>
      <c r="H2976" s="651">
        <v>8.0000000000000002E-3</v>
      </c>
      <c r="I2976" s="651" t="s">
        <v>1302</v>
      </c>
    </row>
    <row r="2977" spans="1:9" ht="15.75" x14ac:dyDescent="0.25">
      <c r="A2977" s="651">
        <v>2976</v>
      </c>
      <c r="B2977" s="651" t="s">
        <v>1308</v>
      </c>
      <c r="C2977" s="651" t="s">
        <v>296</v>
      </c>
      <c r="D2977" s="651" t="s">
        <v>1298</v>
      </c>
      <c r="E2977" s="651">
        <v>675</v>
      </c>
      <c r="F2977" s="651" t="s">
        <v>1301</v>
      </c>
      <c r="G2977" s="651">
        <v>8.0000000000000002E-3</v>
      </c>
      <c r="H2977" s="651">
        <v>8.0000000000000002E-3</v>
      </c>
      <c r="I2977" s="651" t="s">
        <v>1302</v>
      </c>
    </row>
    <row r="2978" spans="1:9" ht="15.75" x14ac:dyDescent="0.25">
      <c r="A2978" s="651">
        <v>2977</v>
      </c>
      <c r="B2978" s="651" t="s">
        <v>1308</v>
      </c>
      <c r="C2978" s="651" t="s">
        <v>296</v>
      </c>
      <c r="D2978" s="651" t="s">
        <v>1298</v>
      </c>
      <c r="E2978" s="651">
        <v>675</v>
      </c>
      <c r="F2978" s="651" t="s">
        <v>1301</v>
      </c>
      <c r="G2978" s="651">
        <v>8.0000000000000002E-3</v>
      </c>
      <c r="H2978" s="651">
        <v>8.0000000000000002E-3</v>
      </c>
      <c r="I2978" s="651" t="s">
        <v>1302</v>
      </c>
    </row>
    <row r="2979" spans="1:9" ht="15.75" x14ac:dyDescent="0.25">
      <c r="A2979" s="651">
        <v>2978</v>
      </c>
      <c r="B2979" s="651" t="s">
        <v>1308</v>
      </c>
      <c r="C2979" s="651" t="s">
        <v>296</v>
      </c>
      <c r="D2979" s="651" t="s">
        <v>1298</v>
      </c>
      <c r="E2979" s="651">
        <v>675</v>
      </c>
      <c r="F2979" s="651" t="s">
        <v>1301</v>
      </c>
      <c r="G2979" s="651">
        <v>8.0000000000000002E-3</v>
      </c>
      <c r="H2979" s="651">
        <v>8.0000000000000002E-3</v>
      </c>
      <c r="I2979" s="651" t="s">
        <v>1302</v>
      </c>
    </row>
    <row r="2980" spans="1:9" ht="15.75" x14ac:dyDescent="0.25">
      <c r="A2980" s="651">
        <v>2979</v>
      </c>
      <c r="B2980" s="651" t="s">
        <v>1308</v>
      </c>
      <c r="C2980" s="651" t="s">
        <v>296</v>
      </c>
      <c r="D2980" s="651" t="s">
        <v>1298</v>
      </c>
      <c r="E2980" s="651">
        <v>675</v>
      </c>
      <c r="F2980" s="651" t="s">
        <v>1301</v>
      </c>
      <c r="G2980" s="651">
        <v>1.4999999999999999E-2</v>
      </c>
      <c r="H2980" s="651">
        <v>1.0666999999999999E-2</v>
      </c>
      <c r="I2980" s="651" t="s">
        <v>1302</v>
      </c>
    </row>
    <row r="2981" spans="1:9" ht="15.75" x14ac:dyDescent="0.25">
      <c r="A2981" s="651">
        <v>2980</v>
      </c>
      <c r="B2981" s="651" t="s">
        <v>1308</v>
      </c>
      <c r="C2981" s="651" t="s">
        <v>296</v>
      </c>
      <c r="D2981" s="651" t="s">
        <v>1298</v>
      </c>
      <c r="E2981" s="651">
        <v>675</v>
      </c>
      <c r="F2981" s="651" t="s">
        <v>1301</v>
      </c>
      <c r="G2981" s="651">
        <v>7.8E-2</v>
      </c>
      <c r="H2981" s="651">
        <v>7.8E-2</v>
      </c>
      <c r="I2981" s="651" t="s">
        <v>1302</v>
      </c>
    </row>
    <row r="2982" spans="1:9" ht="15.75" x14ac:dyDescent="0.25">
      <c r="A2982" s="651">
        <v>2981</v>
      </c>
      <c r="B2982" s="651" t="s">
        <v>1308</v>
      </c>
      <c r="C2982" s="651" t="s">
        <v>296</v>
      </c>
      <c r="D2982" s="651" t="s">
        <v>1298</v>
      </c>
      <c r="E2982" s="651">
        <v>677</v>
      </c>
      <c r="F2982" s="651" t="s">
        <v>1301</v>
      </c>
      <c r="G2982" s="651">
        <v>8.0000000000000002E-3</v>
      </c>
      <c r="H2982" s="651">
        <v>8.0000000000000002E-3</v>
      </c>
      <c r="I2982" s="651" t="s">
        <v>1302</v>
      </c>
    </row>
    <row r="2983" spans="1:9" ht="15.75" x14ac:dyDescent="0.25">
      <c r="A2983" s="651">
        <v>2982</v>
      </c>
      <c r="B2983" s="651" t="s">
        <v>1308</v>
      </c>
      <c r="C2983" s="651" t="s">
        <v>296</v>
      </c>
      <c r="D2983" s="651" t="s">
        <v>1298</v>
      </c>
      <c r="E2983" s="651">
        <v>678</v>
      </c>
      <c r="F2983" s="651" t="s">
        <v>1301</v>
      </c>
      <c r="G2983" s="651">
        <v>7.5333333333333337E-3</v>
      </c>
      <c r="H2983" s="651">
        <v>8.0000000000000002E-3</v>
      </c>
      <c r="I2983" s="651" t="s">
        <v>1302</v>
      </c>
    </row>
    <row r="2984" spans="1:9" ht="15.75" x14ac:dyDescent="0.25">
      <c r="A2984" s="651">
        <v>2983</v>
      </c>
      <c r="B2984" s="651" t="s">
        <v>1308</v>
      </c>
      <c r="C2984" s="651" t="s">
        <v>296</v>
      </c>
      <c r="D2984" s="651" t="s">
        <v>1298</v>
      </c>
      <c r="E2984" s="651">
        <v>679</v>
      </c>
      <c r="F2984" s="651" t="s">
        <v>1301</v>
      </c>
      <c r="G2984" s="651">
        <v>7.5444444444444448E-3</v>
      </c>
      <c r="H2984" s="651">
        <v>8.0000000000000002E-3</v>
      </c>
      <c r="I2984" s="651" t="s">
        <v>1302</v>
      </c>
    </row>
    <row r="2985" spans="1:9" ht="15.75" x14ac:dyDescent="0.25">
      <c r="A2985" s="651">
        <v>2984</v>
      </c>
      <c r="B2985" s="651" t="s">
        <v>1308</v>
      </c>
      <c r="C2985" s="651" t="s">
        <v>296</v>
      </c>
      <c r="D2985" s="651" t="s">
        <v>1298</v>
      </c>
      <c r="E2985" s="651">
        <v>680</v>
      </c>
      <c r="F2985" s="651" t="s">
        <v>1301</v>
      </c>
      <c r="G2985" s="651">
        <v>8.0000000000000002E-3</v>
      </c>
      <c r="H2985" s="651">
        <v>8.0000000000000002E-3</v>
      </c>
      <c r="I2985" s="651" t="s">
        <v>1302</v>
      </c>
    </row>
    <row r="2986" spans="1:9" ht="15.75" x14ac:dyDescent="0.25">
      <c r="A2986" s="651">
        <v>2985</v>
      </c>
      <c r="B2986" s="651" t="s">
        <v>1308</v>
      </c>
      <c r="C2986" s="651" t="s">
        <v>296</v>
      </c>
      <c r="D2986" s="651" t="s">
        <v>1298</v>
      </c>
      <c r="E2986" s="651">
        <v>680</v>
      </c>
      <c r="F2986" s="651" t="s">
        <v>1301</v>
      </c>
      <c r="G2986" s="651" t="s">
        <v>1303</v>
      </c>
      <c r="H2986" s="651">
        <v>2.7E-2</v>
      </c>
      <c r="I2986" s="651" t="s">
        <v>1300</v>
      </c>
    </row>
    <row r="2987" spans="1:9" ht="15.75" x14ac:dyDescent="0.25">
      <c r="A2987" s="651">
        <v>2986</v>
      </c>
      <c r="B2987" s="651" t="s">
        <v>1308</v>
      </c>
      <c r="C2987" s="651" t="s">
        <v>296</v>
      </c>
      <c r="D2987" s="651" t="s">
        <v>1298</v>
      </c>
      <c r="E2987" s="651">
        <v>680</v>
      </c>
      <c r="F2987" s="651" t="s">
        <v>1301</v>
      </c>
      <c r="G2987" s="651">
        <v>0.18890000000000001</v>
      </c>
      <c r="H2987" s="651">
        <v>0.13333300000000001</v>
      </c>
      <c r="I2987" s="651" t="s">
        <v>1302</v>
      </c>
    </row>
    <row r="2988" spans="1:9" ht="15.75" x14ac:dyDescent="0.25">
      <c r="A2988" s="651">
        <v>2987</v>
      </c>
      <c r="B2988" s="651" t="s">
        <v>1308</v>
      </c>
      <c r="C2988" s="651" t="s">
        <v>296</v>
      </c>
      <c r="D2988" s="651" t="s">
        <v>1298</v>
      </c>
      <c r="E2988" s="651">
        <v>681</v>
      </c>
      <c r="F2988" s="651" t="s">
        <v>1301</v>
      </c>
      <c r="G2988" s="651">
        <v>1.89E-2</v>
      </c>
      <c r="H2988" s="651">
        <v>1.3332999999999999E-2</v>
      </c>
      <c r="I2988" s="651" t="s">
        <v>1302</v>
      </c>
    </row>
    <row r="2989" spans="1:9" ht="15.75" x14ac:dyDescent="0.25">
      <c r="A2989" s="651">
        <v>2988</v>
      </c>
      <c r="B2989" s="651" t="s">
        <v>1308</v>
      </c>
      <c r="C2989" s="651" t="s">
        <v>296</v>
      </c>
      <c r="D2989" s="651" t="s">
        <v>1298</v>
      </c>
      <c r="E2989" s="651">
        <v>682</v>
      </c>
      <c r="F2989" s="651" t="s">
        <v>1301</v>
      </c>
      <c r="G2989" s="651">
        <v>8.0000000000000002E-3</v>
      </c>
      <c r="H2989" s="651">
        <v>8.0000000000000002E-3</v>
      </c>
      <c r="I2989" s="651" t="s">
        <v>1302</v>
      </c>
    </row>
    <row r="2990" spans="1:9" ht="15.75" x14ac:dyDescent="0.25">
      <c r="A2990" s="651">
        <v>2989</v>
      </c>
      <c r="B2990" s="651" t="s">
        <v>1308</v>
      </c>
      <c r="C2990" s="651" t="s">
        <v>296</v>
      </c>
      <c r="D2990" s="651" t="s">
        <v>1298</v>
      </c>
      <c r="E2990" s="651">
        <v>683</v>
      </c>
      <c r="F2990" s="651" t="s">
        <v>1301</v>
      </c>
      <c r="G2990" s="651">
        <v>7.5888888888888898E-3</v>
      </c>
      <c r="H2990" s="651">
        <v>8.0000000000000002E-3</v>
      </c>
      <c r="I2990" s="651" t="s">
        <v>1302</v>
      </c>
    </row>
    <row r="2991" spans="1:9" ht="15.75" x14ac:dyDescent="0.25">
      <c r="A2991" s="651">
        <v>2990</v>
      </c>
      <c r="B2991" s="651" t="s">
        <v>1308</v>
      </c>
      <c r="C2991" s="651" t="s">
        <v>296</v>
      </c>
      <c r="D2991" s="651" t="s">
        <v>1298</v>
      </c>
      <c r="E2991" s="651">
        <v>683</v>
      </c>
      <c r="F2991" s="651" t="s">
        <v>1301</v>
      </c>
      <c r="G2991" s="651">
        <v>1.7075E-2</v>
      </c>
      <c r="H2991" s="651">
        <v>1.7999999999999999E-2</v>
      </c>
      <c r="I2991" s="651" t="s">
        <v>1300</v>
      </c>
    </row>
    <row r="2992" spans="1:9" ht="15.75" x14ac:dyDescent="0.25">
      <c r="A2992" s="651">
        <v>2991</v>
      </c>
      <c r="B2992" s="651" t="s">
        <v>1308</v>
      </c>
      <c r="C2992" s="651" t="s">
        <v>296</v>
      </c>
      <c r="D2992" s="651" t="s">
        <v>1298</v>
      </c>
      <c r="E2992" s="651">
        <v>683</v>
      </c>
      <c r="F2992" s="651" t="s">
        <v>1301</v>
      </c>
      <c r="G2992" s="651">
        <v>0.18970000000000001</v>
      </c>
      <c r="H2992" s="651">
        <v>0.13333300000000001</v>
      </c>
      <c r="I2992" s="651" t="s">
        <v>1302</v>
      </c>
    </row>
    <row r="2993" spans="1:9" ht="15.75" x14ac:dyDescent="0.25">
      <c r="A2993" s="651">
        <v>2992</v>
      </c>
      <c r="B2993" s="651" t="s">
        <v>1308</v>
      </c>
      <c r="C2993" s="651" t="s">
        <v>296</v>
      </c>
      <c r="D2993" s="651" t="s">
        <v>1298</v>
      </c>
      <c r="E2993" s="651">
        <v>684</v>
      </c>
      <c r="F2993" s="651" t="s">
        <v>1301</v>
      </c>
      <c r="G2993" s="651">
        <v>3.8949999999999999E-2</v>
      </c>
      <c r="H2993" s="651">
        <v>4.1000000000000002E-2</v>
      </c>
      <c r="I2993" s="651" t="s">
        <v>1300</v>
      </c>
    </row>
    <row r="2994" spans="1:9" ht="15.75" x14ac:dyDescent="0.25">
      <c r="A2994" s="651">
        <v>2993</v>
      </c>
      <c r="B2994" s="651" t="s">
        <v>1308</v>
      </c>
      <c r="C2994" s="651" t="s">
        <v>296</v>
      </c>
      <c r="D2994" s="651" t="s">
        <v>1298</v>
      </c>
      <c r="E2994" s="651">
        <v>684</v>
      </c>
      <c r="F2994" s="651" t="s">
        <v>1301</v>
      </c>
      <c r="G2994" s="651" t="s">
        <v>1303</v>
      </c>
      <c r="H2994" s="651">
        <v>0.35</v>
      </c>
      <c r="I2994" s="651" t="s">
        <v>1300</v>
      </c>
    </row>
    <row r="2995" spans="1:9" ht="15.75" x14ac:dyDescent="0.25">
      <c r="A2995" s="651">
        <v>2994</v>
      </c>
      <c r="B2995" s="651" t="s">
        <v>1308</v>
      </c>
      <c r="C2995" s="651" t="s">
        <v>296</v>
      </c>
      <c r="D2995" s="651" t="s">
        <v>1298</v>
      </c>
      <c r="E2995" s="651">
        <v>685</v>
      </c>
      <c r="F2995" s="651" t="s">
        <v>1301</v>
      </c>
      <c r="G2995" s="651">
        <v>0.25687500000000002</v>
      </c>
      <c r="H2995" s="651">
        <v>0.27</v>
      </c>
      <c r="I2995" s="651" t="s">
        <v>1300</v>
      </c>
    </row>
    <row r="2996" spans="1:9" ht="15.75" x14ac:dyDescent="0.25">
      <c r="A2996" s="651">
        <v>2995</v>
      </c>
      <c r="B2996" s="651" t="s">
        <v>1308</v>
      </c>
      <c r="C2996" s="651" t="s">
        <v>296</v>
      </c>
      <c r="D2996" s="651" t="s">
        <v>1298</v>
      </c>
      <c r="E2996" s="651">
        <v>686</v>
      </c>
      <c r="F2996" s="651" t="s">
        <v>1301</v>
      </c>
      <c r="G2996" s="651" t="s">
        <v>1303</v>
      </c>
      <c r="H2996" s="651">
        <v>7.7000000000000002E-3</v>
      </c>
      <c r="I2996" s="651" t="s">
        <v>1302</v>
      </c>
    </row>
    <row r="2997" spans="1:9" ht="15.75" x14ac:dyDescent="0.25">
      <c r="A2997" s="651">
        <v>2996</v>
      </c>
      <c r="B2997" s="651" t="s">
        <v>1308</v>
      </c>
      <c r="C2997" s="651" t="s">
        <v>296</v>
      </c>
      <c r="D2997" s="651" t="s">
        <v>1298</v>
      </c>
      <c r="E2997" s="651">
        <v>688</v>
      </c>
      <c r="F2997" s="651" t="s">
        <v>1301</v>
      </c>
      <c r="G2997" s="651">
        <v>1.528888888888889E-2</v>
      </c>
      <c r="H2997" s="651">
        <v>1.6E-2</v>
      </c>
      <c r="I2997" s="651" t="s">
        <v>1300</v>
      </c>
    </row>
    <row r="2998" spans="1:9" ht="15.75" x14ac:dyDescent="0.25">
      <c r="A2998" s="651">
        <v>2997</v>
      </c>
      <c r="B2998" s="651" t="s">
        <v>1308</v>
      </c>
      <c r="C2998" s="651" t="s">
        <v>296</v>
      </c>
      <c r="D2998" s="651" t="s">
        <v>1298</v>
      </c>
      <c r="E2998" s="651">
        <v>689</v>
      </c>
      <c r="F2998" s="651" t="s">
        <v>1301</v>
      </c>
      <c r="G2998" s="651">
        <v>8.0000000000000002E-3</v>
      </c>
      <c r="H2998" s="651">
        <v>8.0000000000000002E-3</v>
      </c>
      <c r="I2998" s="651" t="s">
        <v>1302</v>
      </c>
    </row>
    <row r="2999" spans="1:9" ht="15.75" x14ac:dyDescent="0.25">
      <c r="A2999" s="651">
        <v>2998</v>
      </c>
      <c r="B2999" s="651" t="s">
        <v>1308</v>
      </c>
      <c r="C2999" s="651" t="s">
        <v>296</v>
      </c>
      <c r="D2999" s="651" t="s">
        <v>1298</v>
      </c>
      <c r="E2999" s="651">
        <v>690</v>
      </c>
      <c r="F2999" s="651" t="s">
        <v>1301</v>
      </c>
      <c r="G2999" s="651">
        <v>7.7000000000000002E-3</v>
      </c>
      <c r="H2999" s="651">
        <v>5.3330000000000001E-3</v>
      </c>
      <c r="I2999" s="651" t="s">
        <v>1302</v>
      </c>
    </row>
    <row r="3000" spans="1:9" ht="15.75" x14ac:dyDescent="0.25">
      <c r="A3000" s="651">
        <v>2999</v>
      </c>
      <c r="B3000" s="651" t="s">
        <v>1308</v>
      </c>
      <c r="C3000" s="651" t="s">
        <v>296</v>
      </c>
      <c r="D3000" s="651" t="s">
        <v>1298</v>
      </c>
      <c r="E3000" s="651">
        <v>690</v>
      </c>
      <c r="F3000" s="651" t="s">
        <v>1301</v>
      </c>
      <c r="G3000" s="651">
        <v>7.0000000000000001E-3</v>
      </c>
      <c r="H3000" s="651">
        <v>7.0000000000000001E-3</v>
      </c>
      <c r="I3000" s="651" t="s">
        <v>1302</v>
      </c>
    </row>
    <row r="3001" spans="1:9" ht="15.75" x14ac:dyDescent="0.25">
      <c r="A3001" s="651">
        <v>3000</v>
      </c>
      <c r="B3001" s="651" t="s">
        <v>1308</v>
      </c>
      <c r="C3001" s="651" t="s">
        <v>296</v>
      </c>
      <c r="D3001" s="651" t="s">
        <v>1298</v>
      </c>
      <c r="E3001" s="651">
        <v>690</v>
      </c>
      <c r="F3001" s="651" t="s">
        <v>1301</v>
      </c>
      <c r="G3001" s="651">
        <v>7.0000000000000001E-3</v>
      </c>
      <c r="H3001" s="651">
        <v>7.0000000000000001E-3</v>
      </c>
      <c r="I3001" s="651" t="s">
        <v>1302</v>
      </c>
    </row>
    <row r="3002" spans="1:9" ht="15.75" x14ac:dyDescent="0.25">
      <c r="A3002" s="651">
        <v>3001</v>
      </c>
      <c r="B3002" s="651" t="s">
        <v>1308</v>
      </c>
      <c r="C3002" s="651" t="s">
        <v>296</v>
      </c>
      <c r="D3002" s="651" t="s">
        <v>1298</v>
      </c>
      <c r="E3002" s="651">
        <v>690</v>
      </c>
      <c r="F3002" s="651" t="s">
        <v>1301</v>
      </c>
      <c r="G3002" s="651">
        <v>7.7000000000000002E-3</v>
      </c>
      <c r="H3002" s="651">
        <v>7.7000000000000002E-3</v>
      </c>
      <c r="I3002" s="651" t="s">
        <v>1302</v>
      </c>
    </row>
    <row r="3003" spans="1:9" ht="15.75" x14ac:dyDescent="0.25">
      <c r="A3003" s="651">
        <v>3002</v>
      </c>
      <c r="B3003" s="651" t="s">
        <v>1308</v>
      </c>
      <c r="C3003" s="651" t="s">
        <v>296</v>
      </c>
      <c r="D3003" s="651" t="s">
        <v>1298</v>
      </c>
      <c r="E3003" s="651">
        <v>690</v>
      </c>
      <c r="F3003" s="651" t="s">
        <v>1301</v>
      </c>
      <c r="G3003" s="651">
        <v>8.0000000000000002E-3</v>
      </c>
      <c r="H3003" s="651">
        <v>8.0000000000000002E-3</v>
      </c>
      <c r="I3003" s="651" t="s">
        <v>1302</v>
      </c>
    </row>
    <row r="3004" spans="1:9" ht="15.75" x14ac:dyDescent="0.25">
      <c r="A3004" s="651">
        <v>3003</v>
      </c>
      <c r="B3004" s="651" t="s">
        <v>1308</v>
      </c>
      <c r="C3004" s="651" t="s">
        <v>296</v>
      </c>
      <c r="D3004" s="651" t="s">
        <v>1298</v>
      </c>
      <c r="E3004" s="651">
        <v>690</v>
      </c>
      <c r="F3004" s="651" t="s">
        <v>1301</v>
      </c>
      <c r="G3004" s="651">
        <v>0.19170000000000001</v>
      </c>
      <c r="H3004" s="651">
        <v>0.13333300000000001</v>
      </c>
      <c r="I3004" s="651" t="s">
        <v>1302</v>
      </c>
    </row>
    <row r="3005" spans="1:9" ht="15.75" x14ac:dyDescent="0.25">
      <c r="A3005" s="651">
        <v>3004</v>
      </c>
      <c r="B3005" s="651" t="s">
        <v>1308</v>
      </c>
      <c r="C3005" s="651" t="s">
        <v>296</v>
      </c>
      <c r="D3005" s="651" t="s">
        <v>1298</v>
      </c>
      <c r="E3005" s="651">
        <v>690</v>
      </c>
      <c r="F3005" s="651" t="s">
        <v>1301</v>
      </c>
      <c r="G3005" s="651" t="s">
        <v>1303</v>
      </c>
      <c r="H3005" s="651">
        <v>0.63</v>
      </c>
      <c r="I3005" s="651" t="s">
        <v>1300</v>
      </c>
    </row>
    <row r="3006" spans="1:9" ht="15.75" x14ac:dyDescent="0.25">
      <c r="A3006" s="651">
        <v>3005</v>
      </c>
      <c r="B3006" s="651" t="s">
        <v>1308</v>
      </c>
      <c r="C3006" s="651" t="s">
        <v>296</v>
      </c>
      <c r="D3006" s="651" t="s">
        <v>1298</v>
      </c>
      <c r="E3006" s="651">
        <v>692</v>
      </c>
      <c r="F3006" s="651" t="s">
        <v>1301</v>
      </c>
      <c r="G3006" s="651">
        <v>8.0000000000000002E-3</v>
      </c>
      <c r="H3006" s="651">
        <v>8.0000000000000002E-3</v>
      </c>
      <c r="I3006" s="651" t="s">
        <v>1302</v>
      </c>
    </row>
    <row r="3007" spans="1:9" ht="15.75" x14ac:dyDescent="0.25">
      <c r="A3007" s="651">
        <v>3006</v>
      </c>
      <c r="B3007" s="651" t="s">
        <v>1308</v>
      </c>
      <c r="C3007" s="651" t="s">
        <v>296</v>
      </c>
      <c r="D3007" s="651" t="s">
        <v>1298</v>
      </c>
      <c r="E3007" s="651">
        <v>692</v>
      </c>
      <c r="F3007" s="651" t="s">
        <v>1301</v>
      </c>
      <c r="G3007" s="651">
        <v>2.1000000000000001E-2</v>
      </c>
      <c r="H3007" s="651">
        <v>2.1000000000000001E-2</v>
      </c>
      <c r="I3007" s="651" t="s">
        <v>1300</v>
      </c>
    </row>
    <row r="3008" spans="1:9" ht="15.75" x14ac:dyDescent="0.25">
      <c r="A3008" s="651">
        <v>3007</v>
      </c>
      <c r="B3008" s="651" t="s">
        <v>1308</v>
      </c>
      <c r="C3008" s="651" t="s">
        <v>296</v>
      </c>
      <c r="D3008" s="651" t="s">
        <v>1298</v>
      </c>
      <c r="E3008" s="651">
        <v>692</v>
      </c>
      <c r="F3008" s="651" t="s">
        <v>1301</v>
      </c>
      <c r="G3008" s="651">
        <v>0.36522222222222217</v>
      </c>
      <c r="H3008" s="651">
        <v>0.38</v>
      </c>
      <c r="I3008" s="651" t="s">
        <v>1300</v>
      </c>
    </row>
    <row r="3009" spans="1:9" ht="15.75" x14ac:dyDescent="0.25">
      <c r="A3009" s="651">
        <v>3008</v>
      </c>
      <c r="B3009" s="651" t="s">
        <v>1308</v>
      </c>
      <c r="C3009" s="651" t="s">
        <v>296</v>
      </c>
      <c r="D3009" s="651" t="s">
        <v>1298</v>
      </c>
      <c r="E3009" s="651">
        <v>693</v>
      </c>
      <c r="F3009" s="651" t="s">
        <v>1301</v>
      </c>
      <c r="G3009" s="651">
        <v>8.0000000000000002E-3</v>
      </c>
      <c r="H3009" s="651">
        <v>8.0000000000000002E-3</v>
      </c>
      <c r="I3009" s="651" t="s">
        <v>1302</v>
      </c>
    </row>
    <row r="3010" spans="1:9" ht="15.75" x14ac:dyDescent="0.25">
      <c r="A3010" s="651">
        <v>3009</v>
      </c>
      <c r="B3010" s="651" t="s">
        <v>1308</v>
      </c>
      <c r="C3010" s="651" t="s">
        <v>296</v>
      </c>
      <c r="D3010" s="651" t="s">
        <v>1298</v>
      </c>
      <c r="E3010" s="651">
        <v>693</v>
      </c>
      <c r="F3010" s="651" t="s">
        <v>1301</v>
      </c>
      <c r="G3010" s="651">
        <v>8.0000000000000002E-3</v>
      </c>
      <c r="H3010" s="651">
        <v>8.0000000000000002E-3</v>
      </c>
      <c r="I3010" s="651" t="s">
        <v>1302</v>
      </c>
    </row>
    <row r="3011" spans="1:9" ht="15.75" x14ac:dyDescent="0.25">
      <c r="A3011" s="651">
        <v>3010</v>
      </c>
      <c r="B3011" s="651" t="s">
        <v>1308</v>
      </c>
      <c r="C3011" s="651" t="s">
        <v>296</v>
      </c>
      <c r="D3011" s="651" t="s">
        <v>1298</v>
      </c>
      <c r="E3011" s="651">
        <v>694</v>
      </c>
      <c r="F3011" s="651" t="s">
        <v>1301</v>
      </c>
      <c r="G3011" s="651">
        <v>7.7111111111111122E-3</v>
      </c>
      <c r="H3011" s="651">
        <v>8.0000000000000002E-3</v>
      </c>
      <c r="I3011" s="651" t="s">
        <v>1302</v>
      </c>
    </row>
    <row r="3012" spans="1:9" ht="15.75" x14ac:dyDescent="0.25">
      <c r="A3012" s="651">
        <v>3011</v>
      </c>
      <c r="B3012" s="651" t="s">
        <v>1308</v>
      </c>
      <c r="C3012" s="651" t="s">
        <v>296</v>
      </c>
      <c r="D3012" s="651" t="s">
        <v>1298</v>
      </c>
      <c r="E3012" s="651">
        <v>695</v>
      </c>
      <c r="F3012" s="651" t="s">
        <v>1301</v>
      </c>
      <c r="G3012" s="651">
        <v>8.0000000000000002E-3</v>
      </c>
      <c r="H3012" s="651">
        <v>8.0000000000000002E-3</v>
      </c>
      <c r="I3012" s="651" t="s">
        <v>1302</v>
      </c>
    </row>
    <row r="3013" spans="1:9" ht="15.75" x14ac:dyDescent="0.25">
      <c r="A3013" s="651">
        <v>3012</v>
      </c>
      <c r="B3013" s="651" t="s">
        <v>1308</v>
      </c>
      <c r="C3013" s="651" t="s">
        <v>296</v>
      </c>
      <c r="D3013" s="651" t="s">
        <v>1298</v>
      </c>
      <c r="E3013" s="651">
        <v>695</v>
      </c>
      <c r="F3013" s="651" t="s">
        <v>1301</v>
      </c>
      <c r="G3013" s="651">
        <v>8.0000000000000002E-3</v>
      </c>
      <c r="H3013" s="651">
        <v>8.0000000000000002E-3</v>
      </c>
      <c r="I3013" s="651" t="s">
        <v>1302</v>
      </c>
    </row>
    <row r="3014" spans="1:9" ht="15.75" x14ac:dyDescent="0.25">
      <c r="A3014" s="651">
        <v>3013</v>
      </c>
      <c r="B3014" s="651" t="s">
        <v>1308</v>
      </c>
      <c r="C3014" s="651" t="s">
        <v>296</v>
      </c>
      <c r="D3014" s="651" t="s">
        <v>1298</v>
      </c>
      <c r="E3014" s="651">
        <v>695</v>
      </c>
      <c r="F3014" s="651" t="s">
        <v>1301</v>
      </c>
      <c r="G3014" s="651">
        <v>8.0000000000000002E-3</v>
      </c>
      <c r="H3014" s="651">
        <v>8.0000000000000002E-3</v>
      </c>
      <c r="I3014" s="651" t="s">
        <v>1302</v>
      </c>
    </row>
    <row r="3015" spans="1:9" ht="15.75" x14ac:dyDescent="0.25">
      <c r="A3015" s="651">
        <v>3014</v>
      </c>
      <c r="B3015" s="651" t="s">
        <v>1308</v>
      </c>
      <c r="C3015" s="651" t="s">
        <v>296</v>
      </c>
      <c r="D3015" s="651" t="s">
        <v>1298</v>
      </c>
      <c r="E3015" s="651">
        <v>695</v>
      </c>
      <c r="F3015" s="651" t="s">
        <v>1301</v>
      </c>
      <c r="G3015" s="651">
        <v>8.0000000000000002E-3</v>
      </c>
      <c r="H3015" s="651">
        <v>8.0000000000000002E-3</v>
      </c>
      <c r="I3015" s="651" t="s">
        <v>1302</v>
      </c>
    </row>
    <row r="3016" spans="1:9" ht="15.75" x14ac:dyDescent="0.25">
      <c r="A3016" s="651">
        <v>3015</v>
      </c>
      <c r="B3016" s="651" t="s">
        <v>1308</v>
      </c>
      <c r="C3016" s="651" t="s">
        <v>296</v>
      </c>
      <c r="D3016" s="651" t="s">
        <v>1298</v>
      </c>
      <c r="E3016" s="651">
        <v>696</v>
      </c>
      <c r="F3016" s="651" t="s">
        <v>1301</v>
      </c>
      <c r="G3016" s="651">
        <v>0.22</v>
      </c>
      <c r="H3016" s="651">
        <v>0.15</v>
      </c>
      <c r="I3016" s="651" t="s">
        <v>1300</v>
      </c>
    </row>
    <row r="3017" spans="1:9" ht="15.75" x14ac:dyDescent="0.25">
      <c r="A3017" s="651">
        <v>3016</v>
      </c>
      <c r="B3017" s="651" t="s">
        <v>1308</v>
      </c>
      <c r="C3017" s="651" t="s">
        <v>296</v>
      </c>
      <c r="D3017" s="651" t="s">
        <v>1298</v>
      </c>
      <c r="E3017" s="651">
        <v>699</v>
      </c>
      <c r="F3017" s="651" t="s">
        <v>1301</v>
      </c>
      <c r="G3017" s="651" t="s">
        <v>1303</v>
      </c>
      <c r="H3017" s="651">
        <v>2.9000000000000001E-2</v>
      </c>
      <c r="I3017" s="651" t="s">
        <v>1300</v>
      </c>
    </row>
    <row r="3018" spans="1:9" ht="15.75" x14ac:dyDescent="0.25">
      <c r="A3018" s="651">
        <v>3017</v>
      </c>
      <c r="B3018" s="651" t="s">
        <v>1308</v>
      </c>
      <c r="C3018" s="651" t="s">
        <v>296</v>
      </c>
      <c r="D3018" s="651" t="s">
        <v>1298</v>
      </c>
      <c r="E3018" s="651">
        <v>700</v>
      </c>
      <c r="F3018" s="651" t="s">
        <v>1301</v>
      </c>
      <c r="G3018" s="651">
        <v>7.0000000000000001E-3</v>
      </c>
      <c r="H3018" s="651">
        <v>7.0000000000000001E-3</v>
      </c>
      <c r="I3018" s="651" t="s">
        <v>1302</v>
      </c>
    </row>
    <row r="3019" spans="1:9" ht="15.75" x14ac:dyDescent="0.25">
      <c r="A3019" s="651">
        <v>3018</v>
      </c>
      <c r="B3019" s="651" t="s">
        <v>1308</v>
      </c>
      <c r="C3019" s="651" t="s">
        <v>296</v>
      </c>
      <c r="D3019" s="651" t="s">
        <v>1298</v>
      </c>
      <c r="E3019" s="651">
        <v>700</v>
      </c>
      <c r="F3019" s="651" t="s">
        <v>1301</v>
      </c>
      <c r="G3019" s="651">
        <v>7.0000000000000001E-3</v>
      </c>
      <c r="H3019" s="651">
        <v>7.0000000000000001E-3</v>
      </c>
      <c r="I3019" s="651" t="s">
        <v>1302</v>
      </c>
    </row>
    <row r="3020" spans="1:9" ht="15.75" x14ac:dyDescent="0.25">
      <c r="A3020" s="651">
        <v>3019</v>
      </c>
      <c r="B3020" s="651" t="s">
        <v>1308</v>
      </c>
      <c r="C3020" s="651" t="s">
        <v>296</v>
      </c>
      <c r="D3020" s="651" t="s">
        <v>1298</v>
      </c>
      <c r="E3020" s="651">
        <v>700</v>
      </c>
      <c r="F3020" s="651" t="s">
        <v>1301</v>
      </c>
      <c r="G3020" s="651">
        <v>7.0000000000000001E-3</v>
      </c>
      <c r="H3020" s="651">
        <v>7.0000000000000001E-3</v>
      </c>
      <c r="I3020" s="651" t="s">
        <v>1302</v>
      </c>
    </row>
    <row r="3021" spans="1:9" ht="15.75" x14ac:dyDescent="0.25">
      <c r="A3021" s="651">
        <v>3020</v>
      </c>
      <c r="B3021" s="651" t="s">
        <v>1308</v>
      </c>
      <c r="C3021" s="651" t="s">
        <v>296</v>
      </c>
      <c r="D3021" s="651" t="s">
        <v>1298</v>
      </c>
      <c r="E3021" s="651">
        <v>700</v>
      </c>
      <c r="F3021" s="651" t="s">
        <v>1301</v>
      </c>
      <c r="G3021" s="651">
        <v>7.5000000000000006E-3</v>
      </c>
      <c r="H3021" s="651">
        <v>7.5000000000000006E-3</v>
      </c>
      <c r="I3021" s="651" t="s">
        <v>1302</v>
      </c>
    </row>
    <row r="3022" spans="1:9" ht="15.75" x14ac:dyDescent="0.25">
      <c r="A3022" s="651">
        <v>3021</v>
      </c>
      <c r="B3022" s="651" t="s">
        <v>1308</v>
      </c>
      <c r="C3022" s="651" t="s">
        <v>296</v>
      </c>
      <c r="D3022" s="651" t="s">
        <v>1298</v>
      </c>
      <c r="E3022" s="651">
        <v>703</v>
      </c>
      <c r="F3022" s="651" t="s">
        <v>1301</v>
      </c>
      <c r="G3022" s="651">
        <v>0.66</v>
      </c>
      <c r="H3022" s="651">
        <v>0.45</v>
      </c>
      <c r="I3022" s="651" t="s">
        <v>1302</v>
      </c>
    </row>
    <row r="3023" spans="1:9" ht="15.75" x14ac:dyDescent="0.25">
      <c r="A3023" s="651">
        <v>3022</v>
      </c>
      <c r="B3023" s="651" t="s">
        <v>1308</v>
      </c>
      <c r="C3023" s="651" t="s">
        <v>296</v>
      </c>
      <c r="D3023" s="651" t="s">
        <v>1298</v>
      </c>
      <c r="E3023" s="651">
        <v>705</v>
      </c>
      <c r="F3023" s="651" t="s">
        <v>1301</v>
      </c>
      <c r="G3023" s="651">
        <v>7.0000000000000001E-3</v>
      </c>
      <c r="H3023" s="651">
        <v>7.0000000000000001E-3</v>
      </c>
      <c r="I3023" s="651" t="s">
        <v>1302</v>
      </c>
    </row>
    <row r="3024" spans="1:9" ht="15.75" x14ac:dyDescent="0.25">
      <c r="A3024" s="651">
        <v>3023</v>
      </c>
      <c r="B3024" s="651" t="s">
        <v>1308</v>
      </c>
      <c r="C3024" s="651" t="s">
        <v>296</v>
      </c>
      <c r="D3024" s="651" t="s">
        <v>1298</v>
      </c>
      <c r="E3024" s="651">
        <v>705</v>
      </c>
      <c r="F3024" s="651" t="s">
        <v>1301</v>
      </c>
      <c r="G3024" s="651">
        <v>1.4999999999999999E-2</v>
      </c>
      <c r="H3024" s="651">
        <v>0.01</v>
      </c>
      <c r="I3024" s="651" t="s">
        <v>1302</v>
      </c>
    </row>
    <row r="3025" spans="1:9" ht="15.75" x14ac:dyDescent="0.25">
      <c r="A3025" s="651">
        <v>3024</v>
      </c>
      <c r="B3025" s="651" t="s">
        <v>1308</v>
      </c>
      <c r="C3025" s="651" t="s">
        <v>296</v>
      </c>
      <c r="D3025" s="651" t="s">
        <v>1298</v>
      </c>
      <c r="E3025" s="651">
        <v>705</v>
      </c>
      <c r="F3025" s="651" t="s">
        <v>1301</v>
      </c>
      <c r="G3025" s="651">
        <v>0.03</v>
      </c>
      <c r="H3025" s="651">
        <v>0.03</v>
      </c>
      <c r="I3025" s="651" t="s">
        <v>1302</v>
      </c>
    </row>
    <row r="3026" spans="1:9" ht="15.75" x14ac:dyDescent="0.25">
      <c r="A3026" s="651">
        <v>3025</v>
      </c>
      <c r="B3026" s="651" t="s">
        <v>1308</v>
      </c>
      <c r="C3026" s="651" t="s">
        <v>296</v>
      </c>
      <c r="D3026" s="651" t="s">
        <v>1298</v>
      </c>
      <c r="E3026" s="651">
        <v>706</v>
      </c>
      <c r="F3026" s="651" t="s">
        <v>1301</v>
      </c>
      <c r="G3026" s="651">
        <v>0.66</v>
      </c>
      <c r="H3026" s="651">
        <v>0.45</v>
      </c>
      <c r="I3026" s="651" t="s">
        <v>1302</v>
      </c>
    </row>
    <row r="3027" spans="1:9" ht="15.75" x14ac:dyDescent="0.25">
      <c r="A3027" s="651">
        <v>3026</v>
      </c>
      <c r="B3027" s="651" t="s">
        <v>1308</v>
      </c>
      <c r="C3027" s="651" t="s">
        <v>296</v>
      </c>
      <c r="D3027" s="651" t="s">
        <v>1298</v>
      </c>
      <c r="E3027" s="651">
        <v>708</v>
      </c>
      <c r="F3027" s="651" t="s">
        <v>1301</v>
      </c>
      <c r="G3027" s="651">
        <v>0.32</v>
      </c>
      <c r="H3027" s="651">
        <v>0.22</v>
      </c>
      <c r="I3027" s="651" t="s">
        <v>1302</v>
      </c>
    </row>
    <row r="3028" spans="1:9" ht="15.75" x14ac:dyDescent="0.25">
      <c r="A3028" s="651">
        <v>3027</v>
      </c>
      <c r="B3028" s="651" t="s">
        <v>1308</v>
      </c>
      <c r="C3028" s="651" t="s">
        <v>296</v>
      </c>
      <c r="D3028" s="651" t="s">
        <v>1298</v>
      </c>
      <c r="E3028" s="651">
        <v>710</v>
      </c>
      <c r="F3028" s="651" t="s">
        <v>1301</v>
      </c>
      <c r="G3028" s="651">
        <v>7.0000000000000001E-3</v>
      </c>
      <c r="H3028" s="651">
        <v>7.0000000000000001E-3</v>
      </c>
      <c r="I3028" s="651" t="s">
        <v>1302</v>
      </c>
    </row>
    <row r="3029" spans="1:9" ht="15.75" x14ac:dyDescent="0.25">
      <c r="A3029" s="651">
        <v>3028</v>
      </c>
      <c r="B3029" s="651" t="s">
        <v>1308</v>
      </c>
      <c r="C3029" s="651" t="s">
        <v>296</v>
      </c>
      <c r="D3029" s="651" t="s">
        <v>1298</v>
      </c>
      <c r="E3029" s="651">
        <v>710</v>
      </c>
      <c r="F3029" s="651" t="s">
        <v>1301</v>
      </c>
      <c r="G3029" s="651">
        <v>7.0000000000000001E-3</v>
      </c>
      <c r="H3029" s="651">
        <v>7.0000000000000001E-3</v>
      </c>
      <c r="I3029" s="651" t="s">
        <v>1302</v>
      </c>
    </row>
    <row r="3030" spans="1:9" ht="15.75" x14ac:dyDescent="0.25">
      <c r="A3030" s="651">
        <v>3029</v>
      </c>
      <c r="B3030" s="651" t="s">
        <v>1308</v>
      </c>
      <c r="C3030" s="651" t="s">
        <v>296</v>
      </c>
      <c r="D3030" s="651" t="s">
        <v>1298</v>
      </c>
      <c r="E3030" s="651">
        <v>710</v>
      </c>
      <c r="F3030" s="651" t="s">
        <v>1301</v>
      </c>
      <c r="G3030" s="651">
        <v>7.0000000000000001E-3</v>
      </c>
      <c r="H3030" s="651">
        <v>7.0000000000000001E-3</v>
      </c>
      <c r="I3030" s="651" t="s">
        <v>1302</v>
      </c>
    </row>
    <row r="3031" spans="1:9" ht="15.75" x14ac:dyDescent="0.25">
      <c r="A3031" s="651">
        <v>3030</v>
      </c>
      <c r="B3031" s="651" t="s">
        <v>1308</v>
      </c>
      <c r="C3031" s="651" t="s">
        <v>296</v>
      </c>
      <c r="D3031" s="651" t="s">
        <v>1298</v>
      </c>
      <c r="E3031" s="651">
        <v>710</v>
      </c>
      <c r="F3031" s="651" t="s">
        <v>1301</v>
      </c>
      <c r="G3031" s="651">
        <v>0.03</v>
      </c>
      <c r="H3031" s="651">
        <v>0.03</v>
      </c>
      <c r="I3031" s="651" t="s">
        <v>1302</v>
      </c>
    </row>
    <row r="3032" spans="1:9" ht="15.75" x14ac:dyDescent="0.25">
      <c r="A3032" s="651">
        <v>3031</v>
      </c>
      <c r="B3032" s="651" t="s">
        <v>1308</v>
      </c>
      <c r="C3032" s="651" t="s">
        <v>296</v>
      </c>
      <c r="D3032" s="651" t="s">
        <v>1298</v>
      </c>
      <c r="E3032" s="651">
        <v>711</v>
      </c>
      <c r="F3032" s="651" t="s">
        <v>1301</v>
      </c>
      <c r="G3032" s="651">
        <v>0.22</v>
      </c>
      <c r="H3032" s="651">
        <v>0.15</v>
      </c>
      <c r="I3032" s="651" t="s">
        <v>1302</v>
      </c>
    </row>
    <row r="3033" spans="1:9" ht="15.75" x14ac:dyDescent="0.25">
      <c r="A3033" s="651">
        <v>3032</v>
      </c>
      <c r="B3033" s="651" t="s">
        <v>1308</v>
      </c>
      <c r="C3033" s="651" t="s">
        <v>296</v>
      </c>
      <c r="D3033" s="651" t="s">
        <v>1298</v>
      </c>
      <c r="E3033" s="651">
        <v>715</v>
      </c>
      <c r="F3033" s="651" t="s">
        <v>1301</v>
      </c>
      <c r="G3033" s="651">
        <v>7.0000000000000001E-3</v>
      </c>
      <c r="H3033" s="651">
        <v>7.0000000000000001E-3</v>
      </c>
      <c r="I3033" s="651" t="s">
        <v>1302</v>
      </c>
    </row>
    <row r="3034" spans="1:9" ht="15.75" x14ac:dyDescent="0.25">
      <c r="A3034" s="651">
        <v>3033</v>
      </c>
      <c r="B3034" s="651" t="s">
        <v>1308</v>
      </c>
      <c r="C3034" s="651" t="s">
        <v>296</v>
      </c>
      <c r="D3034" s="651" t="s">
        <v>1298</v>
      </c>
      <c r="E3034" s="651">
        <v>715</v>
      </c>
      <c r="F3034" s="651" t="s">
        <v>1301</v>
      </c>
      <c r="G3034" s="651">
        <v>3.7736111111111109E-2</v>
      </c>
      <c r="H3034" s="651">
        <v>3.7999999999999999E-2</v>
      </c>
      <c r="I3034" s="651" t="s">
        <v>1300</v>
      </c>
    </row>
    <row r="3035" spans="1:9" ht="15.75" x14ac:dyDescent="0.25">
      <c r="A3035" s="651">
        <v>3034</v>
      </c>
      <c r="B3035" s="651" t="s">
        <v>1308</v>
      </c>
      <c r="C3035" s="651" t="s">
        <v>296</v>
      </c>
      <c r="D3035" s="651" t="s">
        <v>1298</v>
      </c>
      <c r="E3035" s="651">
        <v>715</v>
      </c>
      <c r="F3035" s="651" t="s">
        <v>1301</v>
      </c>
      <c r="G3035" s="651">
        <v>0.1986111111111111</v>
      </c>
      <c r="H3035" s="651">
        <v>0.2</v>
      </c>
      <c r="I3035" s="651" t="s">
        <v>1300</v>
      </c>
    </row>
    <row r="3036" spans="1:9" ht="15.75" x14ac:dyDescent="0.25">
      <c r="A3036" s="651">
        <v>3035</v>
      </c>
      <c r="B3036" s="651" t="s">
        <v>1308</v>
      </c>
      <c r="C3036" s="651" t="s">
        <v>296</v>
      </c>
      <c r="D3036" s="651" t="s">
        <v>1298</v>
      </c>
      <c r="E3036" s="651">
        <v>719</v>
      </c>
      <c r="F3036" s="651" t="s">
        <v>1301</v>
      </c>
      <c r="G3036" s="651">
        <v>0.66</v>
      </c>
      <c r="H3036" s="651">
        <v>0.44</v>
      </c>
      <c r="I3036" s="651" t="s">
        <v>1302</v>
      </c>
    </row>
    <row r="3037" spans="1:9" ht="15.75" x14ac:dyDescent="0.25">
      <c r="A3037" s="651">
        <v>3036</v>
      </c>
      <c r="B3037" s="651" t="s">
        <v>1308</v>
      </c>
      <c r="C3037" s="651" t="s">
        <v>296</v>
      </c>
      <c r="D3037" s="651" t="s">
        <v>1298</v>
      </c>
      <c r="E3037" s="651">
        <v>720</v>
      </c>
      <c r="F3037" s="651" t="s">
        <v>1304</v>
      </c>
      <c r="G3037" s="651">
        <v>0.01</v>
      </c>
      <c r="H3037" s="651">
        <v>6.6670000000000002E-3</v>
      </c>
      <c r="I3037" s="651" t="s">
        <v>1302</v>
      </c>
    </row>
    <row r="3038" spans="1:9" ht="15.75" x14ac:dyDescent="0.25">
      <c r="A3038" s="651">
        <v>3037</v>
      </c>
      <c r="B3038" s="651" t="s">
        <v>1308</v>
      </c>
      <c r="C3038" s="651" t="s">
        <v>296</v>
      </c>
      <c r="D3038" s="651" t="s">
        <v>1298</v>
      </c>
      <c r="E3038" s="651">
        <v>720</v>
      </c>
      <c r="F3038" s="651" t="s">
        <v>1304</v>
      </c>
      <c r="G3038" s="651">
        <v>0.01</v>
      </c>
      <c r="H3038" s="651">
        <v>6.6670000000000002E-3</v>
      </c>
      <c r="I3038" s="651" t="s">
        <v>1302</v>
      </c>
    </row>
    <row r="3039" spans="1:9" ht="15.75" x14ac:dyDescent="0.25">
      <c r="A3039" s="651">
        <v>3038</v>
      </c>
      <c r="B3039" s="651" t="s">
        <v>1308</v>
      </c>
      <c r="C3039" s="651" t="s">
        <v>296</v>
      </c>
      <c r="D3039" s="651" t="s">
        <v>1298</v>
      </c>
      <c r="E3039" s="651">
        <v>720</v>
      </c>
      <c r="F3039" s="651" t="s">
        <v>1304</v>
      </c>
      <c r="G3039" s="651">
        <v>0.01</v>
      </c>
      <c r="H3039" s="651">
        <v>6.6670000000000002E-3</v>
      </c>
      <c r="I3039" s="651" t="s">
        <v>1302</v>
      </c>
    </row>
    <row r="3040" spans="1:9" ht="15.75" x14ac:dyDescent="0.25">
      <c r="A3040" s="651">
        <v>3039</v>
      </c>
      <c r="B3040" s="651" t="s">
        <v>1308</v>
      </c>
      <c r="C3040" s="651" t="s">
        <v>296</v>
      </c>
      <c r="D3040" s="651" t="s">
        <v>1298</v>
      </c>
      <c r="E3040" s="651">
        <v>720</v>
      </c>
      <c r="F3040" s="651" t="s">
        <v>1304</v>
      </c>
      <c r="G3040" s="651">
        <v>0.01</v>
      </c>
      <c r="H3040" s="651">
        <v>6.6670000000000002E-3</v>
      </c>
      <c r="I3040" s="651" t="s">
        <v>1302</v>
      </c>
    </row>
    <row r="3041" spans="1:9" ht="15.75" x14ac:dyDescent="0.25">
      <c r="A3041" s="651">
        <v>3040</v>
      </c>
      <c r="B3041" s="651" t="s">
        <v>1308</v>
      </c>
      <c r="C3041" s="651" t="s">
        <v>296</v>
      </c>
      <c r="D3041" s="651" t="s">
        <v>1298</v>
      </c>
      <c r="E3041" s="651">
        <v>720</v>
      </c>
      <c r="F3041" s="651" t="s">
        <v>1304</v>
      </c>
      <c r="G3041" s="651">
        <v>0.01</v>
      </c>
      <c r="H3041" s="651">
        <v>6.6670000000000002E-3</v>
      </c>
      <c r="I3041" s="651" t="s">
        <v>1302</v>
      </c>
    </row>
    <row r="3042" spans="1:9" ht="15.75" x14ac:dyDescent="0.25">
      <c r="A3042" s="651">
        <v>3041</v>
      </c>
      <c r="B3042" s="651" t="s">
        <v>1308</v>
      </c>
      <c r="C3042" s="651" t="s">
        <v>296</v>
      </c>
      <c r="D3042" s="651" t="s">
        <v>1298</v>
      </c>
      <c r="E3042" s="651">
        <v>720</v>
      </c>
      <c r="F3042" s="651" t="s">
        <v>1304</v>
      </c>
      <c r="G3042" s="651">
        <v>7.0000000000000001E-3</v>
      </c>
      <c r="H3042" s="651">
        <v>7.0000000000000001E-3</v>
      </c>
      <c r="I3042" s="651" t="s">
        <v>1302</v>
      </c>
    </row>
    <row r="3043" spans="1:9" ht="15.75" x14ac:dyDescent="0.25">
      <c r="A3043" s="651">
        <v>3042</v>
      </c>
      <c r="B3043" s="651" t="s">
        <v>1308</v>
      </c>
      <c r="C3043" s="651" t="s">
        <v>296</v>
      </c>
      <c r="D3043" s="651" t="s">
        <v>1298</v>
      </c>
      <c r="E3043" s="651">
        <v>720</v>
      </c>
      <c r="F3043" s="651" t="s">
        <v>1304</v>
      </c>
      <c r="G3043" s="651">
        <v>7.0000000000000001E-3</v>
      </c>
      <c r="H3043" s="651">
        <v>7.0000000000000001E-3</v>
      </c>
      <c r="I3043" s="651" t="s">
        <v>1302</v>
      </c>
    </row>
    <row r="3044" spans="1:9" ht="15.75" x14ac:dyDescent="0.25">
      <c r="A3044" s="651">
        <v>3043</v>
      </c>
      <c r="B3044" s="651" t="s">
        <v>1308</v>
      </c>
      <c r="C3044" s="651" t="s">
        <v>296</v>
      </c>
      <c r="D3044" s="651" t="s">
        <v>1298</v>
      </c>
      <c r="E3044" s="651">
        <v>720</v>
      </c>
      <c r="F3044" s="651" t="s">
        <v>1304</v>
      </c>
      <c r="G3044" s="651">
        <v>7.0000000000000001E-3</v>
      </c>
      <c r="H3044" s="651">
        <v>7.0000000000000001E-3</v>
      </c>
      <c r="I3044" s="651" t="s">
        <v>1302</v>
      </c>
    </row>
    <row r="3045" spans="1:9" ht="15.75" x14ac:dyDescent="0.25">
      <c r="A3045" s="651">
        <v>3044</v>
      </c>
      <c r="B3045" s="651" t="s">
        <v>1308</v>
      </c>
      <c r="C3045" s="651" t="s">
        <v>296</v>
      </c>
      <c r="D3045" s="651" t="s">
        <v>1298</v>
      </c>
      <c r="E3045" s="651">
        <v>720</v>
      </c>
      <c r="F3045" s="651" t="s">
        <v>1304</v>
      </c>
      <c r="G3045" s="651">
        <v>7.0000000000000001E-3</v>
      </c>
      <c r="H3045" s="651">
        <v>7.0000000000000001E-3</v>
      </c>
      <c r="I3045" s="651" t="s">
        <v>1302</v>
      </c>
    </row>
    <row r="3046" spans="1:9" ht="15.75" x14ac:dyDescent="0.25">
      <c r="A3046" s="651">
        <v>3045</v>
      </c>
      <c r="B3046" s="651" t="s">
        <v>1308</v>
      </c>
      <c r="C3046" s="651" t="s">
        <v>296</v>
      </c>
      <c r="D3046" s="651" t="s">
        <v>1298</v>
      </c>
      <c r="E3046" s="651">
        <v>720</v>
      </c>
      <c r="F3046" s="651" t="s">
        <v>1304</v>
      </c>
      <c r="G3046" s="651">
        <v>7.0000000000000001E-3</v>
      </c>
      <c r="H3046" s="651">
        <v>7.0000000000000001E-3</v>
      </c>
      <c r="I3046" s="651" t="s">
        <v>1302</v>
      </c>
    </row>
    <row r="3047" spans="1:9" ht="15.75" x14ac:dyDescent="0.25">
      <c r="A3047" s="651">
        <v>3046</v>
      </c>
      <c r="B3047" s="651" t="s">
        <v>1308</v>
      </c>
      <c r="C3047" s="651" t="s">
        <v>296</v>
      </c>
      <c r="D3047" s="651" t="s">
        <v>1298</v>
      </c>
      <c r="E3047" s="651">
        <v>720</v>
      </c>
      <c r="F3047" s="651" t="s">
        <v>1304</v>
      </c>
      <c r="G3047" s="651">
        <v>7.0000000000000001E-3</v>
      </c>
      <c r="H3047" s="651">
        <v>7.0000000000000001E-3</v>
      </c>
      <c r="I3047" s="651" t="s">
        <v>1302</v>
      </c>
    </row>
    <row r="3048" spans="1:9" ht="15.75" x14ac:dyDescent="0.25">
      <c r="A3048" s="651">
        <v>3047</v>
      </c>
      <c r="B3048" s="651" t="s">
        <v>1308</v>
      </c>
      <c r="C3048" s="651" t="s">
        <v>296</v>
      </c>
      <c r="D3048" s="651" t="s">
        <v>1298</v>
      </c>
      <c r="E3048" s="651">
        <v>720</v>
      </c>
      <c r="F3048" s="651" t="s">
        <v>1304</v>
      </c>
      <c r="G3048" s="651">
        <v>7.0000000000000001E-3</v>
      </c>
      <c r="H3048" s="651">
        <v>7.0000000000000001E-3</v>
      </c>
      <c r="I3048" s="651" t="s">
        <v>1302</v>
      </c>
    </row>
    <row r="3049" spans="1:9" ht="15.75" x14ac:dyDescent="0.25">
      <c r="A3049" s="651">
        <v>3048</v>
      </c>
      <c r="B3049" s="651" t="s">
        <v>1308</v>
      </c>
      <c r="C3049" s="651" t="s">
        <v>296</v>
      </c>
      <c r="D3049" s="651" t="s">
        <v>1298</v>
      </c>
      <c r="E3049" s="651">
        <v>720</v>
      </c>
      <c r="F3049" s="651" t="s">
        <v>1304</v>
      </c>
      <c r="G3049" s="651">
        <v>7.0000000000000001E-3</v>
      </c>
      <c r="H3049" s="651">
        <v>7.0000000000000001E-3</v>
      </c>
      <c r="I3049" s="651" t="s">
        <v>1302</v>
      </c>
    </row>
    <row r="3050" spans="1:9" ht="15.75" x14ac:dyDescent="0.25">
      <c r="A3050" s="651">
        <v>3049</v>
      </c>
      <c r="B3050" s="651" t="s">
        <v>1308</v>
      </c>
      <c r="C3050" s="651" t="s">
        <v>296</v>
      </c>
      <c r="D3050" s="651" t="s">
        <v>1298</v>
      </c>
      <c r="E3050" s="651">
        <v>720</v>
      </c>
      <c r="F3050" s="651" t="s">
        <v>1304</v>
      </c>
      <c r="G3050" s="651">
        <v>7.0000000000000001E-3</v>
      </c>
      <c r="H3050" s="651">
        <v>7.0000000000000001E-3</v>
      </c>
      <c r="I3050" s="651" t="s">
        <v>1302</v>
      </c>
    </row>
    <row r="3051" spans="1:9" ht="15.75" x14ac:dyDescent="0.25">
      <c r="A3051" s="651">
        <v>3050</v>
      </c>
      <c r="B3051" s="651" t="s">
        <v>1308</v>
      </c>
      <c r="C3051" s="651" t="s">
        <v>296</v>
      </c>
      <c r="D3051" s="651" t="s">
        <v>1298</v>
      </c>
      <c r="E3051" s="651">
        <v>720</v>
      </c>
      <c r="F3051" s="651" t="s">
        <v>1304</v>
      </c>
      <c r="G3051" s="651">
        <v>7.0000000000000001E-3</v>
      </c>
      <c r="H3051" s="651">
        <v>7.0000000000000001E-3</v>
      </c>
      <c r="I3051" s="651" t="s">
        <v>1302</v>
      </c>
    </row>
    <row r="3052" spans="1:9" ht="15.75" x14ac:dyDescent="0.25">
      <c r="A3052" s="651">
        <v>3051</v>
      </c>
      <c r="B3052" s="651" t="s">
        <v>1308</v>
      </c>
      <c r="C3052" s="651" t="s">
        <v>296</v>
      </c>
      <c r="D3052" s="651" t="s">
        <v>1298</v>
      </c>
      <c r="E3052" s="651">
        <v>720</v>
      </c>
      <c r="F3052" s="651" t="s">
        <v>1304</v>
      </c>
      <c r="G3052" s="651">
        <v>7.0000000000000001E-3</v>
      </c>
      <c r="H3052" s="651">
        <v>7.0000000000000001E-3</v>
      </c>
      <c r="I3052" s="651" t="s">
        <v>1302</v>
      </c>
    </row>
    <row r="3053" spans="1:9" ht="15.75" x14ac:dyDescent="0.25">
      <c r="A3053" s="651">
        <v>3052</v>
      </c>
      <c r="B3053" s="651" t="s">
        <v>1308</v>
      </c>
      <c r="C3053" s="651" t="s">
        <v>296</v>
      </c>
      <c r="D3053" s="651" t="s">
        <v>1298</v>
      </c>
      <c r="E3053" s="651">
        <v>720</v>
      </c>
      <c r="F3053" s="651" t="s">
        <v>1304</v>
      </c>
      <c r="G3053" s="651">
        <v>7.0000000000000001E-3</v>
      </c>
      <c r="H3053" s="651">
        <v>7.0000000000000001E-3</v>
      </c>
      <c r="I3053" s="651" t="s">
        <v>1302</v>
      </c>
    </row>
    <row r="3054" spans="1:9" ht="15.75" x14ac:dyDescent="0.25">
      <c r="A3054" s="651">
        <v>3053</v>
      </c>
      <c r="B3054" s="651" t="s">
        <v>1308</v>
      </c>
      <c r="C3054" s="651" t="s">
        <v>296</v>
      </c>
      <c r="D3054" s="651" t="s">
        <v>1298</v>
      </c>
      <c r="E3054" s="651">
        <v>720</v>
      </c>
      <c r="F3054" s="651" t="s">
        <v>1304</v>
      </c>
      <c r="G3054" s="651">
        <v>7.0000000000000001E-3</v>
      </c>
      <c r="H3054" s="651">
        <v>7.0000000000000001E-3</v>
      </c>
      <c r="I3054" s="651" t="s">
        <v>1302</v>
      </c>
    </row>
    <row r="3055" spans="1:9" ht="15.75" x14ac:dyDescent="0.25">
      <c r="A3055" s="651">
        <v>3054</v>
      </c>
      <c r="B3055" s="651" t="s">
        <v>1308</v>
      </c>
      <c r="C3055" s="651" t="s">
        <v>296</v>
      </c>
      <c r="D3055" s="651" t="s">
        <v>1298</v>
      </c>
      <c r="E3055" s="651">
        <v>720</v>
      </c>
      <c r="F3055" s="651" t="s">
        <v>1304</v>
      </c>
      <c r="G3055" s="651">
        <v>7.0000000000000001E-3</v>
      </c>
      <c r="H3055" s="651">
        <v>7.0000000000000001E-3</v>
      </c>
      <c r="I3055" s="651" t="s">
        <v>1302</v>
      </c>
    </row>
    <row r="3056" spans="1:9" ht="15.75" x14ac:dyDescent="0.25">
      <c r="A3056" s="651">
        <v>3055</v>
      </c>
      <c r="B3056" s="651" t="s">
        <v>1308</v>
      </c>
      <c r="C3056" s="651" t="s">
        <v>296</v>
      </c>
      <c r="D3056" s="651" t="s">
        <v>1298</v>
      </c>
      <c r="E3056" s="651">
        <v>720</v>
      </c>
      <c r="F3056" s="651" t="s">
        <v>1304</v>
      </c>
      <c r="G3056" s="651">
        <v>7.0000000000000001E-3</v>
      </c>
      <c r="H3056" s="651">
        <v>7.0000000000000001E-3</v>
      </c>
      <c r="I3056" s="651" t="s">
        <v>1302</v>
      </c>
    </row>
    <row r="3057" spans="1:9" ht="15.75" x14ac:dyDescent="0.25">
      <c r="A3057" s="651">
        <v>3056</v>
      </c>
      <c r="B3057" s="651" t="s">
        <v>1308</v>
      </c>
      <c r="C3057" s="651" t="s">
        <v>296</v>
      </c>
      <c r="D3057" s="651" t="s">
        <v>1298</v>
      </c>
      <c r="E3057" s="651">
        <v>720</v>
      </c>
      <c r="F3057" s="651" t="s">
        <v>1304</v>
      </c>
      <c r="G3057" s="651">
        <v>7.0000000000000001E-3</v>
      </c>
      <c r="H3057" s="651">
        <v>7.0000000000000001E-3</v>
      </c>
      <c r="I3057" s="651" t="s">
        <v>1302</v>
      </c>
    </row>
    <row r="3058" spans="1:9" ht="15.75" x14ac:dyDescent="0.25">
      <c r="A3058" s="651">
        <v>3057</v>
      </c>
      <c r="B3058" s="651" t="s">
        <v>1308</v>
      </c>
      <c r="C3058" s="651" t="s">
        <v>296</v>
      </c>
      <c r="D3058" s="651" t="s">
        <v>1298</v>
      </c>
      <c r="E3058" s="651">
        <v>720</v>
      </c>
      <c r="F3058" s="651" t="s">
        <v>1304</v>
      </c>
      <c r="G3058" s="651">
        <v>7.0000000000000001E-3</v>
      </c>
      <c r="H3058" s="651">
        <v>7.0000000000000001E-3</v>
      </c>
      <c r="I3058" s="651" t="s">
        <v>1302</v>
      </c>
    </row>
    <row r="3059" spans="1:9" ht="15.75" x14ac:dyDescent="0.25">
      <c r="A3059" s="651">
        <v>3058</v>
      </c>
      <c r="B3059" s="651" t="s">
        <v>1308</v>
      </c>
      <c r="C3059" s="651" t="s">
        <v>296</v>
      </c>
      <c r="D3059" s="651" t="s">
        <v>1298</v>
      </c>
      <c r="E3059" s="651">
        <v>720</v>
      </c>
      <c r="F3059" s="651" t="s">
        <v>1304</v>
      </c>
      <c r="G3059" s="651">
        <v>7.0000000000000001E-3</v>
      </c>
      <c r="H3059" s="651">
        <v>7.0000000000000001E-3</v>
      </c>
      <c r="I3059" s="651" t="s">
        <v>1302</v>
      </c>
    </row>
    <row r="3060" spans="1:9" ht="15.75" x14ac:dyDescent="0.25">
      <c r="A3060" s="651">
        <v>3059</v>
      </c>
      <c r="B3060" s="651" t="s">
        <v>1308</v>
      </c>
      <c r="C3060" s="651" t="s">
        <v>296</v>
      </c>
      <c r="D3060" s="651" t="s">
        <v>1298</v>
      </c>
      <c r="E3060" s="651">
        <v>720</v>
      </c>
      <c r="F3060" s="651" t="s">
        <v>1304</v>
      </c>
      <c r="G3060" s="651">
        <v>7.0000000000000001E-3</v>
      </c>
      <c r="H3060" s="651">
        <v>7.0000000000000001E-3</v>
      </c>
      <c r="I3060" s="651" t="s">
        <v>1302</v>
      </c>
    </row>
    <row r="3061" spans="1:9" ht="15.75" x14ac:dyDescent="0.25">
      <c r="A3061" s="651">
        <v>3060</v>
      </c>
      <c r="B3061" s="651" t="s">
        <v>1308</v>
      </c>
      <c r="C3061" s="651" t="s">
        <v>296</v>
      </c>
      <c r="D3061" s="651" t="s">
        <v>1298</v>
      </c>
      <c r="E3061" s="651">
        <v>720</v>
      </c>
      <c r="F3061" s="651" t="s">
        <v>1304</v>
      </c>
      <c r="G3061" s="651">
        <v>7.0000000000000001E-3</v>
      </c>
      <c r="H3061" s="651">
        <v>7.0000000000000001E-3</v>
      </c>
      <c r="I3061" s="651" t="s">
        <v>1302</v>
      </c>
    </row>
    <row r="3062" spans="1:9" ht="15.75" x14ac:dyDescent="0.25">
      <c r="A3062" s="651">
        <v>3061</v>
      </c>
      <c r="B3062" s="651" t="s">
        <v>1308</v>
      </c>
      <c r="C3062" s="651" t="s">
        <v>296</v>
      </c>
      <c r="D3062" s="651" t="s">
        <v>1298</v>
      </c>
      <c r="E3062" s="651">
        <v>720</v>
      </c>
      <c r="F3062" s="651" t="s">
        <v>1304</v>
      </c>
      <c r="G3062" s="651">
        <v>7.0000000000000001E-3</v>
      </c>
      <c r="H3062" s="651">
        <v>7.0000000000000001E-3</v>
      </c>
      <c r="I3062" s="651" t="s">
        <v>1302</v>
      </c>
    </row>
    <row r="3063" spans="1:9" ht="15.75" x14ac:dyDescent="0.25">
      <c r="A3063" s="651">
        <v>3062</v>
      </c>
      <c r="B3063" s="651" t="s">
        <v>1308</v>
      </c>
      <c r="C3063" s="651" t="s">
        <v>296</v>
      </c>
      <c r="D3063" s="651" t="s">
        <v>1298</v>
      </c>
      <c r="E3063" s="651">
        <v>720</v>
      </c>
      <c r="F3063" s="651" t="s">
        <v>1304</v>
      </c>
      <c r="G3063" s="651">
        <v>7.0000000000000001E-3</v>
      </c>
      <c r="H3063" s="651">
        <v>7.0000000000000001E-3</v>
      </c>
      <c r="I3063" s="651" t="s">
        <v>1302</v>
      </c>
    </row>
    <row r="3064" spans="1:9" ht="15.75" x14ac:dyDescent="0.25">
      <c r="A3064" s="651">
        <v>3063</v>
      </c>
      <c r="B3064" s="651" t="s">
        <v>1308</v>
      </c>
      <c r="C3064" s="651" t="s">
        <v>296</v>
      </c>
      <c r="D3064" s="651" t="s">
        <v>1298</v>
      </c>
      <c r="E3064" s="651">
        <v>720</v>
      </c>
      <c r="F3064" s="651" t="s">
        <v>1304</v>
      </c>
      <c r="G3064" s="651">
        <v>7.0000000000000001E-3</v>
      </c>
      <c r="H3064" s="651">
        <v>7.0000000000000001E-3</v>
      </c>
      <c r="I3064" s="651" t="s">
        <v>1302</v>
      </c>
    </row>
    <row r="3065" spans="1:9" ht="15.75" x14ac:dyDescent="0.25">
      <c r="A3065" s="651">
        <v>3064</v>
      </c>
      <c r="B3065" s="651" t="s">
        <v>1308</v>
      </c>
      <c r="C3065" s="651" t="s">
        <v>296</v>
      </c>
      <c r="D3065" s="651" t="s">
        <v>1298</v>
      </c>
      <c r="E3065" s="651">
        <v>720</v>
      </c>
      <c r="F3065" s="651" t="s">
        <v>1304</v>
      </c>
      <c r="G3065" s="651">
        <v>7.0000000000000001E-3</v>
      </c>
      <c r="H3065" s="651">
        <v>7.0000000000000001E-3</v>
      </c>
      <c r="I3065" s="651" t="s">
        <v>1302</v>
      </c>
    </row>
    <row r="3066" spans="1:9" ht="15.75" x14ac:dyDescent="0.25">
      <c r="A3066" s="651">
        <v>3065</v>
      </c>
      <c r="B3066" s="651" t="s">
        <v>1308</v>
      </c>
      <c r="C3066" s="651" t="s">
        <v>296</v>
      </c>
      <c r="D3066" s="651" t="s">
        <v>1298</v>
      </c>
      <c r="E3066" s="651">
        <v>720</v>
      </c>
      <c r="F3066" s="651" t="s">
        <v>1304</v>
      </c>
      <c r="G3066" s="651">
        <v>7.0000000000000001E-3</v>
      </c>
      <c r="H3066" s="651">
        <v>7.0000000000000001E-3</v>
      </c>
      <c r="I3066" s="651" t="s">
        <v>1302</v>
      </c>
    </row>
    <row r="3067" spans="1:9" ht="15.75" x14ac:dyDescent="0.25">
      <c r="A3067" s="651">
        <v>3066</v>
      </c>
      <c r="B3067" s="651" t="s">
        <v>1308</v>
      </c>
      <c r="C3067" s="651" t="s">
        <v>296</v>
      </c>
      <c r="D3067" s="651" t="s">
        <v>1298</v>
      </c>
      <c r="E3067" s="651">
        <v>720</v>
      </c>
      <c r="F3067" s="651" t="s">
        <v>1304</v>
      </c>
      <c r="G3067" s="651">
        <v>7.0000000000000001E-3</v>
      </c>
      <c r="H3067" s="651">
        <v>7.0000000000000001E-3</v>
      </c>
      <c r="I3067" s="651" t="s">
        <v>1302</v>
      </c>
    </row>
    <row r="3068" spans="1:9" ht="15.75" x14ac:dyDescent="0.25">
      <c r="A3068" s="651">
        <v>3067</v>
      </c>
      <c r="B3068" s="651" t="s">
        <v>1308</v>
      </c>
      <c r="C3068" s="651" t="s">
        <v>296</v>
      </c>
      <c r="D3068" s="651" t="s">
        <v>1298</v>
      </c>
      <c r="E3068" s="651">
        <v>720</v>
      </c>
      <c r="F3068" s="651" t="s">
        <v>1304</v>
      </c>
      <c r="G3068" s="651">
        <v>7.0000000000000001E-3</v>
      </c>
      <c r="H3068" s="651">
        <v>7.0000000000000001E-3</v>
      </c>
      <c r="I3068" s="651" t="s">
        <v>1302</v>
      </c>
    </row>
    <row r="3069" spans="1:9" ht="15.75" x14ac:dyDescent="0.25">
      <c r="A3069" s="651">
        <v>3068</v>
      </c>
      <c r="B3069" s="651" t="s">
        <v>1308</v>
      </c>
      <c r="C3069" s="651" t="s">
        <v>296</v>
      </c>
      <c r="D3069" s="651" t="s">
        <v>1298</v>
      </c>
      <c r="E3069" s="651">
        <v>720</v>
      </c>
      <c r="F3069" s="651" t="s">
        <v>1304</v>
      </c>
      <c r="G3069" s="651">
        <v>7.0000000000000001E-3</v>
      </c>
      <c r="H3069" s="651">
        <v>7.0000000000000001E-3</v>
      </c>
      <c r="I3069" s="651" t="s">
        <v>1302</v>
      </c>
    </row>
    <row r="3070" spans="1:9" ht="15.75" x14ac:dyDescent="0.25">
      <c r="A3070" s="651">
        <v>3069</v>
      </c>
      <c r="B3070" s="651" t="s">
        <v>1308</v>
      </c>
      <c r="C3070" s="651" t="s">
        <v>296</v>
      </c>
      <c r="D3070" s="651" t="s">
        <v>1298</v>
      </c>
      <c r="E3070" s="651">
        <v>720</v>
      </c>
      <c r="F3070" s="651" t="s">
        <v>1304</v>
      </c>
      <c r="G3070" s="651">
        <v>7.0000000000000001E-3</v>
      </c>
      <c r="H3070" s="651">
        <v>7.0000000000000001E-3</v>
      </c>
      <c r="I3070" s="651" t="s">
        <v>1302</v>
      </c>
    </row>
    <row r="3071" spans="1:9" ht="15.75" x14ac:dyDescent="0.25">
      <c r="A3071" s="651">
        <v>3070</v>
      </c>
      <c r="B3071" s="651" t="s">
        <v>1308</v>
      </c>
      <c r="C3071" s="651" t="s">
        <v>296</v>
      </c>
      <c r="D3071" s="651" t="s">
        <v>1298</v>
      </c>
      <c r="E3071" s="651">
        <v>720</v>
      </c>
      <c r="F3071" s="651" t="s">
        <v>1304</v>
      </c>
      <c r="G3071" s="651">
        <v>7.0000000000000001E-3</v>
      </c>
      <c r="H3071" s="651">
        <v>7.0000000000000001E-3</v>
      </c>
      <c r="I3071" s="651" t="s">
        <v>1302</v>
      </c>
    </row>
    <row r="3072" spans="1:9" ht="15.75" x14ac:dyDescent="0.25">
      <c r="A3072" s="651">
        <v>3071</v>
      </c>
      <c r="B3072" s="651" t="s">
        <v>1308</v>
      </c>
      <c r="C3072" s="651" t="s">
        <v>296</v>
      </c>
      <c r="D3072" s="651" t="s">
        <v>1298</v>
      </c>
      <c r="E3072" s="651">
        <v>720</v>
      </c>
      <c r="F3072" s="651" t="s">
        <v>1304</v>
      </c>
      <c r="G3072" s="651">
        <v>7.0000000000000001E-3</v>
      </c>
      <c r="H3072" s="651">
        <v>7.0000000000000001E-3</v>
      </c>
      <c r="I3072" s="651" t="s">
        <v>1302</v>
      </c>
    </row>
    <row r="3073" spans="1:9" ht="15.75" x14ac:dyDescent="0.25">
      <c r="A3073" s="651">
        <v>3072</v>
      </c>
      <c r="B3073" s="651" t="s">
        <v>1308</v>
      </c>
      <c r="C3073" s="651" t="s">
        <v>296</v>
      </c>
      <c r="D3073" s="651" t="s">
        <v>1298</v>
      </c>
      <c r="E3073" s="651">
        <v>720</v>
      </c>
      <c r="F3073" s="651" t="s">
        <v>1304</v>
      </c>
      <c r="G3073" s="651">
        <v>1.0999999999999999E-2</v>
      </c>
      <c r="H3073" s="651">
        <v>7.3000000000000001E-3</v>
      </c>
      <c r="I3073" s="651" t="s">
        <v>1302</v>
      </c>
    </row>
    <row r="3074" spans="1:9" ht="15.75" x14ac:dyDescent="0.25">
      <c r="A3074" s="651">
        <v>3073</v>
      </c>
      <c r="B3074" s="651" t="s">
        <v>1308</v>
      </c>
      <c r="C3074" s="651" t="s">
        <v>296</v>
      </c>
      <c r="D3074" s="651" t="s">
        <v>1298</v>
      </c>
      <c r="E3074" s="651">
        <v>720</v>
      </c>
      <c r="F3074" s="651" t="s">
        <v>1304</v>
      </c>
      <c r="G3074" s="651">
        <v>1.0999999999999999E-2</v>
      </c>
      <c r="H3074" s="651">
        <v>7.3000000000000001E-3</v>
      </c>
      <c r="I3074" s="651" t="s">
        <v>1302</v>
      </c>
    </row>
    <row r="3075" spans="1:9" ht="15.75" x14ac:dyDescent="0.25">
      <c r="A3075" s="651">
        <v>3074</v>
      </c>
      <c r="B3075" s="651" t="s">
        <v>1308</v>
      </c>
      <c r="C3075" s="651" t="s">
        <v>296</v>
      </c>
      <c r="D3075" s="651" t="s">
        <v>1298</v>
      </c>
      <c r="E3075" s="651">
        <v>720</v>
      </c>
      <c r="F3075" s="651" t="s">
        <v>1304</v>
      </c>
      <c r="G3075" s="651">
        <v>1.0999999999999999E-2</v>
      </c>
      <c r="H3075" s="651">
        <v>7.3000000000000001E-3</v>
      </c>
      <c r="I3075" s="651" t="s">
        <v>1302</v>
      </c>
    </row>
    <row r="3076" spans="1:9" ht="15.75" x14ac:dyDescent="0.25">
      <c r="A3076" s="651">
        <v>3075</v>
      </c>
      <c r="B3076" s="651" t="s">
        <v>1308</v>
      </c>
      <c r="C3076" s="651" t="s">
        <v>296</v>
      </c>
      <c r="D3076" s="651" t="s">
        <v>1298</v>
      </c>
      <c r="E3076" s="651">
        <v>720</v>
      </c>
      <c r="F3076" s="651" t="s">
        <v>1304</v>
      </c>
      <c r="G3076" s="651">
        <v>1.4999999999999999E-2</v>
      </c>
      <c r="H3076" s="651">
        <v>0.01</v>
      </c>
      <c r="I3076" s="651" t="s">
        <v>1302</v>
      </c>
    </row>
    <row r="3077" spans="1:9" ht="15.75" x14ac:dyDescent="0.25">
      <c r="A3077" s="651">
        <v>3076</v>
      </c>
      <c r="B3077" s="651" t="s">
        <v>1308</v>
      </c>
      <c r="C3077" s="651" t="s">
        <v>296</v>
      </c>
      <c r="D3077" s="651" t="s">
        <v>1298</v>
      </c>
      <c r="E3077" s="651">
        <v>720</v>
      </c>
      <c r="F3077" s="651" t="s">
        <v>1304</v>
      </c>
      <c r="G3077" s="651">
        <v>1.4999999999999999E-2</v>
      </c>
      <c r="H3077" s="651">
        <v>0.01</v>
      </c>
      <c r="I3077" s="651" t="s">
        <v>1302</v>
      </c>
    </row>
    <row r="3078" spans="1:9" ht="15.75" x14ac:dyDescent="0.25">
      <c r="A3078" s="651">
        <v>3077</v>
      </c>
      <c r="B3078" s="651" t="s">
        <v>1308</v>
      </c>
      <c r="C3078" s="651" t="s">
        <v>296</v>
      </c>
      <c r="D3078" s="651" t="s">
        <v>1298</v>
      </c>
      <c r="E3078" s="651">
        <v>720</v>
      </c>
      <c r="F3078" s="651" t="s">
        <v>1304</v>
      </c>
      <c r="G3078" s="651">
        <v>1.4999999999999999E-2</v>
      </c>
      <c r="H3078" s="651">
        <v>0.01</v>
      </c>
      <c r="I3078" s="651" t="s">
        <v>1302</v>
      </c>
    </row>
    <row r="3079" spans="1:9" ht="15.75" x14ac:dyDescent="0.25">
      <c r="A3079" s="651">
        <v>3078</v>
      </c>
      <c r="B3079" s="651" t="s">
        <v>1308</v>
      </c>
      <c r="C3079" s="651" t="s">
        <v>296</v>
      </c>
      <c r="D3079" s="651" t="s">
        <v>1298</v>
      </c>
      <c r="E3079" s="651">
        <v>720</v>
      </c>
      <c r="F3079" s="651" t="s">
        <v>1304</v>
      </c>
      <c r="G3079" s="651">
        <v>4.2999999999999997E-2</v>
      </c>
      <c r="H3079" s="651">
        <v>2.9000000000000001E-2</v>
      </c>
      <c r="I3079" s="651" t="s">
        <v>1300</v>
      </c>
    </row>
    <row r="3080" spans="1:9" ht="15.75" x14ac:dyDescent="0.25">
      <c r="A3080" s="651">
        <v>3079</v>
      </c>
      <c r="B3080" s="651" t="s">
        <v>1308</v>
      </c>
      <c r="C3080" s="651" t="s">
        <v>296</v>
      </c>
      <c r="D3080" s="651" t="s">
        <v>1298</v>
      </c>
      <c r="E3080" s="651">
        <v>720</v>
      </c>
      <c r="F3080" s="651" t="s">
        <v>1304</v>
      </c>
      <c r="G3080" s="651">
        <v>0.03</v>
      </c>
      <c r="H3080" s="651">
        <v>0.03</v>
      </c>
      <c r="I3080" s="651" t="s">
        <v>1302</v>
      </c>
    </row>
    <row r="3081" spans="1:9" ht="15.75" x14ac:dyDescent="0.25">
      <c r="A3081" s="651">
        <v>3080</v>
      </c>
      <c r="B3081" s="651" t="s">
        <v>1308</v>
      </c>
      <c r="C3081" s="651" t="s">
        <v>296</v>
      </c>
      <c r="D3081" s="651" t="s">
        <v>1298</v>
      </c>
      <c r="E3081" s="651">
        <v>720</v>
      </c>
      <c r="F3081" s="651" t="s">
        <v>1304</v>
      </c>
      <c r="G3081" s="651">
        <v>0.03</v>
      </c>
      <c r="H3081" s="651">
        <v>0.03</v>
      </c>
      <c r="I3081" s="651" t="s">
        <v>1302</v>
      </c>
    </row>
    <row r="3082" spans="1:9" ht="15.75" x14ac:dyDescent="0.25">
      <c r="A3082" s="651">
        <v>3081</v>
      </c>
      <c r="B3082" s="651" t="s">
        <v>1308</v>
      </c>
      <c r="C3082" s="651" t="s">
        <v>296</v>
      </c>
      <c r="D3082" s="651" t="s">
        <v>1298</v>
      </c>
      <c r="E3082" s="651">
        <v>720</v>
      </c>
      <c r="F3082" s="651" t="s">
        <v>1304</v>
      </c>
      <c r="G3082" s="651">
        <v>0.03</v>
      </c>
      <c r="H3082" s="651">
        <v>0.03</v>
      </c>
      <c r="I3082" s="651" t="s">
        <v>1302</v>
      </c>
    </row>
    <row r="3083" spans="1:9" ht="15.75" x14ac:dyDescent="0.25">
      <c r="A3083" s="651">
        <v>3082</v>
      </c>
      <c r="B3083" s="651" t="s">
        <v>1308</v>
      </c>
      <c r="C3083" s="651" t="s">
        <v>296</v>
      </c>
      <c r="D3083" s="651" t="s">
        <v>1298</v>
      </c>
      <c r="E3083" s="651">
        <v>720</v>
      </c>
      <c r="F3083" s="651" t="s">
        <v>1304</v>
      </c>
      <c r="G3083" s="651">
        <v>0.03</v>
      </c>
      <c r="H3083" s="651">
        <v>0.03</v>
      </c>
      <c r="I3083" s="651" t="s">
        <v>1302</v>
      </c>
    </row>
    <row r="3084" spans="1:9" ht="15.75" x14ac:dyDescent="0.25">
      <c r="A3084" s="651">
        <v>3083</v>
      </c>
      <c r="B3084" s="651" t="s">
        <v>1308</v>
      </c>
      <c r="C3084" s="651" t="s">
        <v>296</v>
      </c>
      <c r="D3084" s="651" t="s">
        <v>1298</v>
      </c>
      <c r="E3084" s="651">
        <v>720</v>
      </c>
      <c r="F3084" s="651" t="s">
        <v>1304</v>
      </c>
      <c r="G3084" s="651">
        <v>0.03</v>
      </c>
      <c r="H3084" s="651">
        <v>0.03</v>
      </c>
      <c r="I3084" s="651" t="s">
        <v>1302</v>
      </c>
    </row>
    <row r="3085" spans="1:9" ht="15.75" x14ac:dyDescent="0.25">
      <c r="A3085" s="651">
        <v>3084</v>
      </c>
      <c r="B3085" s="651" t="s">
        <v>1308</v>
      </c>
      <c r="C3085" s="651" t="s">
        <v>296</v>
      </c>
      <c r="D3085" s="651" t="s">
        <v>1298</v>
      </c>
      <c r="E3085" s="651">
        <v>720</v>
      </c>
      <c r="F3085" s="651" t="s">
        <v>1304</v>
      </c>
      <c r="G3085" s="651">
        <v>0.03</v>
      </c>
      <c r="H3085" s="651">
        <v>0.03</v>
      </c>
      <c r="I3085" s="651" t="s">
        <v>1302</v>
      </c>
    </row>
    <row r="3086" spans="1:9" ht="15.75" x14ac:dyDescent="0.25">
      <c r="A3086" s="651">
        <v>3085</v>
      </c>
      <c r="B3086" s="651" t="s">
        <v>1308</v>
      </c>
      <c r="C3086" s="651" t="s">
        <v>296</v>
      </c>
      <c r="D3086" s="651" t="s">
        <v>1298</v>
      </c>
      <c r="E3086" s="651">
        <v>720</v>
      </c>
      <c r="F3086" s="651" t="s">
        <v>1304</v>
      </c>
      <c r="G3086" s="651">
        <v>0.03</v>
      </c>
      <c r="H3086" s="651">
        <v>0.03</v>
      </c>
      <c r="I3086" s="651" t="s">
        <v>1302</v>
      </c>
    </row>
    <row r="3087" spans="1:9" ht="15.75" x14ac:dyDescent="0.25">
      <c r="A3087" s="651">
        <v>3086</v>
      </c>
      <c r="B3087" s="651" t="s">
        <v>1308</v>
      </c>
      <c r="C3087" s="651" t="s">
        <v>296</v>
      </c>
      <c r="D3087" s="651" t="s">
        <v>1298</v>
      </c>
      <c r="E3087" s="651">
        <v>720</v>
      </c>
      <c r="F3087" s="651" t="s">
        <v>1304</v>
      </c>
      <c r="G3087" s="651">
        <v>0.2</v>
      </c>
      <c r="H3087" s="651">
        <v>0.13333300000000001</v>
      </c>
      <c r="I3087" s="651" t="s">
        <v>1302</v>
      </c>
    </row>
    <row r="3088" spans="1:9" ht="15.75" x14ac:dyDescent="0.25">
      <c r="A3088" s="651">
        <v>3087</v>
      </c>
      <c r="B3088" s="651" t="s">
        <v>1308</v>
      </c>
      <c r="C3088" s="651" t="s">
        <v>296</v>
      </c>
      <c r="D3088" s="651" t="s">
        <v>1298</v>
      </c>
      <c r="E3088" s="651">
        <v>720</v>
      </c>
      <c r="F3088" s="651" t="s">
        <v>1304</v>
      </c>
      <c r="G3088" s="651">
        <v>1.1200000000000001</v>
      </c>
      <c r="H3088" s="651">
        <v>0.749</v>
      </c>
      <c r="I3088" s="651" t="s">
        <v>1300</v>
      </c>
    </row>
    <row r="3089" spans="1:9" ht="15.75" x14ac:dyDescent="0.25">
      <c r="A3089" s="651">
        <v>3088</v>
      </c>
      <c r="B3089" s="651" t="s">
        <v>1308</v>
      </c>
      <c r="C3089" s="651" t="s">
        <v>296</v>
      </c>
      <c r="D3089" s="651" t="s">
        <v>1298</v>
      </c>
      <c r="E3089" s="651">
        <v>724</v>
      </c>
      <c r="F3089" s="651" t="s">
        <v>1304</v>
      </c>
      <c r="G3089" s="651">
        <v>0.23</v>
      </c>
      <c r="H3089" s="651">
        <v>0.15</v>
      </c>
      <c r="I3089" s="651" t="s">
        <v>1302</v>
      </c>
    </row>
    <row r="3090" spans="1:9" ht="15.75" x14ac:dyDescent="0.25">
      <c r="A3090" s="651">
        <v>3089</v>
      </c>
      <c r="B3090" s="651" t="s">
        <v>1308</v>
      </c>
      <c r="C3090" s="651" t="s">
        <v>296</v>
      </c>
      <c r="D3090" s="651" t="s">
        <v>1298</v>
      </c>
      <c r="E3090" s="651">
        <v>725</v>
      </c>
      <c r="F3090" s="651" t="s">
        <v>1304</v>
      </c>
      <c r="G3090" s="651">
        <v>1.4E-2</v>
      </c>
      <c r="H3090" s="651">
        <v>1.4E-2</v>
      </c>
      <c r="I3090" s="651" t="s">
        <v>1300</v>
      </c>
    </row>
    <row r="3091" spans="1:9" ht="15.75" x14ac:dyDescent="0.25">
      <c r="A3091" s="651">
        <v>3090</v>
      </c>
      <c r="B3091" s="651" t="s">
        <v>1308</v>
      </c>
      <c r="C3091" s="651" t="s">
        <v>296</v>
      </c>
      <c r="D3091" s="651" t="s">
        <v>1298</v>
      </c>
      <c r="E3091" s="651">
        <v>725</v>
      </c>
      <c r="F3091" s="651" t="s">
        <v>1304</v>
      </c>
      <c r="G3091" s="651">
        <v>0.23</v>
      </c>
      <c r="H3091" s="651">
        <v>0.15</v>
      </c>
      <c r="I3091" s="651" t="s">
        <v>1302</v>
      </c>
    </row>
    <row r="3092" spans="1:9" ht="15.75" x14ac:dyDescent="0.25">
      <c r="A3092" s="651">
        <v>3091</v>
      </c>
      <c r="B3092" s="651" t="s">
        <v>1308</v>
      </c>
      <c r="C3092" s="651" t="s">
        <v>296</v>
      </c>
      <c r="D3092" s="651" t="s">
        <v>1298</v>
      </c>
      <c r="E3092" s="651">
        <v>727</v>
      </c>
      <c r="F3092" s="651" t="s">
        <v>1304</v>
      </c>
      <c r="G3092" s="651">
        <v>0.21</v>
      </c>
      <c r="H3092" s="651">
        <v>0.14000000000000001</v>
      </c>
      <c r="I3092" s="651" t="s">
        <v>1302</v>
      </c>
    </row>
    <row r="3093" spans="1:9" ht="15.75" x14ac:dyDescent="0.25">
      <c r="A3093" s="651">
        <v>3092</v>
      </c>
      <c r="B3093" s="651" t="s">
        <v>1308</v>
      </c>
      <c r="C3093" s="651" t="s">
        <v>296</v>
      </c>
      <c r="D3093" s="651" t="s">
        <v>1298</v>
      </c>
      <c r="E3093" s="651">
        <v>728</v>
      </c>
      <c r="F3093" s="651" t="s">
        <v>1304</v>
      </c>
      <c r="G3093" s="651">
        <v>7.0000000000000001E-3</v>
      </c>
      <c r="H3093" s="651">
        <v>7.0000000000000001E-3</v>
      </c>
      <c r="I3093" s="651" t="s">
        <v>1302</v>
      </c>
    </row>
    <row r="3094" spans="1:9" ht="15.75" x14ac:dyDescent="0.25">
      <c r="A3094" s="651">
        <v>3093</v>
      </c>
      <c r="B3094" s="651" t="s">
        <v>1308</v>
      </c>
      <c r="C3094" s="651" t="s">
        <v>296</v>
      </c>
      <c r="D3094" s="651" t="s">
        <v>1298</v>
      </c>
      <c r="E3094" s="651">
        <v>735</v>
      </c>
      <c r="F3094" s="651" t="s">
        <v>1304</v>
      </c>
      <c r="G3094" s="651">
        <v>0.99199999999999999</v>
      </c>
      <c r="H3094" s="651">
        <v>0.64800000000000002</v>
      </c>
      <c r="I3094" s="651" t="s">
        <v>1300</v>
      </c>
    </row>
    <row r="3095" spans="1:9" ht="15.75" x14ac:dyDescent="0.25">
      <c r="A3095" s="651">
        <v>3094</v>
      </c>
      <c r="B3095" s="651" t="s">
        <v>1308</v>
      </c>
      <c r="C3095" s="651" t="s">
        <v>296</v>
      </c>
      <c r="D3095" s="651" t="s">
        <v>1298</v>
      </c>
      <c r="E3095" s="651">
        <v>750</v>
      </c>
      <c r="F3095" s="651" t="s">
        <v>1304</v>
      </c>
      <c r="G3095" s="651">
        <v>7.0000000000000001E-3</v>
      </c>
      <c r="H3095" s="651">
        <v>7.0000000000000001E-3</v>
      </c>
      <c r="I3095" s="651" t="s">
        <v>1302</v>
      </c>
    </row>
    <row r="3096" spans="1:9" ht="15.75" x14ac:dyDescent="0.25">
      <c r="A3096" s="651">
        <v>3095</v>
      </c>
      <c r="B3096" s="651" t="s">
        <v>1308</v>
      </c>
      <c r="C3096" s="651" t="s">
        <v>296</v>
      </c>
      <c r="D3096" s="651" t="s">
        <v>1298</v>
      </c>
      <c r="E3096" s="651">
        <v>753</v>
      </c>
      <c r="F3096" s="651" t="s">
        <v>1304</v>
      </c>
      <c r="G3096" s="651">
        <v>8.8999999999999999E-3</v>
      </c>
      <c r="H3096" s="651">
        <v>8.8999999999999999E-3</v>
      </c>
      <c r="I3096" s="651" t="s">
        <v>1302</v>
      </c>
    </row>
    <row r="3097" spans="1:9" ht="15.75" x14ac:dyDescent="0.25">
      <c r="A3097" s="651">
        <v>3096</v>
      </c>
      <c r="B3097" s="651" t="s">
        <v>1308</v>
      </c>
      <c r="C3097" s="651" t="s">
        <v>296</v>
      </c>
      <c r="D3097" s="651" t="s">
        <v>1298</v>
      </c>
      <c r="E3097" s="651">
        <v>758</v>
      </c>
      <c r="F3097" s="651" t="s">
        <v>1304</v>
      </c>
      <c r="G3097" s="651">
        <v>7.0000000000000001E-3</v>
      </c>
      <c r="H3097" s="651">
        <v>7.0000000000000001E-3</v>
      </c>
      <c r="I3097" s="651" t="s">
        <v>1302</v>
      </c>
    </row>
    <row r="3098" spans="1:9" ht="15.75" x14ac:dyDescent="0.25">
      <c r="A3098" s="651">
        <v>3097</v>
      </c>
      <c r="B3098" s="651" t="s">
        <v>1308</v>
      </c>
      <c r="C3098" s="651" t="s">
        <v>296</v>
      </c>
      <c r="D3098" s="651" t="s">
        <v>1298</v>
      </c>
      <c r="E3098" s="651">
        <v>804</v>
      </c>
      <c r="F3098" s="651" t="s">
        <v>1304</v>
      </c>
      <c r="G3098" s="651">
        <v>7.0000000000000001E-3</v>
      </c>
      <c r="H3098" s="651">
        <v>7.0000000000000001E-3</v>
      </c>
      <c r="I3098" s="651" t="s">
        <v>1302</v>
      </c>
    </row>
    <row r="3099" spans="1:9" ht="15.75" x14ac:dyDescent="0.25">
      <c r="A3099" s="651">
        <v>3098</v>
      </c>
      <c r="B3099" s="651" t="s">
        <v>1308</v>
      </c>
      <c r="C3099" s="651" t="s">
        <v>296</v>
      </c>
      <c r="D3099" s="651" t="s">
        <v>1298</v>
      </c>
      <c r="E3099" s="651">
        <v>829</v>
      </c>
      <c r="F3099" s="651" t="s">
        <v>1304</v>
      </c>
      <c r="G3099" s="651">
        <v>6.0000000000000001E-3</v>
      </c>
      <c r="H3099" s="651">
        <v>6.0000000000000001E-3</v>
      </c>
      <c r="I3099" s="651" t="s">
        <v>1302</v>
      </c>
    </row>
    <row r="3100" spans="1:9" ht="15.75" x14ac:dyDescent="0.25">
      <c r="A3100" s="651">
        <v>3099</v>
      </c>
      <c r="B3100" s="651" t="s">
        <v>1308</v>
      </c>
      <c r="C3100" s="651" t="s">
        <v>296</v>
      </c>
      <c r="D3100" s="651" t="s">
        <v>1298</v>
      </c>
      <c r="E3100" s="651" t="s">
        <v>1303</v>
      </c>
      <c r="F3100" s="651" t="s">
        <v>1301</v>
      </c>
      <c r="G3100" s="651" t="s">
        <v>1303</v>
      </c>
      <c r="H3100" s="651">
        <v>4.0000000000000001E-3</v>
      </c>
      <c r="I3100" s="651" t="s">
        <v>1302</v>
      </c>
    </row>
    <row r="3101" spans="1:9" ht="15.75" x14ac:dyDescent="0.25">
      <c r="A3101" s="651">
        <v>3100</v>
      </c>
      <c r="B3101" s="651" t="s">
        <v>1308</v>
      </c>
      <c r="C3101" s="651" t="s">
        <v>296</v>
      </c>
      <c r="D3101" s="651" t="s">
        <v>1298</v>
      </c>
      <c r="E3101" s="651" t="s">
        <v>1303</v>
      </c>
      <c r="F3101" s="651" t="s">
        <v>1301</v>
      </c>
      <c r="G3101" s="651" t="s">
        <v>1303</v>
      </c>
      <c r="H3101" s="651">
        <v>4.0000000000000001E-3</v>
      </c>
      <c r="I3101" s="651" t="s">
        <v>1302</v>
      </c>
    </row>
    <row r="3102" spans="1:9" ht="15.75" x14ac:dyDescent="0.25">
      <c r="A3102" s="651">
        <v>3101</v>
      </c>
      <c r="B3102" s="651" t="s">
        <v>1308</v>
      </c>
      <c r="C3102" s="651" t="s">
        <v>296</v>
      </c>
      <c r="D3102" s="651" t="s">
        <v>1298</v>
      </c>
      <c r="E3102" s="651" t="s">
        <v>1303</v>
      </c>
      <c r="F3102" s="651" t="s">
        <v>1301</v>
      </c>
      <c r="G3102" s="651" t="s">
        <v>1303</v>
      </c>
      <c r="H3102" s="651">
        <v>4.0000000000000001E-3</v>
      </c>
      <c r="I3102" s="651" t="s">
        <v>1302</v>
      </c>
    </row>
    <row r="3103" spans="1:9" ht="15.75" x14ac:dyDescent="0.25">
      <c r="A3103" s="651">
        <v>3102</v>
      </c>
      <c r="B3103" s="651" t="s">
        <v>1308</v>
      </c>
      <c r="C3103" s="651" t="s">
        <v>296</v>
      </c>
      <c r="D3103" s="651" t="s">
        <v>1298</v>
      </c>
      <c r="E3103" s="651" t="s">
        <v>1303</v>
      </c>
      <c r="F3103" s="651" t="s">
        <v>1301</v>
      </c>
      <c r="G3103" s="651" t="s">
        <v>1303</v>
      </c>
      <c r="H3103" s="651">
        <v>4.0000000000000001E-3</v>
      </c>
      <c r="I3103" s="651" t="s">
        <v>1302</v>
      </c>
    </row>
    <row r="3104" spans="1:9" ht="15.75" x14ac:dyDescent="0.25">
      <c r="A3104" s="651">
        <v>3103</v>
      </c>
      <c r="B3104" s="651" t="s">
        <v>1308</v>
      </c>
      <c r="C3104" s="651" t="s">
        <v>296</v>
      </c>
      <c r="D3104" s="651" t="s">
        <v>1298</v>
      </c>
      <c r="E3104" s="651" t="s">
        <v>1303</v>
      </c>
      <c r="F3104" s="651" t="s">
        <v>1304</v>
      </c>
      <c r="G3104" s="651" t="s">
        <v>1303</v>
      </c>
      <c r="H3104" s="651">
        <v>7.1999999999999998E-3</v>
      </c>
      <c r="I3104" s="651" t="s">
        <v>1302</v>
      </c>
    </row>
    <row r="3105" spans="1:9" ht="15.75" x14ac:dyDescent="0.25">
      <c r="A3105" s="651">
        <v>3104</v>
      </c>
      <c r="B3105" s="651" t="s">
        <v>1308</v>
      </c>
      <c r="C3105" s="651" t="s">
        <v>296</v>
      </c>
      <c r="D3105" s="651" t="s">
        <v>1298</v>
      </c>
      <c r="E3105" s="651" t="s">
        <v>1303</v>
      </c>
      <c r="F3105" s="651" t="s">
        <v>1304</v>
      </c>
      <c r="G3105" s="651" t="s">
        <v>1303</v>
      </c>
      <c r="H3105" s="651">
        <v>7.1999999999999998E-3</v>
      </c>
      <c r="I3105" s="651" t="s">
        <v>1302</v>
      </c>
    </row>
    <row r="3106" spans="1:9" ht="15.75" x14ac:dyDescent="0.25">
      <c r="A3106" s="651">
        <v>3105</v>
      </c>
      <c r="B3106" s="651" t="s">
        <v>1308</v>
      </c>
      <c r="C3106" s="651" t="s">
        <v>296</v>
      </c>
      <c r="D3106" s="651" t="s">
        <v>1298</v>
      </c>
      <c r="E3106" s="651" t="s">
        <v>1303</v>
      </c>
      <c r="F3106" s="651" t="s">
        <v>1304</v>
      </c>
      <c r="G3106" s="651" t="s">
        <v>1303</v>
      </c>
      <c r="H3106" s="651">
        <v>7.1999999999999998E-3</v>
      </c>
      <c r="I3106" s="651" t="s">
        <v>1302</v>
      </c>
    </row>
    <row r="3107" spans="1:9" ht="15.75" x14ac:dyDescent="0.25">
      <c r="A3107" s="651">
        <v>3106</v>
      </c>
      <c r="B3107" s="651" t="s">
        <v>1308</v>
      </c>
      <c r="C3107" s="651" t="s">
        <v>296</v>
      </c>
      <c r="D3107" s="651" t="s">
        <v>1298</v>
      </c>
      <c r="E3107" s="651" t="s">
        <v>1303</v>
      </c>
      <c r="F3107" s="651" t="s">
        <v>1304</v>
      </c>
      <c r="G3107" s="651" t="s">
        <v>1303</v>
      </c>
      <c r="H3107" s="651">
        <v>7.1999999999999998E-3</v>
      </c>
      <c r="I3107" s="651" t="s">
        <v>1302</v>
      </c>
    </row>
    <row r="3108" spans="1:9" ht="15.75" x14ac:dyDescent="0.25">
      <c r="A3108" s="651">
        <v>3107</v>
      </c>
      <c r="B3108" s="651" t="s">
        <v>1308</v>
      </c>
      <c r="C3108" s="651" t="s">
        <v>296</v>
      </c>
      <c r="D3108" s="651" t="s">
        <v>1298</v>
      </c>
      <c r="E3108" s="651" t="s">
        <v>1303</v>
      </c>
      <c r="F3108" s="651" t="s">
        <v>1304</v>
      </c>
      <c r="G3108" s="651" t="s">
        <v>1303</v>
      </c>
      <c r="H3108" s="651">
        <v>7.1999999999999998E-3</v>
      </c>
      <c r="I3108" s="651" t="s">
        <v>1302</v>
      </c>
    </row>
    <row r="3109" spans="1:9" ht="15.75" x14ac:dyDescent="0.25">
      <c r="A3109" s="651">
        <v>3108</v>
      </c>
      <c r="B3109" s="651" t="s">
        <v>1308</v>
      </c>
      <c r="C3109" s="651" t="s">
        <v>296</v>
      </c>
      <c r="D3109" s="651" t="s">
        <v>1298</v>
      </c>
      <c r="E3109" s="651" t="s">
        <v>1303</v>
      </c>
      <c r="F3109" s="651" t="s">
        <v>1304</v>
      </c>
      <c r="G3109" s="651" t="s">
        <v>1303</v>
      </c>
      <c r="H3109" s="651">
        <v>7.1999999999999998E-3</v>
      </c>
      <c r="I3109" s="651" t="s">
        <v>1302</v>
      </c>
    </row>
    <row r="3110" spans="1:9" ht="15.75" x14ac:dyDescent="0.25">
      <c r="A3110" s="651">
        <v>3109</v>
      </c>
      <c r="B3110" s="651" t="s">
        <v>1308</v>
      </c>
      <c r="C3110" s="651" t="s">
        <v>296</v>
      </c>
      <c r="D3110" s="651" t="s">
        <v>1298</v>
      </c>
      <c r="E3110" s="651" t="s">
        <v>1303</v>
      </c>
      <c r="F3110" s="651" t="s">
        <v>1304</v>
      </c>
      <c r="G3110" s="651" t="s">
        <v>1303</v>
      </c>
      <c r="H3110" s="651">
        <v>7.3000000000000001E-3</v>
      </c>
      <c r="I3110" s="651" t="s">
        <v>1302</v>
      </c>
    </row>
    <row r="3111" spans="1:9" ht="15.75" x14ac:dyDescent="0.25">
      <c r="A3111" s="651">
        <v>3110</v>
      </c>
      <c r="B3111" s="651" t="s">
        <v>1308</v>
      </c>
      <c r="C3111" s="651" t="s">
        <v>296</v>
      </c>
      <c r="D3111" s="651" t="s">
        <v>1298</v>
      </c>
      <c r="E3111" s="651" t="s">
        <v>1303</v>
      </c>
      <c r="F3111" s="651" t="s">
        <v>1304</v>
      </c>
      <c r="G3111" s="651" t="s">
        <v>1303</v>
      </c>
      <c r="H3111" s="651">
        <v>7.3000000000000001E-3</v>
      </c>
      <c r="I3111" s="651" t="s">
        <v>1302</v>
      </c>
    </row>
    <row r="3112" spans="1:9" ht="15.75" x14ac:dyDescent="0.25">
      <c r="A3112" s="651">
        <v>3111</v>
      </c>
      <c r="B3112" s="651" t="s">
        <v>1308</v>
      </c>
      <c r="C3112" s="651" t="s">
        <v>296</v>
      </c>
      <c r="D3112" s="651" t="s">
        <v>1298</v>
      </c>
      <c r="E3112" s="651" t="s">
        <v>1303</v>
      </c>
      <c r="F3112" s="651" t="s">
        <v>1304</v>
      </c>
      <c r="G3112" s="651" t="s">
        <v>1303</v>
      </c>
      <c r="H3112" s="651">
        <v>7.3000000000000001E-3</v>
      </c>
      <c r="I3112" s="651" t="s">
        <v>1302</v>
      </c>
    </row>
    <row r="3113" spans="1:9" ht="15.75" x14ac:dyDescent="0.25">
      <c r="A3113" s="651">
        <v>3112</v>
      </c>
      <c r="B3113" s="651" t="s">
        <v>1308</v>
      </c>
      <c r="C3113" s="651" t="s">
        <v>296</v>
      </c>
      <c r="D3113" s="651" t="s">
        <v>1298</v>
      </c>
      <c r="E3113" s="651" t="s">
        <v>1303</v>
      </c>
      <c r="F3113" s="651" t="s">
        <v>1304</v>
      </c>
      <c r="G3113" s="651" t="s">
        <v>1303</v>
      </c>
      <c r="H3113" s="651">
        <v>7.3000000000000001E-3</v>
      </c>
      <c r="I3113" s="651" t="s">
        <v>1302</v>
      </c>
    </row>
    <row r="3114" spans="1:9" ht="15.75" x14ac:dyDescent="0.25">
      <c r="A3114" s="651">
        <v>3113</v>
      </c>
      <c r="B3114" s="651" t="s">
        <v>1308</v>
      </c>
      <c r="C3114" s="651" t="s">
        <v>296</v>
      </c>
      <c r="D3114" s="651" t="s">
        <v>1298</v>
      </c>
      <c r="E3114" s="651" t="s">
        <v>1303</v>
      </c>
      <c r="F3114" s="651" t="s">
        <v>1301</v>
      </c>
      <c r="G3114" s="651" t="s">
        <v>1303</v>
      </c>
      <c r="H3114" s="651">
        <v>7.4000000000000003E-3</v>
      </c>
      <c r="I3114" s="651" t="s">
        <v>1302</v>
      </c>
    </row>
    <row r="3115" spans="1:9" ht="15.75" x14ac:dyDescent="0.25">
      <c r="A3115" s="651">
        <v>3114</v>
      </c>
      <c r="B3115" s="651" t="s">
        <v>1308</v>
      </c>
      <c r="C3115" s="651" t="s">
        <v>296</v>
      </c>
      <c r="D3115" s="651" t="s">
        <v>1298</v>
      </c>
      <c r="E3115" s="651" t="s">
        <v>1303</v>
      </c>
      <c r="F3115" s="651" t="s">
        <v>1301</v>
      </c>
      <c r="G3115" s="651" t="s">
        <v>1303</v>
      </c>
      <c r="H3115" s="651">
        <v>7.4000000000000003E-3</v>
      </c>
      <c r="I3115" s="651" t="s">
        <v>1302</v>
      </c>
    </row>
    <row r="3116" spans="1:9" ht="15.75" x14ac:dyDescent="0.25">
      <c r="A3116" s="651">
        <v>3115</v>
      </c>
      <c r="B3116" s="651" t="s">
        <v>1308</v>
      </c>
      <c r="C3116" s="651" t="s">
        <v>296</v>
      </c>
      <c r="D3116" s="651" t="s">
        <v>1298</v>
      </c>
      <c r="E3116" s="651" t="s">
        <v>1303</v>
      </c>
      <c r="F3116" s="651" t="s">
        <v>1301</v>
      </c>
      <c r="G3116" s="651" t="s">
        <v>1303</v>
      </c>
      <c r="H3116" s="651">
        <v>7.4000000000000003E-3</v>
      </c>
      <c r="I3116" s="651" t="s">
        <v>1302</v>
      </c>
    </row>
    <row r="3117" spans="1:9" ht="15.75" x14ac:dyDescent="0.25">
      <c r="A3117" s="651">
        <v>3116</v>
      </c>
      <c r="B3117" s="651" t="s">
        <v>1308</v>
      </c>
      <c r="C3117" s="651" t="s">
        <v>296</v>
      </c>
      <c r="D3117" s="651" t="s">
        <v>1298</v>
      </c>
      <c r="E3117" s="651" t="s">
        <v>1303</v>
      </c>
      <c r="F3117" s="651" t="s">
        <v>1301</v>
      </c>
      <c r="G3117" s="651" t="s">
        <v>1303</v>
      </c>
      <c r="H3117" s="651">
        <v>7.6E-3</v>
      </c>
      <c r="I3117" s="651" t="s">
        <v>1302</v>
      </c>
    </row>
    <row r="3118" spans="1:9" ht="15.75" x14ac:dyDescent="0.25">
      <c r="A3118" s="651">
        <v>3117</v>
      </c>
      <c r="B3118" s="651" t="s">
        <v>1308</v>
      </c>
      <c r="C3118" s="651" t="s">
        <v>296</v>
      </c>
      <c r="D3118" s="651" t="s">
        <v>1298</v>
      </c>
      <c r="E3118" s="651" t="s">
        <v>1303</v>
      </c>
      <c r="F3118" s="651" t="s">
        <v>1301</v>
      </c>
      <c r="G3118" s="651" t="s">
        <v>1303</v>
      </c>
      <c r="H3118" s="651">
        <v>7.6E-3</v>
      </c>
      <c r="I3118" s="651" t="s">
        <v>1302</v>
      </c>
    </row>
    <row r="3119" spans="1:9" ht="15.75" x14ac:dyDescent="0.25">
      <c r="A3119" s="651">
        <v>3118</v>
      </c>
      <c r="B3119" s="651" t="s">
        <v>1308</v>
      </c>
      <c r="C3119" s="651" t="s">
        <v>296</v>
      </c>
      <c r="D3119" s="651" t="s">
        <v>1298</v>
      </c>
      <c r="E3119" s="651" t="s">
        <v>1303</v>
      </c>
      <c r="F3119" s="651" t="s">
        <v>1301</v>
      </c>
      <c r="G3119" s="651" t="s">
        <v>1303</v>
      </c>
      <c r="H3119" s="651">
        <v>7.6E-3</v>
      </c>
      <c r="I3119" s="651" t="s">
        <v>1302</v>
      </c>
    </row>
    <row r="3120" spans="1:9" ht="15.75" x14ac:dyDescent="0.25">
      <c r="A3120" s="651">
        <v>3119</v>
      </c>
      <c r="B3120" s="651" t="s">
        <v>1308</v>
      </c>
      <c r="C3120" s="651" t="s">
        <v>296</v>
      </c>
      <c r="D3120" s="651" t="s">
        <v>1298</v>
      </c>
      <c r="E3120" s="651" t="s">
        <v>1303</v>
      </c>
      <c r="F3120" s="651" t="s">
        <v>1301</v>
      </c>
      <c r="G3120" s="651" t="s">
        <v>1303</v>
      </c>
      <c r="H3120" s="651">
        <v>7.6E-3</v>
      </c>
      <c r="I3120" s="651" t="s">
        <v>1302</v>
      </c>
    </row>
    <row r="3121" spans="1:9" ht="15.75" x14ac:dyDescent="0.25">
      <c r="A3121" s="651">
        <v>3120</v>
      </c>
      <c r="B3121" s="651" t="s">
        <v>1308</v>
      </c>
      <c r="C3121" s="651" t="s">
        <v>296</v>
      </c>
      <c r="D3121" s="651" t="s">
        <v>1298</v>
      </c>
      <c r="E3121" s="651" t="s">
        <v>1303</v>
      </c>
      <c r="F3121" s="651" t="s">
        <v>1301</v>
      </c>
      <c r="G3121" s="651" t="s">
        <v>1303</v>
      </c>
      <c r="H3121" s="651">
        <v>7.6E-3</v>
      </c>
      <c r="I3121" s="651" t="s">
        <v>1302</v>
      </c>
    </row>
    <row r="3122" spans="1:9" ht="15.75" x14ac:dyDescent="0.25">
      <c r="A3122" s="651">
        <v>3121</v>
      </c>
      <c r="B3122" s="651" t="s">
        <v>1308</v>
      </c>
      <c r="C3122" s="651" t="s">
        <v>296</v>
      </c>
      <c r="D3122" s="651" t="s">
        <v>1298</v>
      </c>
      <c r="E3122" s="651" t="s">
        <v>1303</v>
      </c>
      <c r="F3122" s="651" t="s">
        <v>1304</v>
      </c>
      <c r="G3122" s="651" t="s">
        <v>1303</v>
      </c>
      <c r="H3122" s="651">
        <v>7.7000000000000002E-3</v>
      </c>
      <c r="I3122" s="651" t="s">
        <v>1302</v>
      </c>
    </row>
    <row r="3123" spans="1:9" ht="15.75" x14ac:dyDescent="0.25">
      <c r="A3123" s="651">
        <v>3122</v>
      </c>
      <c r="B3123" s="651" t="s">
        <v>1308</v>
      </c>
      <c r="C3123" s="651" t="s">
        <v>296</v>
      </c>
      <c r="D3123" s="651" t="s">
        <v>1298</v>
      </c>
      <c r="E3123" s="651" t="s">
        <v>1303</v>
      </c>
      <c r="F3123" s="651" t="s">
        <v>1301</v>
      </c>
      <c r="G3123" s="651" t="s">
        <v>1303</v>
      </c>
      <c r="H3123" s="651">
        <v>0.03</v>
      </c>
      <c r="I3123" s="651" t="s">
        <v>1302</v>
      </c>
    </row>
    <row r="3124" spans="1:9" ht="15.75" x14ac:dyDescent="0.25">
      <c r="A3124" s="651">
        <v>3123</v>
      </c>
      <c r="B3124" s="651" t="s">
        <v>1308</v>
      </c>
      <c r="C3124" s="651" t="s">
        <v>296</v>
      </c>
      <c r="D3124" s="651" t="s">
        <v>1298</v>
      </c>
      <c r="E3124" s="651" t="s">
        <v>1303</v>
      </c>
      <c r="F3124" s="651" t="s">
        <v>1301</v>
      </c>
      <c r="G3124" s="651" t="s">
        <v>1303</v>
      </c>
      <c r="H3124" s="651">
        <v>0.03</v>
      </c>
      <c r="I3124" s="651" t="s">
        <v>1302</v>
      </c>
    </row>
    <row r="3125" spans="1:9" ht="15.75" x14ac:dyDescent="0.25">
      <c r="A3125" s="651">
        <v>3124</v>
      </c>
      <c r="B3125" s="651" t="s">
        <v>1308</v>
      </c>
      <c r="C3125" s="651" t="s">
        <v>296</v>
      </c>
      <c r="D3125" s="651" t="s">
        <v>1298</v>
      </c>
      <c r="E3125" s="651" t="s">
        <v>1303</v>
      </c>
      <c r="F3125" s="651" t="s">
        <v>1301</v>
      </c>
      <c r="G3125" s="651" t="s">
        <v>1303</v>
      </c>
      <c r="H3125" s="651">
        <v>0.03</v>
      </c>
      <c r="I3125" s="651" t="s">
        <v>1302</v>
      </c>
    </row>
    <row r="3126" spans="1:9" ht="15.75" x14ac:dyDescent="0.25">
      <c r="A3126" s="651">
        <v>3125</v>
      </c>
      <c r="B3126" s="651" t="s">
        <v>1308</v>
      </c>
      <c r="C3126" s="651" t="s">
        <v>296</v>
      </c>
      <c r="D3126" s="651" t="s">
        <v>1298</v>
      </c>
      <c r="E3126" s="651" t="s">
        <v>1303</v>
      </c>
      <c r="F3126" s="651" t="s">
        <v>1301</v>
      </c>
      <c r="G3126" s="651" t="s">
        <v>1303</v>
      </c>
      <c r="H3126" s="651">
        <v>0.03</v>
      </c>
      <c r="I3126" s="651" t="s">
        <v>1302</v>
      </c>
    </row>
    <row r="3127" spans="1:9" ht="15.75" x14ac:dyDescent="0.25">
      <c r="A3127" s="651">
        <v>3126</v>
      </c>
      <c r="B3127" s="651" t="s">
        <v>1308</v>
      </c>
      <c r="C3127" s="651" t="s">
        <v>296</v>
      </c>
      <c r="D3127" s="651" t="s">
        <v>1298</v>
      </c>
      <c r="E3127" s="651" t="s">
        <v>1303</v>
      </c>
      <c r="F3127" s="651" t="s">
        <v>1301</v>
      </c>
      <c r="G3127" s="651" t="s">
        <v>1303</v>
      </c>
      <c r="H3127" s="651">
        <v>0.03</v>
      </c>
      <c r="I3127" s="651" t="s">
        <v>1302</v>
      </c>
    </row>
    <row r="3128" spans="1:9" ht="15.75" x14ac:dyDescent="0.25">
      <c r="A3128" s="651">
        <v>3127</v>
      </c>
      <c r="B3128" s="651" t="s">
        <v>1308</v>
      </c>
      <c r="C3128" s="651" t="s">
        <v>296</v>
      </c>
      <c r="D3128" s="651" t="s">
        <v>1298</v>
      </c>
      <c r="E3128" s="651" t="s">
        <v>1303</v>
      </c>
      <c r="F3128" s="651" t="s">
        <v>1301</v>
      </c>
      <c r="G3128" s="651" t="s">
        <v>1303</v>
      </c>
      <c r="H3128" s="651">
        <v>0.03</v>
      </c>
      <c r="I3128" s="651" t="s">
        <v>1302</v>
      </c>
    </row>
    <row r="3129" spans="1:9" ht="15.75" x14ac:dyDescent="0.25">
      <c r="A3129" s="651">
        <v>3128</v>
      </c>
      <c r="B3129" s="651" t="s">
        <v>1308</v>
      </c>
      <c r="C3129" s="651" t="s">
        <v>296</v>
      </c>
      <c r="D3129" s="651" t="s">
        <v>1298</v>
      </c>
      <c r="E3129" s="651" t="s">
        <v>1303</v>
      </c>
      <c r="F3129" s="651" t="s">
        <v>1301</v>
      </c>
      <c r="G3129" s="651" t="s">
        <v>1303</v>
      </c>
      <c r="H3129" s="651">
        <v>0.03</v>
      </c>
      <c r="I3129" s="651" t="s">
        <v>1302</v>
      </c>
    </row>
    <row r="3130" spans="1:9" ht="15.75" x14ac:dyDescent="0.25">
      <c r="A3130" s="651">
        <v>3129</v>
      </c>
      <c r="B3130" s="651" t="s">
        <v>1308</v>
      </c>
      <c r="C3130" s="651" t="s">
        <v>296</v>
      </c>
      <c r="D3130" s="651" t="s">
        <v>1298</v>
      </c>
      <c r="E3130" s="651" t="s">
        <v>1303</v>
      </c>
      <c r="F3130" s="651" t="s">
        <v>1301</v>
      </c>
      <c r="G3130" s="651" t="s">
        <v>1303</v>
      </c>
      <c r="H3130" s="651">
        <v>0.03</v>
      </c>
      <c r="I3130" s="651" t="s">
        <v>1302</v>
      </c>
    </row>
    <row r="3131" spans="1:9" ht="15.75" x14ac:dyDescent="0.25">
      <c r="A3131" s="651">
        <v>3130</v>
      </c>
      <c r="B3131" s="651" t="s">
        <v>1308</v>
      </c>
      <c r="C3131" s="651" t="s">
        <v>296</v>
      </c>
      <c r="D3131" s="651" t="s">
        <v>1298</v>
      </c>
      <c r="E3131" s="651" t="s">
        <v>1303</v>
      </c>
      <c r="F3131" s="651" t="s">
        <v>1301</v>
      </c>
      <c r="G3131" s="651" t="s">
        <v>1303</v>
      </c>
      <c r="H3131" s="651">
        <v>0.03</v>
      </c>
      <c r="I3131" s="651" t="s">
        <v>1302</v>
      </c>
    </row>
    <row r="3132" spans="1:9" ht="15.75" x14ac:dyDescent="0.25">
      <c r="A3132" s="651">
        <v>3131</v>
      </c>
      <c r="B3132" s="651" t="s">
        <v>1308</v>
      </c>
      <c r="C3132" s="651" t="s">
        <v>296</v>
      </c>
      <c r="D3132" s="651" t="s">
        <v>1298</v>
      </c>
      <c r="E3132" s="651" t="s">
        <v>1303</v>
      </c>
      <c r="F3132" s="651" t="s">
        <v>1301</v>
      </c>
      <c r="G3132" s="651" t="s">
        <v>1303</v>
      </c>
      <c r="H3132" s="651">
        <v>0.03</v>
      </c>
      <c r="I3132" s="651" t="s">
        <v>1302</v>
      </c>
    </row>
    <row r="3133" spans="1:9" ht="15.75" x14ac:dyDescent="0.25">
      <c r="A3133" s="651">
        <v>3132</v>
      </c>
      <c r="B3133" s="651" t="s">
        <v>1308</v>
      </c>
      <c r="C3133" s="651" t="s">
        <v>296</v>
      </c>
      <c r="D3133" s="651" t="s">
        <v>1298</v>
      </c>
      <c r="E3133" s="651" t="s">
        <v>1303</v>
      </c>
      <c r="F3133" s="651" t="s">
        <v>1301</v>
      </c>
      <c r="G3133" s="651" t="s">
        <v>1303</v>
      </c>
      <c r="H3133" s="651">
        <v>0.03</v>
      </c>
      <c r="I3133" s="651" t="s">
        <v>1302</v>
      </c>
    </row>
    <row r="3134" spans="1:9" ht="15.75" x14ac:dyDescent="0.25">
      <c r="A3134" s="651">
        <v>3133</v>
      </c>
      <c r="B3134" s="651" t="s">
        <v>1308</v>
      </c>
      <c r="C3134" s="651" t="s">
        <v>296</v>
      </c>
      <c r="D3134" s="651" t="s">
        <v>1298</v>
      </c>
      <c r="E3134" s="651" t="s">
        <v>1303</v>
      </c>
      <c r="F3134" s="651" t="s">
        <v>1301</v>
      </c>
      <c r="G3134" s="651" t="s">
        <v>1303</v>
      </c>
      <c r="H3134" s="651">
        <v>0.03</v>
      </c>
      <c r="I3134" s="651" t="s">
        <v>1302</v>
      </c>
    </row>
    <row r="3135" spans="1:9" ht="15.75" x14ac:dyDescent="0.25">
      <c r="A3135" s="651">
        <v>3134</v>
      </c>
      <c r="B3135" s="651" t="s">
        <v>1308</v>
      </c>
      <c r="C3135" s="651" t="s">
        <v>296</v>
      </c>
      <c r="D3135" s="651" t="s">
        <v>1298</v>
      </c>
      <c r="E3135" s="651" t="s">
        <v>1303</v>
      </c>
      <c r="F3135" s="651" t="s">
        <v>1301</v>
      </c>
      <c r="G3135" s="651" t="s">
        <v>1303</v>
      </c>
      <c r="H3135" s="651">
        <v>0.03</v>
      </c>
      <c r="I3135" s="651" t="s">
        <v>1302</v>
      </c>
    </row>
    <row r="3136" spans="1:9" ht="15.75" x14ac:dyDescent="0.25">
      <c r="A3136" s="651">
        <v>3135</v>
      </c>
      <c r="B3136" s="651" t="s">
        <v>1308</v>
      </c>
      <c r="C3136" s="651" t="s">
        <v>296</v>
      </c>
      <c r="D3136" s="651" t="s">
        <v>1298</v>
      </c>
      <c r="E3136" s="651" t="s">
        <v>1303</v>
      </c>
      <c r="F3136" s="651" t="s">
        <v>1301</v>
      </c>
      <c r="G3136" s="651" t="s">
        <v>1303</v>
      </c>
      <c r="H3136" s="651">
        <v>0.03</v>
      </c>
      <c r="I3136" s="651" t="s">
        <v>1302</v>
      </c>
    </row>
    <row r="3137" spans="1:9" ht="15.75" x14ac:dyDescent="0.25">
      <c r="A3137" s="651">
        <v>3136</v>
      </c>
      <c r="B3137" s="651" t="s">
        <v>1308</v>
      </c>
      <c r="C3137" s="651" t="s">
        <v>296</v>
      </c>
      <c r="D3137" s="651" t="s">
        <v>1298</v>
      </c>
      <c r="E3137" s="651" t="s">
        <v>1303</v>
      </c>
      <c r="F3137" s="651" t="s">
        <v>1301</v>
      </c>
      <c r="G3137" s="651" t="s">
        <v>1303</v>
      </c>
      <c r="H3137" s="651">
        <v>0.03</v>
      </c>
      <c r="I3137" s="651" t="s">
        <v>1302</v>
      </c>
    </row>
    <row r="3138" spans="1:9" ht="15.75" x14ac:dyDescent="0.25">
      <c r="A3138" s="651">
        <v>3137</v>
      </c>
      <c r="B3138" s="651" t="s">
        <v>1308</v>
      </c>
      <c r="C3138" s="651" t="s">
        <v>296</v>
      </c>
      <c r="D3138" s="651" t="s">
        <v>1298</v>
      </c>
      <c r="E3138" s="651" t="s">
        <v>1303</v>
      </c>
      <c r="F3138" s="651" t="s">
        <v>1301</v>
      </c>
      <c r="G3138" s="651" t="s">
        <v>1303</v>
      </c>
      <c r="H3138" s="651">
        <v>0.03</v>
      </c>
      <c r="I3138" s="651" t="s">
        <v>1302</v>
      </c>
    </row>
    <row r="3139" spans="1:9" ht="15.75" x14ac:dyDescent="0.25">
      <c r="A3139" s="651">
        <v>3138</v>
      </c>
      <c r="B3139" s="651" t="s">
        <v>1308</v>
      </c>
      <c r="C3139" s="651" t="s">
        <v>296</v>
      </c>
      <c r="D3139" s="651" t="s">
        <v>1298</v>
      </c>
      <c r="E3139" s="651" t="s">
        <v>1303</v>
      </c>
      <c r="F3139" s="651" t="s">
        <v>1301</v>
      </c>
      <c r="G3139" s="651" t="s">
        <v>1303</v>
      </c>
      <c r="H3139" s="651">
        <v>0.03</v>
      </c>
      <c r="I3139" s="651" t="s">
        <v>1302</v>
      </c>
    </row>
    <row r="3140" spans="1:9" ht="15.75" x14ac:dyDescent="0.25">
      <c r="A3140" s="651">
        <v>3139</v>
      </c>
      <c r="B3140" s="651" t="s">
        <v>1308</v>
      </c>
      <c r="C3140" s="651" t="s">
        <v>296</v>
      </c>
      <c r="D3140" s="651" t="s">
        <v>1298</v>
      </c>
      <c r="E3140" s="651" t="s">
        <v>1303</v>
      </c>
      <c r="F3140" s="651" t="s">
        <v>1301</v>
      </c>
      <c r="G3140" s="651" t="s">
        <v>1303</v>
      </c>
      <c r="H3140" s="651">
        <v>0.03</v>
      </c>
      <c r="I3140" s="651" t="s">
        <v>1302</v>
      </c>
    </row>
    <row r="3141" spans="1:9" ht="15.75" x14ac:dyDescent="0.25">
      <c r="A3141" s="651">
        <v>3140</v>
      </c>
      <c r="B3141" s="651" t="s">
        <v>1308</v>
      </c>
      <c r="C3141" s="651" t="s">
        <v>296</v>
      </c>
      <c r="D3141" s="651" t="s">
        <v>1298</v>
      </c>
      <c r="E3141" s="651" t="s">
        <v>1303</v>
      </c>
      <c r="F3141" s="651" t="s">
        <v>1301</v>
      </c>
      <c r="G3141" s="651" t="s">
        <v>1303</v>
      </c>
      <c r="H3141" s="651">
        <v>0.03</v>
      </c>
      <c r="I3141" s="651" t="s">
        <v>1302</v>
      </c>
    </row>
    <row r="3142" spans="1:9" ht="15.75" x14ac:dyDescent="0.25">
      <c r="A3142" s="651">
        <v>3141</v>
      </c>
      <c r="B3142" s="651" t="s">
        <v>1308</v>
      </c>
      <c r="C3142" s="651" t="s">
        <v>296</v>
      </c>
      <c r="D3142" s="651" t="s">
        <v>1298</v>
      </c>
      <c r="E3142" s="651" t="s">
        <v>1303</v>
      </c>
      <c r="F3142" s="651" t="s">
        <v>1301</v>
      </c>
      <c r="G3142" s="651" t="s">
        <v>1303</v>
      </c>
      <c r="H3142" s="651">
        <v>0.03</v>
      </c>
      <c r="I3142" s="651" t="s">
        <v>1302</v>
      </c>
    </row>
    <row r="3143" spans="1:9" ht="15.75" x14ac:dyDescent="0.25">
      <c r="A3143" s="651">
        <v>3142</v>
      </c>
      <c r="B3143" s="651" t="s">
        <v>1308</v>
      </c>
      <c r="C3143" s="651" t="s">
        <v>296</v>
      </c>
      <c r="D3143" s="651" t="s">
        <v>1298</v>
      </c>
      <c r="E3143" s="651" t="s">
        <v>1303</v>
      </c>
      <c r="F3143" s="651" t="s">
        <v>1301</v>
      </c>
      <c r="G3143" s="651" t="s">
        <v>1303</v>
      </c>
      <c r="H3143" s="651">
        <v>0.03</v>
      </c>
      <c r="I3143" s="651" t="s">
        <v>1302</v>
      </c>
    </row>
    <row r="3144" spans="1:9" ht="15.75" x14ac:dyDescent="0.25">
      <c r="A3144" s="651">
        <v>3143</v>
      </c>
      <c r="B3144" s="651" t="s">
        <v>1308</v>
      </c>
      <c r="C3144" s="651" t="s">
        <v>296</v>
      </c>
      <c r="D3144" s="651" t="s">
        <v>1298</v>
      </c>
      <c r="E3144" s="651" t="s">
        <v>1303</v>
      </c>
      <c r="F3144" s="651" t="s">
        <v>1301</v>
      </c>
      <c r="G3144" s="651" t="s">
        <v>1303</v>
      </c>
      <c r="H3144" s="651">
        <v>0.03</v>
      </c>
      <c r="I3144" s="651" t="s">
        <v>1302</v>
      </c>
    </row>
    <row r="3145" spans="1:9" ht="15.75" x14ac:dyDescent="0.25">
      <c r="A3145" s="651">
        <v>3144</v>
      </c>
      <c r="B3145" s="651" t="s">
        <v>1308</v>
      </c>
      <c r="C3145" s="651" t="s">
        <v>296</v>
      </c>
      <c r="D3145" s="651" t="s">
        <v>1298</v>
      </c>
      <c r="E3145" s="651" t="s">
        <v>1303</v>
      </c>
      <c r="F3145" s="651" t="s">
        <v>1301</v>
      </c>
      <c r="G3145" s="651" t="s">
        <v>1303</v>
      </c>
      <c r="H3145" s="651">
        <v>0.03</v>
      </c>
      <c r="I3145" s="651" t="s">
        <v>1302</v>
      </c>
    </row>
    <row r="3146" spans="1:9" ht="15.75" x14ac:dyDescent="0.25">
      <c r="A3146" s="651">
        <v>3145</v>
      </c>
      <c r="B3146" s="651" t="s">
        <v>1308</v>
      </c>
      <c r="C3146" s="651" t="s">
        <v>296</v>
      </c>
      <c r="D3146" s="651" t="s">
        <v>1298</v>
      </c>
      <c r="E3146" s="651" t="s">
        <v>1303</v>
      </c>
      <c r="F3146" s="651" t="s">
        <v>1301</v>
      </c>
      <c r="G3146" s="651" t="s">
        <v>1303</v>
      </c>
      <c r="H3146" s="651">
        <v>0.03</v>
      </c>
      <c r="I3146" s="651" t="s">
        <v>1302</v>
      </c>
    </row>
    <row r="3147" spans="1:9" ht="15.75" x14ac:dyDescent="0.25">
      <c r="A3147" s="651">
        <v>3146</v>
      </c>
      <c r="B3147" s="651" t="s">
        <v>1308</v>
      </c>
      <c r="C3147" s="651" t="s">
        <v>296</v>
      </c>
      <c r="D3147" s="651" t="s">
        <v>1298</v>
      </c>
      <c r="E3147" s="651" t="s">
        <v>1303</v>
      </c>
      <c r="F3147" s="651" t="s">
        <v>1301</v>
      </c>
      <c r="G3147" s="651" t="s">
        <v>1303</v>
      </c>
      <c r="H3147" s="651">
        <v>0.03</v>
      </c>
      <c r="I3147" s="651" t="s">
        <v>1302</v>
      </c>
    </row>
    <row r="3148" spans="1:9" ht="15.75" x14ac:dyDescent="0.25">
      <c r="A3148" s="651">
        <v>3147</v>
      </c>
      <c r="B3148" s="651" t="s">
        <v>1308</v>
      </c>
      <c r="C3148" s="651" t="s">
        <v>296</v>
      </c>
      <c r="D3148" s="651" t="s">
        <v>1298</v>
      </c>
      <c r="E3148" s="651" t="s">
        <v>1303</v>
      </c>
      <c r="F3148" s="651" t="s">
        <v>1301</v>
      </c>
      <c r="G3148" s="651" t="s">
        <v>1303</v>
      </c>
      <c r="H3148" s="651">
        <v>0.03</v>
      </c>
      <c r="I3148" s="651" t="s">
        <v>1302</v>
      </c>
    </row>
    <row r="3149" spans="1:9" ht="15.75" x14ac:dyDescent="0.25">
      <c r="A3149" s="651">
        <v>3148</v>
      </c>
      <c r="B3149" s="651" t="s">
        <v>1308</v>
      </c>
      <c r="C3149" s="651" t="s">
        <v>296</v>
      </c>
      <c r="D3149" s="651" t="s">
        <v>1298</v>
      </c>
      <c r="E3149" s="651" t="s">
        <v>1303</v>
      </c>
      <c r="F3149" s="651" t="s">
        <v>1301</v>
      </c>
      <c r="G3149" s="651" t="s">
        <v>1303</v>
      </c>
      <c r="H3149" s="651">
        <v>0.03</v>
      </c>
      <c r="I3149" s="651" t="s">
        <v>1302</v>
      </c>
    </row>
    <row r="3150" spans="1:9" ht="15.75" x14ac:dyDescent="0.25">
      <c r="A3150" s="651">
        <v>3149</v>
      </c>
      <c r="B3150" s="651" t="s">
        <v>1308</v>
      </c>
      <c r="C3150" s="651" t="s">
        <v>296</v>
      </c>
      <c r="D3150" s="651" t="s">
        <v>1298</v>
      </c>
      <c r="E3150" s="651" t="s">
        <v>1303</v>
      </c>
      <c r="F3150" s="651" t="s">
        <v>1301</v>
      </c>
      <c r="G3150" s="651" t="s">
        <v>1303</v>
      </c>
      <c r="H3150" s="651">
        <v>0.03</v>
      </c>
      <c r="I3150" s="651" t="s">
        <v>1302</v>
      </c>
    </row>
    <row r="3151" spans="1:9" ht="15.75" x14ac:dyDescent="0.25">
      <c r="A3151" s="651">
        <v>3150</v>
      </c>
      <c r="B3151" s="651" t="s">
        <v>1308</v>
      </c>
      <c r="C3151" s="651" t="s">
        <v>296</v>
      </c>
      <c r="D3151" s="651" t="s">
        <v>1298</v>
      </c>
      <c r="E3151" s="651" t="s">
        <v>1303</v>
      </c>
      <c r="F3151" s="651" t="s">
        <v>1301</v>
      </c>
      <c r="G3151" s="651" t="s">
        <v>1303</v>
      </c>
      <c r="H3151" s="651">
        <v>0.03</v>
      </c>
      <c r="I3151" s="651" t="s">
        <v>1302</v>
      </c>
    </row>
    <row r="3152" spans="1:9" ht="15.75" x14ac:dyDescent="0.25">
      <c r="A3152" s="651">
        <v>3151</v>
      </c>
      <c r="B3152" s="651" t="s">
        <v>1308</v>
      </c>
      <c r="C3152" s="651" t="s">
        <v>296</v>
      </c>
      <c r="D3152" s="651" t="s">
        <v>1298</v>
      </c>
      <c r="E3152" s="651" t="s">
        <v>1303</v>
      </c>
      <c r="F3152" s="651" t="s">
        <v>1304</v>
      </c>
      <c r="G3152" s="651" t="s">
        <v>1303</v>
      </c>
      <c r="H3152" s="651">
        <v>0.03</v>
      </c>
      <c r="I3152" s="651" t="s">
        <v>1302</v>
      </c>
    </row>
    <row r="3153" spans="1:9" ht="15.75" x14ac:dyDescent="0.25">
      <c r="A3153" s="651">
        <v>3152</v>
      </c>
      <c r="B3153" s="651" t="s">
        <v>1308</v>
      </c>
      <c r="C3153" s="651" t="s">
        <v>296</v>
      </c>
      <c r="D3153" s="651" t="s">
        <v>1298</v>
      </c>
      <c r="E3153" s="651" t="s">
        <v>1303</v>
      </c>
      <c r="F3153" s="651" t="s">
        <v>1304</v>
      </c>
      <c r="G3153" s="651" t="s">
        <v>1303</v>
      </c>
      <c r="H3153" s="651">
        <v>0.03</v>
      </c>
      <c r="I3153" s="651" t="s">
        <v>1302</v>
      </c>
    </row>
    <row r="3154" spans="1:9" ht="15.75" x14ac:dyDescent="0.25">
      <c r="A3154" s="651">
        <v>3153</v>
      </c>
      <c r="B3154" s="651" t="s">
        <v>1308</v>
      </c>
      <c r="C3154" s="651" t="s">
        <v>296</v>
      </c>
      <c r="D3154" s="651" t="s">
        <v>1298</v>
      </c>
      <c r="E3154" s="651" t="s">
        <v>1303</v>
      </c>
      <c r="F3154" s="651" t="s">
        <v>1304</v>
      </c>
      <c r="G3154" s="651" t="s">
        <v>1303</v>
      </c>
      <c r="H3154" s="651">
        <v>0.03</v>
      </c>
      <c r="I3154" s="651" t="s">
        <v>1302</v>
      </c>
    </row>
    <row r="3155" spans="1:9" ht="15.75" x14ac:dyDescent="0.25">
      <c r="A3155" s="651">
        <v>3154</v>
      </c>
      <c r="B3155" s="651" t="s">
        <v>1308</v>
      </c>
      <c r="C3155" s="651" t="s">
        <v>296</v>
      </c>
      <c r="D3155" s="651" t="s">
        <v>1298</v>
      </c>
      <c r="E3155" s="651" t="s">
        <v>1303</v>
      </c>
      <c r="F3155" s="651" t="s">
        <v>1304</v>
      </c>
      <c r="G3155" s="651" t="s">
        <v>1303</v>
      </c>
      <c r="H3155" s="651">
        <v>0.03</v>
      </c>
      <c r="I3155" s="651" t="s">
        <v>1302</v>
      </c>
    </row>
    <row r="3156" spans="1:9" ht="15.75" x14ac:dyDescent="0.25">
      <c r="A3156" s="651">
        <v>3155</v>
      </c>
      <c r="B3156" s="651" t="s">
        <v>1308</v>
      </c>
      <c r="C3156" s="651" t="s">
        <v>296</v>
      </c>
      <c r="D3156" s="651" t="s">
        <v>1298</v>
      </c>
      <c r="E3156" s="651" t="s">
        <v>1303</v>
      </c>
      <c r="F3156" s="651" t="s">
        <v>1304</v>
      </c>
      <c r="G3156" s="651" t="s">
        <v>1303</v>
      </c>
      <c r="H3156" s="651">
        <v>0.03</v>
      </c>
      <c r="I3156" s="651" t="s">
        <v>1302</v>
      </c>
    </row>
    <row r="3157" spans="1:9" ht="15.75" x14ac:dyDescent="0.25">
      <c r="A3157" s="651">
        <v>3156</v>
      </c>
      <c r="B3157" s="651" t="s">
        <v>1308</v>
      </c>
      <c r="C3157" s="651" t="s">
        <v>296</v>
      </c>
      <c r="D3157" s="651" t="s">
        <v>1298</v>
      </c>
      <c r="E3157" s="651" t="s">
        <v>1303</v>
      </c>
      <c r="F3157" s="651" t="s">
        <v>1304</v>
      </c>
      <c r="G3157" s="651" t="s">
        <v>1303</v>
      </c>
      <c r="H3157" s="651">
        <v>0.03</v>
      </c>
      <c r="I3157" s="651" t="s">
        <v>1302</v>
      </c>
    </row>
    <row r="3158" spans="1:9" ht="15.75" x14ac:dyDescent="0.25">
      <c r="A3158" s="651">
        <v>3157</v>
      </c>
      <c r="B3158" s="651" t="s">
        <v>1308</v>
      </c>
      <c r="C3158" s="651" t="s">
        <v>296</v>
      </c>
      <c r="D3158" s="651" t="s">
        <v>1298</v>
      </c>
      <c r="E3158" s="651" t="s">
        <v>1303</v>
      </c>
      <c r="F3158" s="651" t="s">
        <v>1304</v>
      </c>
      <c r="G3158" s="651" t="s">
        <v>1303</v>
      </c>
      <c r="H3158" s="651">
        <v>0.03</v>
      </c>
      <c r="I3158" s="651" t="s">
        <v>1302</v>
      </c>
    </row>
    <row r="3159" spans="1:9" ht="15.75" x14ac:dyDescent="0.25">
      <c r="A3159" s="651">
        <v>3158</v>
      </c>
      <c r="B3159" s="651" t="s">
        <v>1308</v>
      </c>
      <c r="C3159" s="651" t="s">
        <v>296</v>
      </c>
      <c r="D3159" s="651" t="s">
        <v>1298</v>
      </c>
      <c r="E3159" s="651" t="s">
        <v>1303</v>
      </c>
      <c r="F3159" s="651" t="s">
        <v>1304</v>
      </c>
      <c r="G3159" s="651" t="s">
        <v>1303</v>
      </c>
      <c r="H3159" s="651">
        <v>0.03</v>
      </c>
      <c r="I3159" s="651" t="s">
        <v>1302</v>
      </c>
    </row>
    <row r="3160" spans="1:9" ht="15.75" x14ac:dyDescent="0.25">
      <c r="A3160" s="651">
        <v>3159</v>
      </c>
      <c r="B3160" s="651" t="s">
        <v>1308</v>
      </c>
      <c r="C3160" s="651" t="s">
        <v>296</v>
      </c>
      <c r="D3160" s="651" t="s">
        <v>1298</v>
      </c>
      <c r="E3160" s="651" t="s">
        <v>1303</v>
      </c>
      <c r="F3160" s="651" t="s">
        <v>1304</v>
      </c>
      <c r="G3160" s="651" t="s">
        <v>1303</v>
      </c>
      <c r="H3160" s="651">
        <v>0.03</v>
      </c>
      <c r="I3160" s="651" t="s">
        <v>1302</v>
      </c>
    </row>
    <row r="3161" spans="1:9" ht="15.75" x14ac:dyDescent="0.25">
      <c r="A3161" s="651">
        <v>3160</v>
      </c>
      <c r="B3161" s="651" t="s">
        <v>1308</v>
      </c>
      <c r="C3161" s="651" t="s">
        <v>296</v>
      </c>
      <c r="D3161" s="651" t="s">
        <v>1298</v>
      </c>
      <c r="E3161" s="651" t="s">
        <v>1303</v>
      </c>
      <c r="F3161" s="651" t="s">
        <v>1304</v>
      </c>
      <c r="G3161" s="651" t="s">
        <v>1303</v>
      </c>
      <c r="H3161" s="651">
        <v>0.03</v>
      </c>
      <c r="I3161" s="651" t="s">
        <v>1302</v>
      </c>
    </row>
    <row r="3162" spans="1:9" ht="15.75" x14ac:dyDescent="0.25">
      <c r="A3162" s="651">
        <v>3161</v>
      </c>
      <c r="B3162" s="651" t="s">
        <v>1308</v>
      </c>
      <c r="C3162" s="651" t="s">
        <v>296</v>
      </c>
      <c r="D3162" s="651" t="s">
        <v>1298</v>
      </c>
      <c r="E3162" s="651" t="s">
        <v>1303</v>
      </c>
      <c r="F3162" s="651" t="s">
        <v>1304</v>
      </c>
      <c r="G3162" s="651" t="s">
        <v>1303</v>
      </c>
      <c r="H3162" s="651">
        <v>0.03</v>
      </c>
      <c r="I3162" s="651" t="s">
        <v>1302</v>
      </c>
    </row>
    <row r="3163" spans="1:9" ht="15.75" x14ac:dyDescent="0.25">
      <c r="A3163" s="651">
        <v>3162</v>
      </c>
      <c r="B3163" s="651" t="s">
        <v>1308</v>
      </c>
      <c r="C3163" s="651" t="s">
        <v>296</v>
      </c>
      <c r="D3163" s="651" t="s">
        <v>1298</v>
      </c>
      <c r="E3163" s="651" t="s">
        <v>1303</v>
      </c>
      <c r="F3163" s="651" t="s">
        <v>1304</v>
      </c>
      <c r="G3163" s="651" t="s">
        <v>1303</v>
      </c>
      <c r="H3163" s="651">
        <v>0.03</v>
      </c>
      <c r="I3163" s="651" t="s">
        <v>1302</v>
      </c>
    </row>
    <row r="3164" spans="1:9" ht="15.75" x14ac:dyDescent="0.25">
      <c r="A3164" s="651">
        <v>3163</v>
      </c>
      <c r="B3164" s="651" t="s">
        <v>1308</v>
      </c>
      <c r="C3164" s="651" t="s">
        <v>296</v>
      </c>
      <c r="D3164" s="651" t="s">
        <v>1298</v>
      </c>
      <c r="E3164" s="651" t="s">
        <v>1303</v>
      </c>
      <c r="F3164" s="651" t="s">
        <v>1304</v>
      </c>
      <c r="G3164" s="651" t="s">
        <v>1303</v>
      </c>
      <c r="H3164" s="651">
        <v>0.03</v>
      </c>
      <c r="I3164" s="651" t="s">
        <v>1302</v>
      </c>
    </row>
    <row r="3165" spans="1:9" ht="15.75" x14ac:dyDescent="0.25">
      <c r="A3165" s="651">
        <v>3164</v>
      </c>
      <c r="B3165" s="651" t="s">
        <v>1308</v>
      </c>
      <c r="C3165" s="651" t="s">
        <v>296</v>
      </c>
      <c r="D3165" s="651" t="s">
        <v>1298</v>
      </c>
      <c r="E3165" s="651" t="s">
        <v>1303</v>
      </c>
      <c r="F3165" s="651" t="s">
        <v>1304</v>
      </c>
      <c r="G3165" s="651" t="s">
        <v>1303</v>
      </c>
      <c r="H3165" s="651">
        <v>0.03</v>
      </c>
      <c r="I3165" s="651" t="s">
        <v>1302</v>
      </c>
    </row>
    <row r="3166" spans="1:9" ht="15.75" x14ac:dyDescent="0.25">
      <c r="A3166" s="651">
        <v>3165</v>
      </c>
      <c r="B3166" s="651" t="s">
        <v>1308</v>
      </c>
      <c r="C3166" s="651" t="s">
        <v>296</v>
      </c>
      <c r="D3166" s="651" t="s">
        <v>1298</v>
      </c>
      <c r="E3166" s="651" t="s">
        <v>1303</v>
      </c>
      <c r="F3166" s="651" t="s">
        <v>1304</v>
      </c>
      <c r="G3166" s="651" t="s">
        <v>1303</v>
      </c>
      <c r="H3166" s="651">
        <v>0.03</v>
      </c>
      <c r="I3166" s="651" t="s">
        <v>1302</v>
      </c>
    </row>
    <row r="3167" spans="1:9" ht="15.75" x14ac:dyDescent="0.25">
      <c r="A3167" s="651">
        <v>3166</v>
      </c>
      <c r="B3167" s="651" t="s">
        <v>1308</v>
      </c>
      <c r="C3167" s="651" t="s">
        <v>296</v>
      </c>
      <c r="D3167" s="651" t="s">
        <v>1298</v>
      </c>
      <c r="E3167" s="651" t="s">
        <v>1303</v>
      </c>
      <c r="F3167" s="651" t="s">
        <v>1304</v>
      </c>
      <c r="G3167" s="651" t="s">
        <v>1303</v>
      </c>
      <c r="H3167" s="651">
        <v>0.03</v>
      </c>
      <c r="I3167" s="651" t="s">
        <v>1302</v>
      </c>
    </row>
    <row r="3168" spans="1:9" ht="15.75" x14ac:dyDescent="0.25">
      <c r="A3168" s="651">
        <v>3167</v>
      </c>
      <c r="B3168" s="651" t="s">
        <v>1308</v>
      </c>
      <c r="C3168" s="651" t="s">
        <v>296</v>
      </c>
      <c r="D3168" s="651" t="s">
        <v>1298</v>
      </c>
      <c r="E3168" s="651" t="s">
        <v>1303</v>
      </c>
      <c r="F3168" s="651" t="s">
        <v>1304</v>
      </c>
      <c r="G3168" s="651" t="s">
        <v>1303</v>
      </c>
      <c r="H3168" s="651">
        <v>0.03</v>
      </c>
      <c r="I3168" s="651" t="s">
        <v>1302</v>
      </c>
    </row>
    <row r="3169" spans="1:9" ht="15.75" x14ac:dyDescent="0.25">
      <c r="A3169" s="651">
        <v>3168</v>
      </c>
      <c r="B3169" s="651" t="s">
        <v>1308</v>
      </c>
      <c r="C3169" s="651" t="s">
        <v>296</v>
      </c>
      <c r="D3169" s="651" t="s">
        <v>1298</v>
      </c>
      <c r="E3169" s="651" t="s">
        <v>1303</v>
      </c>
      <c r="F3169" s="651" t="s">
        <v>1304</v>
      </c>
      <c r="G3169" s="651" t="s">
        <v>1303</v>
      </c>
      <c r="H3169" s="651">
        <v>0.03</v>
      </c>
      <c r="I3169" s="651" t="s">
        <v>1302</v>
      </c>
    </row>
    <row r="3170" spans="1:9" ht="15.75" x14ac:dyDescent="0.25">
      <c r="A3170" s="651">
        <v>3169</v>
      </c>
      <c r="B3170" s="651" t="s">
        <v>1308</v>
      </c>
      <c r="C3170" s="651" t="s">
        <v>296</v>
      </c>
      <c r="D3170" s="651" t="s">
        <v>1298</v>
      </c>
      <c r="E3170" s="651" t="s">
        <v>1303</v>
      </c>
      <c r="F3170" s="651" t="s">
        <v>1304</v>
      </c>
      <c r="G3170" s="651" t="s">
        <v>1303</v>
      </c>
      <c r="H3170" s="651">
        <v>0.03</v>
      </c>
      <c r="I3170" s="651" t="s">
        <v>1302</v>
      </c>
    </row>
    <row r="3171" spans="1:9" ht="15.75" x14ac:dyDescent="0.25">
      <c r="A3171" s="651">
        <v>3170</v>
      </c>
      <c r="B3171" s="651" t="s">
        <v>1308</v>
      </c>
      <c r="C3171" s="651" t="s">
        <v>296</v>
      </c>
      <c r="D3171" s="651" t="s">
        <v>1298</v>
      </c>
      <c r="E3171" s="651" t="s">
        <v>1303</v>
      </c>
      <c r="F3171" s="651" t="s">
        <v>1304</v>
      </c>
      <c r="G3171" s="651" t="s">
        <v>1303</v>
      </c>
      <c r="H3171" s="651">
        <v>0.03</v>
      </c>
      <c r="I3171" s="651" t="s">
        <v>1302</v>
      </c>
    </row>
    <row r="3172" spans="1:9" ht="15.75" x14ac:dyDescent="0.25">
      <c r="A3172" s="651">
        <v>3171</v>
      </c>
      <c r="B3172" s="651" t="s">
        <v>1308</v>
      </c>
      <c r="C3172" s="651" t="s">
        <v>296</v>
      </c>
      <c r="D3172" s="651" t="s">
        <v>1298</v>
      </c>
      <c r="E3172" s="651" t="s">
        <v>1303</v>
      </c>
      <c r="F3172" s="651" t="s">
        <v>1304</v>
      </c>
      <c r="G3172" s="651" t="s">
        <v>1303</v>
      </c>
      <c r="H3172" s="651">
        <v>0.03</v>
      </c>
      <c r="I3172" s="651" t="s">
        <v>1302</v>
      </c>
    </row>
    <row r="3173" spans="1:9" ht="15.75" x14ac:dyDescent="0.25">
      <c r="A3173" s="651">
        <v>3172</v>
      </c>
      <c r="B3173" s="651" t="s">
        <v>1308</v>
      </c>
      <c r="C3173" s="651" t="s">
        <v>296</v>
      </c>
      <c r="D3173" s="651" t="s">
        <v>1298</v>
      </c>
      <c r="E3173" s="651" t="s">
        <v>1303</v>
      </c>
      <c r="F3173" s="651" t="s">
        <v>1304</v>
      </c>
      <c r="G3173" s="651" t="s">
        <v>1303</v>
      </c>
      <c r="H3173" s="651">
        <v>0.03</v>
      </c>
      <c r="I3173" s="651" t="s">
        <v>1302</v>
      </c>
    </row>
    <row r="3174" spans="1:9" ht="15.75" x14ac:dyDescent="0.25">
      <c r="A3174" s="651">
        <v>3173</v>
      </c>
      <c r="B3174" s="651" t="s">
        <v>1308</v>
      </c>
      <c r="C3174" s="651" t="s">
        <v>296</v>
      </c>
      <c r="D3174" s="651" t="s">
        <v>1298</v>
      </c>
      <c r="E3174" s="651" t="s">
        <v>1303</v>
      </c>
      <c r="F3174" s="651" t="s">
        <v>1304</v>
      </c>
      <c r="G3174" s="651" t="s">
        <v>1303</v>
      </c>
      <c r="H3174" s="651">
        <v>0.03</v>
      </c>
      <c r="I3174" s="651" t="s">
        <v>1302</v>
      </c>
    </row>
    <row r="3175" spans="1:9" ht="15.75" x14ac:dyDescent="0.25">
      <c r="A3175" s="651">
        <v>3174</v>
      </c>
      <c r="B3175" s="651" t="s">
        <v>1308</v>
      </c>
      <c r="C3175" s="651" t="s">
        <v>296</v>
      </c>
      <c r="D3175" s="651" t="s">
        <v>1298</v>
      </c>
      <c r="E3175" s="651" t="s">
        <v>1303</v>
      </c>
      <c r="F3175" s="651" t="s">
        <v>1304</v>
      </c>
      <c r="G3175" s="651" t="s">
        <v>1303</v>
      </c>
      <c r="H3175" s="651">
        <v>0.03</v>
      </c>
      <c r="I3175" s="651" t="s">
        <v>1302</v>
      </c>
    </row>
    <row r="3176" spans="1:9" ht="15.75" x14ac:dyDescent="0.25">
      <c r="A3176" s="651">
        <v>3175</v>
      </c>
      <c r="B3176" s="651" t="s">
        <v>1308</v>
      </c>
      <c r="C3176" s="651" t="s">
        <v>296</v>
      </c>
      <c r="D3176" s="651" t="s">
        <v>1298</v>
      </c>
      <c r="E3176" s="651" t="s">
        <v>1303</v>
      </c>
      <c r="F3176" s="651" t="s">
        <v>1304</v>
      </c>
      <c r="G3176" s="651" t="s">
        <v>1303</v>
      </c>
      <c r="H3176" s="651">
        <v>0.03</v>
      </c>
      <c r="I3176" s="651" t="s">
        <v>1302</v>
      </c>
    </row>
    <row r="3177" spans="1:9" ht="15.75" x14ac:dyDescent="0.25">
      <c r="A3177" s="651">
        <v>3176</v>
      </c>
      <c r="B3177" s="651" t="s">
        <v>1308</v>
      </c>
      <c r="C3177" s="651" t="s">
        <v>296</v>
      </c>
      <c r="D3177" s="651" t="s">
        <v>1298</v>
      </c>
      <c r="E3177" s="651" t="s">
        <v>1303</v>
      </c>
      <c r="F3177" s="651" t="s">
        <v>1304</v>
      </c>
      <c r="G3177" s="651" t="s">
        <v>1303</v>
      </c>
      <c r="H3177" s="651">
        <v>0.03</v>
      </c>
      <c r="I3177" s="651" t="s">
        <v>1302</v>
      </c>
    </row>
    <row r="3178" spans="1:9" ht="15.75" x14ac:dyDescent="0.25">
      <c r="A3178" s="651">
        <v>3177</v>
      </c>
      <c r="B3178" s="651" t="s">
        <v>1308</v>
      </c>
      <c r="C3178" s="651" t="s">
        <v>296</v>
      </c>
      <c r="D3178" s="651" t="s">
        <v>1298</v>
      </c>
      <c r="E3178" s="651" t="s">
        <v>1303</v>
      </c>
      <c r="F3178" s="651" t="s">
        <v>1304</v>
      </c>
      <c r="G3178" s="651" t="s">
        <v>1303</v>
      </c>
      <c r="H3178" s="651">
        <v>0.03</v>
      </c>
      <c r="I3178" s="651" t="s">
        <v>1302</v>
      </c>
    </row>
    <row r="3179" spans="1:9" ht="15.75" x14ac:dyDescent="0.25">
      <c r="A3179" s="651">
        <v>3178</v>
      </c>
      <c r="B3179" s="651" t="s">
        <v>1308</v>
      </c>
      <c r="C3179" s="651" t="s">
        <v>296</v>
      </c>
      <c r="D3179" s="651" t="s">
        <v>1298</v>
      </c>
      <c r="E3179" s="651" t="s">
        <v>1303</v>
      </c>
      <c r="F3179" s="651" t="s">
        <v>1304</v>
      </c>
      <c r="G3179" s="651" t="s">
        <v>1303</v>
      </c>
      <c r="H3179" s="651">
        <v>0.03</v>
      </c>
      <c r="I3179" s="651" t="s">
        <v>1302</v>
      </c>
    </row>
    <row r="3180" spans="1:9" ht="15.75" x14ac:dyDescent="0.25">
      <c r="A3180" s="651">
        <v>3179</v>
      </c>
      <c r="B3180" s="651" t="s">
        <v>1308</v>
      </c>
      <c r="C3180" s="651" t="s">
        <v>296</v>
      </c>
      <c r="D3180" s="651" t="s">
        <v>1298</v>
      </c>
      <c r="E3180" s="651" t="s">
        <v>1303</v>
      </c>
      <c r="F3180" s="651" t="s">
        <v>1304</v>
      </c>
      <c r="G3180" s="651" t="s">
        <v>1303</v>
      </c>
      <c r="H3180" s="651">
        <v>0.03</v>
      </c>
      <c r="I3180" s="651" t="s">
        <v>1302</v>
      </c>
    </row>
    <row r="3181" spans="1:9" ht="15.75" x14ac:dyDescent="0.25">
      <c r="A3181" s="651">
        <v>3180</v>
      </c>
      <c r="B3181" s="651" t="s">
        <v>1308</v>
      </c>
      <c r="C3181" s="651" t="s">
        <v>296</v>
      </c>
      <c r="D3181" s="651" t="s">
        <v>1298</v>
      </c>
      <c r="E3181" s="651" t="s">
        <v>1303</v>
      </c>
      <c r="F3181" s="651" t="s">
        <v>1304</v>
      </c>
      <c r="G3181" s="651" t="s">
        <v>1303</v>
      </c>
      <c r="H3181" s="651">
        <v>0.03</v>
      </c>
      <c r="I3181" s="651" t="s">
        <v>1302</v>
      </c>
    </row>
    <row r="3182" spans="1:9" ht="15.75" x14ac:dyDescent="0.25">
      <c r="A3182" s="651">
        <v>3181</v>
      </c>
      <c r="B3182" s="651" t="s">
        <v>1308</v>
      </c>
      <c r="C3182" s="651" t="s">
        <v>296</v>
      </c>
      <c r="D3182" s="651" t="s">
        <v>1298</v>
      </c>
      <c r="E3182" s="651" t="s">
        <v>1303</v>
      </c>
      <c r="F3182" s="651" t="s">
        <v>1304</v>
      </c>
      <c r="G3182" s="651" t="s">
        <v>1303</v>
      </c>
      <c r="H3182" s="651">
        <v>0.03</v>
      </c>
      <c r="I3182" s="651" t="s">
        <v>1302</v>
      </c>
    </row>
    <row r="3183" spans="1:9" ht="15.75" x14ac:dyDescent="0.25">
      <c r="A3183" s="651">
        <v>3182</v>
      </c>
      <c r="B3183" s="651" t="s">
        <v>1308</v>
      </c>
      <c r="C3183" s="651" t="s">
        <v>296</v>
      </c>
      <c r="D3183" s="651" t="s">
        <v>1298</v>
      </c>
      <c r="E3183" s="651" t="s">
        <v>1303</v>
      </c>
      <c r="F3183" s="651" t="s">
        <v>1304</v>
      </c>
      <c r="G3183" s="651" t="s">
        <v>1303</v>
      </c>
      <c r="H3183" s="651">
        <v>0.03</v>
      </c>
      <c r="I3183" s="651" t="s">
        <v>1302</v>
      </c>
    </row>
    <row r="3184" spans="1:9" ht="15.75" x14ac:dyDescent="0.25">
      <c r="A3184" s="651">
        <v>3183</v>
      </c>
      <c r="B3184" s="651" t="s">
        <v>1308</v>
      </c>
      <c r="C3184" s="651" t="s">
        <v>296</v>
      </c>
      <c r="D3184" s="651" t="s">
        <v>1298</v>
      </c>
      <c r="E3184" s="651" t="s">
        <v>1303</v>
      </c>
      <c r="F3184" s="651" t="s">
        <v>1304</v>
      </c>
      <c r="G3184" s="651" t="s">
        <v>1303</v>
      </c>
      <c r="H3184" s="651">
        <v>0.03</v>
      </c>
      <c r="I3184" s="651" t="s">
        <v>1302</v>
      </c>
    </row>
    <row r="3185" spans="1:9" ht="15.75" x14ac:dyDescent="0.25">
      <c r="A3185" s="651">
        <v>3184</v>
      </c>
      <c r="B3185" s="651" t="s">
        <v>1308</v>
      </c>
      <c r="C3185" s="651" t="s">
        <v>296</v>
      </c>
      <c r="D3185" s="651" t="s">
        <v>1298</v>
      </c>
      <c r="E3185" s="651" t="s">
        <v>1303</v>
      </c>
      <c r="F3185" s="651" t="s">
        <v>1304</v>
      </c>
      <c r="G3185" s="651" t="s">
        <v>1303</v>
      </c>
      <c r="H3185" s="651">
        <v>0.03</v>
      </c>
      <c r="I3185" s="651" t="s">
        <v>1302</v>
      </c>
    </row>
    <row r="3186" spans="1:9" ht="15.75" x14ac:dyDescent="0.25">
      <c r="A3186" s="651">
        <v>3185</v>
      </c>
      <c r="B3186" s="651" t="s">
        <v>1308</v>
      </c>
      <c r="C3186" s="651" t="s">
        <v>296</v>
      </c>
      <c r="D3186" s="651" t="s">
        <v>1298</v>
      </c>
      <c r="E3186" s="651" t="s">
        <v>1303</v>
      </c>
      <c r="F3186" s="651" t="s">
        <v>1304</v>
      </c>
      <c r="G3186" s="651" t="s">
        <v>1303</v>
      </c>
      <c r="H3186" s="651">
        <v>0.03</v>
      </c>
      <c r="I3186" s="651" t="s">
        <v>1302</v>
      </c>
    </row>
    <row r="3187" spans="1:9" ht="15.75" x14ac:dyDescent="0.25">
      <c r="A3187" s="651">
        <v>3186</v>
      </c>
      <c r="B3187" s="651" t="s">
        <v>1308</v>
      </c>
      <c r="C3187" s="651" t="s">
        <v>296</v>
      </c>
      <c r="D3187" s="651" t="s">
        <v>1298</v>
      </c>
      <c r="E3187" s="651" t="s">
        <v>1303</v>
      </c>
      <c r="F3187" s="651" t="s">
        <v>1304</v>
      </c>
      <c r="G3187" s="651" t="s">
        <v>1303</v>
      </c>
      <c r="H3187" s="651">
        <v>0.03</v>
      </c>
      <c r="I3187" s="651" t="s">
        <v>1302</v>
      </c>
    </row>
    <row r="3188" spans="1:9" ht="15.75" x14ac:dyDescent="0.25">
      <c r="A3188" s="651">
        <v>3187</v>
      </c>
      <c r="B3188" s="651" t="s">
        <v>1308</v>
      </c>
      <c r="C3188" s="651" t="s">
        <v>296</v>
      </c>
      <c r="D3188" s="651" t="s">
        <v>1298</v>
      </c>
      <c r="E3188" s="651" t="s">
        <v>1303</v>
      </c>
      <c r="F3188" s="651" t="s">
        <v>1304</v>
      </c>
      <c r="G3188" s="651" t="s">
        <v>1303</v>
      </c>
      <c r="H3188" s="651">
        <v>0.03</v>
      </c>
      <c r="I3188" s="651" t="s">
        <v>1302</v>
      </c>
    </row>
    <row r="3189" spans="1:9" ht="15.75" x14ac:dyDescent="0.25">
      <c r="A3189" s="651">
        <v>3188</v>
      </c>
      <c r="B3189" s="651" t="s">
        <v>1308</v>
      </c>
      <c r="C3189" s="651" t="s">
        <v>296</v>
      </c>
      <c r="D3189" s="651" t="s">
        <v>1298</v>
      </c>
      <c r="E3189" s="651" t="s">
        <v>1303</v>
      </c>
      <c r="F3189" s="651" t="s">
        <v>1304</v>
      </c>
      <c r="G3189" s="651" t="s">
        <v>1303</v>
      </c>
      <c r="H3189" s="651">
        <v>0.03</v>
      </c>
      <c r="I3189" s="651" t="s">
        <v>1302</v>
      </c>
    </row>
    <row r="3190" spans="1:9" ht="15.75" x14ac:dyDescent="0.25">
      <c r="A3190" s="651">
        <v>3189</v>
      </c>
      <c r="B3190" s="651" t="s">
        <v>1308</v>
      </c>
      <c r="C3190" s="651" t="s">
        <v>296</v>
      </c>
      <c r="D3190" s="651" t="s">
        <v>1298</v>
      </c>
      <c r="E3190" s="651" t="s">
        <v>1303</v>
      </c>
      <c r="F3190" s="651" t="s">
        <v>1304</v>
      </c>
      <c r="G3190" s="651" t="s">
        <v>1303</v>
      </c>
      <c r="H3190" s="651">
        <v>0.03</v>
      </c>
      <c r="I3190" s="651" t="s">
        <v>1302</v>
      </c>
    </row>
    <row r="3191" spans="1:9" ht="15.75" x14ac:dyDescent="0.25">
      <c r="A3191" s="651">
        <v>3190</v>
      </c>
      <c r="B3191" s="651" t="s">
        <v>1308</v>
      </c>
      <c r="C3191" s="651" t="s">
        <v>296</v>
      </c>
      <c r="D3191" s="651" t="s">
        <v>1298</v>
      </c>
      <c r="E3191" s="651" t="s">
        <v>1303</v>
      </c>
      <c r="F3191" s="651" t="s">
        <v>1304</v>
      </c>
      <c r="G3191" s="651" t="s">
        <v>1303</v>
      </c>
      <c r="H3191" s="651">
        <v>0.03</v>
      </c>
      <c r="I3191" s="651" t="s">
        <v>1302</v>
      </c>
    </row>
    <row r="3192" spans="1:9" ht="15.75" x14ac:dyDescent="0.25">
      <c r="A3192" s="651">
        <v>3191</v>
      </c>
      <c r="B3192" s="651" t="s">
        <v>1308</v>
      </c>
      <c r="C3192" s="651" t="s">
        <v>296</v>
      </c>
      <c r="D3192" s="651" t="s">
        <v>1298</v>
      </c>
      <c r="E3192" s="651" t="s">
        <v>1303</v>
      </c>
      <c r="F3192" s="651" t="s">
        <v>1304</v>
      </c>
      <c r="G3192" s="651" t="s">
        <v>1303</v>
      </c>
      <c r="H3192" s="651">
        <v>0.03</v>
      </c>
      <c r="I3192" s="651" t="s">
        <v>1302</v>
      </c>
    </row>
    <row r="3193" spans="1:9" ht="15.75" x14ac:dyDescent="0.25">
      <c r="A3193" s="651">
        <v>3192</v>
      </c>
      <c r="B3193" s="651" t="s">
        <v>1308</v>
      </c>
      <c r="C3193" s="651" t="s">
        <v>296</v>
      </c>
      <c r="D3193" s="651" t="s">
        <v>1298</v>
      </c>
      <c r="E3193" s="651" t="s">
        <v>1303</v>
      </c>
      <c r="F3193" s="651" t="s">
        <v>1304</v>
      </c>
      <c r="G3193" s="651" t="s">
        <v>1303</v>
      </c>
      <c r="H3193" s="651">
        <v>0.03</v>
      </c>
      <c r="I3193" s="651" t="s">
        <v>1302</v>
      </c>
    </row>
    <row r="3194" spans="1:9" ht="15.75" x14ac:dyDescent="0.25">
      <c r="A3194" s="651">
        <v>3193</v>
      </c>
      <c r="B3194" s="651" t="s">
        <v>1308</v>
      </c>
      <c r="C3194" s="651" t="s">
        <v>296</v>
      </c>
      <c r="D3194" s="651" t="s">
        <v>1298</v>
      </c>
      <c r="E3194" s="651" t="s">
        <v>1303</v>
      </c>
      <c r="F3194" s="651" t="s">
        <v>1304</v>
      </c>
      <c r="G3194" s="651" t="s">
        <v>1303</v>
      </c>
      <c r="H3194" s="651">
        <v>0.03</v>
      </c>
      <c r="I3194" s="651" t="s">
        <v>1302</v>
      </c>
    </row>
    <row r="3195" spans="1:9" ht="15.75" x14ac:dyDescent="0.25">
      <c r="A3195" s="651">
        <v>3194</v>
      </c>
      <c r="B3195" s="651" t="s">
        <v>1308</v>
      </c>
      <c r="C3195" s="651" t="s">
        <v>296</v>
      </c>
      <c r="D3195" s="651" t="s">
        <v>1298</v>
      </c>
      <c r="E3195" s="651" t="s">
        <v>1303</v>
      </c>
      <c r="F3195" s="651" t="s">
        <v>1304</v>
      </c>
      <c r="G3195" s="651" t="s">
        <v>1303</v>
      </c>
      <c r="H3195" s="651">
        <v>0.03</v>
      </c>
      <c r="I3195" s="651" t="s">
        <v>1302</v>
      </c>
    </row>
    <row r="3196" spans="1:9" ht="15.75" x14ac:dyDescent="0.25">
      <c r="A3196" s="651">
        <v>3195</v>
      </c>
      <c r="B3196" s="651" t="s">
        <v>1308</v>
      </c>
      <c r="C3196" s="651" t="s">
        <v>296</v>
      </c>
      <c r="D3196" s="651" t="s">
        <v>1298</v>
      </c>
      <c r="E3196" s="651" t="s">
        <v>1303</v>
      </c>
      <c r="F3196" s="651" t="s">
        <v>1304</v>
      </c>
      <c r="G3196" s="651" t="s">
        <v>1303</v>
      </c>
      <c r="H3196" s="651">
        <v>0.03</v>
      </c>
      <c r="I3196" s="651" t="s">
        <v>1302</v>
      </c>
    </row>
    <row r="3197" spans="1:9" ht="15.75" x14ac:dyDescent="0.25">
      <c r="A3197" s="651">
        <v>3196</v>
      </c>
      <c r="B3197" s="651" t="s">
        <v>1308</v>
      </c>
      <c r="C3197" s="651" t="s">
        <v>296</v>
      </c>
      <c r="D3197" s="651" t="s">
        <v>1298</v>
      </c>
      <c r="E3197" s="651" t="s">
        <v>1303</v>
      </c>
      <c r="F3197" s="651" t="s">
        <v>1301</v>
      </c>
      <c r="G3197" s="651" t="s">
        <v>1303</v>
      </c>
      <c r="H3197" s="651">
        <v>3.1E-2</v>
      </c>
      <c r="I3197" s="651" t="s">
        <v>1302</v>
      </c>
    </row>
    <row r="3198" spans="1:9" ht="15.75" x14ac:dyDescent="0.25">
      <c r="A3198" s="651">
        <v>3197</v>
      </c>
      <c r="B3198" s="651" t="s">
        <v>1308</v>
      </c>
      <c r="C3198" s="651" t="s">
        <v>296</v>
      </c>
      <c r="D3198" s="651" t="s">
        <v>1298</v>
      </c>
      <c r="E3198" s="651" t="s">
        <v>1303</v>
      </c>
      <c r="F3198" s="651" t="s">
        <v>1301</v>
      </c>
      <c r="G3198" s="651" t="s">
        <v>1303</v>
      </c>
      <c r="H3198" s="651">
        <v>3.1E-2</v>
      </c>
      <c r="I3198" s="651" t="s">
        <v>1302</v>
      </c>
    </row>
    <row r="3199" spans="1:9" ht="15.75" x14ac:dyDescent="0.25">
      <c r="A3199" s="651">
        <v>3198</v>
      </c>
      <c r="B3199" s="651" t="s">
        <v>1308</v>
      </c>
      <c r="C3199" s="651" t="s">
        <v>296</v>
      </c>
      <c r="D3199" s="651" t="s">
        <v>1298</v>
      </c>
      <c r="E3199" s="651" t="s">
        <v>1303</v>
      </c>
      <c r="F3199" s="651" t="s">
        <v>1301</v>
      </c>
      <c r="G3199" s="651" t="s">
        <v>1303</v>
      </c>
      <c r="H3199" s="651">
        <v>3.1E-2</v>
      </c>
      <c r="I3199" s="651" t="s">
        <v>1302</v>
      </c>
    </row>
    <row r="3200" spans="1:9" ht="15.75" x14ac:dyDescent="0.25">
      <c r="A3200" s="651">
        <v>3199</v>
      </c>
      <c r="B3200" s="651" t="s">
        <v>1308</v>
      </c>
      <c r="C3200" s="651" t="s">
        <v>296</v>
      </c>
      <c r="D3200" s="651" t="s">
        <v>1298</v>
      </c>
      <c r="E3200" s="651" t="s">
        <v>1303</v>
      </c>
      <c r="F3200" s="651" t="s">
        <v>1301</v>
      </c>
      <c r="G3200" s="651" t="s">
        <v>1303</v>
      </c>
      <c r="H3200" s="651">
        <v>3.1E-2</v>
      </c>
      <c r="I3200" s="651" t="s">
        <v>1302</v>
      </c>
    </row>
    <row r="3201" spans="1:9" ht="15.75" x14ac:dyDescent="0.25">
      <c r="A3201" s="651">
        <v>3200</v>
      </c>
      <c r="B3201" s="651" t="s">
        <v>1308</v>
      </c>
      <c r="C3201" s="651" t="s">
        <v>296</v>
      </c>
      <c r="D3201" s="651" t="s">
        <v>1298</v>
      </c>
      <c r="E3201" s="651" t="s">
        <v>1303</v>
      </c>
      <c r="F3201" s="651" t="s">
        <v>1301</v>
      </c>
      <c r="G3201" s="651" t="s">
        <v>1303</v>
      </c>
      <c r="H3201" s="651">
        <v>3.1E-2</v>
      </c>
      <c r="I3201" s="651" t="s">
        <v>1302</v>
      </c>
    </row>
    <row r="3202" spans="1:9" ht="15.75" x14ac:dyDescent="0.25">
      <c r="A3202" s="651">
        <v>3201</v>
      </c>
      <c r="B3202" s="651" t="s">
        <v>1308</v>
      </c>
      <c r="C3202" s="651" t="s">
        <v>296</v>
      </c>
      <c r="D3202" s="651" t="s">
        <v>1298</v>
      </c>
      <c r="E3202" s="651" t="s">
        <v>1303</v>
      </c>
      <c r="F3202" s="651" t="s">
        <v>1301</v>
      </c>
      <c r="G3202" s="651" t="s">
        <v>1303</v>
      </c>
      <c r="H3202" s="651">
        <v>3.1E-2</v>
      </c>
      <c r="I3202" s="651" t="s">
        <v>1302</v>
      </c>
    </row>
    <row r="3203" spans="1:9" ht="15.75" x14ac:dyDescent="0.25">
      <c r="A3203" s="651">
        <v>3202</v>
      </c>
      <c r="B3203" s="651" t="s">
        <v>1308</v>
      </c>
      <c r="C3203" s="651" t="s">
        <v>296</v>
      </c>
      <c r="D3203" s="651" t="s">
        <v>1298</v>
      </c>
      <c r="E3203" s="651" t="s">
        <v>1303</v>
      </c>
      <c r="F3203" s="651" t="s">
        <v>1301</v>
      </c>
      <c r="G3203" s="651" t="s">
        <v>1303</v>
      </c>
      <c r="H3203" s="651">
        <v>3.1E-2</v>
      </c>
      <c r="I3203" s="651" t="s">
        <v>1302</v>
      </c>
    </row>
    <row r="3204" spans="1:9" ht="15.75" x14ac:dyDescent="0.25">
      <c r="A3204" s="651">
        <v>3203</v>
      </c>
      <c r="B3204" s="651" t="s">
        <v>1308</v>
      </c>
      <c r="C3204" s="651" t="s">
        <v>296</v>
      </c>
      <c r="D3204" s="651" t="s">
        <v>1298</v>
      </c>
      <c r="E3204" s="651" t="s">
        <v>1303</v>
      </c>
      <c r="F3204" s="651" t="s">
        <v>1301</v>
      </c>
      <c r="G3204" s="651" t="s">
        <v>1303</v>
      </c>
      <c r="H3204" s="651">
        <v>3.1E-2</v>
      </c>
      <c r="I3204" s="651" t="s">
        <v>1302</v>
      </c>
    </row>
    <row r="3205" spans="1:9" ht="15.75" x14ac:dyDescent="0.25">
      <c r="A3205" s="651">
        <v>3204</v>
      </c>
      <c r="B3205" s="651" t="s">
        <v>1308</v>
      </c>
      <c r="C3205" s="651" t="s">
        <v>296</v>
      </c>
      <c r="D3205" s="651" t="s">
        <v>1298</v>
      </c>
      <c r="E3205" s="651" t="s">
        <v>1303</v>
      </c>
      <c r="F3205" s="651" t="s">
        <v>1301</v>
      </c>
      <c r="G3205" s="651" t="s">
        <v>1303</v>
      </c>
      <c r="H3205" s="651">
        <v>3.5999999999999997E-2</v>
      </c>
      <c r="I3205" s="651" t="s">
        <v>1302</v>
      </c>
    </row>
    <row r="3206" spans="1:9" ht="15.75" x14ac:dyDescent="0.25">
      <c r="A3206" s="651">
        <v>3205</v>
      </c>
      <c r="B3206" s="651" t="s">
        <v>1308</v>
      </c>
      <c r="C3206" s="651" t="s">
        <v>296</v>
      </c>
      <c r="D3206" s="651" t="s">
        <v>1298</v>
      </c>
      <c r="E3206" s="651" t="s">
        <v>1303</v>
      </c>
      <c r="F3206" s="651" t="s">
        <v>1301</v>
      </c>
      <c r="G3206" s="651" t="s">
        <v>1303</v>
      </c>
      <c r="H3206" s="651">
        <v>3.5999999999999997E-2</v>
      </c>
      <c r="I3206" s="651" t="s">
        <v>1302</v>
      </c>
    </row>
    <row r="3207" spans="1:9" ht="15.75" x14ac:dyDescent="0.25">
      <c r="A3207" s="651">
        <v>3206</v>
      </c>
      <c r="B3207" s="651" t="s">
        <v>1308</v>
      </c>
      <c r="C3207" s="651" t="s">
        <v>296</v>
      </c>
      <c r="D3207" s="651" t="s">
        <v>1298</v>
      </c>
      <c r="E3207" s="651" t="s">
        <v>1303</v>
      </c>
      <c r="F3207" s="651" t="s">
        <v>1301</v>
      </c>
      <c r="G3207" s="651" t="s">
        <v>1303</v>
      </c>
      <c r="H3207" s="651">
        <v>3.5999999999999997E-2</v>
      </c>
      <c r="I3207" s="651" t="s">
        <v>1302</v>
      </c>
    </row>
    <row r="3208" spans="1:9" ht="15.75" x14ac:dyDescent="0.25">
      <c r="A3208" s="651">
        <v>3207</v>
      </c>
      <c r="B3208" s="651" t="s">
        <v>1308</v>
      </c>
      <c r="C3208" s="651" t="s">
        <v>296</v>
      </c>
      <c r="D3208" s="651" t="s">
        <v>1298</v>
      </c>
      <c r="E3208" s="651" t="s">
        <v>1303</v>
      </c>
      <c r="F3208" s="651" t="s">
        <v>1301</v>
      </c>
      <c r="G3208" s="651" t="s">
        <v>1303</v>
      </c>
      <c r="H3208" s="651">
        <v>3.5999999999999997E-2</v>
      </c>
      <c r="I3208" s="651" t="s">
        <v>1302</v>
      </c>
    </row>
    <row r="3209" spans="1:9" ht="15.75" x14ac:dyDescent="0.25">
      <c r="A3209" s="651">
        <v>3208</v>
      </c>
      <c r="B3209" s="651" t="s">
        <v>1308</v>
      </c>
      <c r="C3209" s="651" t="s">
        <v>296</v>
      </c>
      <c r="D3209" s="651" t="s">
        <v>1298</v>
      </c>
      <c r="E3209" s="651" t="s">
        <v>1303</v>
      </c>
      <c r="F3209" s="651" t="s">
        <v>1301</v>
      </c>
      <c r="G3209" s="651" t="s">
        <v>1303</v>
      </c>
      <c r="H3209" s="651">
        <v>3.5999999999999997E-2</v>
      </c>
      <c r="I3209" s="651" t="s">
        <v>1302</v>
      </c>
    </row>
    <row r="3210" spans="1:9" ht="15.75" x14ac:dyDescent="0.25">
      <c r="A3210" s="651">
        <v>3209</v>
      </c>
      <c r="B3210" s="651" t="s">
        <v>1308</v>
      </c>
      <c r="C3210" s="651" t="s">
        <v>296</v>
      </c>
      <c r="D3210" s="651" t="s">
        <v>1298</v>
      </c>
      <c r="E3210" s="651" t="s">
        <v>1303</v>
      </c>
      <c r="F3210" s="651" t="s">
        <v>1301</v>
      </c>
      <c r="G3210" s="651" t="s">
        <v>1303</v>
      </c>
      <c r="H3210" s="651">
        <v>3.5999999999999997E-2</v>
      </c>
      <c r="I3210" s="651" t="s">
        <v>1302</v>
      </c>
    </row>
    <row r="3211" spans="1:9" ht="15.75" x14ac:dyDescent="0.25">
      <c r="A3211" s="651">
        <v>3210</v>
      </c>
      <c r="B3211" s="651" t="s">
        <v>1308</v>
      </c>
      <c r="C3211" s="651" t="s">
        <v>296</v>
      </c>
      <c r="D3211" s="651" t="s">
        <v>1298</v>
      </c>
      <c r="E3211" s="651" t="s">
        <v>1303</v>
      </c>
      <c r="F3211" s="651" t="s">
        <v>1301</v>
      </c>
      <c r="G3211" s="651" t="s">
        <v>1303</v>
      </c>
      <c r="H3211" s="651">
        <v>3.5999999999999997E-2</v>
      </c>
      <c r="I3211" s="651" t="s">
        <v>1302</v>
      </c>
    </row>
    <row r="3212" spans="1:9" ht="15.75" x14ac:dyDescent="0.25">
      <c r="A3212" s="651">
        <v>3211</v>
      </c>
      <c r="B3212" s="651" t="s">
        <v>1308</v>
      </c>
      <c r="C3212" s="651" t="s">
        <v>296</v>
      </c>
      <c r="D3212" s="651" t="s">
        <v>1298</v>
      </c>
      <c r="E3212" s="651" t="s">
        <v>1303</v>
      </c>
      <c r="F3212" s="651" t="s">
        <v>1301</v>
      </c>
      <c r="G3212" s="651" t="s">
        <v>1303</v>
      </c>
      <c r="H3212" s="651">
        <v>3.5999999999999997E-2</v>
      </c>
      <c r="I3212" s="651" t="s">
        <v>1302</v>
      </c>
    </row>
    <row r="3213" spans="1:9" ht="15.75" x14ac:dyDescent="0.25">
      <c r="A3213" s="651">
        <v>3212</v>
      </c>
      <c r="B3213" s="651" t="s">
        <v>1308</v>
      </c>
      <c r="C3213" s="651" t="s">
        <v>296</v>
      </c>
      <c r="D3213" s="651" t="s">
        <v>1298</v>
      </c>
      <c r="E3213" s="651" t="s">
        <v>1303</v>
      </c>
      <c r="F3213" s="651" t="s">
        <v>1301</v>
      </c>
      <c r="G3213" s="651" t="s">
        <v>1303</v>
      </c>
      <c r="H3213" s="651">
        <v>3.6999999999999998E-2</v>
      </c>
      <c r="I3213" s="651" t="s">
        <v>1302</v>
      </c>
    </row>
    <row r="3214" spans="1:9" ht="15.75" x14ac:dyDescent="0.25">
      <c r="A3214" s="651">
        <v>3213</v>
      </c>
      <c r="B3214" s="651" t="s">
        <v>1308</v>
      </c>
      <c r="C3214" s="651" t="s">
        <v>296</v>
      </c>
      <c r="D3214" s="651" t="s">
        <v>1298</v>
      </c>
      <c r="E3214" s="651" t="s">
        <v>1303</v>
      </c>
      <c r="F3214" s="651" t="s">
        <v>1301</v>
      </c>
      <c r="G3214" s="651" t="s">
        <v>1303</v>
      </c>
      <c r="H3214" s="651">
        <v>3.6999999999999998E-2</v>
      </c>
      <c r="I3214" s="651" t="s">
        <v>1302</v>
      </c>
    </row>
    <row r="3215" spans="1:9" ht="15.75" x14ac:dyDescent="0.25">
      <c r="A3215" s="651">
        <v>3214</v>
      </c>
      <c r="B3215" s="651" t="s">
        <v>1308</v>
      </c>
      <c r="C3215" s="651" t="s">
        <v>296</v>
      </c>
      <c r="D3215" s="651" t="s">
        <v>1298</v>
      </c>
      <c r="E3215" s="651" t="s">
        <v>1303</v>
      </c>
      <c r="F3215" s="651" t="s">
        <v>1301</v>
      </c>
      <c r="G3215" s="651" t="s">
        <v>1303</v>
      </c>
      <c r="H3215" s="651">
        <v>3.6999999999999998E-2</v>
      </c>
      <c r="I3215" s="651" t="s">
        <v>1302</v>
      </c>
    </row>
    <row r="3216" spans="1:9" ht="15.75" x14ac:dyDescent="0.25">
      <c r="A3216" s="651">
        <v>3215</v>
      </c>
      <c r="B3216" s="651" t="s">
        <v>1308</v>
      </c>
      <c r="C3216" s="651" t="s">
        <v>296</v>
      </c>
      <c r="D3216" s="651" t="s">
        <v>1298</v>
      </c>
      <c r="E3216" s="651" t="s">
        <v>1303</v>
      </c>
      <c r="F3216" s="651" t="s">
        <v>1301</v>
      </c>
      <c r="G3216" s="651" t="s">
        <v>1303</v>
      </c>
      <c r="H3216" s="651">
        <v>3.6999999999999998E-2</v>
      </c>
      <c r="I3216" s="651" t="s">
        <v>1302</v>
      </c>
    </row>
    <row r="3217" spans="1:9" ht="15.75" x14ac:dyDescent="0.25">
      <c r="A3217" s="651">
        <v>3216</v>
      </c>
      <c r="B3217" s="651" t="s">
        <v>1308</v>
      </c>
      <c r="C3217" s="651" t="s">
        <v>296</v>
      </c>
      <c r="D3217" s="651" t="s">
        <v>1298</v>
      </c>
      <c r="E3217" s="651" t="s">
        <v>1303</v>
      </c>
      <c r="F3217" s="651" t="s">
        <v>1301</v>
      </c>
      <c r="G3217" s="651" t="s">
        <v>1303</v>
      </c>
      <c r="H3217" s="651">
        <v>3.6999999999999998E-2</v>
      </c>
      <c r="I3217" s="651" t="s">
        <v>1302</v>
      </c>
    </row>
    <row r="3218" spans="1:9" ht="15.75" x14ac:dyDescent="0.25">
      <c r="A3218" s="651">
        <v>3217</v>
      </c>
      <c r="B3218" s="651" t="s">
        <v>1308</v>
      </c>
      <c r="C3218" s="651" t="s">
        <v>296</v>
      </c>
      <c r="D3218" s="651" t="s">
        <v>1298</v>
      </c>
      <c r="E3218" s="651" t="s">
        <v>1303</v>
      </c>
      <c r="F3218" s="651" t="s">
        <v>1301</v>
      </c>
      <c r="G3218" s="651" t="s">
        <v>1303</v>
      </c>
      <c r="H3218" s="651">
        <v>3.6999999999999998E-2</v>
      </c>
      <c r="I3218" s="651" t="s">
        <v>1302</v>
      </c>
    </row>
    <row r="3219" spans="1:9" ht="15.75" x14ac:dyDescent="0.25">
      <c r="A3219" s="651">
        <v>3218</v>
      </c>
      <c r="B3219" s="651" t="s">
        <v>1308</v>
      </c>
      <c r="C3219" s="651" t="s">
        <v>296</v>
      </c>
      <c r="D3219" s="651" t="s">
        <v>1298</v>
      </c>
      <c r="E3219" s="651" t="s">
        <v>1303</v>
      </c>
      <c r="F3219" s="651" t="s">
        <v>1301</v>
      </c>
      <c r="G3219" s="651" t="s">
        <v>1303</v>
      </c>
      <c r="H3219" s="651">
        <v>3.6999999999999998E-2</v>
      </c>
      <c r="I3219" s="651" t="s">
        <v>1302</v>
      </c>
    </row>
    <row r="3220" spans="1:9" ht="15.75" x14ac:dyDescent="0.25">
      <c r="A3220" s="651">
        <v>3219</v>
      </c>
      <c r="B3220" s="651" t="s">
        <v>1308</v>
      </c>
      <c r="C3220" s="651" t="s">
        <v>296</v>
      </c>
      <c r="D3220" s="651" t="s">
        <v>1298</v>
      </c>
      <c r="E3220" s="651" t="s">
        <v>1303</v>
      </c>
      <c r="F3220" s="651" t="s">
        <v>1301</v>
      </c>
      <c r="G3220" s="651" t="s">
        <v>1303</v>
      </c>
      <c r="H3220" s="651">
        <v>3.6999999999999998E-2</v>
      </c>
      <c r="I3220" s="651" t="s">
        <v>1302</v>
      </c>
    </row>
    <row r="3221" spans="1:9" ht="15.75" x14ac:dyDescent="0.25">
      <c r="A3221" s="651">
        <v>3220</v>
      </c>
      <c r="B3221" s="651" t="s">
        <v>1308</v>
      </c>
      <c r="C3221" s="651" t="s">
        <v>296</v>
      </c>
      <c r="D3221" s="651" t="s">
        <v>1298</v>
      </c>
      <c r="E3221" s="651" t="s">
        <v>1303</v>
      </c>
      <c r="F3221" s="651" t="s">
        <v>1301</v>
      </c>
      <c r="G3221" s="651" t="s">
        <v>1303</v>
      </c>
      <c r="H3221" s="651">
        <v>3.6999999999999998E-2</v>
      </c>
      <c r="I3221" s="651" t="s">
        <v>1302</v>
      </c>
    </row>
    <row r="3222" spans="1:9" ht="15.75" x14ac:dyDescent="0.25">
      <c r="A3222" s="651">
        <v>3221</v>
      </c>
      <c r="B3222" s="651" t="s">
        <v>1308</v>
      </c>
      <c r="C3222" s="651" t="s">
        <v>296</v>
      </c>
      <c r="D3222" s="651" t="s">
        <v>1298</v>
      </c>
      <c r="E3222" s="651" t="s">
        <v>1303</v>
      </c>
      <c r="F3222" s="651" t="s">
        <v>1301</v>
      </c>
      <c r="G3222" s="651" t="s">
        <v>1303</v>
      </c>
      <c r="H3222" s="651">
        <v>3.6999999999999998E-2</v>
      </c>
      <c r="I3222" s="651" t="s">
        <v>1302</v>
      </c>
    </row>
    <row r="3223" spans="1:9" ht="15.75" x14ac:dyDescent="0.25">
      <c r="A3223" s="651">
        <v>3222</v>
      </c>
      <c r="B3223" s="651" t="s">
        <v>1308</v>
      </c>
      <c r="C3223" s="651" t="s">
        <v>296</v>
      </c>
      <c r="D3223" s="651" t="s">
        <v>1298</v>
      </c>
      <c r="E3223" s="651" t="s">
        <v>1303</v>
      </c>
      <c r="F3223" s="651" t="s">
        <v>1301</v>
      </c>
      <c r="G3223" s="651" t="s">
        <v>1303</v>
      </c>
      <c r="H3223" s="651">
        <v>3.6999999999999998E-2</v>
      </c>
      <c r="I3223" s="651" t="s">
        <v>1302</v>
      </c>
    </row>
    <row r="3224" spans="1:9" ht="15.75" x14ac:dyDescent="0.25">
      <c r="A3224" s="651">
        <v>3223</v>
      </c>
      <c r="B3224" s="651" t="s">
        <v>1308</v>
      </c>
      <c r="C3224" s="651" t="s">
        <v>296</v>
      </c>
      <c r="D3224" s="651" t="s">
        <v>1298</v>
      </c>
      <c r="E3224" s="651" t="s">
        <v>1303</v>
      </c>
      <c r="F3224" s="651" t="s">
        <v>1301</v>
      </c>
      <c r="G3224" s="651" t="s">
        <v>1303</v>
      </c>
      <c r="H3224" s="651">
        <v>3.6999999999999998E-2</v>
      </c>
      <c r="I3224" s="651" t="s">
        <v>1302</v>
      </c>
    </row>
    <row r="3225" spans="1:9" ht="15.75" x14ac:dyDescent="0.25">
      <c r="A3225" s="651">
        <v>3224</v>
      </c>
      <c r="B3225" s="651" t="s">
        <v>1308</v>
      </c>
      <c r="C3225" s="651" t="s">
        <v>296</v>
      </c>
      <c r="D3225" s="651" t="s">
        <v>1298</v>
      </c>
      <c r="E3225" s="651" t="s">
        <v>1303</v>
      </c>
      <c r="F3225" s="651" t="s">
        <v>1301</v>
      </c>
      <c r="G3225" s="651" t="s">
        <v>1303</v>
      </c>
      <c r="H3225" s="651">
        <v>3.6999999999999998E-2</v>
      </c>
      <c r="I3225" s="651" t="s">
        <v>1302</v>
      </c>
    </row>
    <row r="3226" spans="1:9" ht="15.75" x14ac:dyDescent="0.25">
      <c r="A3226" s="651">
        <v>3225</v>
      </c>
      <c r="B3226" s="651" t="s">
        <v>1308</v>
      </c>
      <c r="C3226" s="651" t="s">
        <v>296</v>
      </c>
      <c r="D3226" s="651" t="s">
        <v>1298</v>
      </c>
      <c r="E3226" s="651" t="s">
        <v>1303</v>
      </c>
      <c r="F3226" s="651" t="s">
        <v>1301</v>
      </c>
      <c r="G3226" s="651" t="s">
        <v>1303</v>
      </c>
      <c r="H3226" s="651">
        <v>3.6999999999999998E-2</v>
      </c>
      <c r="I3226" s="651" t="s">
        <v>1302</v>
      </c>
    </row>
    <row r="3227" spans="1:9" ht="15.75" x14ac:dyDescent="0.25">
      <c r="A3227" s="651">
        <v>3226</v>
      </c>
      <c r="B3227" s="651" t="s">
        <v>1308</v>
      </c>
      <c r="C3227" s="651" t="s">
        <v>296</v>
      </c>
      <c r="D3227" s="651" t="s">
        <v>1298</v>
      </c>
      <c r="E3227" s="651" t="s">
        <v>1303</v>
      </c>
      <c r="F3227" s="651" t="s">
        <v>1301</v>
      </c>
      <c r="G3227" s="651" t="s">
        <v>1303</v>
      </c>
      <c r="H3227" s="651">
        <v>3.6999999999999998E-2</v>
      </c>
      <c r="I3227" s="651" t="s">
        <v>1302</v>
      </c>
    </row>
    <row r="3228" spans="1:9" ht="15.75" x14ac:dyDescent="0.25">
      <c r="A3228" s="651">
        <v>3227</v>
      </c>
      <c r="B3228" s="651" t="s">
        <v>1308</v>
      </c>
      <c r="C3228" s="651" t="s">
        <v>296</v>
      </c>
      <c r="D3228" s="651" t="s">
        <v>1298</v>
      </c>
      <c r="E3228" s="651" t="s">
        <v>1303</v>
      </c>
      <c r="F3228" s="651" t="s">
        <v>1301</v>
      </c>
      <c r="G3228" s="651" t="s">
        <v>1303</v>
      </c>
      <c r="H3228" s="651">
        <v>3.6999999999999998E-2</v>
      </c>
      <c r="I3228" s="651" t="s">
        <v>1302</v>
      </c>
    </row>
    <row r="3229" spans="1:9" ht="15.75" x14ac:dyDescent="0.25">
      <c r="A3229" s="651">
        <v>3228</v>
      </c>
      <c r="B3229" s="651" t="s">
        <v>1308</v>
      </c>
      <c r="C3229" s="651" t="s">
        <v>296</v>
      </c>
      <c r="D3229" s="651" t="s">
        <v>1298</v>
      </c>
      <c r="E3229" s="651" t="s">
        <v>1303</v>
      </c>
      <c r="F3229" s="651" t="s">
        <v>1301</v>
      </c>
      <c r="G3229" s="651" t="s">
        <v>1303</v>
      </c>
      <c r="H3229" s="651">
        <v>3.7999999999999999E-2</v>
      </c>
      <c r="I3229" s="651" t="s">
        <v>1302</v>
      </c>
    </row>
    <row r="3230" spans="1:9" ht="15.75" x14ac:dyDescent="0.25">
      <c r="A3230" s="651">
        <v>3229</v>
      </c>
      <c r="B3230" s="651" t="s">
        <v>1308</v>
      </c>
      <c r="C3230" s="651" t="s">
        <v>296</v>
      </c>
      <c r="D3230" s="651" t="s">
        <v>1298</v>
      </c>
      <c r="E3230" s="651" t="s">
        <v>1303</v>
      </c>
      <c r="F3230" s="651" t="s">
        <v>1301</v>
      </c>
      <c r="G3230" s="651" t="s">
        <v>1303</v>
      </c>
      <c r="H3230" s="651">
        <v>3.7999999999999999E-2</v>
      </c>
      <c r="I3230" s="651" t="s">
        <v>1302</v>
      </c>
    </row>
    <row r="3231" spans="1:9" ht="15.75" x14ac:dyDescent="0.25">
      <c r="A3231" s="651">
        <v>3230</v>
      </c>
      <c r="B3231" s="651" t="s">
        <v>1308</v>
      </c>
      <c r="C3231" s="651" t="s">
        <v>296</v>
      </c>
      <c r="D3231" s="651" t="s">
        <v>1298</v>
      </c>
      <c r="E3231" s="651" t="s">
        <v>1303</v>
      </c>
      <c r="F3231" s="651" t="s">
        <v>1301</v>
      </c>
      <c r="G3231" s="651" t="s">
        <v>1303</v>
      </c>
      <c r="H3231" s="651">
        <v>3.7999999999999999E-2</v>
      </c>
      <c r="I3231" s="651" t="s">
        <v>1302</v>
      </c>
    </row>
    <row r="3232" spans="1:9" ht="15.75" x14ac:dyDescent="0.25">
      <c r="A3232" s="651">
        <v>3231</v>
      </c>
      <c r="B3232" s="651" t="s">
        <v>1308</v>
      </c>
      <c r="C3232" s="651" t="s">
        <v>296</v>
      </c>
      <c r="D3232" s="651" t="s">
        <v>1298</v>
      </c>
      <c r="E3232" s="651" t="s">
        <v>1303</v>
      </c>
      <c r="F3232" s="651" t="s">
        <v>1301</v>
      </c>
      <c r="G3232" s="651" t="s">
        <v>1303</v>
      </c>
      <c r="H3232" s="651">
        <v>3.7999999999999999E-2</v>
      </c>
      <c r="I3232" s="651" t="s">
        <v>1302</v>
      </c>
    </row>
    <row r="3233" spans="1:9" ht="15.75" x14ac:dyDescent="0.25">
      <c r="A3233" s="651">
        <v>3232</v>
      </c>
      <c r="B3233" s="651" t="s">
        <v>1308</v>
      </c>
      <c r="C3233" s="651" t="s">
        <v>296</v>
      </c>
      <c r="D3233" s="651" t="s">
        <v>1298</v>
      </c>
      <c r="E3233" s="651" t="s">
        <v>1303</v>
      </c>
      <c r="F3233" s="651" t="s">
        <v>1301</v>
      </c>
      <c r="G3233" s="651" t="s">
        <v>1303</v>
      </c>
      <c r="H3233" s="651">
        <v>3.7999999999999999E-2</v>
      </c>
      <c r="I3233" s="651" t="s">
        <v>1302</v>
      </c>
    </row>
    <row r="3234" spans="1:9" ht="15.75" x14ac:dyDescent="0.25">
      <c r="A3234" s="651">
        <v>3233</v>
      </c>
      <c r="B3234" s="651" t="s">
        <v>1308</v>
      </c>
      <c r="C3234" s="651" t="s">
        <v>296</v>
      </c>
      <c r="D3234" s="651" t="s">
        <v>1298</v>
      </c>
      <c r="E3234" s="651" t="s">
        <v>1303</v>
      </c>
      <c r="F3234" s="651" t="s">
        <v>1301</v>
      </c>
      <c r="G3234" s="651" t="s">
        <v>1303</v>
      </c>
      <c r="H3234" s="651">
        <v>3.7999999999999999E-2</v>
      </c>
      <c r="I3234" s="651" t="s">
        <v>1302</v>
      </c>
    </row>
    <row r="3235" spans="1:9" ht="15.75" x14ac:dyDescent="0.25">
      <c r="A3235" s="651">
        <v>3234</v>
      </c>
      <c r="B3235" s="651" t="s">
        <v>1308</v>
      </c>
      <c r="C3235" s="651" t="s">
        <v>296</v>
      </c>
      <c r="D3235" s="651" t="s">
        <v>1298</v>
      </c>
      <c r="E3235" s="651" t="s">
        <v>1303</v>
      </c>
      <c r="F3235" s="651" t="s">
        <v>1301</v>
      </c>
      <c r="G3235" s="651" t="s">
        <v>1303</v>
      </c>
      <c r="H3235" s="651">
        <v>3.7999999999999999E-2</v>
      </c>
      <c r="I3235" s="651" t="s">
        <v>1302</v>
      </c>
    </row>
    <row r="3236" spans="1:9" ht="15.75" x14ac:dyDescent="0.25">
      <c r="A3236" s="651">
        <v>3235</v>
      </c>
      <c r="B3236" s="651" t="s">
        <v>1308</v>
      </c>
      <c r="C3236" s="651" t="s">
        <v>296</v>
      </c>
      <c r="D3236" s="651" t="s">
        <v>1298</v>
      </c>
      <c r="E3236" s="651" t="s">
        <v>1303</v>
      </c>
      <c r="F3236" s="651" t="s">
        <v>1301</v>
      </c>
      <c r="G3236" s="651" t="s">
        <v>1303</v>
      </c>
      <c r="H3236" s="651">
        <v>3.7999999999999999E-2</v>
      </c>
      <c r="I3236" s="651" t="s">
        <v>1302</v>
      </c>
    </row>
    <row r="3237" spans="1:9" ht="15.75" x14ac:dyDescent="0.25">
      <c r="A3237" s="651">
        <v>3236</v>
      </c>
      <c r="B3237" s="651" t="s">
        <v>1308</v>
      </c>
      <c r="C3237" s="651" t="s">
        <v>296</v>
      </c>
      <c r="D3237" s="651" t="s">
        <v>1298</v>
      </c>
      <c r="E3237" s="651" t="s">
        <v>1303</v>
      </c>
      <c r="F3237" s="651" t="s">
        <v>1301</v>
      </c>
      <c r="G3237" s="651" t="s">
        <v>1303</v>
      </c>
      <c r="H3237" s="651">
        <v>3.7999999999999999E-2</v>
      </c>
      <c r="I3237" s="651" t="s">
        <v>1302</v>
      </c>
    </row>
    <row r="3238" spans="1:9" ht="15.75" x14ac:dyDescent="0.25">
      <c r="A3238" s="651">
        <v>3237</v>
      </c>
      <c r="B3238" s="651" t="s">
        <v>1308</v>
      </c>
      <c r="C3238" s="651" t="s">
        <v>296</v>
      </c>
      <c r="D3238" s="651" t="s">
        <v>1298</v>
      </c>
      <c r="E3238" s="651" t="s">
        <v>1303</v>
      </c>
      <c r="F3238" s="651" t="s">
        <v>1301</v>
      </c>
      <c r="G3238" s="651" t="s">
        <v>1303</v>
      </c>
      <c r="H3238" s="651">
        <v>3.7999999999999999E-2</v>
      </c>
      <c r="I3238" s="651" t="s">
        <v>1302</v>
      </c>
    </row>
    <row r="3239" spans="1:9" ht="15.75" x14ac:dyDescent="0.25">
      <c r="A3239" s="651">
        <v>3238</v>
      </c>
      <c r="B3239" s="651" t="s">
        <v>1308</v>
      </c>
      <c r="C3239" s="651" t="s">
        <v>296</v>
      </c>
      <c r="D3239" s="651" t="s">
        <v>1298</v>
      </c>
      <c r="E3239" s="651" t="s">
        <v>1303</v>
      </c>
      <c r="F3239" s="651" t="s">
        <v>1301</v>
      </c>
      <c r="G3239" s="651" t="s">
        <v>1303</v>
      </c>
      <c r="H3239" s="651">
        <v>3.7999999999999999E-2</v>
      </c>
      <c r="I3239" s="651" t="s">
        <v>1302</v>
      </c>
    </row>
    <row r="3240" spans="1:9" ht="15.75" x14ac:dyDescent="0.25">
      <c r="A3240" s="651">
        <v>3239</v>
      </c>
      <c r="B3240" s="651" t="s">
        <v>1308</v>
      </c>
      <c r="C3240" s="651" t="s">
        <v>296</v>
      </c>
      <c r="D3240" s="651" t="s">
        <v>1298</v>
      </c>
      <c r="E3240" s="651" t="s">
        <v>1303</v>
      </c>
      <c r="F3240" s="651" t="s">
        <v>1301</v>
      </c>
      <c r="G3240" s="651" t="s">
        <v>1303</v>
      </c>
      <c r="H3240" s="651">
        <v>3.7999999999999999E-2</v>
      </c>
      <c r="I3240" s="651" t="s">
        <v>1302</v>
      </c>
    </row>
    <row r="3241" spans="1:9" ht="15.75" x14ac:dyDescent="0.25">
      <c r="A3241" s="651">
        <v>3240</v>
      </c>
      <c r="B3241" s="651" t="s">
        <v>1308</v>
      </c>
      <c r="C3241" s="651" t="s">
        <v>296</v>
      </c>
      <c r="D3241" s="651" t="s">
        <v>1298</v>
      </c>
      <c r="E3241" s="651" t="s">
        <v>1303</v>
      </c>
      <c r="F3241" s="651" t="s">
        <v>1301</v>
      </c>
      <c r="G3241" s="651" t="s">
        <v>1303</v>
      </c>
      <c r="H3241" s="651">
        <v>3.7999999999999999E-2</v>
      </c>
      <c r="I3241" s="651" t="s">
        <v>1302</v>
      </c>
    </row>
    <row r="3242" spans="1:9" ht="15.75" x14ac:dyDescent="0.25">
      <c r="A3242" s="651">
        <v>3241</v>
      </c>
      <c r="B3242" s="651" t="s">
        <v>1308</v>
      </c>
      <c r="C3242" s="651" t="s">
        <v>296</v>
      </c>
      <c r="D3242" s="651" t="s">
        <v>1298</v>
      </c>
      <c r="E3242" s="651" t="s">
        <v>1303</v>
      </c>
      <c r="F3242" s="651" t="s">
        <v>1301</v>
      </c>
      <c r="G3242" s="651" t="s">
        <v>1303</v>
      </c>
      <c r="H3242" s="651">
        <v>3.7999999999999999E-2</v>
      </c>
      <c r="I3242" s="651" t="s">
        <v>1302</v>
      </c>
    </row>
    <row r="3243" spans="1:9" ht="15.75" x14ac:dyDescent="0.25">
      <c r="A3243" s="651">
        <v>3242</v>
      </c>
      <c r="B3243" s="651" t="s">
        <v>1308</v>
      </c>
      <c r="C3243" s="651" t="s">
        <v>296</v>
      </c>
      <c r="D3243" s="651" t="s">
        <v>1298</v>
      </c>
      <c r="E3243" s="651" t="s">
        <v>1303</v>
      </c>
      <c r="F3243" s="651" t="s">
        <v>1301</v>
      </c>
      <c r="G3243" s="651" t="s">
        <v>1303</v>
      </c>
      <c r="H3243" s="651">
        <v>3.7999999999999999E-2</v>
      </c>
      <c r="I3243" s="651" t="s">
        <v>1302</v>
      </c>
    </row>
    <row r="3244" spans="1:9" ht="15.75" x14ac:dyDescent="0.25">
      <c r="A3244" s="651">
        <v>3243</v>
      </c>
      <c r="B3244" s="651" t="s">
        <v>1308</v>
      </c>
      <c r="C3244" s="651" t="s">
        <v>296</v>
      </c>
      <c r="D3244" s="651" t="s">
        <v>1298</v>
      </c>
      <c r="E3244" s="651" t="s">
        <v>1303</v>
      </c>
      <c r="F3244" s="651" t="s">
        <v>1301</v>
      </c>
      <c r="G3244" s="651" t="s">
        <v>1303</v>
      </c>
      <c r="H3244" s="651">
        <v>3.7999999999999999E-2</v>
      </c>
      <c r="I3244" s="651" t="s">
        <v>1302</v>
      </c>
    </row>
    <row r="3245" spans="1:9" ht="15.75" x14ac:dyDescent="0.25">
      <c r="A3245" s="651">
        <v>3244</v>
      </c>
      <c r="B3245" s="651" t="s">
        <v>1308</v>
      </c>
      <c r="C3245" s="651" t="s">
        <v>296</v>
      </c>
      <c r="D3245" s="651" t="s">
        <v>1298</v>
      </c>
      <c r="E3245" s="651" t="s">
        <v>1303</v>
      </c>
      <c r="F3245" s="651" t="s">
        <v>1301</v>
      </c>
      <c r="G3245" s="651" t="s">
        <v>1303</v>
      </c>
      <c r="H3245" s="651">
        <v>0.04</v>
      </c>
      <c r="I3245" s="651" t="s">
        <v>1302</v>
      </c>
    </row>
    <row r="3246" spans="1:9" ht="15.75" x14ac:dyDescent="0.25">
      <c r="A3246" s="651">
        <v>3245</v>
      </c>
      <c r="B3246" s="651" t="s">
        <v>1308</v>
      </c>
      <c r="C3246" s="651" t="s">
        <v>296</v>
      </c>
      <c r="D3246" s="651" t="s">
        <v>1298</v>
      </c>
      <c r="E3246" s="651" t="s">
        <v>1303</v>
      </c>
      <c r="F3246" s="651" t="s">
        <v>1301</v>
      </c>
      <c r="G3246" s="651" t="s">
        <v>1303</v>
      </c>
      <c r="H3246" s="651">
        <v>0.04</v>
      </c>
      <c r="I3246" s="651" t="s">
        <v>1302</v>
      </c>
    </row>
    <row r="3247" spans="1:9" ht="15.75" x14ac:dyDescent="0.25">
      <c r="A3247" s="651">
        <v>3246</v>
      </c>
      <c r="B3247" s="651" t="s">
        <v>1308</v>
      </c>
      <c r="C3247" s="651" t="s">
        <v>296</v>
      </c>
      <c r="D3247" s="651" t="s">
        <v>1298</v>
      </c>
      <c r="E3247" s="651" t="s">
        <v>1303</v>
      </c>
      <c r="F3247" s="651" t="s">
        <v>1301</v>
      </c>
      <c r="G3247" s="651" t="s">
        <v>1303</v>
      </c>
      <c r="H3247" s="651">
        <v>0.04</v>
      </c>
      <c r="I3247" s="651" t="s">
        <v>1302</v>
      </c>
    </row>
    <row r="3248" spans="1:9" ht="15.75" x14ac:dyDescent="0.25">
      <c r="A3248" s="651">
        <v>3247</v>
      </c>
      <c r="B3248" s="651" t="s">
        <v>1308</v>
      </c>
      <c r="C3248" s="651" t="s">
        <v>296</v>
      </c>
      <c r="D3248" s="651" t="s">
        <v>1298</v>
      </c>
      <c r="E3248" s="651" t="s">
        <v>1303</v>
      </c>
      <c r="F3248" s="651" t="s">
        <v>1301</v>
      </c>
      <c r="G3248" s="651" t="s">
        <v>1303</v>
      </c>
      <c r="H3248" s="651">
        <v>0.04</v>
      </c>
      <c r="I3248" s="651" t="s">
        <v>1302</v>
      </c>
    </row>
    <row r="3249" spans="1:9" ht="15.75" x14ac:dyDescent="0.25">
      <c r="A3249" s="651">
        <v>3248</v>
      </c>
      <c r="B3249" s="651" t="s">
        <v>1308</v>
      </c>
      <c r="C3249" s="651" t="s">
        <v>296</v>
      </c>
      <c r="D3249" s="651" t="s">
        <v>1298</v>
      </c>
      <c r="E3249" s="651" t="s">
        <v>1303</v>
      </c>
      <c r="F3249" s="651" t="s">
        <v>1301</v>
      </c>
      <c r="G3249" s="651" t="s">
        <v>1303</v>
      </c>
      <c r="H3249" s="651">
        <v>0.04</v>
      </c>
      <c r="I3249" s="651" t="s">
        <v>1302</v>
      </c>
    </row>
    <row r="3250" spans="1:9" ht="15.75" x14ac:dyDescent="0.25">
      <c r="A3250" s="651">
        <v>3249</v>
      </c>
      <c r="B3250" s="651" t="s">
        <v>1308</v>
      </c>
      <c r="C3250" s="651" t="s">
        <v>296</v>
      </c>
      <c r="D3250" s="651" t="s">
        <v>1298</v>
      </c>
      <c r="E3250" s="651" t="s">
        <v>1303</v>
      </c>
      <c r="F3250" s="651" t="s">
        <v>1301</v>
      </c>
      <c r="G3250" s="651" t="s">
        <v>1303</v>
      </c>
      <c r="H3250" s="651">
        <v>0.04</v>
      </c>
      <c r="I3250" s="651" t="s">
        <v>1302</v>
      </c>
    </row>
    <row r="3251" spans="1:9" ht="15.75" x14ac:dyDescent="0.25">
      <c r="A3251" s="651">
        <v>3250</v>
      </c>
      <c r="B3251" s="651" t="s">
        <v>1308</v>
      </c>
      <c r="C3251" s="651" t="s">
        <v>296</v>
      </c>
      <c r="D3251" s="651" t="s">
        <v>1298</v>
      </c>
      <c r="E3251" s="651" t="s">
        <v>1303</v>
      </c>
      <c r="F3251" s="651" t="s">
        <v>1301</v>
      </c>
      <c r="G3251" s="651" t="s">
        <v>1303</v>
      </c>
      <c r="H3251" s="651">
        <v>0.04</v>
      </c>
      <c r="I3251" s="651" t="s">
        <v>1302</v>
      </c>
    </row>
    <row r="3252" spans="1:9" ht="15.75" x14ac:dyDescent="0.25">
      <c r="A3252" s="651">
        <v>3251</v>
      </c>
      <c r="B3252" s="651" t="s">
        <v>1308</v>
      </c>
      <c r="C3252" s="651" t="s">
        <v>296</v>
      </c>
      <c r="D3252" s="651" t="s">
        <v>1298</v>
      </c>
      <c r="E3252" s="651" t="s">
        <v>1303</v>
      </c>
      <c r="F3252" s="651" t="s">
        <v>1301</v>
      </c>
      <c r="G3252" s="651" t="s">
        <v>1303</v>
      </c>
      <c r="H3252" s="651">
        <v>0.04</v>
      </c>
      <c r="I3252" s="651" t="s">
        <v>1302</v>
      </c>
    </row>
    <row r="3253" spans="1:9" ht="15.75" x14ac:dyDescent="0.25">
      <c r="A3253" s="651">
        <v>3252</v>
      </c>
      <c r="B3253" s="651" t="s">
        <v>1308</v>
      </c>
      <c r="C3253" s="651" t="s">
        <v>296</v>
      </c>
      <c r="D3253" s="651" t="s">
        <v>1298</v>
      </c>
      <c r="E3253" s="651" t="s">
        <v>1303</v>
      </c>
      <c r="F3253" s="651" t="s">
        <v>1301</v>
      </c>
      <c r="G3253" s="651" t="s">
        <v>1303</v>
      </c>
      <c r="H3253" s="651">
        <v>0.04</v>
      </c>
      <c r="I3253" s="651" t="s">
        <v>1302</v>
      </c>
    </row>
    <row r="3254" spans="1:9" ht="15.75" x14ac:dyDescent="0.25">
      <c r="A3254" s="651">
        <v>3253</v>
      </c>
      <c r="B3254" s="651" t="s">
        <v>1308</v>
      </c>
      <c r="C3254" s="651" t="s">
        <v>296</v>
      </c>
      <c r="D3254" s="651" t="s">
        <v>1298</v>
      </c>
      <c r="E3254" s="651" t="s">
        <v>1303</v>
      </c>
      <c r="F3254" s="651" t="s">
        <v>1301</v>
      </c>
      <c r="G3254" s="651" t="s">
        <v>1303</v>
      </c>
      <c r="H3254" s="651">
        <v>0.04</v>
      </c>
      <c r="I3254" s="651" t="s">
        <v>1302</v>
      </c>
    </row>
    <row r="3255" spans="1:9" ht="15.75" x14ac:dyDescent="0.25">
      <c r="A3255" s="651">
        <v>3254</v>
      </c>
      <c r="B3255" s="651" t="s">
        <v>1308</v>
      </c>
      <c r="C3255" s="651" t="s">
        <v>296</v>
      </c>
      <c r="D3255" s="651" t="s">
        <v>1298</v>
      </c>
      <c r="E3255" s="651" t="s">
        <v>1303</v>
      </c>
      <c r="F3255" s="651" t="s">
        <v>1301</v>
      </c>
      <c r="G3255" s="651" t="s">
        <v>1303</v>
      </c>
      <c r="H3255" s="651">
        <v>0.04</v>
      </c>
      <c r="I3255" s="651" t="s">
        <v>1302</v>
      </c>
    </row>
    <row r="3256" spans="1:9" ht="15.75" x14ac:dyDescent="0.25">
      <c r="A3256" s="651">
        <v>3255</v>
      </c>
      <c r="B3256" s="651" t="s">
        <v>1308</v>
      </c>
      <c r="C3256" s="651" t="s">
        <v>296</v>
      </c>
      <c r="D3256" s="651" t="s">
        <v>1298</v>
      </c>
      <c r="E3256" s="651" t="s">
        <v>1303</v>
      </c>
      <c r="F3256" s="651" t="s">
        <v>1301</v>
      </c>
      <c r="G3256" s="651" t="s">
        <v>1303</v>
      </c>
      <c r="H3256" s="651">
        <v>0.04</v>
      </c>
      <c r="I3256" s="651" t="s">
        <v>1302</v>
      </c>
    </row>
    <row r="3257" spans="1:9" ht="15.75" x14ac:dyDescent="0.25">
      <c r="A3257" s="651">
        <v>3256</v>
      </c>
      <c r="B3257" s="651" t="s">
        <v>1308</v>
      </c>
      <c r="C3257" s="651" t="s">
        <v>296</v>
      </c>
      <c r="D3257" s="651" t="s">
        <v>1298</v>
      </c>
      <c r="E3257" s="651" t="s">
        <v>1303</v>
      </c>
      <c r="F3257" s="651" t="s">
        <v>1301</v>
      </c>
      <c r="G3257" s="651" t="s">
        <v>1303</v>
      </c>
      <c r="H3257" s="651">
        <v>0.04</v>
      </c>
      <c r="I3257" s="651" t="s">
        <v>1302</v>
      </c>
    </row>
    <row r="3258" spans="1:9" ht="15.75" x14ac:dyDescent="0.25">
      <c r="A3258" s="651">
        <v>3257</v>
      </c>
      <c r="B3258" s="651" t="s">
        <v>1308</v>
      </c>
      <c r="C3258" s="651" t="s">
        <v>296</v>
      </c>
      <c r="D3258" s="651" t="s">
        <v>1298</v>
      </c>
      <c r="E3258" s="651" t="s">
        <v>1303</v>
      </c>
      <c r="F3258" s="651" t="s">
        <v>1301</v>
      </c>
      <c r="G3258" s="651" t="s">
        <v>1303</v>
      </c>
      <c r="H3258" s="651">
        <v>0.04</v>
      </c>
      <c r="I3258" s="651" t="s">
        <v>1302</v>
      </c>
    </row>
    <row r="3259" spans="1:9" ht="15.75" x14ac:dyDescent="0.25">
      <c r="A3259" s="651">
        <v>3258</v>
      </c>
      <c r="B3259" s="651" t="s">
        <v>1308</v>
      </c>
      <c r="C3259" s="651" t="s">
        <v>296</v>
      </c>
      <c r="D3259" s="651" t="s">
        <v>1298</v>
      </c>
      <c r="E3259" s="651" t="s">
        <v>1303</v>
      </c>
      <c r="F3259" s="651" t="s">
        <v>1301</v>
      </c>
      <c r="G3259" s="651" t="s">
        <v>1303</v>
      </c>
      <c r="H3259" s="651">
        <v>0.04</v>
      </c>
      <c r="I3259" s="651" t="s">
        <v>1302</v>
      </c>
    </row>
    <row r="3260" spans="1:9" ht="15.75" x14ac:dyDescent="0.25">
      <c r="A3260" s="651">
        <v>3259</v>
      </c>
      <c r="B3260" s="651" t="s">
        <v>1308</v>
      </c>
      <c r="C3260" s="651" t="s">
        <v>296</v>
      </c>
      <c r="D3260" s="651" t="s">
        <v>1298</v>
      </c>
      <c r="E3260" s="651" t="s">
        <v>1303</v>
      </c>
      <c r="F3260" s="651" t="s">
        <v>1301</v>
      </c>
      <c r="G3260" s="651" t="s">
        <v>1303</v>
      </c>
      <c r="H3260" s="651">
        <v>0.04</v>
      </c>
      <c r="I3260" s="651" t="s">
        <v>1302</v>
      </c>
    </row>
    <row r="3261" spans="1:9" ht="15.75" x14ac:dyDescent="0.25">
      <c r="A3261" s="651">
        <v>3260</v>
      </c>
      <c r="B3261" s="651" t="s">
        <v>1308</v>
      </c>
      <c r="C3261" s="651" t="s">
        <v>296</v>
      </c>
      <c r="D3261" s="651" t="s">
        <v>1298</v>
      </c>
      <c r="E3261" s="651" t="s">
        <v>1303</v>
      </c>
      <c r="F3261" s="651" t="s">
        <v>1301</v>
      </c>
      <c r="G3261" s="651" t="s">
        <v>1303</v>
      </c>
      <c r="H3261" s="651">
        <v>0.04</v>
      </c>
      <c r="I3261" s="651" t="s">
        <v>1302</v>
      </c>
    </row>
    <row r="3262" spans="1:9" ht="15.75" x14ac:dyDescent="0.25">
      <c r="A3262" s="651">
        <v>3261</v>
      </c>
      <c r="B3262" s="651" t="s">
        <v>1308</v>
      </c>
      <c r="C3262" s="651" t="s">
        <v>296</v>
      </c>
      <c r="D3262" s="651" t="s">
        <v>1298</v>
      </c>
      <c r="E3262" s="651" t="s">
        <v>1303</v>
      </c>
      <c r="F3262" s="651" t="s">
        <v>1301</v>
      </c>
      <c r="G3262" s="651" t="s">
        <v>1303</v>
      </c>
      <c r="H3262" s="651">
        <v>0.04</v>
      </c>
      <c r="I3262" s="651" t="s">
        <v>1302</v>
      </c>
    </row>
    <row r="3263" spans="1:9" ht="15.75" x14ac:dyDescent="0.25">
      <c r="A3263" s="651">
        <v>3262</v>
      </c>
      <c r="B3263" s="651" t="s">
        <v>1308</v>
      </c>
      <c r="C3263" s="651" t="s">
        <v>296</v>
      </c>
      <c r="D3263" s="651" t="s">
        <v>1298</v>
      </c>
      <c r="E3263" s="651" t="s">
        <v>1303</v>
      </c>
      <c r="F3263" s="651" t="s">
        <v>1301</v>
      </c>
      <c r="G3263" s="651" t="s">
        <v>1303</v>
      </c>
      <c r="H3263" s="651">
        <v>0.04</v>
      </c>
      <c r="I3263" s="651" t="s">
        <v>1302</v>
      </c>
    </row>
    <row r="3264" spans="1:9" ht="15.75" x14ac:dyDescent="0.25">
      <c r="A3264" s="651">
        <v>3263</v>
      </c>
      <c r="B3264" s="651" t="s">
        <v>1308</v>
      </c>
      <c r="C3264" s="651" t="s">
        <v>296</v>
      </c>
      <c r="D3264" s="651" t="s">
        <v>1298</v>
      </c>
      <c r="E3264" s="651" t="s">
        <v>1303</v>
      </c>
      <c r="F3264" s="651" t="s">
        <v>1301</v>
      </c>
      <c r="G3264" s="651" t="s">
        <v>1303</v>
      </c>
      <c r="H3264" s="651">
        <v>0.04</v>
      </c>
      <c r="I3264" s="651" t="s">
        <v>1302</v>
      </c>
    </row>
    <row r="3265" spans="1:9" ht="15.75" x14ac:dyDescent="0.25">
      <c r="A3265" s="651">
        <v>3264</v>
      </c>
      <c r="B3265" s="651" t="s">
        <v>1308</v>
      </c>
      <c r="C3265" s="651" t="s">
        <v>296</v>
      </c>
      <c r="D3265" s="651" t="s">
        <v>1298</v>
      </c>
      <c r="E3265" s="651" t="s">
        <v>1303</v>
      </c>
      <c r="F3265" s="651" t="s">
        <v>1301</v>
      </c>
      <c r="G3265" s="651" t="s">
        <v>1303</v>
      </c>
      <c r="H3265" s="651">
        <v>0.04</v>
      </c>
      <c r="I3265" s="651" t="s">
        <v>1302</v>
      </c>
    </row>
    <row r="3266" spans="1:9" ht="15.75" x14ac:dyDescent="0.25">
      <c r="A3266" s="651">
        <v>3265</v>
      </c>
      <c r="B3266" s="651" t="s">
        <v>1308</v>
      </c>
      <c r="C3266" s="651" t="s">
        <v>296</v>
      </c>
      <c r="D3266" s="651" t="s">
        <v>1298</v>
      </c>
      <c r="E3266" s="651" t="s">
        <v>1303</v>
      </c>
      <c r="F3266" s="651" t="s">
        <v>1301</v>
      </c>
      <c r="G3266" s="651" t="s">
        <v>1303</v>
      </c>
      <c r="H3266" s="651">
        <v>0.04</v>
      </c>
      <c r="I3266" s="651" t="s">
        <v>1302</v>
      </c>
    </row>
    <row r="3267" spans="1:9" ht="15.75" x14ac:dyDescent="0.25">
      <c r="A3267" s="651">
        <v>3266</v>
      </c>
      <c r="B3267" s="651" t="s">
        <v>1308</v>
      </c>
      <c r="C3267" s="651" t="s">
        <v>296</v>
      </c>
      <c r="D3267" s="651" t="s">
        <v>1298</v>
      </c>
      <c r="E3267" s="651" t="s">
        <v>1303</v>
      </c>
      <c r="F3267" s="651" t="s">
        <v>1301</v>
      </c>
      <c r="G3267" s="651" t="s">
        <v>1303</v>
      </c>
      <c r="H3267" s="651">
        <v>0.04</v>
      </c>
      <c r="I3267" s="651" t="s">
        <v>1302</v>
      </c>
    </row>
    <row r="3268" spans="1:9" ht="15.75" x14ac:dyDescent="0.25">
      <c r="A3268" s="651">
        <v>3267</v>
      </c>
      <c r="B3268" s="651" t="s">
        <v>1308</v>
      </c>
      <c r="C3268" s="651" t="s">
        <v>296</v>
      </c>
      <c r="D3268" s="651" t="s">
        <v>1298</v>
      </c>
      <c r="E3268" s="651" t="s">
        <v>1303</v>
      </c>
      <c r="F3268" s="651" t="s">
        <v>1301</v>
      </c>
      <c r="G3268" s="651" t="s">
        <v>1303</v>
      </c>
      <c r="H3268" s="651">
        <v>0.04</v>
      </c>
      <c r="I3268" s="651" t="s">
        <v>1302</v>
      </c>
    </row>
    <row r="3269" spans="1:9" ht="15.75" x14ac:dyDescent="0.25">
      <c r="A3269" s="651">
        <v>3268</v>
      </c>
      <c r="B3269" s="651" t="s">
        <v>1308</v>
      </c>
      <c r="C3269" s="651" t="s">
        <v>296</v>
      </c>
      <c r="D3269" s="651" t="s">
        <v>1298</v>
      </c>
      <c r="E3269" s="651" t="s">
        <v>1303</v>
      </c>
      <c r="F3269" s="651" t="s">
        <v>1301</v>
      </c>
      <c r="G3269" s="651" t="s">
        <v>1303</v>
      </c>
      <c r="H3269" s="651">
        <v>0.04</v>
      </c>
      <c r="I3269" s="651" t="s">
        <v>1302</v>
      </c>
    </row>
    <row r="3270" spans="1:9" ht="15.75" x14ac:dyDescent="0.25">
      <c r="A3270" s="651">
        <v>3269</v>
      </c>
      <c r="B3270" s="651" t="s">
        <v>1308</v>
      </c>
      <c r="C3270" s="651" t="s">
        <v>296</v>
      </c>
      <c r="D3270" s="651" t="s">
        <v>1298</v>
      </c>
      <c r="E3270" s="651" t="s">
        <v>1303</v>
      </c>
      <c r="F3270" s="651" t="s">
        <v>1301</v>
      </c>
      <c r="G3270" s="651" t="s">
        <v>1303</v>
      </c>
      <c r="H3270" s="651">
        <v>0.04</v>
      </c>
      <c r="I3270" s="651" t="s">
        <v>1302</v>
      </c>
    </row>
    <row r="3271" spans="1:9" ht="15.75" x14ac:dyDescent="0.25">
      <c r="A3271" s="651">
        <v>3270</v>
      </c>
      <c r="B3271" s="651" t="s">
        <v>1308</v>
      </c>
      <c r="C3271" s="651" t="s">
        <v>296</v>
      </c>
      <c r="D3271" s="651" t="s">
        <v>1298</v>
      </c>
      <c r="E3271" s="651" t="s">
        <v>1303</v>
      </c>
      <c r="F3271" s="651" t="s">
        <v>1301</v>
      </c>
      <c r="G3271" s="651" t="s">
        <v>1303</v>
      </c>
      <c r="H3271" s="651">
        <v>0.04</v>
      </c>
      <c r="I3271" s="651" t="s">
        <v>1302</v>
      </c>
    </row>
    <row r="3272" spans="1:9" ht="15.75" x14ac:dyDescent="0.25">
      <c r="A3272" s="651">
        <v>3271</v>
      </c>
      <c r="B3272" s="651" t="s">
        <v>1308</v>
      </c>
      <c r="C3272" s="651" t="s">
        <v>296</v>
      </c>
      <c r="D3272" s="651" t="s">
        <v>1298</v>
      </c>
      <c r="E3272" s="651" t="s">
        <v>1303</v>
      </c>
      <c r="F3272" s="651" t="s">
        <v>1301</v>
      </c>
      <c r="G3272" s="651" t="s">
        <v>1303</v>
      </c>
      <c r="H3272" s="651">
        <v>0.04</v>
      </c>
      <c r="I3272" s="651" t="s">
        <v>1302</v>
      </c>
    </row>
    <row r="3273" spans="1:9" ht="15.75" x14ac:dyDescent="0.25">
      <c r="A3273" s="651">
        <v>3272</v>
      </c>
      <c r="B3273" s="651" t="s">
        <v>1308</v>
      </c>
      <c r="C3273" s="651" t="s">
        <v>296</v>
      </c>
      <c r="D3273" s="651" t="s">
        <v>1298</v>
      </c>
      <c r="E3273" s="651" t="s">
        <v>1303</v>
      </c>
      <c r="F3273" s="651" t="s">
        <v>1301</v>
      </c>
      <c r="G3273" s="651" t="s">
        <v>1303</v>
      </c>
      <c r="H3273" s="651">
        <v>0.04</v>
      </c>
      <c r="I3273" s="651" t="s">
        <v>1302</v>
      </c>
    </row>
    <row r="3274" spans="1:9" ht="15.75" x14ac:dyDescent="0.25">
      <c r="A3274" s="651">
        <v>3273</v>
      </c>
      <c r="B3274" s="651" t="s">
        <v>1308</v>
      </c>
      <c r="C3274" s="651" t="s">
        <v>296</v>
      </c>
      <c r="D3274" s="651" t="s">
        <v>1298</v>
      </c>
      <c r="E3274" s="651" t="s">
        <v>1303</v>
      </c>
      <c r="F3274" s="651" t="s">
        <v>1301</v>
      </c>
      <c r="G3274" s="651" t="s">
        <v>1303</v>
      </c>
      <c r="H3274" s="651">
        <v>0.04</v>
      </c>
      <c r="I3274" s="651" t="s">
        <v>1302</v>
      </c>
    </row>
    <row r="3275" spans="1:9" ht="15.75" x14ac:dyDescent="0.25">
      <c r="A3275" s="651">
        <v>3274</v>
      </c>
      <c r="B3275" s="651" t="s">
        <v>1308</v>
      </c>
      <c r="C3275" s="651" t="s">
        <v>296</v>
      </c>
      <c r="D3275" s="651" t="s">
        <v>1298</v>
      </c>
      <c r="E3275" s="651" t="s">
        <v>1303</v>
      </c>
      <c r="F3275" s="651" t="s">
        <v>1301</v>
      </c>
      <c r="G3275" s="651" t="s">
        <v>1303</v>
      </c>
      <c r="H3275" s="651">
        <v>0.04</v>
      </c>
      <c r="I3275" s="651" t="s">
        <v>1302</v>
      </c>
    </row>
    <row r="3276" spans="1:9" ht="15.75" x14ac:dyDescent="0.25">
      <c r="A3276" s="651">
        <v>3275</v>
      </c>
      <c r="B3276" s="651" t="s">
        <v>1308</v>
      </c>
      <c r="C3276" s="651" t="s">
        <v>296</v>
      </c>
      <c r="D3276" s="651" t="s">
        <v>1298</v>
      </c>
      <c r="E3276" s="651" t="s">
        <v>1303</v>
      </c>
      <c r="F3276" s="651" t="s">
        <v>1301</v>
      </c>
      <c r="G3276" s="651" t="s">
        <v>1303</v>
      </c>
      <c r="H3276" s="651">
        <v>0.04</v>
      </c>
      <c r="I3276" s="651" t="s">
        <v>1302</v>
      </c>
    </row>
    <row r="3277" spans="1:9" ht="15.75" x14ac:dyDescent="0.25">
      <c r="A3277" s="651">
        <v>3276</v>
      </c>
      <c r="B3277" s="651" t="s">
        <v>1308</v>
      </c>
      <c r="C3277" s="651" t="s">
        <v>296</v>
      </c>
      <c r="D3277" s="651" t="s">
        <v>1298</v>
      </c>
      <c r="E3277" s="651" t="s">
        <v>1303</v>
      </c>
      <c r="F3277" s="651" t="s">
        <v>1301</v>
      </c>
      <c r="G3277" s="651" t="s">
        <v>1303</v>
      </c>
      <c r="H3277" s="651">
        <v>0.04</v>
      </c>
      <c r="I3277" s="651" t="s">
        <v>1302</v>
      </c>
    </row>
    <row r="3278" spans="1:9" ht="15.75" x14ac:dyDescent="0.25">
      <c r="A3278" s="651">
        <v>3277</v>
      </c>
      <c r="B3278" s="651" t="s">
        <v>1308</v>
      </c>
      <c r="C3278" s="651" t="s">
        <v>296</v>
      </c>
      <c r="D3278" s="651" t="s">
        <v>1298</v>
      </c>
      <c r="E3278" s="651" t="s">
        <v>1303</v>
      </c>
      <c r="F3278" s="651" t="s">
        <v>1301</v>
      </c>
      <c r="G3278" s="651" t="s">
        <v>1303</v>
      </c>
      <c r="H3278" s="651">
        <v>0.04</v>
      </c>
      <c r="I3278" s="651" t="s">
        <v>1302</v>
      </c>
    </row>
    <row r="3279" spans="1:9" ht="15.75" x14ac:dyDescent="0.25">
      <c r="A3279" s="651">
        <v>3278</v>
      </c>
      <c r="B3279" s="651" t="s">
        <v>1308</v>
      </c>
      <c r="C3279" s="651" t="s">
        <v>296</v>
      </c>
      <c r="D3279" s="651" t="s">
        <v>1298</v>
      </c>
      <c r="E3279" s="651" t="s">
        <v>1303</v>
      </c>
      <c r="F3279" s="651" t="s">
        <v>1301</v>
      </c>
      <c r="G3279" s="651" t="s">
        <v>1303</v>
      </c>
      <c r="H3279" s="651">
        <v>0.04</v>
      </c>
      <c r="I3279" s="651" t="s">
        <v>1302</v>
      </c>
    </row>
    <row r="3280" spans="1:9" ht="15.75" x14ac:dyDescent="0.25">
      <c r="A3280" s="651">
        <v>3279</v>
      </c>
      <c r="B3280" s="651" t="s">
        <v>1308</v>
      </c>
      <c r="C3280" s="651" t="s">
        <v>296</v>
      </c>
      <c r="D3280" s="651" t="s">
        <v>1298</v>
      </c>
      <c r="E3280" s="651" t="s">
        <v>1303</v>
      </c>
      <c r="F3280" s="651" t="s">
        <v>1301</v>
      </c>
      <c r="G3280" s="651" t="s">
        <v>1303</v>
      </c>
      <c r="H3280" s="651">
        <v>0.04</v>
      </c>
      <c r="I3280" s="651" t="s">
        <v>1302</v>
      </c>
    </row>
    <row r="3281" spans="1:9" ht="15.75" x14ac:dyDescent="0.25">
      <c r="A3281" s="651">
        <v>3280</v>
      </c>
      <c r="B3281" s="651" t="s">
        <v>1308</v>
      </c>
      <c r="C3281" s="651" t="s">
        <v>296</v>
      </c>
      <c r="D3281" s="651" t="s">
        <v>1298</v>
      </c>
      <c r="E3281" s="651" t="s">
        <v>1303</v>
      </c>
      <c r="F3281" s="651" t="s">
        <v>1301</v>
      </c>
      <c r="G3281" s="651" t="s">
        <v>1303</v>
      </c>
      <c r="H3281" s="651">
        <v>0.04</v>
      </c>
      <c r="I3281" s="651" t="s">
        <v>1302</v>
      </c>
    </row>
    <row r="3282" spans="1:9" ht="15.75" x14ac:dyDescent="0.25">
      <c r="A3282" s="651">
        <v>3281</v>
      </c>
      <c r="B3282" s="651" t="s">
        <v>1308</v>
      </c>
      <c r="C3282" s="651" t="s">
        <v>296</v>
      </c>
      <c r="D3282" s="651" t="s">
        <v>1298</v>
      </c>
      <c r="E3282" s="651" t="s">
        <v>1303</v>
      </c>
      <c r="F3282" s="651" t="s">
        <v>1301</v>
      </c>
      <c r="G3282" s="651" t="s">
        <v>1303</v>
      </c>
      <c r="H3282" s="651">
        <v>0.04</v>
      </c>
      <c r="I3282" s="651" t="s">
        <v>1302</v>
      </c>
    </row>
    <row r="3283" spans="1:9" ht="15.75" x14ac:dyDescent="0.25">
      <c r="A3283" s="651">
        <v>3282</v>
      </c>
      <c r="B3283" s="651" t="s">
        <v>1308</v>
      </c>
      <c r="C3283" s="651" t="s">
        <v>296</v>
      </c>
      <c r="D3283" s="651" t="s">
        <v>1298</v>
      </c>
      <c r="E3283" s="651" t="s">
        <v>1303</v>
      </c>
      <c r="F3283" s="651" t="s">
        <v>1301</v>
      </c>
      <c r="G3283" s="651" t="s">
        <v>1303</v>
      </c>
      <c r="H3283" s="651">
        <v>0.04</v>
      </c>
      <c r="I3283" s="651" t="s">
        <v>1302</v>
      </c>
    </row>
    <row r="3284" spans="1:9" ht="15.75" x14ac:dyDescent="0.25">
      <c r="A3284" s="651">
        <v>3283</v>
      </c>
      <c r="B3284" s="651" t="s">
        <v>1308</v>
      </c>
      <c r="C3284" s="651" t="s">
        <v>296</v>
      </c>
      <c r="D3284" s="651" t="s">
        <v>1298</v>
      </c>
      <c r="E3284" s="651" t="s">
        <v>1303</v>
      </c>
      <c r="F3284" s="651" t="s">
        <v>1301</v>
      </c>
      <c r="G3284" s="651" t="s">
        <v>1303</v>
      </c>
      <c r="H3284" s="651">
        <v>0.04</v>
      </c>
      <c r="I3284" s="651" t="s">
        <v>1302</v>
      </c>
    </row>
    <row r="3285" spans="1:9" ht="15.75" x14ac:dyDescent="0.25">
      <c r="A3285" s="651">
        <v>3284</v>
      </c>
      <c r="B3285" s="651" t="s">
        <v>1308</v>
      </c>
      <c r="C3285" s="651" t="s">
        <v>296</v>
      </c>
      <c r="D3285" s="651" t="s">
        <v>1298</v>
      </c>
      <c r="E3285" s="651" t="s">
        <v>1303</v>
      </c>
      <c r="F3285" s="651" t="s">
        <v>1301</v>
      </c>
      <c r="G3285" s="651" t="s">
        <v>1303</v>
      </c>
      <c r="H3285" s="651">
        <v>0.04</v>
      </c>
      <c r="I3285" s="651" t="s">
        <v>1302</v>
      </c>
    </row>
    <row r="3286" spans="1:9" ht="15.75" x14ac:dyDescent="0.25">
      <c r="A3286" s="651">
        <v>3285</v>
      </c>
      <c r="B3286" s="651" t="s">
        <v>1308</v>
      </c>
      <c r="C3286" s="651" t="s">
        <v>296</v>
      </c>
      <c r="D3286" s="651" t="s">
        <v>1298</v>
      </c>
      <c r="E3286" s="651" t="s">
        <v>1303</v>
      </c>
      <c r="F3286" s="651" t="s">
        <v>1301</v>
      </c>
      <c r="G3286" s="651" t="s">
        <v>1303</v>
      </c>
      <c r="H3286" s="651">
        <v>0.04</v>
      </c>
      <c r="I3286" s="651" t="s">
        <v>1302</v>
      </c>
    </row>
    <row r="3287" spans="1:9" ht="15.75" x14ac:dyDescent="0.25">
      <c r="A3287" s="651">
        <v>3286</v>
      </c>
      <c r="B3287" s="651" t="s">
        <v>1308</v>
      </c>
      <c r="C3287" s="651" t="s">
        <v>296</v>
      </c>
      <c r="D3287" s="651" t="s">
        <v>1298</v>
      </c>
      <c r="E3287" s="651" t="s">
        <v>1303</v>
      </c>
      <c r="F3287" s="651" t="s">
        <v>1301</v>
      </c>
      <c r="G3287" s="651" t="s">
        <v>1303</v>
      </c>
      <c r="H3287" s="651">
        <v>0.04</v>
      </c>
      <c r="I3287" s="651" t="s">
        <v>1302</v>
      </c>
    </row>
    <row r="3288" spans="1:9" ht="15.75" x14ac:dyDescent="0.25">
      <c r="A3288" s="651">
        <v>3287</v>
      </c>
      <c r="B3288" s="651" t="s">
        <v>1308</v>
      </c>
      <c r="C3288" s="651" t="s">
        <v>296</v>
      </c>
      <c r="D3288" s="651" t="s">
        <v>1298</v>
      </c>
      <c r="E3288" s="651" t="s">
        <v>1303</v>
      </c>
      <c r="F3288" s="651" t="s">
        <v>1301</v>
      </c>
      <c r="G3288" s="651" t="s">
        <v>1303</v>
      </c>
      <c r="H3288" s="651">
        <v>0.04</v>
      </c>
      <c r="I3288" s="651" t="s">
        <v>1302</v>
      </c>
    </row>
    <row r="3289" spans="1:9" ht="15.75" x14ac:dyDescent="0.25">
      <c r="A3289" s="651">
        <v>3288</v>
      </c>
      <c r="B3289" s="651" t="s">
        <v>1308</v>
      </c>
      <c r="C3289" s="651" t="s">
        <v>296</v>
      </c>
      <c r="D3289" s="651" t="s">
        <v>1298</v>
      </c>
      <c r="E3289" s="651" t="s">
        <v>1303</v>
      </c>
      <c r="F3289" s="651" t="s">
        <v>1301</v>
      </c>
      <c r="G3289" s="651" t="s">
        <v>1303</v>
      </c>
      <c r="H3289" s="651">
        <v>0.04</v>
      </c>
      <c r="I3289" s="651" t="s">
        <v>1302</v>
      </c>
    </row>
    <row r="3290" spans="1:9" ht="15.75" x14ac:dyDescent="0.25">
      <c r="A3290" s="651">
        <v>3289</v>
      </c>
      <c r="B3290" s="651" t="s">
        <v>1308</v>
      </c>
      <c r="C3290" s="651" t="s">
        <v>296</v>
      </c>
      <c r="D3290" s="651" t="s">
        <v>1298</v>
      </c>
      <c r="E3290" s="651" t="s">
        <v>1303</v>
      </c>
      <c r="F3290" s="651" t="s">
        <v>1301</v>
      </c>
      <c r="G3290" s="651" t="s">
        <v>1303</v>
      </c>
      <c r="H3290" s="651">
        <v>0.04</v>
      </c>
      <c r="I3290" s="651" t="s">
        <v>1302</v>
      </c>
    </row>
    <row r="3291" spans="1:9" ht="15.75" x14ac:dyDescent="0.25">
      <c r="A3291" s="651">
        <v>3290</v>
      </c>
      <c r="B3291" s="651" t="s">
        <v>1308</v>
      </c>
      <c r="C3291" s="651" t="s">
        <v>296</v>
      </c>
      <c r="D3291" s="651" t="s">
        <v>1298</v>
      </c>
      <c r="E3291" s="651" t="s">
        <v>1303</v>
      </c>
      <c r="F3291" s="651" t="s">
        <v>1301</v>
      </c>
      <c r="G3291" s="651" t="s">
        <v>1303</v>
      </c>
      <c r="H3291" s="651">
        <v>0.04</v>
      </c>
      <c r="I3291" s="651" t="s">
        <v>1302</v>
      </c>
    </row>
    <row r="3292" spans="1:9" ht="15.75" x14ac:dyDescent="0.25">
      <c r="A3292" s="651">
        <v>3291</v>
      </c>
      <c r="B3292" s="651" t="s">
        <v>1308</v>
      </c>
      <c r="C3292" s="651" t="s">
        <v>296</v>
      </c>
      <c r="D3292" s="651" t="s">
        <v>1298</v>
      </c>
      <c r="E3292" s="651" t="s">
        <v>1303</v>
      </c>
      <c r="F3292" s="651" t="s">
        <v>1301</v>
      </c>
      <c r="G3292" s="651" t="s">
        <v>1303</v>
      </c>
      <c r="H3292" s="651">
        <v>0.04</v>
      </c>
      <c r="I3292" s="651" t="s">
        <v>1302</v>
      </c>
    </row>
    <row r="3293" spans="1:9" ht="15.75" x14ac:dyDescent="0.25">
      <c r="A3293" s="651">
        <v>3292</v>
      </c>
      <c r="B3293" s="651" t="s">
        <v>1308</v>
      </c>
      <c r="C3293" s="651" t="s">
        <v>296</v>
      </c>
      <c r="D3293" s="651" t="s">
        <v>1298</v>
      </c>
      <c r="E3293" s="651" t="s">
        <v>1303</v>
      </c>
      <c r="F3293" s="651" t="s">
        <v>1301</v>
      </c>
      <c r="G3293" s="651" t="s">
        <v>1303</v>
      </c>
      <c r="H3293" s="651">
        <v>0.04</v>
      </c>
      <c r="I3293" s="651" t="s">
        <v>1302</v>
      </c>
    </row>
    <row r="3294" spans="1:9" ht="15.75" x14ac:dyDescent="0.25">
      <c r="A3294" s="651">
        <v>3293</v>
      </c>
      <c r="B3294" s="651" t="s">
        <v>1308</v>
      </c>
      <c r="C3294" s="651" t="s">
        <v>296</v>
      </c>
      <c r="D3294" s="651" t="s">
        <v>1298</v>
      </c>
      <c r="E3294" s="651" t="s">
        <v>1303</v>
      </c>
      <c r="F3294" s="651" t="s">
        <v>1301</v>
      </c>
      <c r="G3294" s="651" t="s">
        <v>1303</v>
      </c>
      <c r="H3294" s="651">
        <v>0.04</v>
      </c>
      <c r="I3294" s="651" t="s">
        <v>1302</v>
      </c>
    </row>
    <row r="3295" spans="1:9" ht="15.75" x14ac:dyDescent="0.25">
      <c r="A3295" s="651">
        <v>3294</v>
      </c>
      <c r="B3295" s="651" t="s">
        <v>1308</v>
      </c>
      <c r="C3295" s="651" t="s">
        <v>296</v>
      </c>
      <c r="D3295" s="651" t="s">
        <v>1298</v>
      </c>
      <c r="E3295" s="651" t="s">
        <v>1303</v>
      </c>
      <c r="F3295" s="651" t="s">
        <v>1301</v>
      </c>
      <c r="G3295" s="651" t="s">
        <v>1303</v>
      </c>
      <c r="H3295" s="651">
        <v>0.04</v>
      </c>
      <c r="I3295" s="651" t="s">
        <v>1302</v>
      </c>
    </row>
    <row r="3296" spans="1:9" ht="15.75" x14ac:dyDescent="0.25">
      <c r="A3296" s="651">
        <v>3295</v>
      </c>
      <c r="B3296" s="651" t="s">
        <v>1308</v>
      </c>
      <c r="C3296" s="651" t="s">
        <v>296</v>
      </c>
      <c r="D3296" s="651" t="s">
        <v>1298</v>
      </c>
      <c r="E3296" s="651" t="s">
        <v>1303</v>
      </c>
      <c r="F3296" s="651" t="s">
        <v>1301</v>
      </c>
      <c r="G3296" s="651" t="s">
        <v>1303</v>
      </c>
      <c r="H3296" s="651">
        <v>0.04</v>
      </c>
      <c r="I3296" s="651" t="s">
        <v>1302</v>
      </c>
    </row>
    <row r="3297" spans="1:9" ht="15.75" x14ac:dyDescent="0.25">
      <c r="A3297" s="651">
        <v>3296</v>
      </c>
      <c r="B3297" s="651" t="s">
        <v>1308</v>
      </c>
      <c r="C3297" s="651" t="s">
        <v>296</v>
      </c>
      <c r="D3297" s="651" t="s">
        <v>1298</v>
      </c>
      <c r="E3297" s="651" t="s">
        <v>1303</v>
      </c>
      <c r="F3297" s="651" t="s">
        <v>1301</v>
      </c>
      <c r="G3297" s="651" t="s">
        <v>1303</v>
      </c>
      <c r="H3297" s="651">
        <v>0.04</v>
      </c>
      <c r="I3297" s="651" t="s">
        <v>1302</v>
      </c>
    </row>
    <row r="3298" spans="1:9" ht="15.75" x14ac:dyDescent="0.25">
      <c r="A3298" s="651">
        <v>3297</v>
      </c>
      <c r="B3298" s="651" t="s">
        <v>1308</v>
      </c>
      <c r="C3298" s="651" t="s">
        <v>296</v>
      </c>
      <c r="D3298" s="651" t="s">
        <v>1298</v>
      </c>
      <c r="E3298" s="651" t="s">
        <v>1303</v>
      </c>
      <c r="F3298" s="651" t="s">
        <v>1301</v>
      </c>
      <c r="G3298" s="651" t="s">
        <v>1303</v>
      </c>
      <c r="H3298" s="651">
        <v>0.04</v>
      </c>
      <c r="I3298" s="651" t="s">
        <v>1302</v>
      </c>
    </row>
    <row r="3299" spans="1:9" ht="15.75" x14ac:dyDescent="0.25">
      <c r="A3299" s="651">
        <v>3298</v>
      </c>
      <c r="B3299" s="651" t="s">
        <v>1308</v>
      </c>
      <c r="C3299" s="651" t="s">
        <v>296</v>
      </c>
      <c r="D3299" s="651" t="s">
        <v>1298</v>
      </c>
      <c r="E3299" s="651" t="s">
        <v>1303</v>
      </c>
      <c r="F3299" s="651" t="s">
        <v>1301</v>
      </c>
      <c r="G3299" s="651" t="s">
        <v>1303</v>
      </c>
      <c r="H3299" s="651">
        <v>0.04</v>
      </c>
      <c r="I3299" s="651" t="s">
        <v>1302</v>
      </c>
    </row>
    <row r="3300" spans="1:9" ht="15.75" x14ac:dyDescent="0.25">
      <c r="A3300" s="651">
        <v>3299</v>
      </c>
      <c r="B3300" s="651" t="s">
        <v>1308</v>
      </c>
      <c r="C3300" s="651" t="s">
        <v>296</v>
      </c>
      <c r="D3300" s="651" t="s">
        <v>1298</v>
      </c>
      <c r="E3300" s="651" t="s">
        <v>1303</v>
      </c>
      <c r="F3300" s="651" t="s">
        <v>1301</v>
      </c>
      <c r="G3300" s="651" t="s">
        <v>1303</v>
      </c>
      <c r="H3300" s="651">
        <v>0.04</v>
      </c>
      <c r="I3300" s="651" t="s">
        <v>1302</v>
      </c>
    </row>
    <row r="3301" spans="1:9" ht="15.75" x14ac:dyDescent="0.25">
      <c r="A3301" s="651">
        <v>3300</v>
      </c>
      <c r="B3301" s="651" t="s">
        <v>1308</v>
      </c>
      <c r="C3301" s="651" t="s">
        <v>296</v>
      </c>
      <c r="D3301" s="651" t="s">
        <v>1298</v>
      </c>
      <c r="E3301" s="651" t="s">
        <v>1303</v>
      </c>
      <c r="F3301" s="651" t="s">
        <v>1301</v>
      </c>
      <c r="G3301" s="651" t="s">
        <v>1303</v>
      </c>
      <c r="H3301" s="651">
        <v>0.04</v>
      </c>
      <c r="I3301" s="651" t="s">
        <v>1302</v>
      </c>
    </row>
    <row r="3302" spans="1:9" ht="15.75" x14ac:dyDescent="0.25">
      <c r="A3302" s="651">
        <v>3301</v>
      </c>
      <c r="B3302" s="651" t="s">
        <v>1308</v>
      </c>
      <c r="C3302" s="651" t="s">
        <v>296</v>
      </c>
      <c r="D3302" s="651" t="s">
        <v>1298</v>
      </c>
      <c r="E3302" s="651" t="s">
        <v>1303</v>
      </c>
      <c r="F3302" s="651" t="s">
        <v>1301</v>
      </c>
      <c r="G3302" s="651" t="s">
        <v>1303</v>
      </c>
      <c r="H3302" s="651">
        <v>0.04</v>
      </c>
      <c r="I3302" s="651" t="s">
        <v>1302</v>
      </c>
    </row>
    <row r="3303" spans="1:9" ht="15.75" x14ac:dyDescent="0.25">
      <c r="A3303" s="651">
        <v>3302</v>
      </c>
      <c r="B3303" s="651" t="s">
        <v>1308</v>
      </c>
      <c r="C3303" s="651" t="s">
        <v>296</v>
      </c>
      <c r="D3303" s="651" t="s">
        <v>1298</v>
      </c>
      <c r="E3303" s="651" t="s">
        <v>1303</v>
      </c>
      <c r="F3303" s="651" t="s">
        <v>1301</v>
      </c>
      <c r="G3303" s="651" t="s">
        <v>1303</v>
      </c>
      <c r="H3303" s="651">
        <v>0.04</v>
      </c>
      <c r="I3303" s="651" t="s">
        <v>1302</v>
      </c>
    </row>
    <row r="3304" spans="1:9" ht="15.75" x14ac:dyDescent="0.25">
      <c r="A3304" s="651">
        <v>3303</v>
      </c>
      <c r="B3304" s="651" t="s">
        <v>1308</v>
      </c>
      <c r="C3304" s="651" t="s">
        <v>296</v>
      </c>
      <c r="D3304" s="651" t="s">
        <v>1298</v>
      </c>
      <c r="E3304" s="651" t="s">
        <v>1303</v>
      </c>
      <c r="F3304" s="651" t="s">
        <v>1301</v>
      </c>
      <c r="G3304" s="651" t="s">
        <v>1303</v>
      </c>
      <c r="H3304" s="651">
        <v>0.04</v>
      </c>
      <c r="I3304" s="651" t="s">
        <v>1302</v>
      </c>
    </row>
    <row r="3305" spans="1:9" ht="15.75" x14ac:dyDescent="0.25">
      <c r="A3305" s="651">
        <v>3304</v>
      </c>
      <c r="B3305" s="651" t="s">
        <v>1308</v>
      </c>
      <c r="C3305" s="651" t="s">
        <v>296</v>
      </c>
      <c r="D3305" s="651" t="s">
        <v>1298</v>
      </c>
      <c r="E3305" s="651" t="s">
        <v>1303</v>
      </c>
      <c r="F3305" s="651" t="s">
        <v>1301</v>
      </c>
      <c r="G3305" s="651" t="s">
        <v>1303</v>
      </c>
      <c r="H3305" s="651">
        <v>0.04</v>
      </c>
      <c r="I3305" s="651" t="s">
        <v>1302</v>
      </c>
    </row>
    <row r="3306" spans="1:9" ht="15.75" x14ac:dyDescent="0.25">
      <c r="A3306" s="651">
        <v>3305</v>
      </c>
      <c r="B3306" s="651" t="s">
        <v>1308</v>
      </c>
      <c r="C3306" s="651" t="s">
        <v>296</v>
      </c>
      <c r="D3306" s="651" t="s">
        <v>1298</v>
      </c>
      <c r="E3306" s="651" t="s">
        <v>1303</v>
      </c>
      <c r="F3306" s="651" t="s">
        <v>1301</v>
      </c>
      <c r="G3306" s="651" t="s">
        <v>1303</v>
      </c>
      <c r="H3306" s="651">
        <v>0.04</v>
      </c>
      <c r="I3306" s="651" t="s">
        <v>1302</v>
      </c>
    </row>
    <row r="3307" spans="1:9" ht="15.75" x14ac:dyDescent="0.25">
      <c r="A3307" s="651">
        <v>3306</v>
      </c>
      <c r="B3307" s="651" t="s">
        <v>1308</v>
      </c>
      <c r="C3307" s="651" t="s">
        <v>296</v>
      </c>
      <c r="D3307" s="651" t="s">
        <v>1298</v>
      </c>
      <c r="E3307" s="651" t="s">
        <v>1303</v>
      </c>
      <c r="F3307" s="651" t="s">
        <v>1301</v>
      </c>
      <c r="G3307" s="651" t="s">
        <v>1303</v>
      </c>
      <c r="H3307" s="651">
        <v>0.04</v>
      </c>
      <c r="I3307" s="651" t="s">
        <v>1302</v>
      </c>
    </row>
    <row r="3308" spans="1:9" ht="15.75" x14ac:dyDescent="0.25">
      <c r="A3308" s="651">
        <v>3307</v>
      </c>
      <c r="B3308" s="651" t="s">
        <v>1308</v>
      </c>
      <c r="C3308" s="651" t="s">
        <v>296</v>
      </c>
      <c r="D3308" s="651" t="s">
        <v>1298</v>
      </c>
      <c r="E3308" s="651" t="s">
        <v>1303</v>
      </c>
      <c r="F3308" s="651" t="s">
        <v>1301</v>
      </c>
      <c r="G3308" s="651" t="s">
        <v>1303</v>
      </c>
      <c r="H3308" s="651">
        <v>0.04</v>
      </c>
      <c r="I3308" s="651" t="s">
        <v>1302</v>
      </c>
    </row>
    <row r="3309" spans="1:9" ht="15.75" x14ac:dyDescent="0.25">
      <c r="A3309" s="651">
        <v>3308</v>
      </c>
      <c r="B3309" s="651" t="s">
        <v>1308</v>
      </c>
      <c r="C3309" s="651" t="s">
        <v>296</v>
      </c>
      <c r="D3309" s="651" t="s">
        <v>1298</v>
      </c>
      <c r="E3309" s="651" t="s">
        <v>1303</v>
      </c>
      <c r="F3309" s="651" t="s">
        <v>1301</v>
      </c>
      <c r="G3309" s="651" t="s">
        <v>1303</v>
      </c>
      <c r="H3309" s="651">
        <v>0.04</v>
      </c>
      <c r="I3309" s="651" t="s">
        <v>1302</v>
      </c>
    </row>
    <row r="3310" spans="1:9" ht="15.75" x14ac:dyDescent="0.25">
      <c r="A3310" s="651">
        <v>3309</v>
      </c>
      <c r="B3310" s="651" t="s">
        <v>1308</v>
      </c>
      <c r="C3310" s="651" t="s">
        <v>296</v>
      </c>
      <c r="D3310" s="651" t="s">
        <v>1298</v>
      </c>
      <c r="E3310" s="651" t="s">
        <v>1303</v>
      </c>
      <c r="F3310" s="651" t="s">
        <v>1301</v>
      </c>
      <c r="G3310" s="651" t="s">
        <v>1303</v>
      </c>
      <c r="H3310" s="651">
        <v>0.04</v>
      </c>
      <c r="I3310" s="651" t="s">
        <v>1302</v>
      </c>
    </row>
    <row r="3311" spans="1:9" ht="15.75" x14ac:dyDescent="0.25">
      <c r="A3311" s="651">
        <v>3310</v>
      </c>
      <c r="B3311" s="651" t="s">
        <v>1308</v>
      </c>
      <c r="C3311" s="651" t="s">
        <v>296</v>
      </c>
      <c r="D3311" s="651" t="s">
        <v>1298</v>
      </c>
      <c r="E3311" s="651" t="s">
        <v>1303</v>
      </c>
      <c r="F3311" s="651" t="s">
        <v>1301</v>
      </c>
      <c r="G3311" s="651" t="s">
        <v>1303</v>
      </c>
      <c r="H3311" s="651">
        <v>0.04</v>
      </c>
      <c r="I3311" s="651" t="s">
        <v>1302</v>
      </c>
    </row>
    <row r="3312" spans="1:9" ht="15.75" x14ac:dyDescent="0.25">
      <c r="A3312" s="651">
        <v>3311</v>
      </c>
      <c r="B3312" s="651" t="s">
        <v>1308</v>
      </c>
      <c r="C3312" s="651" t="s">
        <v>296</v>
      </c>
      <c r="D3312" s="651" t="s">
        <v>1298</v>
      </c>
      <c r="E3312" s="651" t="s">
        <v>1303</v>
      </c>
      <c r="F3312" s="651" t="s">
        <v>1301</v>
      </c>
      <c r="G3312" s="651" t="s">
        <v>1303</v>
      </c>
      <c r="H3312" s="651">
        <v>0.04</v>
      </c>
      <c r="I3312" s="651" t="s">
        <v>1302</v>
      </c>
    </row>
    <row r="3313" spans="1:9" ht="15.75" x14ac:dyDescent="0.25">
      <c r="A3313" s="651">
        <v>3312</v>
      </c>
      <c r="B3313" s="651" t="s">
        <v>1308</v>
      </c>
      <c r="C3313" s="651" t="s">
        <v>296</v>
      </c>
      <c r="D3313" s="651" t="s">
        <v>1298</v>
      </c>
      <c r="E3313" s="651" t="s">
        <v>1303</v>
      </c>
      <c r="F3313" s="651" t="s">
        <v>1301</v>
      </c>
      <c r="G3313" s="651" t="s">
        <v>1303</v>
      </c>
      <c r="H3313" s="651">
        <v>0.04</v>
      </c>
      <c r="I3313" s="651" t="s">
        <v>1302</v>
      </c>
    </row>
    <row r="3314" spans="1:9" ht="15.75" x14ac:dyDescent="0.25">
      <c r="A3314" s="651">
        <v>3313</v>
      </c>
      <c r="B3314" s="651" t="s">
        <v>1308</v>
      </c>
      <c r="C3314" s="651" t="s">
        <v>296</v>
      </c>
      <c r="D3314" s="651" t="s">
        <v>1298</v>
      </c>
      <c r="E3314" s="651" t="s">
        <v>1303</v>
      </c>
      <c r="F3314" s="651" t="s">
        <v>1301</v>
      </c>
      <c r="G3314" s="651" t="s">
        <v>1303</v>
      </c>
      <c r="H3314" s="651">
        <v>0.04</v>
      </c>
      <c r="I3314" s="651" t="s">
        <v>1302</v>
      </c>
    </row>
    <row r="3315" spans="1:9" ht="15.75" x14ac:dyDescent="0.25">
      <c r="A3315" s="651">
        <v>3314</v>
      </c>
      <c r="B3315" s="651" t="s">
        <v>1308</v>
      </c>
      <c r="C3315" s="651" t="s">
        <v>296</v>
      </c>
      <c r="D3315" s="651" t="s">
        <v>1298</v>
      </c>
      <c r="E3315" s="651" t="s">
        <v>1303</v>
      </c>
      <c r="F3315" s="651" t="s">
        <v>1301</v>
      </c>
      <c r="G3315" s="651" t="s">
        <v>1303</v>
      </c>
      <c r="H3315" s="651">
        <v>0.04</v>
      </c>
      <c r="I3315" s="651" t="s">
        <v>1302</v>
      </c>
    </row>
    <row r="3316" spans="1:9" ht="15.75" x14ac:dyDescent="0.25">
      <c r="A3316" s="651">
        <v>3315</v>
      </c>
      <c r="B3316" s="651" t="s">
        <v>1308</v>
      </c>
      <c r="C3316" s="651" t="s">
        <v>296</v>
      </c>
      <c r="D3316" s="651" t="s">
        <v>1298</v>
      </c>
      <c r="E3316" s="651" t="s">
        <v>1303</v>
      </c>
      <c r="F3316" s="651" t="s">
        <v>1301</v>
      </c>
      <c r="G3316" s="651" t="s">
        <v>1303</v>
      </c>
      <c r="H3316" s="651">
        <v>0.04</v>
      </c>
      <c r="I3316" s="651" t="s">
        <v>1302</v>
      </c>
    </row>
    <row r="3317" spans="1:9" ht="15.75" x14ac:dyDescent="0.25">
      <c r="A3317" s="651">
        <v>3316</v>
      </c>
      <c r="B3317" s="651" t="s">
        <v>1308</v>
      </c>
      <c r="C3317" s="651" t="s">
        <v>296</v>
      </c>
      <c r="D3317" s="651" t="s">
        <v>1298</v>
      </c>
      <c r="E3317" s="651" t="s">
        <v>1303</v>
      </c>
      <c r="F3317" s="651" t="s">
        <v>1301</v>
      </c>
      <c r="G3317" s="651" t="s">
        <v>1303</v>
      </c>
      <c r="H3317" s="651">
        <v>0.04</v>
      </c>
      <c r="I3317" s="651" t="s">
        <v>1302</v>
      </c>
    </row>
    <row r="3318" spans="1:9" ht="15.75" x14ac:dyDescent="0.25">
      <c r="A3318" s="651">
        <v>3317</v>
      </c>
      <c r="B3318" s="651" t="s">
        <v>1308</v>
      </c>
      <c r="C3318" s="651" t="s">
        <v>296</v>
      </c>
      <c r="D3318" s="651" t="s">
        <v>1298</v>
      </c>
      <c r="E3318" s="651" t="s">
        <v>1303</v>
      </c>
      <c r="F3318" s="651" t="s">
        <v>1301</v>
      </c>
      <c r="G3318" s="651" t="s">
        <v>1303</v>
      </c>
      <c r="H3318" s="651">
        <v>0.04</v>
      </c>
      <c r="I3318" s="651" t="s">
        <v>1302</v>
      </c>
    </row>
    <row r="3319" spans="1:9" ht="15.75" x14ac:dyDescent="0.25">
      <c r="A3319" s="651">
        <v>3318</v>
      </c>
      <c r="B3319" s="651" t="s">
        <v>1308</v>
      </c>
      <c r="C3319" s="651" t="s">
        <v>296</v>
      </c>
      <c r="D3319" s="651" t="s">
        <v>1298</v>
      </c>
      <c r="E3319" s="651" t="s">
        <v>1303</v>
      </c>
      <c r="F3319" s="651" t="s">
        <v>1301</v>
      </c>
      <c r="G3319" s="651" t="s">
        <v>1303</v>
      </c>
      <c r="H3319" s="651">
        <v>0.04</v>
      </c>
      <c r="I3319" s="651" t="s">
        <v>1302</v>
      </c>
    </row>
    <row r="3320" spans="1:9" ht="15.75" x14ac:dyDescent="0.25">
      <c r="A3320" s="651">
        <v>3319</v>
      </c>
      <c r="B3320" s="651" t="s">
        <v>1308</v>
      </c>
      <c r="C3320" s="651" t="s">
        <v>296</v>
      </c>
      <c r="D3320" s="651" t="s">
        <v>1298</v>
      </c>
      <c r="E3320" s="651" t="s">
        <v>1303</v>
      </c>
      <c r="F3320" s="651" t="s">
        <v>1301</v>
      </c>
      <c r="G3320" s="651" t="s">
        <v>1303</v>
      </c>
      <c r="H3320" s="651">
        <v>0.04</v>
      </c>
      <c r="I3320" s="651" t="s">
        <v>1302</v>
      </c>
    </row>
    <row r="3321" spans="1:9" ht="15.75" x14ac:dyDescent="0.25">
      <c r="A3321" s="651">
        <v>3320</v>
      </c>
      <c r="B3321" s="651" t="s">
        <v>1308</v>
      </c>
      <c r="C3321" s="651" t="s">
        <v>296</v>
      </c>
      <c r="D3321" s="651" t="s">
        <v>1298</v>
      </c>
      <c r="E3321" s="651" t="s">
        <v>1303</v>
      </c>
      <c r="F3321" s="651" t="s">
        <v>1301</v>
      </c>
      <c r="G3321" s="651" t="s">
        <v>1303</v>
      </c>
      <c r="H3321" s="651">
        <v>0.04</v>
      </c>
      <c r="I3321" s="651" t="s">
        <v>1302</v>
      </c>
    </row>
    <row r="3322" spans="1:9" ht="15.75" x14ac:dyDescent="0.25">
      <c r="A3322" s="651">
        <v>3321</v>
      </c>
      <c r="B3322" s="651" t="s">
        <v>1308</v>
      </c>
      <c r="C3322" s="651" t="s">
        <v>296</v>
      </c>
      <c r="D3322" s="651" t="s">
        <v>1298</v>
      </c>
      <c r="E3322" s="651" t="s">
        <v>1303</v>
      </c>
      <c r="F3322" s="651" t="s">
        <v>1301</v>
      </c>
      <c r="G3322" s="651" t="s">
        <v>1303</v>
      </c>
      <c r="H3322" s="651">
        <v>0.04</v>
      </c>
      <c r="I3322" s="651" t="s">
        <v>1302</v>
      </c>
    </row>
    <row r="3323" spans="1:9" ht="15.75" x14ac:dyDescent="0.25">
      <c r="A3323" s="651">
        <v>3322</v>
      </c>
      <c r="B3323" s="651" t="s">
        <v>1308</v>
      </c>
      <c r="C3323" s="651" t="s">
        <v>296</v>
      </c>
      <c r="D3323" s="651" t="s">
        <v>1298</v>
      </c>
      <c r="E3323" s="651" t="s">
        <v>1303</v>
      </c>
      <c r="F3323" s="651" t="s">
        <v>1301</v>
      </c>
      <c r="G3323" s="651" t="s">
        <v>1303</v>
      </c>
      <c r="H3323" s="651">
        <v>0.04</v>
      </c>
      <c r="I3323" s="651" t="s">
        <v>1302</v>
      </c>
    </row>
    <row r="3324" spans="1:9" ht="15.75" x14ac:dyDescent="0.25">
      <c r="A3324" s="651">
        <v>3323</v>
      </c>
      <c r="B3324" s="651" t="s">
        <v>1308</v>
      </c>
      <c r="C3324" s="651" t="s">
        <v>296</v>
      </c>
      <c r="D3324" s="651" t="s">
        <v>1298</v>
      </c>
      <c r="E3324" s="651" t="s">
        <v>1303</v>
      </c>
      <c r="F3324" s="651" t="s">
        <v>1301</v>
      </c>
      <c r="G3324" s="651" t="s">
        <v>1303</v>
      </c>
      <c r="H3324" s="651">
        <v>0.04</v>
      </c>
      <c r="I3324" s="651" t="s">
        <v>1302</v>
      </c>
    </row>
    <row r="3325" spans="1:9" ht="15.75" x14ac:dyDescent="0.25">
      <c r="A3325" s="651">
        <v>3324</v>
      </c>
      <c r="B3325" s="651" t="s">
        <v>1308</v>
      </c>
      <c r="C3325" s="651" t="s">
        <v>296</v>
      </c>
      <c r="D3325" s="651" t="s">
        <v>1298</v>
      </c>
      <c r="E3325" s="651" t="s">
        <v>1303</v>
      </c>
      <c r="F3325" s="651" t="s">
        <v>1301</v>
      </c>
      <c r="G3325" s="651" t="s">
        <v>1303</v>
      </c>
      <c r="H3325" s="651">
        <v>0.04</v>
      </c>
      <c r="I3325" s="651" t="s">
        <v>1302</v>
      </c>
    </row>
    <row r="3326" spans="1:9" ht="15.75" x14ac:dyDescent="0.25">
      <c r="A3326" s="651">
        <v>3325</v>
      </c>
      <c r="B3326" s="651" t="s">
        <v>1308</v>
      </c>
      <c r="C3326" s="651" t="s">
        <v>296</v>
      </c>
      <c r="D3326" s="651" t="s">
        <v>1298</v>
      </c>
      <c r="E3326" s="651" t="s">
        <v>1303</v>
      </c>
      <c r="F3326" s="651" t="s">
        <v>1301</v>
      </c>
      <c r="G3326" s="651" t="s">
        <v>1303</v>
      </c>
      <c r="H3326" s="651">
        <v>0.04</v>
      </c>
      <c r="I3326" s="651" t="s">
        <v>1302</v>
      </c>
    </row>
    <row r="3327" spans="1:9" ht="15.75" x14ac:dyDescent="0.25">
      <c r="A3327" s="651">
        <v>3326</v>
      </c>
      <c r="B3327" s="651" t="s">
        <v>1308</v>
      </c>
      <c r="C3327" s="651" t="s">
        <v>296</v>
      </c>
      <c r="D3327" s="651" t="s">
        <v>1298</v>
      </c>
      <c r="E3327" s="651" t="s">
        <v>1303</v>
      </c>
      <c r="F3327" s="651" t="s">
        <v>1301</v>
      </c>
      <c r="G3327" s="651" t="s">
        <v>1303</v>
      </c>
      <c r="H3327" s="651">
        <v>0.04</v>
      </c>
      <c r="I3327" s="651" t="s">
        <v>1302</v>
      </c>
    </row>
    <row r="3328" spans="1:9" ht="15.75" x14ac:dyDescent="0.25">
      <c r="A3328" s="651">
        <v>3327</v>
      </c>
      <c r="B3328" s="651" t="s">
        <v>1308</v>
      </c>
      <c r="C3328" s="651" t="s">
        <v>296</v>
      </c>
      <c r="D3328" s="651" t="s">
        <v>1298</v>
      </c>
      <c r="E3328" s="651" t="s">
        <v>1303</v>
      </c>
      <c r="F3328" s="651" t="s">
        <v>1301</v>
      </c>
      <c r="G3328" s="651" t="s">
        <v>1303</v>
      </c>
      <c r="H3328" s="651">
        <v>0.04</v>
      </c>
      <c r="I3328" s="651" t="s">
        <v>1302</v>
      </c>
    </row>
    <row r="3329" spans="1:9" ht="15.75" x14ac:dyDescent="0.25">
      <c r="A3329" s="651">
        <v>3328</v>
      </c>
      <c r="B3329" s="651" t="s">
        <v>1308</v>
      </c>
      <c r="C3329" s="651" t="s">
        <v>296</v>
      </c>
      <c r="D3329" s="651" t="s">
        <v>1298</v>
      </c>
      <c r="E3329" s="651" t="s">
        <v>1303</v>
      </c>
      <c r="F3329" s="651" t="s">
        <v>1301</v>
      </c>
      <c r="G3329" s="651" t="s">
        <v>1303</v>
      </c>
      <c r="H3329" s="651">
        <v>0.04</v>
      </c>
      <c r="I3329" s="651" t="s">
        <v>1302</v>
      </c>
    </row>
    <row r="3330" spans="1:9" ht="15.75" x14ac:dyDescent="0.25">
      <c r="A3330" s="651">
        <v>3329</v>
      </c>
      <c r="B3330" s="651" t="s">
        <v>1308</v>
      </c>
      <c r="C3330" s="651" t="s">
        <v>296</v>
      </c>
      <c r="D3330" s="651" t="s">
        <v>1298</v>
      </c>
      <c r="E3330" s="651" t="s">
        <v>1303</v>
      </c>
      <c r="F3330" s="651" t="s">
        <v>1301</v>
      </c>
      <c r="G3330" s="651" t="s">
        <v>1303</v>
      </c>
      <c r="H3330" s="651">
        <v>0.04</v>
      </c>
      <c r="I3330" s="651" t="s">
        <v>1302</v>
      </c>
    </row>
    <row r="3331" spans="1:9" ht="15.75" x14ac:dyDescent="0.25">
      <c r="A3331" s="651">
        <v>3330</v>
      </c>
      <c r="B3331" s="651" t="s">
        <v>1308</v>
      </c>
      <c r="C3331" s="651" t="s">
        <v>296</v>
      </c>
      <c r="D3331" s="651" t="s">
        <v>1298</v>
      </c>
      <c r="E3331" s="651" t="s">
        <v>1303</v>
      </c>
      <c r="F3331" s="651" t="s">
        <v>1301</v>
      </c>
      <c r="G3331" s="651" t="s">
        <v>1303</v>
      </c>
      <c r="H3331" s="651">
        <v>0.04</v>
      </c>
      <c r="I3331" s="651" t="s">
        <v>1302</v>
      </c>
    </row>
    <row r="3332" spans="1:9" ht="15.75" x14ac:dyDescent="0.25">
      <c r="A3332" s="651">
        <v>3331</v>
      </c>
      <c r="B3332" s="651" t="s">
        <v>1308</v>
      </c>
      <c r="C3332" s="651" t="s">
        <v>296</v>
      </c>
      <c r="D3332" s="651" t="s">
        <v>1298</v>
      </c>
      <c r="E3332" s="651" t="s">
        <v>1303</v>
      </c>
      <c r="F3332" s="651" t="s">
        <v>1301</v>
      </c>
      <c r="G3332" s="651" t="s">
        <v>1303</v>
      </c>
      <c r="H3332" s="651">
        <v>0.04</v>
      </c>
      <c r="I3332" s="651" t="s">
        <v>1302</v>
      </c>
    </row>
    <row r="3333" spans="1:9" ht="15.75" x14ac:dyDescent="0.25">
      <c r="A3333" s="651">
        <v>3332</v>
      </c>
      <c r="B3333" s="651" t="s">
        <v>1308</v>
      </c>
      <c r="C3333" s="651" t="s">
        <v>296</v>
      </c>
      <c r="D3333" s="651" t="s">
        <v>1298</v>
      </c>
      <c r="E3333" s="651" t="s">
        <v>1303</v>
      </c>
      <c r="F3333" s="651" t="s">
        <v>1301</v>
      </c>
      <c r="G3333" s="651" t="s">
        <v>1303</v>
      </c>
      <c r="H3333" s="651">
        <v>0.04</v>
      </c>
      <c r="I3333" s="651" t="s">
        <v>1302</v>
      </c>
    </row>
    <row r="3334" spans="1:9" ht="15.75" x14ac:dyDescent="0.25">
      <c r="A3334" s="651">
        <v>3333</v>
      </c>
      <c r="B3334" s="651" t="s">
        <v>1308</v>
      </c>
      <c r="C3334" s="651" t="s">
        <v>296</v>
      </c>
      <c r="D3334" s="651" t="s">
        <v>1298</v>
      </c>
      <c r="E3334" s="651" t="s">
        <v>1303</v>
      </c>
      <c r="F3334" s="651" t="s">
        <v>1301</v>
      </c>
      <c r="G3334" s="651" t="s">
        <v>1303</v>
      </c>
      <c r="H3334" s="651">
        <v>0.04</v>
      </c>
      <c r="I3334" s="651" t="s">
        <v>1302</v>
      </c>
    </row>
    <row r="3335" spans="1:9" ht="15.75" x14ac:dyDescent="0.25">
      <c r="A3335" s="651">
        <v>3334</v>
      </c>
      <c r="B3335" s="651" t="s">
        <v>1308</v>
      </c>
      <c r="C3335" s="651" t="s">
        <v>296</v>
      </c>
      <c r="D3335" s="651" t="s">
        <v>1298</v>
      </c>
      <c r="E3335" s="651" t="s">
        <v>1303</v>
      </c>
      <c r="F3335" s="651" t="s">
        <v>1301</v>
      </c>
      <c r="G3335" s="651" t="s">
        <v>1303</v>
      </c>
      <c r="H3335" s="651">
        <v>0.04</v>
      </c>
      <c r="I3335" s="651" t="s">
        <v>1302</v>
      </c>
    </row>
    <row r="3336" spans="1:9" ht="15.75" x14ac:dyDescent="0.25">
      <c r="A3336" s="651">
        <v>3335</v>
      </c>
      <c r="B3336" s="651" t="s">
        <v>1308</v>
      </c>
      <c r="C3336" s="651" t="s">
        <v>296</v>
      </c>
      <c r="D3336" s="651" t="s">
        <v>1298</v>
      </c>
      <c r="E3336" s="651" t="s">
        <v>1303</v>
      </c>
      <c r="F3336" s="651" t="s">
        <v>1301</v>
      </c>
      <c r="G3336" s="651" t="s">
        <v>1303</v>
      </c>
      <c r="H3336" s="651">
        <v>0.04</v>
      </c>
      <c r="I3336" s="651" t="s">
        <v>1302</v>
      </c>
    </row>
    <row r="3337" spans="1:9" ht="15.75" x14ac:dyDescent="0.25">
      <c r="A3337" s="651">
        <v>3336</v>
      </c>
      <c r="B3337" s="651" t="s">
        <v>1308</v>
      </c>
      <c r="C3337" s="651" t="s">
        <v>296</v>
      </c>
      <c r="D3337" s="651" t="s">
        <v>1298</v>
      </c>
      <c r="E3337" s="651" t="s">
        <v>1303</v>
      </c>
      <c r="F3337" s="651" t="s">
        <v>1301</v>
      </c>
      <c r="G3337" s="651" t="s">
        <v>1303</v>
      </c>
      <c r="H3337" s="651">
        <v>0.04</v>
      </c>
      <c r="I3337" s="651" t="s">
        <v>1302</v>
      </c>
    </row>
    <row r="3338" spans="1:9" ht="15.75" x14ac:dyDescent="0.25">
      <c r="A3338" s="651">
        <v>3337</v>
      </c>
      <c r="B3338" s="651" t="s">
        <v>1308</v>
      </c>
      <c r="C3338" s="651" t="s">
        <v>296</v>
      </c>
      <c r="D3338" s="651" t="s">
        <v>1298</v>
      </c>
      <c r="E3338" s="651" t="s">
        <v>1303</v>
      </c>
      <c r="F3338" s="651" t="s">
        <v>1301</v>
      </c>
      <c r="G3338" s="651" t="s">
        <v>1303</v>
      </c>
      <c r="H3338" s="651">
        <v>0.04</v>
      </c>
      <c r="I3338" s="651" t="s">
        <v>1302</v>
      </c>
    </row>
    <row r="3339" spans="1:9" ht="15.75" x14ac:dyDescent="0.25">
      <c r="A3339" s="651">
        <v>3338</v>
      </c>
      <c r="B3339" s="651" t="s">
        <v>1308</v>
      </c>
      <c r="C3339" s="651" t="s">
        <v>296</v>
      </c>
      <c r="D3339" s="651" t="s">
        <v>1298</v>
      </c>
      <c r="E3339" s="651" t="s">
        <v>1303</v>
      </c>
      <c r="F3339" s="651" t="s">
        <v>1301</v>
      </c>
      <c r="G3339" s="651" t="s">
        <v>1303</v>
      </c>
      <c r="H3339" s="651">
        <v>0.04</v>
      </c>
      <c r="I3339" s="651" t="s">
        <v>1302</v>
      </c>
    </row>
    <row r="3340" spans="1:9" ht="15.75" x14ac:dyDescent="0.25">
      <c r="A3340" s="651">
        <v>3339</v>
      </c>
      <c r="B3340" s="651" t="s">
        <v>1308</v>
      </c>
      <c r="C3340" s="651" t="s">
        <v>296</v>
      </c>
      <c r="D3340" s="651" t="s">
        <v>1298</v>
      </c>
      <c r="E3340" s="651" t="s">
        <v>1303</v>
      </c>
      <c r="F3340" s="651" t="s">
        <v>1301</v>
      </c>
      <c r="G3340" s="651" t="s">
        <v>1303</v>
      </c>
      <c r="H3340" s="651">
        <v>0.04</v>
      </c>
      <c r="I3340" s="651" t="s">
        <v>1302</v>
      </c>
    </row>
    <row r="3341" spans="1:9" ht="15.75" x14ac:dyDescent="0.25">
      <c r="A3341" s="651">
        <v>3340</v>
      </c>
      <c r="B3341" s="651" t="s">
        <v>1308</v>
      </c>
      <c r="C3341" s="651" t="s">
        <v>296</v>
      </c>
      <c r="D3341" s="651" t="s">
        <v>1298</v>
      </c>
      <c r="E3341" s="651" t="s">
        <v>1303</v>
      </c>
      <c r="F3341" s="651" t="s">
        <v>1301</v>
      </c>
      <c r="G3341" s="651" t="s">
        <v>1303</v>
      </c>
      <c r="H3341" s="651">
        <v>0.04</v>
      </c>
      <c r="I3341" s="651" t="s">
        <v>1302</v>
      </c>
    </row>
    <row r="3342" spans="1:9" ht="15.75" x14ac:dyDescent="0.25">
      <c r="A3342" s="651">
        <v>3341</v>
      </c>
      <c r="B3342" s="651" t="s">
        <v>1308</v>
      </c>
      <c r="C3342" s="651" t="s">
        <v>296</v>
      </c>
      <c r="D3342" s="651" t="s">
        <v>1298</v>
      </c>
      <c r="E3342" s="651" t="s">
        <v>1303</v>
      </c>
      <c r="F3342" s="651" t="s">
        <v>1301</v>
      </c>
      <c r="G3342" s="651" t="s">
        <v>1303</v>
      </c>
      <c r="H3342" s="651">
        <v>0.04</v>
      </c>
      <c r="I3342" s="651" t="s">
        <v>1302</v>
      </c>
    </row>
    <row r="3343" spans="1:9" ht="15.75" x14ac:dyDescent="0.25">
      <c r="A3343" s="651">
        <v>3342</v>
      </c>
      <c r="B3343" s="651" t="s">
        <v>1308</v>
      </c>
      <c r="C3343" s="651" t="s">
        <v>296</v>
      </c>
      <c r="D3343" s="651" t="s">
        <v>1298</v>
      </c>
      <c r="E3343" s="651" t="s">
        <v>1303</v>
      </c>
      <c r="F3343" s="651" t="s">
        <v>1301</v>
      </c>
      <c r="G3343" s="651" t="s">
        <v>1303</v>
      </c>
      <c r="H3343" s="651">
        <v>0.04</v>
      </c>
      <c r="I3343" s="651" t="s">
        <v>1302</v>
      </c>
    </row>
    <row r="3344" spans="1:9" ht="15.75" x14ac:dyDescent="0.25">
      <c r="A3344" s="651">
        <v>3343</v>
      </c>
      <c r="B3344" s="651" t="s">
        <v>1308</v>
      </c>
      <c r="C3344" s="651" t="s">
        <v>296</v>
      </c>
      <c r="D3344" s="651" t="s">
        <v>1298</v>
      </c>
      <c r="E3344" s="651" t="s">
        <v>1303</v>
      </c>
      <c r="F3344" s="651" t="s">
        <v>1301</v>
      </c>
      <c r="G3344" s="651" t="s">
        <v>1303</v>
      </c>
      <c r="H3344" s="651">
        <v>0.04</v>
      </c>
      <c r="I3344" s="651" t="s">
        <v>1302</v>
      </c>
    </row>
    <row r="3345" spans="1:9" ht="15.75" x14ac:dyDescent="0.25">
      <c r="A3345" s="651">
        <v>3344</v>
      </c>
      <c r="B3345" s="651" t="s">
        <v>1308</v>
      </c>
      <c r="C3345" s="651" t="s">
        <v>296</v>
      </c>
      <c r="D3345" s="651" t="s">
        <v>1298</v>
      </c>
      <c r="E3345" s="651" t="s">
        <v>1303</v>
      </c>
      <c r="F3345" s="651" t="s">
        <v>1301</v>
      </c>
      <c r="G3345" s="651" t="s">
        <v>1303</v>
      </c>
      <c r="H3345" s="651">
        <v>0.04</v>
      </c>
      <c r="I3345" s="651" t="s">
        <v>1302</v>
      </c>
    </row>
    <row r="3346" spans="1:9" ht="15.75" x14ac:dyDescent="0.25">
      <c r="A3346" s="651">
        <v>3345</v>
      </c>
      <c r="B3346" s="651" t="s">
        <v>1308</v>
      </c>
      <c r="C3346" s="651" t="s">
        <v>296</v>
      </c>
      <c r="D3346" s="651" t="s">
        <v>1298</v>
      </c>
      <c r="E3346" s="651" t="s">
        <v>1303</v>
      </c>
      <c r="F3346" s="651" t="s">
        <v>1301</v>
      </c>
      <c r="G3346" s="651" t="s">
        <v>1303</v>
      </c>
      <c r="H3346" s="651">
        <v>0.04</v>
      </c>
      <c r="I3346" s="651" t="s">
        <v>1302</v>
      </c>
    </row>
    <row r="3347" spans="1:9" ht="15.75" x14ac:dyDescent="0.25">
      <c r="A3347" s="651">
        <v>3346</v>
      </c>
      <c r="B3347" s="651" t="s">
        <v>1308</v>
      </c>
      <c r="C3347" s="651" t="s">
        <v>296</v>
      </c>
      <c r="D3347" s="651" t="s">
        <v>1298</v>
      </c>
      <c r="E3347" s="651" t="s">
        <v>1303</v>
      </c>
      <c r="F3347" s="651" t="s">
        <v>1301</v>
      </c>
      <c r="G3347" s="651" t="s">
        <v>1303</v>
      </c>
      <c r="H3347" s="651">
        <v>0.04</v>
      </c>
      <c r="I3347" s="651" t="s">
        <v>1302</v>
      </c>
    </row>
    <row r="3348" spans="1:9" ht="15.75" x14ac:dyDescent="0.25">
      <c r="A3348" s="651">
        <v>3347</v>
      </c>
      <c r="B3348" s="651" t="s">
        <v>1308</v>
      </c>
      <c r="C3348" s="651" t="s">
        <v>296</v>
      </c>
      <c r="D3348" s="651" t="s">
        <v>1298</v>
      </c>
      <c r="E3348" s="651" t="s">
        <v>1303</v>
      </c>
      <c r="F3348" s="651" t="s">
        <v>1301</v>
      </c>
      <c r="G3348" s="651" t="s">
        <v>1303</v>
      </c>
      <c r="H3348" s="651">
        <v>0.04</v>
      </c>
      <c r="I3348" s="651" t="s">
        <v>1302</v>
      </c>
    </row>
    <row r="3349" spans="1:9" ht="15.75" x14ac:dyDescent="0.25">
      <c r="A3349" s="651">
        <v>3348</v>
      </c>
      <c r="B3349" s="651" t="s">
        <v>1308</v>
      </c>
      <c r="C3349" s="651" t="s">
        <v>296</v>
      </c>
      <c r="D3349" s="651" t="s">
        <v>1298</v>
      </c>
      <c r="E3349" s="651" t="s">
        <v>1303</v>
      </c>
      <c r="F3349" s="651" t="s">
        <v>1301</v>
      </c>
      <c r="G3349" s="651" t="s">
        <v>1303</v>
      </c>
      <c r="H3349" s="651">
        <v>0.04</v>
      </c>
      <c r="I3349" s="651" t="s">
        <v>1302</v>
      </c>
    </row>
    <row r="3350" spans="1:9" ht="15.75" x14ac:dyDescent="0.25">
      <c r="A3350" s="651">
        <v>3349</v>
      </c>
      <c r="B3350" s="651" t="s">
        <v>1308</v>
      </c>
      <c r="C3350" s="651" t="s">
        <v>296</v>
      </c>
      <c r="D3350" s="651" t="s">
        <v>1298</v>
      </c>
      <c r="E3350" s="651" t="s">
        <v>1303</v>
      </c>
      <c r="F3350" s="651" t="s">
        <v>1301</v>
      </c>
      <c r="G3350" s="651" t="s">
        <v>1303</v>
      </c>
      <c r="H3350" s="651">
        <v>0.04</v>
      </c>
      <c r="I3350" s="651" t="s">
        <v>1302</v>
      </c>
    </row>
    <row r="3351" spans="1:9" ht="15.75" x14ac:dyDescent="0.25">
      <c r="A3351" s="651">
        <v>3350</v>
      </c>
      <c r="B3351" s="651" t="s">
        <v>1308</v>
      </c>
      <c r="C3351" s="651" t="s">
        <v>296</v>
      </c>
      <c r="D3351" s="651" t="s">
        <v>1298</v>
      </c>
      <c r="E3351" s="651" t="s">
        <v>1303</v>
      </c>
      <c r="F3351" s="651" t="s">
        <v>1301</v>
      </c>
      <c r="G3351" s="651" t="s">
        <v>1303</v>
      </c>
      <c r="H3351" s="651">
        <v>0.04</v>
      </c>
      <c r="I3351" s="651" t="s">
        <v>1302</v>
      </c>
    </row>
    <row r="3352" spans="1:9" ht="15.75" x14ac:dyDescent="0.25">
      <c r="A3352" s="651">
        <v>3351</v>
      </c>
      <c r="B3352" s="651" t="s">
        <v>1308</v>
      </c>
      <c r="C3352" s="651" t="s">
        <v>296</v>
      </c>
      <c r="D3352" s="651" t="s">
        <v>1298</v>
      </c>
      <c r="E3352" s="651" t="s">
        <v>1303</v>
      </c>
      <c r="F3352" s="651" t="s">
        <v>1301</v>
      </c>
      <c r="G3352" s="651" t="s">
        <v>1303</v>
      </c>
      <c r="H3352" s="651">
        <v>0.04</v>
      </c>
      <c r="I3352" s="651" t="s">
        <v>1302</v>
      </c>
    </row>
    <row r="3353" spans="1:9" ht="15.75" x14ac:dyDescent="0.25">
      <c r="A3353" s="651">
        <v>3352</v>
      </c>
      <c r="B3353" s="651" t="s">
        <v>1308</v>
      </c>
      <c r="C3353" s="651" t="s">
        <v>296</v>
      </c>
      <c r="D3353" s="651" t="s">
        <v>1298</v>
      </c>
      <c r="E3353" s="651" t="s">
        <v>1303</v>
      </c>
      <c r="F3353" s="651" t="s">
        <v>1301</v>
      </c>
      <c r="G3353" s="651" t="s">
        <v>1303</v>
      </c>
      <c r="H3353" s="651">
        <v>0.04</v>
      </c>
      <c r="I3353" s="651" t="s">
        <v>1302</v>
      </c>
    </row>
    <row r="3354" spans="1:9" ht="15.75" x14ac:dyDescent="0.25">
      <c r="A3354" s="651">
        <v>3353</v>
      </c>
      <c r="B3354" s="651" t="s">
        <v>1308</v>
      </c>
      <c r="C3354" s="651" t="s">
        <v>296</v>
      </c>
      <c r="D3354" s="651" t="s">
        <v>1298</v>
      </c>
      <c r="E3354" s="651" t="s">
        <v>1303</v>
      </c>
      <c r="F3354" s="651" t="s">
        <v>1301</v>
      </c>
      <c r="G3354" s="651" t="s">
        <v>1303</v>
      </c>
      <c r="H3354" s="651">
        <v>0.04</v>
      </c>
      <c r="I3354" s="651" t="s">
        <v>1302</v>
      </c>
    </row>
    <row r="3355" spans="1:9" ht="15.75" x14ac:dyDescent="0.25">
      <c r="A3355" s="651">
        <v>3354</v>
      </c>
      <c r="B3355" s="651" t="s">
        <v>1308</v>
      </c>
      <c r="C3355" s="651" t="s">
        <v>296</v>
      </c>
      <c r="D3355" s="651" t="s">
        <v>1298</v>
      </c>
      <c r="E3355" s="651" t="s">
        <v>1303</v>
      </c>
      <c r="F3355" s="651" t="s">
        <v>1301</v>
      </c>
      <c r="G3355" s="651" t="s">
        <v>1303</v>
      </c>
      <c r="H3355" s="651">
        <v>0.04</v>
      </c>
      <c r="I3355" s="651" t="s">
        <v>1302</v>
      </c>
    </row>
    <row r="3356" spans="1:9" ht="15.75" x14ac:dyDescent="0.25">
      <c r="A3356" s="651">
        <v>3355</v>
      </c>
      <c r="B3356" s="651" t="s">
        <v>1308</v>
      </c>
      <c r="C3356" s="651" t="s">
        <v>296</v>
      </c>
      <c r="D3356" s="651" t="s">
        <v>1298</v>
      </c>
      <c r="E3356" s="651" t="s">
        <v>1303</v>
      </c>
      <c r="F3356" s="651" t="s">
        <v>1301</v>
      </c>
      <c r="G3356" s="651" t="s">
        <v>1303</v>
      </c>
      <c r="H3356" s="651">
        <v>0.04</v>
      </c>
      <c r="I3356" s="651" t="s">
        <v>1302</v>
      </c>
    </row>
    <row r="3357" spans="1:9" ht="15.75" x14ac:dyDescent="0.25">
      <c r="A3357" s="651">
        <v>3356</v>
      </c>
      <c r="B3357" s="651" t="s">
        <v>1308</v>
      </c>
      <c r="C3357" s="651" t="s">
        <v>296</v>
      </c>
      <c r="D3357" s="651" t="s">
        <v>1298</v>
      </c>
      <c r="E3357" s="651" t="s">
        <v>1303</v>
      </c>
      <c r="F3357" s="651" t="s">
        <v>1301</v>
      </c>
      <c r="G3357" s="651" t="s">
        <v>1303</v>
      </c>
      <c r="H3357" s="651">
        <v>0.04</v>
      </c>
      <c r="I3357" s="651" t="s">
        <v>1302</v>
      </c>
    </row>
    <row r="3358" spans="1:9" ht="15.75" x14ac:dyDescent="0.25">
      <c r="A3358" s="651">
        <v>3357</v>
      </c>
      <c r="B3358" s="651" t="s">
        <v>1308</v>
      </c>
      <c r="C3358" s="651" t="s">
        <v>296</v>
      </c>
      <c r="D3358" s="651" t="s">
        <v>1298</v>
      </c>
      <c r="E3358" s="651" t="s">
        <v>1303</v>
      </c>
      <c r="F3358" s="651" t="s">
        <v>1301</v>
      </c>
      <c r="G3358" s="651" t="s">
        <v>1303</v>
      </c>
      <c r="H3358" s="651">
        <v>0.04</v>
      </c>
      <c r="I3358" s="651" t="s">
        <v>1302</v>
      </c>
    </row>
    <row r="3359" spans="1:9" ht="15.75" x14ac:dyDescent="0.25">
      <c r="A3359" s="651">
        <v>3358</v>
      </c>
      <c r="B3359" s="651" t="s">
        <v>1308</v>
      </c>
      <c r="C3359" s="651" t="s">
        <v>296</v>
      </c>
      <c r="D3359" s="651" t="s">
        <v>1298</v>
      </c>
      <c r="E3359" s="651" t="s">
        <v>1303</v>
      </c>
      <c r="F3359" s="651" t="s">
        <v>1301</v>
      </c>
      <c r="G3359" s="651" t="s">
        <v>1303</v>
      </c>
      <c r="H3359" s="651">
        <v>0.04</v>
      </c>
      <c r="I3359" s="651" t="s">
        <v>1302</v>
      </c>
    </row>
    <row r="3360" spans="1:9" ht="15.75" x14ac:dyDescent="0.25">
      <c r="A3360" s="651">
        <v>3359</v>
      </c>
      <c r="B3360" s="651" t="s">
        <v>1308</v>
      </c>
      <c r="C3360" s="651" t="s">
        <v>296</v>
      </c>
      <c r="D3360" s="651" t="s">
        <v>1298</v>
      </c>
      <c r="E3360" s="651" t="s">
        <v>1303</v>
      </c>
      <c r="F3360" s="651" t="s">
        <v>1301</v>
      </c>
      <c r="G3360" s="651" t="s">
        <v>1303</v>
      </c>
      <c r="H3360" s="651">
        <v>0.04</v>
      </c>
      <c r="I3360" s="651" t="s">
        <v>1302</v>
      </c>
    </row>
    <row r="3361" spans="1:9" ht="15.75" x14ac:dyDescent="0.25">
      <c r="A3361" s="651">
        <v>3360</v>
      </c>
      <c r="B3361" s="651" t="s">
        <v>1308</v>
      </c>
      <c r="C3361" s="651" t="s">
        <v>296</v>
      </c>
      <c r="D3361" s="651" t="s">
        <v>1298</v>
      </c>
      <c r="E3361" s="651" t="s">
        <v>1303</v>
      </c>
      <c r="F3361" s="651" t="s">
        <v>1301</v>
      </c>
      <c r="G3361" s="651" t="s">
        <v>1303</v>
      </c>
      <c r="H3361" s="651">
        <v>0.04</v>
      </c>
      <c r="I3361" s="651" t="s">
        <v>1302</v>
      </c>
    </row>
    <row r="3362" spans="1:9" ht="15.75" x14ac:dyDescent="0.25">
      <c r="A3362" s="651">
        <v>3361</v>
      </c>
      <c r="B3362" s="651" t="s">
        <v>1308</v>
      </c>
      <c r="C3362" s="651" t="s">
        <v>296</v>
      </c>
      <c r="D3362" s="651" t="s">
        <v>1298</v>
      </c>
      <c r="E3362" s="651" t="s">
        <v>1303</v>
      </c>
      <c r="F3362" s="651" t="s">
        <v>1301</v>
      </c>
      <c r="G3362" s="651" t="s">
        <v>1303</v>
      </c>
      <c r="H3362" s="651">
        <v>0.04</v>
      </c>
      <c r="I3362" s="651" t="s">
        <v>1302</v>
      </c>
    </row>
    <row r="3363" spans="1:9" ht="15.75" x14ac:dyDescent="0.25">
      <c r="A3363" s="651">
        <v>3362</v>
      </c>
      <c r="B3363" s="651" t="s">
        <v>1308</v>
      </c>
      <c r="C3363" s="651" t="s">
        <v>296</v>
      </c>
      <c r="D3363" s="651" t="s">
        <v>1298</v>
      </c>
      <c r="E3363" s="651" t="s">
        <v>1303</v>
      </c>
      <c r="F3363" s="651" t="s">
        <v>1301</v>
      </c>
      <c r="G3363" s="651" t="s">
        <v>1303</v>
      </c>
      <c r="H3363" s="651">
        <v>0.04</v>
      </c>
      <c r="I3363" s="651" t="s">
        <v>1302</v>
      </c>
    </row>
    <row r="3364" spans="1:9" ht="15.75" x14ac:dyDescent="0.25">
      <c r="A3364" s="651">
        <v>3363</v>
      </c>
      <c r="B3364" s="651" t="s">
        <v>1308</v>
      </c>
      <c r="C3364" s="651" t="s">
        <v>296</v>
      </c>
      <c r="D3364" s="651" t="s">
        <v>1298</v>
      </c>
      <c r="E3364" s="651" t="s">
        <v>1303</v>
      </c>
      <c r="F3364" s="651" t="s">
        <v>1301</v>
      </c>
      <c r="G3364" s="651" t="s">
        <v>1303</v>
      </c>
      <c r="H3364" s="651">
        <v>0.04</v>
      </c>
      <c r="I3364" s="651" t="s">
        <v>1302</v>
      </c>
    </row>
    <row r="3365" spans="1:9" ht="15.75" x14ac:dyDescent="0.25">
      <c r="A3365" s="651">
        <v>3364</v>
      </c>
      <c r="B3365" s="651" t="s">
        <v>1308</v>
      </c>
      <c r="C3365" s="651" t="s">
        <v>296</v>
      </c>
      <c r="D3365" s="651" t="s">
        <v>1298</v>
      </c>
      <c r="E3365" s="651" t="s">
        <v>1303</v>
      </c>
      <c r="F3365" s="651" t="s">
        <v>1301</v>
      </c>
      <c r="G3365" s="651" t="s">
        <v>1303</v>
      </c>
      <c r="H3365" s="651">
        <v>0.04</v>
      </c>
      <c r="I3365" s="651" t="s">
        <v>1302</v>
      </c>
    </row>
    <row r="3366" spans="1:9" ht="15.75" x14ac:dyDescent="0.25">
      <c r="A3366" s="651">
        <v>3365</v>
      </c>
      <c r="B3366" s="651" t="s">
        <v>1308</v>
      </c>
      <c r="C3366" s="651" t="s">
        <v>296</v>
      </c>
      <c r="D3366" s="651" t="s">
        <v>1298</v>
      </c>
      <c r="E3366" s="651" t="s">
        <v>1303</v>
      </c>
      <c r="F3366" s="651" t="s">
        <v>1301</v>
      </c>
      <c r="G3366" s="651" t="s">
        <v>1303</v>
      </c>
      <c r="H3366" s="651">
        <v>0.04</v>
      </c>
      <c r="I3366" s="651" t="s">
        <v>1302</v>
      </c>
    </row>
    <row r="3367" spans="1:9" ht="15.75" x14ac:dyDescent="0.25">
      <c r="A3367" s="651">
        <v>3366</v>
      </c>
      <c r="B3367" s="651" t="s">
        <v>1308</v>
      </c>
      <c r="C3367" s="651" t="s">
        <v>296</v>
      </c>
      <c r="D3367" s="651" t="s">
        <v>1298</v>
      </c>
      <c r="E3367" s="651" t="s">
        <v>1303</v>
      </c>
      <c r="F3367" s="651" t="s">
        <v>1301</v>
      </c>
      <c r="G3367" s="651" t="s">
        <v>1303</v>
      </c>
      <c r="H3367" s="651">
        <v>0.04</v>
      </c>
      <c r="I3367" s="651" t="s">
        <v>1302</v>
      </c>
    </row>
    <row r="3368" spans="1:9" ht="15.75" x14ac:dyDescent="0.25">
      <c r="A3368" s="651">
        <v>3367</v>
      </c>
      <c r="B3368" s="651" t="s">
        <v>1308</v>
      </c>
      <c r="C3368" s="651" t="s">
        <v>296</v>
      </c>
      <c r="D3368" s="651" t="s">
        <v>1298</v>
      </c>
      <c r="E3368" s="651" t="s">
        <v>1303</v>
      </c>
      <c r="F3368" s="651" t="s">
        <v>1301</v>
      </c>
      <c r="G3368" s="651" t="s">
        <v>1303</v>
      </c>
      <c r="H3368" s="651">
        <v>0.04</v>
      </c>
      <c r="I3368" s="651" t="s">
        <v>1302</v>
      </c>
    </row>
    <row r="3369" spans="1:9" ht="15.75" x14ac:dyDescent="0.25">
      <c r="A3369" s="651">
        <v>3368</v>
      </c>
      <c r="B3369" s="651" t="s">
        <v>1308</v>
      </c>
      <c r="C3369" s="651" t="s">
        <v>296</v>
      </c>
      <c r="D3369" s="651" t="s">
        <v>1298</v>
      </c>
      <c r="E3369" s="651" t="s">
        <v>1303</v>
      </c>
      <c r="F3369" s="651" t="s">
        <v>1301</v>
      </c>
      <c r="G3369" s="651" t="s">
        <v>1303</v>
      </c>
      <c r="H3369" s="651">
        <v>0.04</v>
      </c>
      <c r="I3369" s="651" t="s">
        <v>1302</v>
      </c>
    </row>
    <row r="3370" spans="1:9" ht="15.75" x14ac:dyDescent="0.25">
      <c r="A3370" s="651">
        <v>3369</v>
      </c>
      <c r="B3370" s="651" t="s">
        <v>1308</v>
      </c>
      <c r="C3370" s="651" t="s">
        <v>296</v>
      </c>
      <c r="D3370" s="651" t="s">
        <v>1298</v>
      </c>
      <c r="E3370" s="651" t="s">
        <v>1303</v>
      </c>
      <c r="F3370" s="651" t="s">
        <v>1301</v>
      </c>
      <c r="G3370" s="651" t="s">
        <v>1303</v>
      </c>
      <c r="H3370" s="651">
        <v>0.04</v>
      </c>
      <c r="I3370" s="651" t="s">
        <v>1302</v>
      </c>
    </row>
    <row r="3371" spans="1:9" ht="15.75" x14ac:dyDescent="0.25">
      <c r="A3371" s="651">
        <v>3370</v>
      </c>
      <c r="B3371" s="651" t="s">
        <v>1308</v>
      </c>
      <c r="C3371" s="651" t="s">
        <v>296</v>
      </c>
      <c r="D3371" s="651" t="s">
        <v>1298</v>
      </c>
      <c r="E3371" s="651" t="s">
        <v>1303</v>
      </c>
      <c r="F3371" s="651" t="s">
        <v>1301</v>
      </c>
      <c r="G3371" s="651" t="s">
        <v>1303</v>
      </c>
      <c r="H3371" s="651">
        <v>0.04</v>
      </c>
      <c r="I3371" s="651" t="s">
        <v>1302</v>
      </c>
    </row>
    <row r="3372" spans="1:9" ht="15.75" x14ac:dyDescent="0.25">
      <c r="A3372" s="651">
        <v>3371</v>
      </c>
      <c r="B3372" s="651" t="s">
        <v>1308</v>
      </c>
      <c r="C3372" s="651" t="s">
        <v>296</v>
      </c>
      <c r="D3372" s="651" t="s">
        <v>1298</v>
      </c>
      <c r="E3372" s="651" t="s">
        <v>1303</v>
      </c>
      <c r="F3372" s="651" t="s">
        <v>1301</v>
      </c>
      <c r="G3372" s="651" t="s">
        <v>1303</v>
      </c>
      <c r="H3372" s="651">
        <v>0.04</v>
      </c>
      <c r="I3372" s="651" t="s">
        <v>1302</v>
      </c>
    </row>
    <row r="3373" spans="1:9" ht="15.75" x14ac:dyDescent="0.25">
      <c r="A3373" s="651">
        <v>3372</v>
      </c>
      <c r="B3373" s="651" t="s">
        <v>1308</v>
      </c>
      <c r="C3373" s="651" t="s">
        <v>296</v>
      </c>
      <c r="D3373" s="651" t="s">
        <v>1298</v>
      </c>
      <c r="E3373" s="651" t="s">
        <v>1303</v>
      </c>
      <c r="F3373" s="651" t="s">
        <v>1301</v>
      </c>
      <c r="G3373" s="651" t="s">
        <v>1303</v>
      </c>
      <c r="H3373" s="651">
        <v>0.04</v>
      </c>
      <c r="I3373" s="651" t="s">
        <v>1302</v>
      </c>
    </row>
    <row r="3374" spans="1:9" ht="15.75" x14ac:dyDescent="0.25">
      <c r="A3374" s="651">
        <v>3373</v>
      </c>
      <c r="B3374" s="651" t="s">
        <v>1308</v>
      </c>
      <c r="C3374" s="651" t="s">
        <v>296</v>
      </c>
      <c r="D3374" s="651" t="s">
        <v>1298</v>
      </c>
      <c r="E3374" s="651" t="s">
        <v>1303</v>
      </c>
      <c r="F3374" s="651" t="s">
        <v>1301</v>
      </c>
      <c r="G3374" s="651" t="s">
        <v>1303</v>
      </c>
      <c r="H3374" s="651">
        <v>0.04</v>
      </c>
      <c r="I3374" s="651" t="s">
        <v>1302</v>
      </c>
    </row>
    <row r="3375" spans="1:9" ht="15.75" x14ac:dyDescent="0.25">
      <c r="A3375" s="651">
        <v>3374</v>
      </c>
      <c r="B3375" s="651" t="s">
        <v>1308</v>
      </c>
      <c r="C3375" s="651" t="s">
        <v>296</v>
      </c>
      <c r="D3375" s="651" t="s">
        <v>1298</v>
      </c>
      <c r="E3375" s="651" t="s">
        <v>1303</v>
      </c>
      <c r="F3375" s="651" t="s">
        <v>1301</v>
      </c>
      <c r="G3375" s="651" t="s">
        <v>1303</v>
      </c>
      <c r="H3375" s="651">
        <v>0.04</v>
      </c>
      <c r="I3375" s="651" t="s">
        <v>1302</v>
      </c>
    </row>
    <row r="3376" spans="1:9" ht="15.75" x14ac:dyDescent="0.25">
      <c r="A3376" s="651">
        <v>3375</v>
      </c>
      <c r="B3376" s="651" t="s">
        <v>1308</v>
      </c>
      <c r="C3376" s="651" t="s">
        <v>296</v>
      </c>
      <c r="D3376" s="651" t="s">
        <v>1298</v>
      </c>
      <c r="E3376" s="651" t="s">
        <v>1303</v>
      </c>
      <c r="F3376" s="651" t="s">
        <v>1301</v>
      </c>
      <c r="G3376" s="651" t="s">
        <v>1303</v>
      </c>
      <c r="H3376" s="651">
        <v>0.04</v>
      </c>
      <c r="I3376" s="651" t="s">
        <v>1302</v>
      </c>
    </row>
    <row r="3377" spans="1:9" ht="15.75" x14ac:dyDescent="0.25">
      <c r="A3377" s="651">
        <v>3376</v>
      </c>
      <c r="B3377" s="651" t="s">
        <v>1308</v>
      </c>
      <c r="C3377" s="651" t="s">
        <v>296</v>
      </c>
      <c r="D3377" s="651" t="s">
        <v>1298</v>
      </c>
      <c r="E3377" s="651" t="s">
        <v>1303</v>
      </c>
      <c r="F3377" s="651" t="s">
        <v>1301</v>
      </c>
      <c r="G3377" s="651" t="s">
        <v>1303</v>
      </c>
      <c r="H3377" s="651">
        <v>0.04</v>
      </c>
      <c r="I3377" s="651" t="s">
        <v>1302</v>
      </c>
    </row>
    <row r="3378" spans="1:9" ht="15.75" x14ac:dyDescent="0.25">
      <c r="A3378" s="651">
        <v>3377</v>
      </c>
      <c r="B3378" s="651" t="s">
        <v>1308</v>
      </c>
      <c r="C3378" s="651" t="s">
        <v>296</v>
      </c>
      <c r="D3378" s="651" t="s">
        <v>1298</v>
      </c>
      <c r="E3378" s="651" t="s">
        <v>1303</v>
      </c>
      <c r="F3378" s="651" t="s">
        <v>1301</v>
      </c>
      <c r="G3378" s="651" t="s">
        <v>1303</v>
      </c>
      <c r="H3378" s="651">
        <v>0.04</v>
      </c>
      <c r="I3378" s="651" t="s">
        <v>1302</v>
      </c>
    </row>
    <row r="3379" spans="1:9" ht="15.75" x14ac:dyDescent="0.25">
      <c r="A3379" s="651">
        <v>3378</v>
      </c>
      <c r="B3379" s="651" t="s">
        <v>1308</v>
      </c>
      <c r="C3379" s="651" t="s">
        <v>296</v>
      </c>
      <c r="D3379" s="651" t="s">
        <v>1298</v>
      </c>
      <c r="E3379" s="651" t="s">
        <v>1303</v>
      </c>
      <c r="F3379" s="651" t="s">
        <v>1301</v>
      </c>
      <c r="G3379" s="651" t="s">
        <v>1303</v>
      </c>
      <c r="H3379" s="651">
        <v>0.04</v>
      </c>
      <c r="I3379" s="651" t="s">
        <v>1302</v>
      </c>
    </row>
    <row r="3380" spans="1:9" ht="15.75" x14ac:dyDescent="0.25">
      <c r="A3380" s="651">
        <v>3379</v>
      </c>
      <c r="B3380" s="651" t="s">
        <v>1308</v>
      </c>
      <c r="C3380" s="651" t="s">
        <v>296</v>
      </c>
      <c r="D3380" s="651" t="s">
        <v>1298</v>
      </c>
      <c r="E3380" s="651" t="s">
        <v>1303</v>
      </c>
      <c r="F3380" s="651" t="s">
        <v>1301</v>
      </c>
      <c r="G3380" s="651" t="s">
        <v>1303</v>
      </c>
      <c r="H3380" s="651">
        <v>0.04</v>
      </c>
      <c r="I3380" s="651" t="s">
        <v>1302</v>
      </c>
    </row>
    <row r="3381" spans="1:9" ht="15.75" x14ac:dyDescent="0.25">
      <c r="A3381" s="651">
        <v>3380</v>
      </c>
      <c r="B3381" s="651" t="s">
        <v>1308</v>
      </c>
      <c r="C3381" s="651" t="s">
        <v>296</v>
      </c>
      <c r="D3381" s="651" t="s">
        <v>1298</v>
      </c>
      <c r="E3381" s="651" t="s">
        <v>1303</v>
      </c>
      <c r="F3381" s="651" t="s">
        <v>1301</v>
      </c>
      <c r="G3381" s="651" t="s">
        <v>1303</v>
      </c>
      <c r="H3381" s="651">
        <v>0.04</v>
      </c>
      <c r="I3381" s="651" t="s">
        <v>1302</v>
      </c>
    </row>
    <row r="3382" spans="1:9" ht="15.75" x14ac:dyDescent="0.25">
      <c r="A3382" s="651">
        <v>3381</v>
      </c>
      <c r="B3382" s="651" t="s">
        <v>1308</v>
      </c>
      <c r="C3382" s="651" t="s">
        <v>296</v>
      </c>
      <c r="D3382" s="651" t="s">
        <v>1298</v>
      </c>
      <c r="E3382" s="651" t="s">
        <v>1303</v>
      </c>
      <c r="F3382" s="651" t="s">
        <v>1301</v>
      </c>
      <c r="G3382" s="651" t="s">
        <v>1303</v>
      </c>
      <c r="H3382" s="651">
        <v>0.04</v>
      </c>
      <c r="I3382" s="651" t="s">
        <v>1302</v>
      </c>
    </row>
    <row r="3383" spans="1:9" ht="15.75" x14ac:dyDescent="0.25">
      <c r="A3383" s="651">
        <v>3382</v>
      </c>
      <c r="B3383" s="651" t="s">
        <v>1308</v>
      </c>
      <c r="C3383" s="651" t="s">
        <v>296</v>
      </c>
      <c r="D3383" s="651" t="s">
        <v>1298</v>
      </c>
      <c r="E3383" s="651" t="s">
        <v>1303</v>
      </c>
      <c r="F3383" s="651" t="s">
        <v>1301</v>
      </c>
      <c r="G3383" s="651" t="s">
        <v>1303</v>
      </c>
      <c r="H3383" s="651">
        <v>0.04</v>
      </c>
      <c r="I3383" s="651" t="s">
        <v>1302</v>
      </c>
    </row>
    <row r="3384" spans="1:9" ht="15.75" x14ac:dyDescent="0.25">
      <c r="A3384" s="651">
        <v>3383</v>
      </c>
      <c r="B3384" s="651" t="s">
        <v>1308</v>
      </c>
      <c r="C3384" s="651" t="s">
        <v>296</v>
      </c>
      <c r="D3384" s="651" t="s">
        <v>1298</v>
      </c>
      <c r="E3384" s="651" t="s">
        <v>1303</v>
      </c>
      <c r="F3384" s="651" t="s">
        <v>1301</v>
      </c>
      <c r="G3384" s="651" t="s">
        <v>1303</v>
      </c>
      <c r="H3384" s="651">
        <v>0.04</v>
      </c>
      <c r="I3384" s="651" t="s">
        <v>1302</v>
      </c>
    </row>
    <row r="3385" spans="1:9" ht="15.75" x14ac:dyDescent="0.25">
      <c r="A3385" s="651">
        <v>3384</v>
      </c>
      <c r="B3385" s="651" t="s">
        <v>1308</v>
      </c>
      <c r="C3385" s="651" t="s">
        <v>296</v>
      </c>
      <c r="D3385" s="651" t="s">
        <v>1298</v>
      </c>
      <c r="E3385" s="651" t="s">
        <v>1303</v>
      </c>
      <c r="F3385" s="651" t="s">
        <v>1301</v>
      </c>
      <c r="G3385" s="651" t="s">
        <v>1303</v>
      </c>
      <c r="H3385" s="651">
        <v>0.04</v>
      </c>
      <c r="I3385" s="651" t="s">
        <v>1302</v>
      </c>
    </row>
    <row r="3386" spans="1:9" ht="15.75" x14ac:dyDescent="0.25">
      <c r="A3386" s="651">
        <v>3385</v>
      </c>
      <c r="B3386" s="651" t="s">
        <v>1308</v>
      </c>
      <c r="C3386" s="651" t="s">
        <v>296</v>
      </c>
      <c r="D3386" s="651" t="s">
        <v>1298</v>
      </c>
      <c r="E3386" s="651" t="s">
        <v>1303</v>
      </c>
      <c r="F3386" s="651" t="s">
        <v>1301</v>
      </c>
      <c r="G3386" s="651" t="s">
        <v>1303</v>
      </c>
      <c r="H3386" s="651">
        <v>0.04</v>
      </c>
      <c r="I3386" s="651" t="s">
        <v>1302</v>
      </c>
    </row>
    <row r="3387" spans="1:9" ht="15.75" x14ac:dyDescent="0.25">
      <c r="A3387" s="651">
        <v>3386</v>
      </c>
      <c r="B3387" s="651" t="s">
        <v>1308</v>
      </c>
      <c r="C3387" s="651" t="s">
        <v>296</v>
      </c>
      <c r="D3387" s="651" t="s">
        <v>1298</v>
      </c>
      <c r="E3387" s="651" t="s">
        <v>1303</v>
      </c>
      <c r="F3387" s="651" t="s">
        <v>1301</v>
      </c>
      <c r="G3387" s="651" t="s">
        <v>1303</v>
      </c>
      <c r="H3387" s="651">
        <v>0.04</v>
      </c>
      <c r="I3387" s="651" t="s">
        <v>1302</v>
      </c>
    </row>
    <row r="3388" spans="1:9" ht="15.75" x14ac:dyDescent="0.25">
      <c r="A3388" s="651">
        <v>3387</v>
      </c>
      <c r="B3388" s="651" t="s">
        <v>1308</v>
      </c>
      <c r="C3388" s="651" t="s">
        <v>296</v>
      </c>
      <c r="D3388" s="651" t="s">
        <v>1298</v>
      </c>
      <c r="E3388" s="651" t="s">
        <v>1303</v>
      </c>
      <c r="F3388" s="651" t="s">
        <v>1301</v>
      </c>
      <c r="G3388" s="651" t="s">
        <v>1303</v>
      </c>
      <c r="H3388" s="651">
        <v>0.04</v>
      </c>
      <c r="I3388" s="651" t="s">
        <v>1302</v>
      </c>
    </row>
    <row r="3389" spans="1:9" ht="15.75" x14ac:dyDescent="0.25">
      <c r="A3389" s="651">
        <v>3388</v>
      </c>
      <c r="B3389" s="651" t="s">
        <v>1308</v>
      </c>
      <c r="C3389" s="651" t="s">
        <v>296</v>
      </c>
      <c r="D3389" s="651" t="s">
        <v>1298</v>
      </c>
      <c r="E3389" s="651" t="s">
        <v>1303</v>
      </c>
      <c r="F3389" s="651" t="s">
        <v>1301</v>
      </c>
      <c r="G3389" s="651" t="s">
        <v>1303</v>
      </c>
      <c r="H3389" s="651">
        <v>0.04</v>
      </c>
      <c r="I3389" s="651" t="s">
        <v>1302</v>
      </c>
    </row>
    <row r="3390" spans="1:9" ht="15.75" x14ac:dyDescent="0.25">
      <c r="A3390" s="651">
        <v>3389</v>
      </c>
      <c r="B3390" s="651" t="s">
        <v>1308</v>
      </c>
      <c r="C3390" s="651" t="s">
        <v>296</v>
      </c>
      <c r="D3390" s="651" t="s">
        <v>1298</v>
      </c>
      <c r="E3390" s="651" t="s">
        <v>1303</v>
      </c>
      <c r="F3390" s="651" t="s">
        <v>1301</v>
      </c>
      <c r="G3390" s="651" t="s">
        <v>1303</v>
      </c>
      <c r="H3390" s="651">
        <v>0.04</v>
      </c>
      <c r="I3390" s="651" t="s">
        <v>1302</v>
      </c>
    </row>
    <row r="3391" spans="1:9" ht="15.75" x14ac:dyDescent="0.25">
      <c r="A3391" s="651">
        <v>3390</v>
      </c>
      <c r="B3391" s="651" t="s">
        <v>1308</v>
      </c>
      <c r="C3391" s="651" t="s">
        <v>296</v>
      </c>
      <c r="D3391" s="651" t="s">
        <v>1298</v>
      </c>
      <c r="E3391" s="651" t="s">
        <v>1303</v>
      </c>
      <c r="F3391" s="651" t="s">
        <v>1301</v>
      </c>
      <c r="G3391" s="651" t="s">
        <v>1303</v>
      </c>
      <c r="H3391" s="651">
        <v>0.04</v>
      </c>
      <c r="I3391" s="651" t="s">
        <v>1302</v>
      </c>
    </row>
    <row r="3392" spans="1:9" ht="15.75" x14ac:dyDescent="0.25">
      <c r="A3392" s="651">
        <v>3391</v>
      </c>
      <c r="B3392" s="651" t="s">
        <v>1308</v>
      </c>
      <c r="C3392" s="651" t="s">
        <v>296</v>
      </c>
      <c r="D3392" s="651" t="s">
        <v>1298</v>
      </c>
      <c r="E3392" s="651" t="s">
        <v>1303</v>
      </c>
      <c r="F3392" s="651" t="s">
        <v>1301</v>
      </c>
      <c r="G3392" s="651" t="s">
        <v>1303</v>
      </c>
      <c r="H3392" s="651">
        <v>0.04</v>
      </c>
      <c r="I3392" s="651" t="s">
        <v>1302</v>
      </c>
    </row>
    <row r="3393" spans="1:9" ht="15.75" x14ac:dyDescent="0.25">
      <c r="A3393" s="651">
        <v>3392</v>
      </c>
      <c r="B3393" s="651" t="s">
        <v>1308</v>
      </c>
      <c r="C3393" s="651" t="s">
        <v>296</v>
      </c>
      <c r="D3393" s="651" t="s">
        <v>1298</v>
      </c>
      <c r="E3393" s="651" t="s">
        <v>1303</v>
      </c>
      <c r="F3393" s="651" t="s">
        <v>1301</v>
      </c>
      <c r="G3393" s="651" t="s">
        <v>1303</v>
      </c>
      <c r="H3393" s="651">
        <v>0.04</v>
      </c>
      <c r="I3393" s="651" t="s">
        <v>1302</v>
      </c>
    </row>
    <row r="3394" spans="1:9" ht="15.75" x14ac:dyDescent="0.25">
      <c r="A3394" s="651">
        <v>3393</v>
      </c>
      <c r="B3394" s="651" t="s">
        <v>1308</v>
      </c>
      <c r="C3394" s="651" t="s">
        <v>296</v>
      </c>
      <c r="D3394" s="651" t="s">
        <v>1298</v>
      </c>
      <c r="E3394" s="651" t="s">
        <v>1303</v>
      </c>
      <c r="F3394" s="651" t="s">
        <v>1301</v>
      </c>
      <c r="G3394" s="651" t="s">
        <v>1303</v>
      </c>
      <c r="H3394" s="651">
        <v>0.04</v>
      </c>
      <c r="I3394" s="651" t="s">
        <v>1302</v>
      </c>
    </row>
    <row r="3395" spans="1:9" ht="15.75" x14ac:dyDescent="0.25">
      <c r="A3395" s="651">
        <v>3394</v>
      </c>
      <c r="B3395" s="651" t="s">
        <v>1308</v>
      </c>
      <c r="C3395" s="651" t="s">
        <v>296</v>
      </c>
      <c r="D3395" s="651" t="s">
        <v>1298</v>
      </c>
      <c r="E3395" s="651" t="s">
        <v>1303</v>
      </c>
      <c r="F3395" s="651" t="s">
        <v>1301</v>
      </c>
      <c r="G3395" s="651" t="s">
        <v>1303</v>
      </c>
      <c r="H3395" s="651">
        <v>0.04</v>
      </c>
      <c r="I3395" s="651" t="s">
        <v>1302</v>
      </c>
    </row>
    <row r="3396" spans="1:9" ht="15.75" x14ac:dyDescent="0.25">
      <c r="A3396" s="651">
        <v>3395</v>
      </c>
      <c r="B3396" s="651" t="s">
        <v>1308</v>
      </c>
      <c r="C3396" s="651" t="s">
        <v>296</v>
      </c>
      <c r="D3396" s="651" t="s">
        <v>1298</v>
      </c>
      <c r="E3396" s="651" t="s">
        <v>1303</v>
      </c>
      <c r="F3396" s="651" t="s">
        <v>1301</v>
      </c>
      <c r="G3396" s="651" t="s">
        <v>1303</v>
      </c>
      <c r="H3396" s="651">
        <v>0.04</v>
      </c>
      <c r="I3396" s="651" t="s">
        <v>1302</v>
      </c>
    </row>
    <row r="3397" spans="1:9" ht="15.75" x14ac:dyDescent="0.25">
      <c r="A3397" s="651">
        <v>3396</v>
      </c>
      <c r="B3397" s="651" t="s">
        <v>1308</v>
      </c>
      <c r="C3397" s="651" t="s">
        <v>296</v>
      </c>
      <c r="D3397" s="651" t="s">
        <v>1298</v>
      </c>
      <c r="E3397" s="651" t="s">
        <v>1303</v>
      </c>
      <c r="F3397" s="651" t="s">
        <v>1301</v>
      </c>
      <c r="G3397" s="651" t="s">
        <v>1303</v>
      </c>
      <c r="H3397" s="651">
        <v>0.04</v>
      </c>
      <c r="I3397" s="651" t="s">
        <v>1302</v>
      </c>
    </row>
    <row r="3398" spans="1:9" ht="15.75" x14ac:dyDescent="0.25">
      <c r="A3398" s="651">
        <v>3397</v>
      </c>
      <c r="B3398" s="651" t="s">
        <v>1308</v>
      </c>
      <c r="C3398" s="651" t="s">
        <v>296</v>
      </c>
      <c r="D3398" s="651" t="s">
        <v>1298</v>
      </c>
      <c r="E3398" s="651" t="s">
        <v>1303</v>
      </c>
      <c r="F3398" s="651" t="s">
        <v>1301</v>
      </c>
      <c r="G3398" s="651" t="s">
        <v>1303</v>
      </c>
      <c r="H3398" s="651">
        <v>0.04</v>
      </c>
      <c r="I3398" s="651" t="s">
        <v>1302</v>
      </c>
    </row>
    <row r="3399" spans="1:9" ht="15.75" x14ac:dyDescent="0.25">
      <c r="A3399" s="651">
        <v>3398</v>
      </c>
      <c r="B3399" s="651" t="s">
        <v>1308</v>
      </c>
      <c r="C3399" s="651" t="s">
        <v>296</v>
      </c>
      <c r="D3399" s="651" t="s">
        <v>1298</v>
      </c>
      <c r="E3399" s="651" t="s">
        <v>1303</v>
      </c>
      <c r="F3399" s="651" t="s">
        <v>1301</v>
      </c>
      <c r="G3399" s="651" t="s">
        <v>1303</v>
      </c>
      <c r="H3399" s="651">
        <v>0.04</v>
      </c>
      <c r="I3399" s="651" t="s">
        <v>1302</v>
      </c>
    </row>
    <row r="3400" spans="1:9" ht="15.75" x14ac:dyDescent="0.25">
      <c r="A3400" s="651">
        <v>3399</v>
      </c>
      <c r="B3400" s="651" t="s">
        <v>1308</v>
      </c>
      <c r="C3400" s="651" t="s">
        <v>296</v>
      </c>
      <c r="D3400" s="651" t="s">
        <v>1298</v>
      </c>
      <c r="E3400" s="651" t="s">
        <v>1303</v>
      </c>
      <c r="F3400" s="651" t="s">
        <v>1301</v>
      </c>
      <c r="G3400" s="651" t="s">
        <v>1303</v>
      </c>
      <c r="H3400" s="651">
        <v>0.04</v>
      </c>
      <c r="I3400" s="651" t="s">
        <v>1302</v>
      </c>
    </row>
    <row r="3401" spans="1:9" ht="15.75" x14ac:dyDescent="0.25">
      <c r="A3401" s="651">
        <v>3400</v>
      </c>
      <c r="B3401" s="651" t="s">
        <v>1308</v>
      </c>
      <c r="C3401" s="651" t="s">
        <v>296</v>
      </c>
      <c r="D3401" s="651" t="s">
        <v>1298</v>
      </c>
      <c r="E3401" s="651" t="s">
        <v>1303</v>
      </c>
      <c r="F3401" s="651" t="s">
        <v>1301</v>
      </c>
      <c r="G3401" s="651" t="s">
        <v>1303</v>
      </c>
      <c r="H3401" s="651">
        <v>0.04</v>
      </c>
      <c r="I3401" s="651" t="s">
        <v>1302</v>
      </c>
    </row>
    <row r="3402" spans="1:9" ht="15.75" x14ac:dyDescent="0.25">
      <c r="A3402" s="651">
        <v>3401</v>
      </c>
      <c r="B3402" s="651" t="s">
        <v>1308</v>
      </c>
      <c r="C3402" s="651" t="s">
        <v>296</v>
      </c>
      <c r="D3402" s="651" t="s">
        <v>1298</v>
      </c>
      <c r="E3402" s="651" t="s">
        <v>1303</v>
      </c>
      <c r="F3402" s="651" t="s">
        <v>1301</v>
      </c>
      <c r="G3402" s="651" t="s">
        <v>1303</v>
      </c>
      <c r="H3402" s="651">
        <v>0.04</v>
      </c>
      <c r="I3402" s="651" t="s">
        <v>1302</v>
      </c>
    </row>
    <row r="3403" spans="1:9" ht="15.75" x14ac:dyDescent="0.25">
      <c r="A3403" s="651">
        <v>3402</v>
      </c>
      <c r="B3403" s="651" t="s">
        <v>1308</v>
      </c>
      <c r="C3403" s="651" t="s">
        <v>296</v>
      </c>
      <c r="D3403" s="651" t="s">
        <v>1298</v>
      </c>
      <c r="E3403" s="651" t="s">
        <v>1303</v>
      </c>
      <c r="F3403" s="651" t="s">
        <v>1301</v>
      </c>
      <c r="G3403" s="651" t="s">
        <v>1303</v>
      </c>
      <c r="H3403" s="651">
        <v>0.04</v>
      </c>
      <c r="I3403" s="651" t="s">
        <v>1302</v>
      </c>
    </row>
    <row r="3404" spans="1:9" ht="15.75" x14ac:dyDescent="0.25">
      <c r="A3404" s="651">
        <v>3403</v>
      </c>
      <c r="B3404" s="651" t="s">
        <v>1308</v>
      </c>
      <c r="C3404" s="651" t="s">
        <v>296</v>
      </c>
      <c r="D3404" s="651" t="s">
        <v>1298</v>
      </c>
      <c r="E3404" s="651" t="s">
        <v>1303</v>
      </c>
      <c r="F3404" s="651" t="s">
        <v>1301</v>
      </c>
      <c r="G3404" s="651" t="s">
        <v>1303</v>
      </c>
      <c r="H3404" s="651">
        <v>0.04</v>
      </c>
      <c r="I3404" s="651" t="s">
        <v>1302</v>
      </c>
    </row>
    <row r="3405" spans="1:9" ht="15.75" x14ac:dyDescent="0.25">
      <c r="A3405" s="651">
        <v>3404</v>
      </c>
      <c r="B3405" s="651" t="s">
        <v>1308</v>
      </c>
      <c r="C3405" s="651" t="s">
        <v>296</v>
      </c>
      <c r="D3405" s="651" t="s">
        <v>1298</v>
      </c>
      <c r="E3405" s="651" t="s">
        <v>1303</v>
      </c>
      <c r="F3405" s="651" t="s">
        <v>1301</v>
      </c>
      <c r="G3405" s="651" t="s">
        <v>1303</v>
      </c>
      <c r="H3405" s="651">
        <v>0.04</v>
      </c>
      <c r="I3405" s="651" t="s">
        <v>1302</v>
      </c>
    </row>
    <row r="3406" spans="1:9" ht="15.75" x14ac:dyDescent="0.25">
      <c r="A3406" s="651">
        <v>3405</v>
      </c>
      <c r="B3406" s="651" t="s">
        <v>1308</v>
      </c>
      <c r="C3406" s="651" t="s">
        <v>296</v>
      </c>
      <c r="D3406" s="651" t="s">
        <v>1298</v>
      </c>
      <c r="E3406" s="651" t="s">
        <v>1303</v>
      </c>
      <c r="F3406" s="651" t="s">
        <v>1301</v>
      </c>
      <c r="G3406" s="651" t="s">
        <v>1303</v>
      </c>
      <c r="H3406" s="651">
        <v>0.04</v>
      </c>
      <c r="I3406" s="651" t="s">
        <v>1302</v>
      </c>
    </row>
    <row r="3407" spans="1:9" ht="15.75" x14ac:dyDescent="0.25">
      <c r="A3407" s="651">
        <v>3406</v>
      </c>
      <c r="B3407" s="651" t="s">
        <v>1308</v>
      </c>
      <c r="C3407" s="651" t="s">
        <v>296</v>
      </c>
      <c r="D3407" s="651" t="s">
        <v>1298</v>
      </c>
      <c r="E3407" s="651" t="s">
        <v>1303</v>
      </c>
      <c r="F3407" s="651" t="s">
        <v>1301</v>
      </c>
      <c r="G3407" s="651" t="s">
        <v>1303</v>
      </c>
      <c r="H3407" s="651">
        <v>0.04</v>
      </c>
      <c r="I3407" s="651" t="s">
        <v>1302</v>
      </c>
    </row>
    <row r="3408" spans="1:9" ht="15.75" x14ac:dyDescent="0.25">
      <c r="A3408" s="651">
        <v>3407</v>
      </c>
      <c r="B3408" s="651" t="s">
        <v>1308</v>
      </c>
      <c r="C3408" s="651" t="s">
        <v>296</v>
      </c>
      <c r="D3408" s="651" t="s">
        <v>1298</v>
      </c>
      <c r="E3408" s="651" t="s">
        <v>1303</v>
      </c>
      <c r="F3408" s="651" t="s">
        <v>1301</v>
      </c>
      <c r="G3408" s="651" t="s">
        <v>1303</v>
      </c>
      <c r="H3408" s="651">
        <v>0.04</v>
      </c>
      <c r="I3408" s="651" t="s">
        <v>1302</v>
      </c>
    </row>
    <row r="3409" spans="1:9" ht="15.75" x14ac:dyDescent="0.25">
      <c r="A3409" s="651">
        <v>3408</v>
      </c>
      <c r="B3409" s="651" t="s">
        <v>1308</v>
      </c>
      <c r="C3409" s="651" t="s">
        <v>296</v>
      </c>
      <c r="D3409" s="651" t="s">
        <v>1298</v>
      </c>
      <c r="E3409" s="651" t="s">
        <v>1303</v>
      </c>
      <c r="F3409" s="651" t="s">
        <v>1301</v>
      </c>
      <c r="G3409" s="651" t="s">
        <v>1303</v>
      </c>
      <c r="H3409" s="651">
        <v>0.04</v>
      </c>
      <c r="I3409" s="651" t="s">
        <v>1302</v>
      </c>
    </row>
    <row r="3410" spans="1:9" ht="15.75" x14ac:dyDescent="0.25">
      <c r="A3410" s="651">
        <v>3409</v>
      </c>
      <c r="B3410" s="651" t="s">
        <v>1308</v>
      </c>
      <c r="C3410" s="651" t="s">
        <v>296</v>
      </c>
      <c r="D3410" s="651" t="s">
        <v>1298</v>
      </c>
      <c r="E3410" s="651" t="s">
        <v>1303</v>
      </c>
      <c r="F3410" s="651" t="s">
        <v>1301</v>
      </c>
      <c r="G3410" s="651" t="s">
        <v>1303</v>
      </c>
      <c r="H3410" s="651">
        <v>0.04</v>
      </c>
      <c r="I3410" s="651" t="s">
        <v>1302</v>
      </c>
    </row>
    <row r="3411" spans="1:9" ht="15.75" x14ac:dyDescent="0.25">
      <c r="A3411" s="651">
        <v>3410</v>
      </c>
      <c r="B3411" s="651" t="s">
        <v>1308</v>
      </c>
      <c r="C3411" s="651" t="s">
        <v>296</v>
      </c>
      <c r="D3411" s="651" t="s">
        <v>1298</v>
      </c>
      <c r="E3411" s="651" t="s">
        <v>1303</v>
      </c>
      <c r="F3411" s="651" t="s">
        <v>1301</v>
      </c>
      <c r="G3411" s="651" t="s">
        <v>1303</v>
      </c>
      <c r="H3411" s="651">
        <v>0.04</v>
      </c>
      <c r="I3411" s="651" t="s">
        <v>1302</v>
      </c>
    </row>
    <row r="3412" spans="1:9" ht="15.75" x14ac:dyDescent="0.25">
      <c r="A3412" s="651">
        <v>3411</v>
      </c>
      <c r="B3412" s="651" t="s">
        <v>1308</v>
      </c>
      <c r="C3412" s="651" t="s">
        <v>296</v>
      </c>
      <c r="D3412" s="651" t="s">
        <v>1298</v>
      </c>
      <c r="E3412" s="651" t="s">
        <v>1303</v>
      </c>
      <c r="F3412" s="651" t="s">
        <v>1301</v>
      </c>
      <c r="G3412" s="651" t="s">
        <v>1303</v>
      </c>
      <c r="H3412" s="651">
        <v>0.04</v>
      </c>
      <c r="I3412" s="651" t="s">
        <v>1302</v>
      </c>
    </row>
    <row r="3413" spans="1:9" ht="15.75" x14ac:dyDescent="0.25">
      <c r="A3413" s="651">
        <v>3412</v>
      </c>
      <c r="B3413" s="651" t="s">
        <v>1308</v>
      </c>
      <c r="C3413" s="651" t="s">
        <v>296</v>
      </c>
      <c r="D3413" s="651" t="s">
        <v>1298</v>
      </c>
      <c r="E3413" s="651" t="s">
        <v>1303</v>
      </c>
      <c r="F3413" s="651" t="s">
        <v>1301</v>
      </c>
      <c r="G3413" s="651" t="s">
        <v>1303</v>
      </c>
      <c r="H3413" s="651">
        <v>0.04</v>
      </c>
      <c r="I3413" s="651" t="s">
        <v>1302</v>
      </c>
    </row>
    <row r="3414" spans="1:9" ht="15.75" x14ac:dyDescent="0.25">
      <c r="A3414" s="651">
        <v>3413</v>
      </c>
      <c r="B3414" s="651" t="s">
        <v>1308</v>
      </c>
      <c r="C3414" s="651" t="s">
        <v>296</v>
      </c>
      <c r="D3414" s="651" t="s">
        <v>1298</v>
      </c>
      <c r="E3414" s="651" t="s">
        <v>1303</v>
      </c>
      <c r="F3414" s="651" t="s">
        <v>1301</v>
      </c>
      <c r="G3414" s="651" t="s">
        <v>1303</v>
      </c>
      <c r="H3414" s="651">
        <v>0.04</v>
      </c>
      <c r="I3414" s="651" t="s">
        <v>1302</v>
      </c>
    </row>
    <row r="3415" spans="1:9" ht="15.75" x14ac:dyDescent="0.25">
      <c r="A3415" s="651">
        <v>3414</v>
      </c>
      <c r="B3415" s="651" t="s">
        <v>1308</v>
      </c>
      <c r="C3415" s="651" t="s">
        <v>296</v>
      </c>
      <c r="D3415" s="651" t="s">
        <v>1298</v>
      </c>
      <c r="E3415" s="651" t="s">
        <v>1303</v>
      </c>
      <c r="F3415" s="651" t="s">
        <v>1301</v>
      </c>
      <c r="G3415" s="651" t="s">
        <v>1303</v>
      </c>
      <c r="H3415" s="651">
        <v>0.04</v>
      </c>
      <c r="I3415" s="651" t="s">
        <v>1302</v>
      </c>
    </row>
    <row r="3416" spans="1:9" ht="15.75" x14ac:dyDescent="0.25">
      <c r="A3416" s="651">
        <v>3415</v>
      </c>
      <c r="B3416" s="651" t="s">
        <v>1308</v>
      </c>
      <c r="C3416" s="651" t="s">
        <v>296</v>
      </c>
      <c r="D3416" s="651" t="s">
        <v>1298</v>
      </c>
      <c r="E3416" s="651" t="s">
        <v>1303</v>
      </c>
      <c r="F3416" s="651" t="s">
        <v>1301</v>
      </c>
      <c r="G3416" s="651" t="s">
        <v>1303</v>
      </c>
      <c r="H3416" s="651">
        <v>0.04</v>
      </c>
      <c r="I3416" s="651" t="s">
        <v>1302</v>
      </c>
    </row>
    <row r="3417" spans="1:9" ht="15.75" x14ac:dyDescent="0.25">
      <c r="A3417" s="651">
        <v>3416</v>
      </c>
      <c r="B3417" s="651" t="s">
        <v>1308</v>
      </c>
      <c r="C3417" s="651" t="s">
        <v>296</v>
      </c>
      <c r="D3417" s="651" t="s">
        <v>1298</v>
      </c>
      <c r="E3417" s="651" t="s">
        <v>1303</v>
      </c>
      <c r="F3417" s="651" t="s">
        <v>1301</v>
      </c>
      <c r="G3417" s="651" t="s">
        <v>1303</v>
      </c>
      <c r="H3417" s="651">
        <v>0.04</v>
      </c>
      <c r="I3417" s="651" t="s">
        <v>1302</v>
      </c>
    </row>
    <row r="3418" spans="1:9" ht="15.75" x14ac:dyDescent="0.25">
      <c r="A3418" s="651">
        <v>3417</v>
      </c>
      <c r="B3418" s="651" t="s">
        <v>1308</v>
      </c>
      <c r="C3418" s="651" t="s">
        <v>296</v>
      </c>
      <c r="D3418" s="651" t="s">
        <v>1298</v>
      </c>
      <c r="E3418" s="651" t="s">
        <v>1303</v>
      </c>
      <c r="F3418" s="651" t="s">
        <v>1301</v>
      </c>
      <c r="G3418" s="651" t="s">
        <v>1303</v>
      </c>
      <c r="H3418" s="651">
        <v>0.04</v>
      </c>
      <c r="I3418" s="651" t="s">
        <v>1302</v>
      </c>
    </row>
    <row r="3419" spans="1:9" ht="15.75" x14ac:dyDescent="0.25">
      <c r="A3419" s="651">
        <v>3418</v>
      </c>
      <c r="B3419" s="651" t="s">
        <v>1308</v>
      </c>
      <c r="C3419" s="651" t="s">
        <v>296</v>
      </c>
      <c r="D3419" s="651" t="s">
        <v>1298</v>
      </c>
      <c r="E3419" s="651" t="s">
        <v>1303</v>
      </c>
      <c r="F3419" s="651" t="s">
        <v>1301</v>
      </c>
      <c r="G3419" s="651" t="s">
        <v>1303</v>
      </c>
      <c r="H3419" s="651">
        <v>0.04</v>
      </c>
      <c r="I3419" s="651" t="s">
        <v>1302</v>
      </c>
    </row>
    <row r="3420" spans="1:9" ht="15.75" x14ac:dyDescent="0.25">
      <c r="A3420" s="651">
        <v>3419</v>
      </c>
      <c r="B3420" s="651" t="s">
        <v>1308</v>
      </c>
      <c r="C3420" s="651" t="s">
        <v>296</v>
      </c>
      <c r="D3420" s="651" t="s">
        <v>1298</v>
      </c>
      <c r="E3420" s="651" t="s">
        <v>1303</v>
      </c>
      <c r="F3420" s="651" t="s">
        <v>1301</v>
      </c>
      <c r="G3420" s="651" t="s">
        <v>1303</v>
      </c>
      <c r="H3420" s="651">
        <v>0.04</v>
      </c>
      <c r="I3420" s="651" t="s">
        <v>1302</v>
      </c>
    </row>
    <row r="3421" spans="1:9" ht="15.75" x14ac:dyDescent="0.25">
      <c r="A3421" s="651">
        <v>3420</v>
      </c>
      <c r="B3421" s="651" t="s">
        <v>1308</v>
      </c>
      <c r="C3421" s="651" t="s">
        <v>296</v>
      </c>
      <c r="D3421" s="651" t="s">
        <v>1298</v>
      </c>
      <c r="E3421" s="651" t="s">
        <v>1303</v>
      </c>
      <c r="F3421" s="651" t="s">
        <v>1301</v>
      </c>
      <c r="G3421" s="651" t="s">
        <v>1303</v>
      </c>
      <c r="H3421" s="651">
        <v>0.04</v>
      </c>
      <c r="I3421" s="651" t="s">
        <v>1302</v>
      </c>
    </row>
    <row r="3422" spans="1:9" ht="15.75" x14ac:dyDescent="0.25">
      <c r="A3422" s="651">
        <v>3421</v>
      </c>
      <c r="B3422" s="651" t="s">
        <v>1308</v>
      </c>
      <c r="C3422" s="651" t="s">
        <v>296</v>
      </c>
      <c r="D3422" s="651" t="s">
        <v>1298</v>
      </c>
      <c r="E3422" s="651" t="s">
        <v>1303</v>
      </c>
      <c r="F3422" s="651" t="s">
        <v>1301</v>
      </c>
      <c r="G3422" s="651" t="s">
        <v>1303</v>
      </c>
      <c r="H3422" s="651">
        <v>0.04</v>
      </c>
      <c r="I3422" s="651" t="s">
        <v>1302</v>
      </c>
    </row>
    <row r="3423" spans="1:9" ht="15.75" x14ac:dyDescent="0.25">
      <c r="A3423" s="651">
        <v>3422</v>
      </c>
      <c r="B3423" s="651" t="s">
        <v>1308</v>
      </c>
      <c r="C3423" s="651" t="s">
        <v>296</v>
      </c>
      <c r="D3423" s="651" t="s">
        <v>1298</v>
      </c>
      <c r="E3423" s="651" t="s">
        <v>1303</v>
      </c>
      <c r="F3423" s="651" t="s">
        <v>1301</v>
      </c>
      <c r="G3423" s="651" t="s">
        <v>1303</v>
      </c>
      <c r="H3423" s="651">
        <v>0.04</v>
      </c>
      <c r="I3423" s="651" t="s">
        <v>1302</v>
      </c>
    </row>
    <row r="3424" spans="1:9" ht="15.75" x14ac:dyDescent="0.25">
      <c r="A3424" s="651">
        <v>3423</v>
      </c>
      <c r="B3424" s="651" t="s">
        <v>1308</v>
      </c>
      <c r="C3424" s="651" t="s">
        <v>296</v>
      </c>
      <c r="D3424" s="651" t="s">
        <v>1298</v>
      </c>
      <c r="E3424" s="651" t="s">
        <v>1303</v>
      </c>
      <c r="F3424" s="651" t="s">
        <v>1301</v>
      </c>
      <c r="G3424" s="651" t="s">
        <v>1303</v>
      </c>
      <c r="H3424" s="651">
        <v>0.04</v>
      </c>
      <c r="I3424" s="651" t="s">
        <v>1302</v>
      </c>
    </row>
    <row r="3425" spans="1:9" ht="15.75" x14ac:dyDescent="0.25">
      <c r="A3425" s="651">
        <v>3424</v>
      </c>
      <c r="B3425" s="651" t="s">
        <v>1308</v>
      </c>
      <c r="C3425" s="651" t="s">
        <v>296</v>
      </c>
      <c r="D3425" s="651" t="s">
        <v>1298</v>
      </c>
      <c r="E3425" s="651" t="s">
        <v>1303</v>
      </c>
      <c r="F3425" s="651" t="s">
        <v>1301</v>
      </c>
      <c r="G3425" s="651" t="s">
        <v>1303</v>
      </c>
      <c r="H3425" s="651">
        <v>0.04</v>
      </c>
      <c r="I3425" s="651" t="s">
        <v>1302</v>
      </c>
    </row>
    <row r="3426" spans="1:9" ht="15.75" x14ac:dyDescent="0.25">
      <c r="A3426" s="651">
        <v>3425</v>
      </c>
      <c r="B3426" s="651" t="s">
        <v>1308</v>
      </c>
      <c r="C3426" s="651" t="s">
        <v>296</v>
      </c>
      <c r="D3426" s="651" t="s">
        <v>1298</v>
      </c>
      <c r="E3426" s="651" t="s">
        <v>1303</v>
      </c>
      <c r="F3426" s="651" t="s">
        <v>1301</v>
      </c>
      <c r="G3426" s="651" t="s">
        <v>1303</v>
      </c>
      <c r="H3426" s="651">
        <v>0.04</v>
      </c>
      <c r="I3426" s="651" t="s">
        <v>1302</v>
      </c>
    </row>
    <row r="3427" spans="1:9" ht="15.75" x14ac:dyDescent="0.25">
      <c r="A3427" s="651">
        <v>3426</v>
      </c>
      <c r="B3427" s="651" t="s">
        <v>1308</v>
      </c>
      <c r="C3427" s="651" t="s">
        <v>296</v>
      </c>
      <c r="D3427" s="651" t="s">
        <v>1298</v>
      </c>
      <c r="E3427" s="651" t="s">
        <v>1303</v>
      </c>
      <c r="F3427" s="651" t="s">
        <v>1301</v>
      </c>
      <c r="G3427" s="651" t="s">
        <v>1303</v>
      </c>
      <c r="H3427" s="651">
        <v>0.04</v>
      </c>
      <c r="I3427" s="651" t="s">
        <v>1302</v>
      </c>
    </row>
    <row r="3428" spans="1:9" ht="15.75" x14ac:dyDescent="0.25">
      <c r="A3428" s="651">
        <v>3427</v>
      </c>
      <c r="B3428" s="651" t="s">
        <v>1308</v>
      </c>
      <c r="C3428" s="651" t="s">
        <v>296</v>
      </c>
      <c r="D3428" s="651" t="s">
        <v>1298</v>
      </c>
      <c r="E3428" s="651" t="s">
        <v>1303</v>
      </c>
      <c r="F3428" s="651" t="s">
        <v>1301</v>
      </c>
      <c r="G3428" s="651" t="s">
        <v>1303</v>
      </c>
      <c r="H3428" s="651">
        <v>0.04</v>
      </c>
      <c r="I3428" s="651" t="s">
        <v>1302</v>
      </c>
    </row>
    <row r="3429" spans="1:9" ht="15.75" x14ac:dyDescent="0.25">
      <c r="A3429" s="651">
        <v>3428</v>
      </c>
      <c r="B3429" s="651" t="s">
        <v>1308</v>
      </c>
      <c r="C3429" s="651" t="s">
        <v>296</v>
      </c>
      <c r="D3429" s="651" t="s">
        <v>1298</v>
      </c>
      <c r="E3429" s="651" t="s">
        <v>1303</v>
      </c>
      <c r="F3429" s="651" t="s">
        <v>1301</v>
      </c>
      <c r="G3429" s="651" t="s">
        <v>1303</v>
      </c>
      <c r="H3429" s="651">
        <v>0.04</v>
      </c>
      <c r="I3429" s="651" t="s">
        <v>1302</v>
      </c>
    </row>
    <row r="3430" spans="1:9" ht="15.75" x14ac:dyDescent="0.25">
      <c r="A3430" s="651">
        <v>3429</v>
      </c>
      <c r="B3430" s="651" t="s">
        <v>1308</v>
      </c>
      <c r="C3430" s="651" t="s">
        <v>296</v>
      </c>
      <c r="D3430" s="651" t="s">
        <v>1298</v>
      </c>
      <c r="E3430" s="651" t="s">
        <v>1303</v>
      </c>
      <c r="F3430" s="651" t="s">
        <v>1301</v>
      </c>
      <c r="G3430" s="651" t="s">
        <v>1303</v>
      </c>
      <c r="H3430" s="651">
        <v>0.04</v>
      </c>
      <c r="I3430" s="651" t="s">
        <v>1302</v>
      </c>
    </row>
    <row r="3431" spans="1:9" ht="15.75" x14ac:dyDescent="0.25">
      <c r="A3431" s="651">
        <v>3430</v>
      </c>
      <c r="B3431" s="651" t="s">
        <v>1308</v>
      </c>
      <c r="C3431" s="651" t="s">
        <v>296</v>
      </c>
      <c r="D3431" s="651" t="s">
        <v>1298</v>
      </c>
      <c r="E3431" s="651" t="s">
        <v>1303</v>
      </c>
      <c r="F3431" s="651" t="s">
        <v>1301</v>
      </c>
      <c r="G3431" s="651" t="s">
        <v>1303</v>
      </c>
      <c r="H3431" s="651">
        <v>0.04</v>
      </c>
      <c r="I3431" s="651" t="s">
        <v>1302</v>
      </c>
    </row>
    <row r="3432" spans="1:9" ht="15.75" x14ac:dyDescent="0.25">
      <c r="A3432" s="651">
        <v>3431</v>
      </c>
      <c r="B3432" s="651" t="s">
        <v>1308</v>
      </c>
      <c r="C3432" s="651" t="s">
        <v>296</v>
      </c>
      <c r="D3432" s="651" t="s">
        <v>1298</v>
      </c>
      <c r="E3432" s="651" t="s">
        <v>1303</v>
      </c>
      <c r="F3432" s="651" t="s">
        <v>1301</v>
      </c>
      <c r="G3432" s="651" t="s">
        <v>1303</v>
      </c>
      <c r="H3432" s="651">
        <v>0.04</v>
      </c>
      <c r="I3432" s="651" t="s">
        <v>1302</v>
      </c>
    </row>
    <row r="3433" spans="1:9" ht="15.75" x14ac:dyDescent="0.25">
      <c r="A3433" s="651">
        <v>3432</v>
      </c>
      <c r="B3433" s="651" t="s">
        <v>1308</v>
      </c>
      <c r="C3433" s="651" t="s">
        <v>296</v>
      </c>
      <c r="D3433" s="651" t="s">
        <v>1298</v>
      </c>
      <c r="E3433" s="651" t="s">
        <v>1303</v>
      </c>
      <c r="F3433" s="651" t="s">
        <v>1301</v>
      </c>
      <c r="G3433" s="651" t="s">
        <v>1303</v>
      </c>
      <c r="H3433" s="651">
        <v>0.04</v>
      </c>
      <c r="I3433" s="651" t="s">
        <v>1302</v>
      </c>
    </row>
    <row r="3434" spans="1:9" ht="15.75" x14ac:dyDescent="0.25">
      <c r="A3434" s="651">
        <v>3433</v>
      </c>
      <c r="B3434" s="651" t="s">
        <v>1308</v>
      </c>
      <c r="C3434" s="651" t="s">
        <v>296</v>
      </c>
      <c r="D3434" s="651" t="s">
        <v>1298</v>
      </c>
      <c r="E3434" s="651" t="s">
        <v>1303</v>
      </c>
      <c r="F3434" s="651" t="s">
        <v>1301</v>
      </c>
      <c r="G3434" s="651" t="s">
        <v>1303</v>
      </c>
      <c r="H3434" s="651">
        <v>0.04</v>
      </c>
      <c r="I3434" s="651" t="s">
        <v>1302</v>
      </c>
    </row>
    <row r="3435" spans="1:9" ht="15.75" x14ac:dyDescent="0.25">
      <c r="A3435" s="651">
        <v>3434</v>
      </c>
      <c r="B3435" s="651" t="s">
        <v>1308</v>
      </c>
      <c r="C3435" s="651" t="s">
        <v>296</v>
      </c>
      <c r="D3435" s="651" t="s">
        <v>1298</v>
      </c>
      <c r="E3435" s="651" t="s">
        <v>1303</v>
      </c>
      <c r="F3435" s="651" t="s">
        <v>1301</v>
      </c>
      <c r="G3435" s="651" t="s">
        <v>1303</v>
      </c>
      <c r="H3435" s="651">
        <v>0.04</v>
      </c>
      <c r="I3435" s="651" t="s">
        <v>1302</v>
      </c>
    </row>
    <row r="3436" spans="1:9" ht="15.75" x14ac:dyDescent="0.25">
      <c r="A3436" s="651">
        <v>3435</v>
      </c>
      <c r="B3436" s="651" t="s">
        <v>1308</v>
      </c>
      <c r="C3436" s="651" t="s">
        <v>296</v>
      </c>
      <c r="D3436" s="651" t="s">
        <v>1298</v>
      </c>
      <c r="E3436" s="651" t="s">
        <v>1303</v>
      </c>
      <c r="F3436" s="651" t="s">
        <v>1301</v>
      </c>
      <c r="G3436" s="651" t="s">
        <v>1303</v>
      </c>
      <c r="H3436" s="651">
        <v>0.04</v>
      </c>
      <c r="I3436" s="651" t="s">
        <v>1302</v>
      </c>
    </row>
    <row r="3437" spans="1:9" ht="15.75" x14ac:dyDescent="0.25">
      <c r="A3437" s="651">
        <v>3436</v>
      </c>
      <c r="B3437" s="651" t="s">
        <v>1308</v>
      </c>
      <c r="C3437" s="651" t="s">
        <v>296</v>
      </c>
      <c r="D3437" s="651" t="s">
        <v>1298</v>
      </c>
      <c r="E3437" s="651" t="s">
        <v>1303</v>
      </c>
      <c r="F3437" s="651" t="s">
        <v>1301</v>
      </c>
      <c r="G3437" s="651" t="s">
        <v>1303</v>
      </c>
      <c r="H3437" s="651">
        <v>0.04</v>
      </c>
      <c r="I3437" s="651" t="s">
        <v>1302</v>
      </c>
    </row>
    <row r="3438" spans="1:9" ht="15.75" x14ac:dyDescent="0.25">
      <c r="A3438" s="651">
        <v>3437</v>
      </c>
      <c r="B3438" s="651" t="s">
        <v>1308</v>
      </c>
      <c r="C3438" s="651" t="s">
        <v>296</v>
      </c>
      <c r="D3438" s="651" t="s">
        <v>1298</v>
      </c>
      <c r="E3438" s="651" t="s">
        <v>1303</v>
      </c>
      <c r="F3438" s="651" t="s">
        <v>1301</v>
      </c>
      <c r="G3438" s="651" t="s">
        <v>1303</v>
      </c>
      <c r="H3438" s="651">
        <v>0.04</v>
      </c>
      <c r="I3438" s="651" t="s">
        <v>1302</v>
      </c>
    </row>
    <row r="3439" spans="1:9" ht="15.75" x14ac:dyDescent="0.25">
      <c r="A3439" s="651">
        <v>3438</v>
      </c>
      <c r="B3439" s="651" t="s">
        <v>1308</v>
      </c>
      <c r="C3439" s="651" t="s">
        <v>296</v>
      </c>
      <c r="D3439" s="651" t="s">
        <v>1298</v>
      </c>
      <c r="E3439" s="651" t="s">
        <v>1303</v>
      </c>
      <c r="F3439" s="651" t="s">
        <v>1301</v>
      </c>
      <c r="G3439" s="651" t="s">
        <v>1303</v>
      </c>
      <c r="H3439" s="651">
        <v>0.04</v>
      </c>
      <c r="I3439" s="651" t="s">
        <v>1302</v>
      </c>
    </row>
    <row r="3440" spans="1:9" ht="15.75" x14ac:dyDescent="0.25">
      <c r="A3440" s="651">
        <v>3439</v>
      </c>
      <c r="B3440" s="651" t="s">
        <v>1308</v>
      </c>
      <c r="C3440" s="651" t="s">
        <v>296</v>
      </c>
      <c r="D3440" s="651" t="s">
        <v>1298</v>
      </c>
      <c r="E3440" s="651" t="s">
        <v>1303</v>
      </c>
      <c r="F3440" s="651" t="s">
        <v>1301</v>
      </c>
      <c r="G3440" s="651" t="s">
        <v>1303</v>
      </c>
      <c r="H3440" s="651">
        <v>0.04</v>
      </c>
      <c r="I3440" s="651" t="s">
        <v>1302</v>
      </c>
    </row>
    <row r="3441" spans="1:9" ht="15.75" x14ac:dyDescent="0.25">
      <c r="A3441" s="651">
        <v>3440</v>
      </c>
      <c r="B3441" s="651" t="s">
        <v>1308</v>
      </c>
      <c r="C3441" s="651" t="s">
        <v>296</v>
      </c>
      <c r="D3441" s="651" t="s">
        <v>1298</v>
      </c>
      <c r="E3441" s="651" t="s">
        <v>1303</v>
      </c>
      <c r="F3441" s="651" t="s">
        <v>1301</v>
      </c>
      <c r="G3441" s="651" t="s">
        <v>1303</v>
      </c>
      <c r="H3441" s="651">
        <v>0.04</v>
      </c>
      <c r="I3441" s="651" t="s">
        <v>1302</v>
      </c>
    </row>
    <row r="3442" spans="1:9" ht="15.75" x14ac:dyDescent="0.25">
      <c r="A3442" s="651">
        <v>3441</v>
      </c>
      <c r="B3442" s="651" t="s">
        <v>1308</v>
      </c>
      <c r="C3442" s="651" t="s">
        <v>296</v>
      </c>
      <c r="D3442" s="651" t="s">
        <v>1298</v>
      </c>
      <c r="E3442" s="651" t="s">
        <v>1303</v>
      </c>
      <c r="F3442" s="651" t="s">
        <v>1301</v>
      </c>
      <c r="G3442" s="651" t="s">
        <v>1303</v>
      </c>
      <c r="H3442" s="651">
        <v>0.04</v>
      </c>
      <c r="I3442" s="651" t="s">
        <v>1302</v>
      </c>
    </row>
    <row r="3443" spans="1:9" ht="15.75" x14ac:dyDescent="0.25">
      <c r="A3443" s="651">
        <v>3442</v>
      </c>
      <c r="B3443" s="651" t="s">
        <v>1308</v>
      </c>
      <c r="C3443" s="651" t="s">
        <v>296</v>
      </c>
      <c r="D3443" s="651" t="s">
        <v>1298</v>
      </c>
      <c r="E3443" s="651" t="s">
        <v>1303</v>
      </c>
      <c r="F3443" s="651" t="s">
        <v>1301</v>
      </c>
      <c r="G3443" s="651" t="s">
        <v>1303</v>
      </c>
      <c r="H3443" s="651">
        <v>0.04</v>
      </c>
      <c r="I3443" s="651" t="s">
        <v>1302</v>
      </c>
    </row>
    <row r="3444" spans="1:9" ht="15.75" x14ac:dyDescent="0.25">
      <c r="A3444" s="651">
        <v>3443</v>
      </c>
      <c r="B3444" s="651" t="s">
        <v>1308</v>
      </c>
      <c r="C3444" s="651" t="s">
        <v>296</v>
      </c>
      <c r="D3444" s="651" t="s">
        <v>1298</v>
      </c>
      <c r="E3444" s="651" t="s">
        <v>1303</v>
      </c>
      <c r="F3444" s="651" t="s">
        <v>1301</v>
      </c>
      <c r="G3444" s="651" t="s">
        <v>1303</v>
      </c>
      <c r="H3444" s="651">
        <v>0.04</v>
      </c>
      <c r="I3444" s="651" t="s">
        <v>1302</v>
      </c>
    </row>
    <row r="3445" spans="1:9" ht="15.75" x14ac:dyDescent="0.25">
      <c r="A3445" s="651">
        <v>3444</v>
      </c>
      <c r="B3445" s="651" t="s">
        <v>1308</v>
      </c>
      <c r="C3445" s="651" t="s">
        <v>296</v>
      </c>
      <c r="D3445" s="651" t="s">
        <v>1298</v>
      </c>
      <c r="E3445" s="651" t="s">
        <v>1303</v>
      </c>
      <c r="F3445" s="651" t="s">
        <v>1301</v>
      </c>
      <c r="G3445" s="651" t="s">
        <v>1303</v>
      </c>
      <c r="H3445" s="651">
        <v>0.04</v>
      </c>
      <c r="I3445" s="651" t="s">
        <v>1302</v>
      </c>
    </row>
    <row r="3446" spans="1:9" ht="15.75" x14ac:dyDescent="0.25">
      <c r="A3446" s="651">
        <v>3445</v>
      </c>
      <c r="B3446" s="651" t="s">
        <v>1308</v>
      </c>
      <c r="C3446" s="651" t="s">
        <v>296</v>
      </c>
      <c r="D3446" s="651" t="s">
        <v>1298</v>
      </c>
      <c r="E3446" s="651" t="s">
        <v>1303</v>
      </c>
      <c r="F3446" s="651" t="s">
        <v>1301</v>
      </c>
      <c r="G3446" s="651" t="s">
        <v>1303</v>
      </c>
      <c r="H3446" s="651">
        <v>0.04</v>
      </c>
      <c r="I3446" s="651" t="s">
        <v>1302</v>
      </c>
    </row>
    <row r="3447" spans="1:9" ht="15.75" x14ac:dyDescent="0.25">
      <c r="A3447" s="651">
        <v>3446</v>
      </c>
      <c r="B3447" s="651" t="s">
        <v>1308</v>
      </c>
      <c r="C3447" s="651" t="s">
        <v>296</v>
      </c>
      <c r="D3447" s="651" t="s">
        <v>1298</v>
      </c>
      <c r="E3447" s="651" t="s">
        <v>1303</v>
      </c>
      <c r="F3447" s="651" t="s">
        <v>1301</v>
      </c>
      <c r="G3447" s="651" t="s">
        <v>1303</v>
      </c>
      <c r="H3447" s="651">
        <v>0.04</v>
      </c>
      <c r="I3447" s="651" t="s">
        <v>1302</v>
      </c>
    </row>
    <row r="3448" spans="1:9" ht="15.75" x14ac:dyDescent="0.25">
      <c r="A3448" s="651">
        <v>3447</v>
      </c>
      <c r="B3448" s="651" t="s">
        <v>1308</v>
      </c>
      <c r="C3448" s="651" t="s">
        <v>296</v>
      </c>
      <c r="D3448" s="651" t="s">
        <v>1298</v>
      </c>
      <c r="E3448" s="651" t="s">
        <v>1303</v>
      </c>
      <c r="F3448" s="651" t="s">
        <v>1301</v>
      </c>
      <c r="G3448" s="651" t="s">
        <v>1303</v>
      </c>
      <c r="H3448" s="651">
        <v>0.04</v>
      </c>
      <c r="I3448" s="651" t="s">
        <v>1302</v>
      </c>
    </row>
    <row r="3449" spans="1:9" ht="15.75" x14ac:dyDescent="0.25">
      <c r="A3449" s="651">
        <v>3448</v>
      </c>
      <c r="B3449" s="651" t="s">
        <v>1308</v>
      </c>
      <c r="C3449" s="651" t="s">
        <v>296</v>
      </c>
      <c r="D3449" s="651" t="s">
        <v>1298</v>
      </c>
      <c r="E3449" s="651" t="s">
        <v>1303</v>
      </c>
      <c r="F3449" s="651" t="s">
        <v>1301</v>
      </c>
      <c r="G3449" s="651" t="s">
        <v>1303</v>
      </c>
      <c r="H3449" s="651">
        <v>0.04</v>
      </c>
      <c r="I3449" s="651" t="s">
        <v>1302</v>
      </c>
    </row>
    <row r="3450" spans="1:9" ht="15.75" x14ac:dyDescent="0.25">
      <c r="A3450" s="651">
        <v>3449</v>
      </c>
      <c r="B3450" s="651" t="s">
        <v>1308</v>
      </c>
      <c r="C3450" s="651" t="s">
        <v>296</v>
      </c>
      <c r="D3450" s="651" t="s">
        <v>1298</v>
      </c>
      <c r="E3450" s="651" t="s">
        <v>1303</v>
      </c>
      <c r="F3450" s="651" t="s">
        <v>1301</v>
      </c>
      <c r="G3450" s="651" t="s">
        <v>1303</v>
      </c>
      <c r="H3450" s="651">
        <v>0.04</v>
      </c>
      <c r="I3450" s="651" t="s">
        <v>1302</v>
      </c>
    </row>
    <row r="3451" spans="1:9" ht="15.75" x14ac:dyDescent="0.25">
      <c r="A3451" s="651">
        <v>3450</v>
      </c>
      <c r="B3451" s="651" t="s">
        <v>1308</v>
      </c>
      <c r="C3451" s="651" t="s">
        <v>296</v>
      </c>
      <c r="D3451" s="651" t="s">
        <v>1298</v>
      </c>
      <c r="E3451" s="651" t="s">
        <v>1303</v>
      </c>
      <c r="F3451" s="651" t="s">
        <v>1301</v>
      </c>
      <c r="G3451" s="651" t="s">
        <v>1303</v>
      </c>
      <c r="H3451" s="651">
        <v>0.04</v>
      </c>
      <c r="I3451" s="651" t="s">
        <v>1302</v>
      </c>
    </row>
    <row r="3452" spans="1:9" ht="15.75" x14ac:dyDescent="0.25">
      <c r="A3452" s="651">
        <v>3451</v>
      </c>
      <c r="B3452" s="651" t="s">
        <v>1308</v>
      </c>
      <c r="C3452" s="651" t="s">
        <v>296</v>
      </c>
      <c r="D3452" s="651" t="s">
        <v>1298</v>
      </c>
      <c r="E3452" s="651" t="s">
        <v>1303</v>
      </c>
      <c r="F3452" s="651" t="s">
        <v>1301</v>
      </c>
      <c r="G3452" s="651" t="s">
        <v>1303</v>
      </c>
      <c r="H3452" s="651">
        <v>0.04</v>
      </c>
      <c r="I3452" s="651" t="s">
        <v>1302</v>
      </c>
    </row>
    <row r="3453" spans="1:9" ht="15.75" x14ac:dyDescent="0.25">
      <c r="A3453" s="651">
        <v>3452</v>
      </c>
      <c r="B3453" s="651" t="s">
        <v>1308</v>
      </c>
      <c r="C3453" s="651" t="s">
        <v>296</v>
      </c>
      <c r="D3453" s="651" t="s">
        <v>1298</v>
      </c>
      <c r="E3453" s="651" t="s">
        <v>1303</v>
      </c>
      <c r="F3453" s="651" t="s">
        <v>1301</v>
      </c>
      <c r="G3453" s="651" t="s">
        <v>1303</v>
      </c>
      <c r="H3453" s="651">
        <v>0.04</v>
      </c>
      <c r="I3453" s="651" t="s">
        <v>1302</v>
      </c>
    </row>
    <row r="3454" spans="1:9" ht="15.75" x14ac:dyDescent="0.25">
      <c r="A3454" s="651">
        <v>3453</v>
      </c>
      <c r="B3454" s="651" t="s">
        <v>1308</v>
      </c>
      <c r="C3454" s="651" t="s">
        <v>296</v>
      </c>
      <c r="D3454" s="651" t="s">
        <v>1298</v>
      </c>
      <c r="E3454" s="651" t="s">
        <v>1303</v>
      </c>
      <c r="F3454" s="651" t="s">
        <v>1301</v>
      </c>
      <c r="G3454" s="651" t="s">
        <v>1303</v>
      </c>
      <c r="H3454" s="651">
        <v>0.04</v>
      </c>
      <c r="I3454" s="651" t="s">
        <v>1302</v>
      </c>
    </row>
    <row r="3455" spans="1:9" ht="15.75" x14ac:dyDescent="0.25">
      <c r="A3455" s="651">
        <v>3454</v>
      </c>
      <c r="B3455" s="651" t="s">
        <v>1308</v>
      </c>
      <c r="C3455" s="651" t="s">
        <v>296</v>
      </c>
      <c r="D3455" s="651" t="s">
        <v>1298</v>
      </c>
      <c r="E3455" s="651" t="s">
        <v>1303</v>
      </c>
      <c r="F3455" s="651" t="s">
        <v>1301</v>
      </c>
      <c r="G3455" s="651" t="s">
        <v>1303</v>
      </c>
      <c r="H3455" s="651">
        <v>0.04</v>
      </c>
      <c r="I3455" s="651" t="s">
        <v>1302</v>
      </c>
    </row>
    <row r="3456" spans="1:9" ht="15.75" x14ac:dyDescent="0.25">
      <c r="A3456" s="651">
        <v>3455</v>
      </c>
      <c r="B3456" s="651" t="s">
        <v>1308</v>
      </c>
      <c r="C3456" s="651" t="s">
        <v>296</v>
      </c>
      <c r="D3456" s="651" t="s">
        <v>1298</v>
      </c>
      <c r="E3456" s="651" t="s">
        <v>1303</v>
      </c>
      <c r="F3456" s="651" t="s">
        <v>1301</v>
      </c>
      <c r="G3456" s="651" t="s">
        <v>1303</v>
      </c>
      <c r="H3456" s="651">
        <v>0.04</v>
      </c>
      <c r="I3456" s="651" t="s">
        <v>1302</v>
      </c>
    </row>
    <row r="3457" spans="1:9" ht="15.75" x14ac:dyDescent="0.25">
      <c r="A3457" s="651">
        <v>3456</v>
      </c>
      <c r="B3457" s="651" t="s">
        <v>1308</v>
      </c>
      <c r="C3457" s="651" t="s">
        <v>296</v>
      </c>
      <c r="D3457" s="651" t="s">
        <v>1298</v>
      </c>
      <c r="E3457" s="651" t="s">
        <v>1303</v>
      </c>
      <c r="F3457" s="651" t="s">
        <v>1301</v>
      </c>
      <c r="G3457" s="651" t="s">
        <v>1303</v>
      </c>
      <c r="H3457" s="651">
        <v>0.04</v>
      </c>
      <c r="I3457" s="651" t="s">
        <v>1302</v>
      </c>
    </row>
    <row r="3458" spans="1:9" ht="15.75" x14ac:dyDescent="0.25">
      <c r="A3458" s="651">
        <v>3457</v>
      </c>
      <c r="B3458" s="651" t="s">
        <v>1308</v>
      </c>
      <c r="C3458" s="651" t="s">
        <v>296</v>
      </c>
      <c r="D3458" s="651" t="s">
        <v>1298</v>
      </c>
      <c r="E3458" s="651" t="s">
        <v>1303</v>
      </c>
      <c r="F3458" s="651" t="s">
        <v>1301</v>
      </c>
      <c r="G3458" s="651" t="s">
        <v>1303</v>
      </c>
      <c r="H3458" s="651">
        <v>0.04</v>
      </c>
      <c r="I3458" s="651" t="s">
        <v>1302</v>
      </c>
    </row>
    <row r="3459" spans="1:9" ht="15.75" x14ac:dyDescent="0.25">
      <c r="A3459" s="651">
        <v>3458</v>
      </c>
      <c r="B3459" s="651" t="s">
        <v>1308</v>
      </c>
      <c r="C3459" s="651" t="s">
        <v>296</v>
      </c>
      <c r="D3459" s="651" t="s">
        <v>1298</v>
      </c>
      <c r="E3459" s="651" t="s">
        <v>1303</v>
      </c>
      <c r="F3459" s="651" t="s">
        <v>1301</v>
      </c>
      <c r="G3459" s="651" t="s">
        <v>1303</v>
      </c>
      <c r="H3459" s="651">
        <v>0.04</v>
      </c>
      <c r="I3459" s="651" t="s">
        <v>1302</v>
      </c>
    </row>
    <row r="3460" spans="1:9" ht="15.75" x14ac:dyDescent="0.25">
      <c r="A3460" s="651">
        <v>3459</v>
      </c>
      <c r="B3460" s="651" t="s">
        <v>1308</v>
      </c>
      <c r="C3460" s="651" t="s">
        <v>296</v>
      </c>
      <c r="D3460" s="651" t="s">
        <v>1298</v>
      </c>
      <c r="E3460" s="651" t="s">
        <v>1303</v>
      </c>
      <c r="F3460" s="651" t="s">
        <v>1301</v>
      </c>
      <c r="G3460" s="651" t="s">
        <v>1303</v>
      </c>
      <c r="H3460" s="651">
        <v>0.04</v>
      </c>
      <c r="I3460" s="651" t="s">
        <v>1302</v>
      </c>
    </row>
    <row r="3461" spans="1:9" ht="15.75" x14ac:dyDescent="0.25">
      <c r="A3461" s="651">
        <v>3460</v>
      </c>
      <c r="B3461" s="651" t="s">
        <v>1308</v>
      </c>
      <c r="C3461" s="651" t="s">
        <v>296</v>
      </c>
      <c r="D3461" s="651" t="s">
        <v>1298</v>
      </c>
      <c r="E3461" s="651" t="s">
        <v>1303</v>
      </c>
      <c r="F3461" s="651" t="s">
        <v>1301</v>
      </c>
      <c r="G3461" s="651" t="s">
        <v>1303</v>
      </c>
      <c r="H3461" s="651">
        <v>0.04</v>
      </c>
      <c r="I3461" s="651" t="s">
        <v>1302</v>
      </c>
    </row>
    <row r="3462" spans="1:9" ht="15.75" x14ac:dyDescent="0.25">
      <c r="A3462" s="651">
        <v>3461</v>
      </c>
      <c r="B3462" s="651" t="s">
        <v>1308</v>
      </c>
      <c r="C3462" s="651" t="s">
        <v>296</v>
      </c>
      <c r="D3462" s="651" t="s">
        <v>1298</v>
      </c>
      <c r="E3462" s="651" t="s">
        <v>1303</v>
      </c>
      <c r="F3462" s="651" t="s">
        <v>1301</v>
      </c>
      <c r="G3462" s="651" t="s">
        <v>1303</v>
      </c>
      <c r="H3462" s="651">
        <v>0.04</v>
      </c>
      <c r="I3462" s="651" t="s">
        <v>1302</v>
      </c>
    </row>
    <row r="3463" spans="1:9" ht="15.75" x14ac:dyDescent="0.25">
      <c r="A3463" s="651">
        <v>3462</v>
      </c>
      <c r="B3463" s="651" t="s">
        <v>1308</v>
      </c>
      <c r="C3463" s="651" t="s">
        <v>296</v>
      </c>
      <c r="D3463" s="651" t="s">
        <v>1298</v>
      </c>
      <c r="E3463" s="651" t="s">
        <v>1303</v>
      </c>
      <c r="F3463" s="651" t="s">
        <v>1301</v>
      </c>
      <c r="G3463" s="651" t="s">
        <v>1303</v>
      </c>
      <c r="H3463" s="651">
        <v>0.04</v>
      </c>
      <c r="I3463" s="651" t="s">
        <v>1302</v>
      </c>
    </row>
    <row r="3464" spans="1:9" ht="15.75" x14ac:dyDescent="0.25">
      <c r="A3464" s="651">
        <v>3463</v>
      </c>
      <c r="B3464" s="651" t="s">
        <v>1308</v>
      </c>
      <c r="C3464" s="651" t="s">
        <v>296</v>
      </c>
      <c r="D3464" s="651" t="s">
        <v>1298</v>
      </c>
      <c r="E3464" s="651" t="s">
        <v>1303</v>
      </c>
      <c r="F3464" s="651" t="s">
        <v>1301</v>
      </c>
      <c r="G3464" s="651" t="s">
        <v>1303</v>
      </c>
      <c r="H3464" s="651">
        <v>0.04</v>
      </c>
      <c r="I3464" s="651" t="s">
        <v>1302</v>
      </c>
    </row>
    <row r="3465" spans="1:9" ht="15.75" x14ac:dyDescent="0.25">
      <c r="A3465" s="651">
        <v>3464</v>
      </c>
      <c r="B3465" s="651" t="s">
        <v>1308</v>
      </c>
      <c r="C3465" s="651" t="s">
        <v>296</v>
      </c>
      <c r="D3465" s="651" t="s">
        <v>1298</v>
      </c>
      <c r="E3465" s="651" t="s">
        <v>1303</v>
      </c>
      <c r="F3465" s="651" t="s">
        <v>1301</v>
      </c>
      <c r="G3465" s="651" t="s">
        <v>1303</v>
      </c>
      <c r="H3465" s="651">
        <v>0.04</v>
      </c>
      <c r="I3465" s="651" t="s">
        <v>1302</v>
      </c>
    </row>
    <row r="3466" spans="1:9" ht="15.75" x14ac:dyDescent="0.25">
      <c r="A3466" s="651">
        <v>3465</v>
      </c>
      <c r="B3466" s="651" t="s">
        <v>1308</v>
      </c>
      <c r="C3466" s="651" t="s">
        <v>296</v>
      </c>
      <c r="D3466" s="651" t="s">
        <v>1298</v>
      </c>
      <c r="E3466" s="651" t="s">
        <v>1303</v>
      </c>
      <c r="F3466" s="651" t="s">
        <v>1301</v>
      </c>
      <c r="G3466" s="651" t="s">
        <v>1303</v>
      </c>
      <c r="H3466" s="651">
        <v>0.04</v>
      </c>
      <c r="I3466" s="651" t="s">
        <v>1302</v>
      </c>
    </row>
    <row r="3467" spans="1:9" ht="15.75" x14ac:dyDescent="0.25">
      <c r="A3467" s="651">
        <v>3466</v>
      </c>
      <c r="B3467" s="651" t="s">
        <v>1308</v>
      </c>
      <c r="C3467" s="651" t="s">
        <v>296</v>
      </c>
      <c r="D3467" s="651" t="s">
        <v>1298</v>
      </c>
      <c r="E3467" s="651" t="s">
        <v>1303</v>
      </c>
      <c r="F3467" s="651" t="s">
        <v>1301</v>
      </c>
      <c r="G3467" s="651" t="s">
        <v>1303</v>
      </c>
      <c r="H3467" s="651">
        <v>0.04</v>
      </c>
      <c r="I3467" s="651" t="s">
        <v>1302</v>
      </c>
    </row>
    <row r="3468" spans="1:9" ht="15.75" x14ac:dyDescent="0.25">
      <c r="A3468" s="651">
        <v>3467</v>
      </c>
      <c r="B3468" s="651" t="s">
        <v>1308</v>
      </c>
      <c r="C3468" s="651" t="s">
        <v>296</v>
      </c>
      <c r="D3468" s="651" t="s">
        <v>1298</v>
      </c>
      <c r="E3468" s="651" t="s">
        <v>1303</v>
      </c>
      <c r="F3468" s="651" t="s">
        <v>1301</v>
      </c>
      <c r="G3468" s="651" t="s">
        <v>1303</v>
      </c>
      <c r="H3468" s="651">
        <v>0.04</v>
      </c>
      <c r="I3468" s="651" t="s">
        <v>1302</v>
      </c>
    </row>
    <row r="3469" spans="1:9" ht="15.75" x14ac:dyDescent="0.25">
      <c r="A3469" s="651">
        <v>3468</v>
      </c>
      <c r="B3469" s="651" t="s">
        <v>1308</v>
      </c>
      <c r="C3469" s="651" t="s">
        <v>296</v>
      </c>
      <c r="D3469" s="651" t="s">
        <v>1298</v>
      </c>
      <c r="E3469" s="651" t="s">
        <v>1303</v>
      </c>
      <c r="F3469" s="651" t="s">
        <v>1301</v>
      </c>
      <c r="G3469" s="651" t="s">
        <v>1303</v>
      </c>
      <c r="H3469" s="651">
        <v>0.04</v>
      </c>
      <c r="I3469" s="651" t="s">
        <v>1302</v>
      </c>
    </row>
    <row r="3470" spans="1:9" ht="15.75" x14ac:dyDescent="0.25">
      <c r="A3470" s="651">
        <v>3469</v>
      </c>
      <c r="B3470" s="651" t="s">
        <v>1308</v>
      </c>
      <c r="C3470" s="651" t="s">
        <v>296</v>
      </c>
      <c r="D3470" s="651" t="s">
        <v>1298</v>
      </c>
      <c r="E3470" s="651" t="s">
        <v>1303</v>
      </c>
      <c r="F3470" s="651" t="s">
        <v>1301</v>
      </c>
      <c r="G3470" s="651" t="s">
        <v>1303</v>
      </c>
      <c r="H3470" s="651">
        <v>0.04</v>
      </c>
      <c r="I3470" s="651" t="s">
        <v>1302</v>
      </c>
    </row>
    <row r="3471" spans="1:9" ht="15.75" x14ac:dyDescent="0.25">
      <c r="A3471" s="651">
        <v>3470</v>
      </c>
      <c r="B3471" s="651" t="s">
        <v>1308</v>
      </c>
      <c r="C3471" s="651" t="s">
        <v>296</v>
      </c>
      <c r="D3471" s="651" t="s">
        <v>1298</v>
      </c>
      <c r="E3471" s="651" t="s">
        <v>1303</v>
      </c>
      <c r="F3471" s="651" t="s">
        <v>1301</v>
      </c>
      <c r="G3471" s="651" t="s">
        <v>1303</v>
      </c>
      <c r="H3471" s="651">
        <v>0.04</v>
      </c>
      <c r="I3471" s="651" t="s">
        <v>1302</v>
      </c>
    </row>
    <row r="3472" spans="1:9" ht="15.75" x14ac:dyDescent="0.25">
      <c r="A3472" s="651">
        <v>3471</v>
      </c>
      <c r="B3472" s="651" t="s">
        <v>1308</v>
      </c>
      <c r="C3472" s="651" t="s">
        <v>296</v>
      </c>
      <c r="D3472" s="651" t="s">
        <v>1298</v>
      </c>
      <c r="E3472" s="651" t="s">
        <v>1303</v>
      </c>
      <c r="F3472" s="651" t="s">
        <v>1301</v>
      </c>
      <c r="G3472" s="651" t="s">
        <v>1303</v>
      </c>
      <c r="H3472" s="651">
        <v>0.04</v>
      </c>
      <c r="I3472" s="651" t="s">
        <v>1302</v>
      </c>
    </row>
    <row r="3473" spans="1:9" ht="15.75" x14ac:dyDescent="0.25">
      <c r="A3473" s="651">
        <v>3472</v>
      </c>
      <c r="B3473" s="651" t="s">
        <v>1308</v>
      </c>
      <c r="C3473" s="651" t="s">
        <v>296</v>
      </c>
      <c r="D3473" s="651" t="s">
        <v>1298</v>
      </c>
      <c r="E3473" s="651" t="s">
        <v>1303</v>
      </c>
      <c r="F3473" s="651" t="s">
        <v>1301</v>
      </c>
      <c r="G3473" s="651" t="s">
        <v>1303</v>
      </c>
      <c r="H3473" s="651">
        <v>0.04</v>
      </c>
      <c r="I3473" s="651" t="s">
        <v>1302</v>
      </c>
    </row>
    <row r="3474" spans="1:9" ht="15.75" x14ac:dyDescent="0.25">
      <c r="A3474" s="651">
        <v>3473</v>
      </c>
      <c r="B3474" s="651" t="s">
        <v>1308</v>
      </c>
      <c r="C3474" s="651" t="s">
        <v>296</v>
      </c>
      <c r="D3474" s="651" t="s">
        <v>1298</v>
      </c>
      <c r="E3474" s="651" t="s">
        <v>1303</v>
      </c>
      <c r="F3474" s="651" t="s">
        <v>1301</v>
      </c>
      <c r="G3474" s="651" t="s">
        <v>1303</v>
      </c>
      <c r="H3474" s="651">
        <v>0.04</v>
      </c>
      <c r="I3474" s="651" t="s">
        <v>1302</v>
      </c>
    </row>
    <row r="3475" spans="1:9" ht="15.75" x14ac:dyDescent="0.25">
      <c r="A3475" s="651">
        <v>3474</v>
      </c>
      <c r="B3475" s="651" t="s">
        <v>1308</v>
      </c>
      <c r="C3475" s="651" t="s">
        <v>296</v>
      </c>
      <c r="D3475" s="651" t="s">
        <v>1298</v>
      </c>
      <c r="E3475" s="651" t="s">
        <v>1303</v>
      </c>
      <c r="F3475" s="651" t="s">
        <v>1301</v>
      </c>
      <c r="G3475" s="651" t="s">
        <v>1303</v>
      </c>
      <c r="H3475" s="651">
        <v>0.04</v>
      </c>
      <c r="I3475" s="651" t="s">
        <v>1302</v>
      </c>
    </row>
    <row r="3476" spans="1:9" ht="15.75" x14ac:dyDescent="0.25">
      <c r="A3476" s="651">
        <v>3475</v>
      </c>
      <c r="B3476" s="651" t="s">
        <v>1308</v>
      </c>
      <c r="C3476" s="651" t="s">
        <v>296</v>
      </c>
      <c r="D3476" s="651" t="s">
        <v>1298</v>
      </c>
      <c r="E3476" s="651" t="s">
        <v>1303</v>
      </c>
      <c r="F3476" s="651" t="s">
        <v>1301</v>
      </c>
      <c r="G3476" s="651" t="s">
        <v>1303</v>
      </c>
      <c r="H3476" s="651">
        <v>0.04</v>
      </c>
      <c r="I3476" s="651" t="s">
        <v>1302</v>
      </c>
    </row>
    <row r="3477" spans="1:9" ht="15.75" x14ac:dyDescent="0.25">
      <c r="A3477" s="651">
        <v>3476</v>
      </c>
      <c r="B3477" s="651" t="s">
        <v>1308</v>
      </c>
      <c r="C3477" s="651" t="s">
        <v>296</v>
      </c>
      <c r="D3477" s="651" t="s">
        <v>1298</v>
      </c>
      <c r="E3477" s="651" t="s">
        <v>1303</v>
      </c>
      <c r="F3477" s="651" t="s">
        <v>1301</v>
      </c>
      <c r="G3477" s="651" t="s">
        <v>1303</v>
      </c>
      <c r="H3477" s="651">
        <v>0.04</v>
      </c>
      <c r="I3477" s="651" t="s">
        <v>1302</v>
      </c>
    </row>
    <row r="3478" spans="1:9" ht="15.75" x14ac:dyDescent="0.25">
      <c r="A3478" s="651">
        <v>3477</v>
      </c>
      <c r="B3478" s="651" t="s">
        <v>1308</v>
      </c>
      <c r="C3478" s="651" t="s">
        <v>296</v>
      </c>
      <c r="D3478" s="651" t="s">
        <v>1298</v>
      </c>
      <c r="E3478" s="651" t="s">
        <v>1303</v>
      </c>
      <c r="F3478" s="651" t="s">
        <v>1301</v>
      </c>
      <c r="G3478" s="651" t="s">
        <v>1303</v>
      </c>
      <c r="H3478" s="651">
        <v>0.04</v>
      </c>
      <c r="I3478" s="651" t="s">
        <v>1302</v>
      </c>
    </row>
    <row r="3479" spans="1:9" ht="15.75" x14ac:dyDescent="0.25">
      <c r="A3479" s="651">
        <v>3478</v>
      </c>
      <c r="B3479" s="651" t="s">
        <v>1308</v>
      </c>
      <c r="C3479" s="651" t="s">
        <v>296</v>
      </c>
      <c r="D3479" s="651" t="s">
        <v>1298</v>
      </c>
      <c r="E3479" s="651" t="s">
        <v>1303</v>
      </c>
      <c r="F3479" s="651" t="s">
        <v>1301</v>
      </c>
      <c r="G3479" s="651" t="s">
        <v>1303</v>
      </c>
      <c r="H3479" s="651">
        <v>0.04</v>
      </c>
      <c r="I3479" s="651" t="s">
        <v>1302</v>
      </c>
    </row>
    <row r="3480" spans="1:9" ht="15.75" x14ac:dyDescent="0.25">
      <c r="A3480" s="651">
        <v>3479</v>
      </c>
      <c r="B3480" s="651" t="s">
        <v>1308</v>
      </c>
      <c r="C3480" s="651" t="s">
        <v>296</v>
      </c>
      <c r="D3480" s="651" t="s">
        <v>1298</v>
      </c>
      <c r="E3480" s="651" t="s">
        <v>1303</v>
      </c>
      <c r="F3480" s="651" t="s">
        <v>1301</v>
      </c>
      <c r="G3480" s="651" t="s">
        <v>1303</v>
      </c>
      <c r="H3480" s="651">
        <v>0.04</v>
      </c>
      <c r="I3480" s="651" t="s">
        <v>1302</v>
      </c>
    </row>
    <row r="3481" spans="1:9" ht="15.75" x14ac:dyDescent="0.25">
      <c r="A3481" s="651">
        <v>3480</v>
      </c>
      <c r="B3481" s="651" t="s">
        <v>1308</v>
      </c>
      <c r="C3481" s="651" t="s">
        <v>296</v>
      </c>
      <c r="D3481" s="651" t="s">
        <v>1298</v>
      </c>
      <c r="E3481" s="651" t="s">
        <v>1303</v>
      </c>
      <c r="F3481" s="651" t="s">
        <v>1301</v>
      </c>
      <c r="G3481" s="651" t="s">
        <v>1303</v>
      </c>
      <c r="H3481" s="651">
        <v>0.04</v>
      </c>
      <c r="I3481" s="651" t="s">
        <v>1302</v>
      </c>
    </row>
    <row r="3482" spans="1:9" ht="15.75" x14ac:dyDescent="0.25">
      <c r="A3482" s="651">
        <v>3481</v>
      </c>
      <c r="B3482" s="651" t="s">
        <v>1308</v>
      </c>
      <c r="C3482" s="651" t="s">
        <v>296</v>
      </c>
      <c r="D3482" s="651" t="s">
        <v>1298</v>
      </c>
      <c r="E3482" s="651" t="s">
        <v>1303</v>
      </c>
      <c r="F3482" s="651" t="s">
        <v>1301</v>
      </c>
      <c r="G3482" s="651" t="s">
        <v>1303</v>
      </c>
      <c r="H3482" s="651">
        <v>0.04</v>
      </c>
      <c r="I3482" s="651" t="s">
        <v>1302</v>
      </c>
    </row>
    <row r="3483" spans="1:9" ht="15.75" x14ac:dyDescent="0.25">
      <c r="A3483" s="651">
        <v>3482</v>
      </c>
      <c r="B3483" s="651" t="s">
        <v>1308</v>
      </c>
      <c r="C3483" s="651" t="s">
        <v>296</v>
      </c>
      <c r="D3483" s="651" t="s">
        <v>1298</v>
      </c>
      <c r="E3483" s="651" t="s">
        <v>1303</v>
      </c>
      <c r="F3483" s="651" t="s">
        <v>1301</v>
      </c>
      <c r="G3483" s="651" t="s">
        <v>1303</v>
      </c>
      <c r="H3483" s="651">
        <v>0.04</v>
      </c>
      <c r="I3483" s="651" t="s">
        <v>1302</v>
      </c>
    </row>
    <row r="3484" spans="1:9" ht="15.75" x14ac:dyDescent="0.25">
      <c r="A3484" s="651">
        <v>3483</v>
      </c>
      <c r="B3484" s="651" t="s">
        <v>1308</v>
      </c>
      <c r="C3484" s="651" t="s">
        <v>296</v>
      </c>
      <c r="D3484" s="651" t="s">
        <v>1298</v>
      </c>
      <c r="E3484" s="651" t="s">
        <v>1303</v>
      </c>
      <c r="F3484" s="651" t="s">
        <v>1301</v>
      </c>
      <c r="G3484" s="651" t="s">
        <v>1303</v>
      </c>
      <c r="H3484" s="651">
        <v>0.04</v>
      </c>
      <c r="I3484" s="651" t="s">
        <v>1302</v>
      </c>
    </row>
    <row r="3485" spans="1:9" ht="15.75" x14ac:dyDescent="0.25">
      <c r="A3485" s="651">
        <v>3484</v>
      </c>
      <c r="B3485" s="651" t="s">
        <v>1308</v>
      </c>
      <c r="C3485" s="651" t="s">
        <v>296</v>
      </c>
      <c r="D3485" s="651" t="s">
        <v>1298</v>
      </c>
      <c r="E3485" s="651" t="s">
        <v>1303</v>
      </c>
      <c r="F3485" s="651" t="s">
        <v>1301</v>
      </c>
      <c r="G3485" s="651" t="s">
        <v>1303</v>
      </c>
      <c r="H3485" s="651">
        <v>0.04</v>
      </c>
      <c r="I3485" s="651" t="s">
        <v>1302</v>
      </c>
    </row>
    <row r="3486" spans="1:9" ht="15.75" x14ac:dyDescent="0.25">
      <c r="A3486" s="651">
        <v>3485</v>
      </c>
      <c r="B3486" s="651" t="s">
        <v>1308</v>
      </c>
      <c r="C3486" s="651" t="s">
        <v>296</v>
      </c>
      <c r="D3486" s="651" t="s">
        <v>1298</v>
      </c>
      <c r="E3486" s="651" t="s">
        <v>1303</v>
      </c>
      <c r="F3486" s="651" t="s">
        <v>1301</v>
      </c>
      <c r="G3486" s="651" t="s">
        <v>1303</v>
      </c>
      <c r="H3486" s="651">
        <v>0.04</v>
      </c>
      <c r="I3486" s="651" t="s">
        <v>1302</v>
      </c>
    </row>
    <row r="3487" spans="1:9" ht="15.75" x14ac:dyDescent="0.25">
      <c r="A3487" s="651">
        <v>3486</v>
      </c>
      <c r="B3487" s="651" t="s">
        <v>1308</v>
      </c>
      <c r="C3487" s="651" t="s">
        <v>296</v>
      </c>
      <c r="D3487" s="651" t="s">
        <v>1298</v>
      </c>
      <c r="E3487" s="651" t="s">
        <v>1303</v>
      </c>
      <c r="F3487" s="651" t="s">
        <v>1301</v>
      </c>
      <c r="G3487" s="651" t="s">
        <v>1303</v>
      </c>
      <c r="H3487" s="651">
        <v>0.04</v>
      </c>
      <c r="I3487" s="651" t="s">
        <v>1302</v>
      </c>
    </row>
    <row r="3488" spans="1:9" ht="15.75" x14ac:dyDescent="0.25">
      <c r="A3488" s="651">
        <v>3487</v>
      </c>
      <c r="B3488" s="651" t="s">
        <v>1308</v>
      </c>
      <c r="C3488" s="651" t="s">
        <v>296</v>
      </c>
      <c r="D3488" s="651" t="s">
        <v>1298</v>
      </c>
      <c r="E3488" s="651" t="s">
        <v>1303</v>
      </c>
      <c r="F3488" s="651" t="s">
        <v>1301</v>
      </c>
      <c r="G3488" s="651" t="s">
        <v>1303</v>
      </c>
      <c r="H3488" s="651">
        <v>0.04</v>
      </c>
      <c r="I3488" s="651" t="s">
        <v>1302</v>
      </c>
    </row>
    <row r="3489" spans="1:9" ht="15.75" x14ac:dyDescent="0.25">
      <c r="A3489" s="651">
        <v>3488</v>
      </c>
      <c r="B3489" s="651" t="s">
        <v>1308</v>
      </c>
      <c r="C3489" s="651" t="s">
        <v>296</v>
      </c>
      <c r="D3489" s="651" t="s">
        <v>1298</v>
      </c>
      <c r="E3489" s="651" t="s">
        <v>1303</v>
      </c>
      <c r="F3489" s="651" t="s">
        <v>1301</v>
      </c>
      <c r="G3489" s="651" t="s">
        <v>1303</v>
      </c>
      <c r="H3489" s="651">
        <v>0.04</v>
      </c>
      <c r="I3489" s="651" t="s">
        <v>1302</v>
      </c>
    </row>
    <row r="3490" spans="1:9" ht="15.75" x14ac:dyDescent="0.25">
      <c r="A3490" s="651">
        <v>3489</v>
      </c>
      <c r="B3490" s="651" t="s">
        <v>1308</v>
      </c>
      <c r="C3490" s="651" t="s">
        <v>296</v>
      </c>
      <c r="D3490" s="651" t="s">
        <v>1298</v>
      </c>
      <c r="E3490" s="651" t="s">
        <v>1303</v>
      </c>
      <c r="F3490" s="651" t="s">
        <v>1301</v>
      </c>
      <c r="G3490" s="651" t="s">
        <v>1303</v>
      </c>
      <c r="H3490" s="651">
        <v>0.04</v>
      </c>
      <c r="I3490" s="651" t="s">
        <v>1302</v>
      </c>
    </row>
    <row r="3491" spans="1:9" ht="15.75" x14ac:dyDescent="0.25">
      <c r="A3491" s="651">
        <v>3490</v>
      </c>
      <c r="B3491" s="651" t="s">
        <v>1308</v>
      </c>
      <c r="C3491" s="651" t="s">
        <v>296</v>
      </c>
      <c r="D3491" s="651" t="s">
        <v>1298</v>
      </c>
      <c r="E3491" s="651" t="s">
        <v>1303</v>
      </c>
      <c r="F3491" s="651" t="s">
        <v>1301</v>
      </c>
      <c r="G3491" s="651" t="s">
        <v>1303</v>
      </c>
      <c r="H3491" s="651">
        <v>0.04</v>
      </c>
      <c r="I3491" s="651" t="s">
        <v>1302</v>
      </c>
    </row>
    <row r="3492" spans="1:9" ht="15.75" x14ac:dyDescent="0.25">
      <c r="A3492" s="651">
        <v>3491</v>
      </c>
      <c r="B3492" s="651" t="s">
        <v>1308</v>
      </c>
      <c r="C3492" s="651" t="s">
        <v>296</v>
      </c>
      <c r="D3492" s="651" t="s">
        <v>1298</v>
      </c>
      <c r="E3492" s="651" t="s">
        <v>1303</v>
      </c>
      <c r="F3492" s="651" t="s">
        <v>1301</v>
      </c>
      <c r="G3492" s="651" t="s">
        <v>1303</v>
      </c>
      <c r="H3492" s="651">
        <v>0.04</v>
      </c>
      <c r="I3492" s="651" t="s">
        <v>1302</v>
      </c>
    </row>
    <row r="3493" spans="1:9" ht="15.75" x14ac:dyDescent="0.25">
      <c r="A3493" s="651">
        <v>3492</v>
      </c>
      <c r="B3493" s="651" t="s">
        <v>1308</v>
      </c>
      <c r="C3493" s="651" t="s">
        <v>296</v>
      </c>
      <c r="D3493" s="651" t="s">
        <v>1298</v>
      </c>
      <c r="E3493" s="651" t="s">
        <v>1303</v>
      </c>
      <c r="F3493" s="651" t="s">
        <v>1301</v>
      </c>
      <c r="G3493" s="651" t="s">
        <v>1303</v>
      </c>
      <c r="H3493" s="651">
        <v>0.04</v>
      </c>
      <c r="I3493" s="651" t="s">
        <v>1302</v>
      </c>
    </row>
    <row r="3494" spans="1:9" ht="15.75" x14ac:dyDescent="0.25">
      <c r="A3494" s="651">
        <v>3493</v>
      </c>
      <c r="B3494" s="651" t="s">
        <v>1308</v>
      </c>
      <c r="C3494" s="651" t="s">
        <v>296</v>
      </c>
      <c r="D3494" s="651" t="s">
        <v>1298</v>
      </c>
      <c r="E3494" s="651" t="s">
        <v>1303</v>
      </c>
      <c r="F3494" s="651" t="s">
        <v>1301</v>
      </c>
      <c r="G3494" s="651" t="s">
        <v>1303</v>
      </c>
      <c r="H3494" s="651">
        <v>0.04</v>
      </c>
      <c r="I3494" s="651" t="s">
        <v>1302</v>
      </c>
    </row>
    <row r="3495" spans="1:9" ht="15.75" x14ac:dyDescent="0.25">
      <c r="A3495" s="651">
        <v>3494</v>
      </c>
      <c r="B3495" s="651" t="s">
        <v>1308</v>
      </c>
      <c r="C3495" s="651" t="s">
        <v>296</v>
      </c>
      <c r="D3495" s="651" t="s">
        <v>1298</v>
      </c>
      <c r="E3495" s="651" t="s">
        <v>1303</v>
      </c>
      <c r="F3495" s="651" t="s">
        <v>1301</v>
      </c>
      <c r="G3495" s="651" t="s">
        <v>1303</v>
      </c>
      <c r="H3495" s="651">
        <v>0.04</v>
      </c>
      <c r="I3495" s="651" t="s">
        <v>1302</v>
      </c>
    </row>
    <row r="3496" spans="1:9" ht="15.75" x14ac:dyDescent="0.25">
      <c r="A3496" s="651">
        <v>3495</v>
      </c>
      <c r="B3496" s="651" t="s">
        <v>1308</v>
      </c>
      <c r="C3496" s="651" t="s">
        <v>296</v>
      </c>
      <c r="D3496" s="651" t="s">
        <v>1298</v>
      </c>
      <c r="E3496" s="651" t="s">
        <v>1303</v>
      </c>
      <c r="F3496" s="651" t="s">
        <v>1301</v>
      </c>
      <c r="G3496" s="651" t="s">
        <v>1303</v>
      </c>
      <c r="H3496" s="651">
        <v>0.04</v>
      </c>
      <c r="I3496" s="651" t="s">
        <v>1302</v>
      </c>
    </row>
    <row r="3497" spans="1:9" ht="15.75" x14ac:dyDescent="0.25">
      <c r="A3497" s="651">
        <v>3496</v>
      </c>
      <c r="B3497" s="651" t="s">
        <v>1308</v>
      </c>
      <c r="C3497" s="651" t="s">
        <v>296</v>
      </c>
      <c r="D3497" s="651" t="s">
        <v>1298</v>
      </c>
      <c r="E3497" s="651" t="s">
        <v>1303</v>
      </c>
      <c r="F3497" s="651" t="s">
        <v>1301</v>
      </c>
      <c r="G3497" s="651" t="s">
        <v>1303</v>
      </c>
      <c r="H3497" s="651">
        <v>0.04</v>
      </c>
      <c r="I3497" s="651" t="s">
        <v>1302</v>
      </c>
    </row>
    <row r="3498" spans="1:9" ht="15.75" x14ac:dyDescent="0.25">
      <c r="A3498" s="651">
        <v>3497</v>
      </c>
      <c r="B3498" s="651" t="s">
        <v>1308</v>
      </c>
      <c r="C3498" s="651" t="s">
        <v>296</v>
      </c>
      <c r="D3498" s="651" t="s">
        <v>1298</v>
      </c>
      <c r="E3498" s="651" t="s">
        <v>1303</v>
      </c>
      <c r="F3498" s="651" t="s">
        <v>1301</v>
      </c>
      <c r="G3498" s="651" t="s">
        <v>1303</v>
      </c>
      <c r="H3498" s="651">
        <v>0.04</v>
      </c>
      <c r="I3498" s="651" t="s">
        <v>1302</v>
      </c>
    </row>
    <row r="3499" spans="1:9" ht="15.75" x14ac:dyDescent="0.25">
      <c r="A3499" s="651">
        <v>3498</v>
      </c>
      <c r="B3499" s="651" t="s">
        <v>1308</v>
      </c>
      <c r="C3499" s="651" t="s">
        <v>296</v>
      </c>
      <c r="D3499" s="651" t="s">
        <v>1298</v>
      </c>
      <c r="E3499" s="651" t="s">
        <v>1303</v>
      </c>
      <c r="F3499" s="651" t="s">
        <v>1301</v>
      </c>
      <c r="G3499" s="651" t="s">
        <v>1303</v>
      </c>
      <c r="H3499" s="651">
        <v>0.04</v>
      </c>
      <c r="I3499" s="651" t="s">
        <v>1302</v>
      </c>
    </row>
    <row r="3500" spans="1:9" ht="15.75" x14ac:dyDescent="0.25">
      <c r="A3500" s="651">
        <v>3499</v>
      </c>
      <c r="B3500" s="651" t="s">
        <v>1308</v>
      </c>
      <c r="C3500" s="651" t="s">
        <v>296</v>
      </c>
      <c r="D3500" s="651" t="s">
        <v>1298</v>
      </c>
      <c r="E3500" s="651" t="s">
        <v>1303</v>
      </c>
      <c r="F3500" s="651" t="s">
        <v>1301</v>
      </c>
      <c r="G3500" s="651" t="s">
        <v>1303</v>
      </c>
      <c r="H3500" s="651">
        <v>0.04</v>
      </c>
      <c r="I3500" s="651" t="s">
        <v>1302</v>
      </c>
    </row>
    <row r="3501" spans="1:9" ht="15.75" x14ac:dyDescent="0.25">
      <c r="A3501" s="651">
        <v>3500</v>
      </c>
      <c r="B3501" s="651" t="s">
        <v>1308</v>
      </c>
      <c r="C3501" s="651" t="s">
        <v>296</v>
      </c>
      <c r="D3501" s="651" t="s">
        <v>1298</v>
      </c>
      <c r="E3501" s="651" t="s">
        <v>1303</v>
      </c>
      <c r="F3501" s="651" t="s">
        <v>1301</v>
      </c>
      <c r="G3501" s="651" t="s">
        <v>1303</v>
      </c>
      <c r="H3501" s="651">
        <v>0.04</v>
      </c>
      <c r="I3501" s="651" t="s">
        <v>1302</v>
      </c>
    </row>
    <row r="3502" spans="1:9" ht="15.75" x14ac:dyDescent="0.25">
      <c r="A3502" s="651">
        <v>3501</v>
      </c>
      <c r="B3502" s="651" t="s">
        <v>1308</v>
      </c>
      <c r="C3502" s="651" t="s">
        <v>296</v>
      </c>
      <c r="D3502" s="651" t="s">
        <v>1298</v>
      </c>
      <c r="E3502" s="651" t="s">
        <v>1303</v>
      </c>
      <c r="F3502" s="651" t="s">
        <v>1301</v>
      </c>
      <c r="G3502" s="651" t="s">
        <v>1303</v>
      </c>
      <c r="H3502" s="651">
        <v>0.04</v>
      </c>
      <c r="I3502" s="651" t="s">
        <v>1302</v>
      </c>
    </row>
    <row r="3503" spans="1:9" ht="15.75" x14ac:dyDescent="0.25">
      <c r="A3503" s="651">
        <v>3502</v>
      </c>
      <c r="B3503" s="651" t="s">
        <v>1308</v>
      </c>
      <c r="C3503" s="651" t="s">
        <v>296</v>
      </c>
      <c r="D3503" s="651" t="s">
        <v>1298</v>
      </c>
      <c r="E3503" s="651" t="s">
        <v>1303</v>
      </c>
      <c r="F3503" s="651" t="s">
        <v>1301</v>
      </c>
      <c r="G3503" s="651" t="s">
        <v>1303</v>
      </c>
      <c r="H3503" s="651">
        <v>0.04</v>
      </c>
      <c r="I3503" s="651" t="s">
        <v>1302</v>
      </c>
    </row>
    <row r="3504" spans="1:9" ht="15.75" x14ac:dyDescent="0.25">
      <c r="A3504" s="651">
        <v>3503</v>
      </c>
      <c r="B3504" s="651" t="s">
        <v>1308</v>
      </c>
      <c r="C3504" s="651" t="s">
        <v>296</v>
      </c>
      <c r="D3504" s="651" t="s">
        <v>1298</v>
      </c>
      <c r="E3504" s="651" t="s">
        <v>1303</v>
      </c>
      <c r="F3504" s="651" t="s">
        <v>1301</v>
      </c>
      <c r="G3504" s="651" t="s">
        <v>1303</v>
      </c>
      <c r="H3504" s="651">
        <v>0.04</v>
      </c>
      <c r="I3504" s="651" t="s">
        <v>1302</v>
      </c>
    </row>
    <row r="3505" spans="1:9" ht="15.75" x14ac:dyDescent="0.25">
      <c r="A3505" s="651">
        <v>3504</v>
      </c>
      <c r="B3505" s="651" t="s">
        <v>1308</v>
      </c>
      <c r="C3505" s="651" t="s">
        <v>296</v>
      </c>
      <c r="D3505" s="651" t="s">
        <v>1298</v>
      </c>
      <c r="E3505" s="651" t="s">
        <v>1303</v>
      </c>
      <c r="F3505" s="651" t="s">
        <v>1301</v>
      </c>
      <c r="G3505" s="651" t="s">
        <v>1303</v>
      </c>
      <c r="H3505" s="651">
        <v>0.04</v>
      </c>
      <c r="I3505" s="651" t="s">
        <v>1302</v>
      </c>
    </row>
    <row r="3506" spans="1:9" ht="15.75" x14ac:dyDescent="0.25">
      <c r="A3506" s="651">
        <v>3505</v>
      </c>
      <c r="B3506" s="651" t="s">
        <v>1308</v>
      </c>
      <c r="C3506" s="651" t="s">
        <v>296</v>
      </c>
      <c r="D3506" s="651" t="s">
        <v>1298</v>
      </c>
      <c r="E3506" s="651" t="s">
        <v>1303</v>
      </c>
      <c r="F3506" s="651" t="s">
        <v>1301</v>
      </c>
      <c r="G3506" s="651" t="s">
        <v>1303</v>
      </c>
      <c r="H3506" s="651">
        <v>0.04</v>
      </c>
      <c r="I3506" s="651" t="s">
        <v>1302</v>
      </c>
    </row>
    <row r="3507" spans="1:9" ht="15.75" x14ac:dyDescent="0.25">
      <c r="A3507" s="651">
        <v>3506</v>
      </c>
      <c r="B3507" s="651" t="s">
        <v>1308</v>
      </c>
      <c r="C3507" s="651" t="s">
        <v>296</v>
      </c>
      <c r="D3507" s="651" t="s">
        <v>1298</v>
      </c>
      <c r="E3507" s="651" t="s">
        <v>1303</v>
      </c>
      <c r="F3507" s="651" t="s">
        <v>1301</v>
      </c>
      <c r="G3507" s="651" t="s">
        <v>1303</v>
      </c>
      <c r="H3507" s="651">
        <v>0.04</v>
      </c>
      <c r="I3507" s="651" t="s">
        <v>1302</v>
      </c>
    </row>
    <row r="3508" spans="1:9" ht="15.75" x14ac:dyDescent="0.25">
      <c r="A3508" s="651">
        <v>3507</v>
      </c>
      <c r="B3508" s="651" t="s">
        <v>1308</v>
      </c>
      <c r="C3508" s="651" t="s">
        <v>296</v>
      </c>
      <c r="D3508" s="651" t="s">
        <v>1298</v>
      </c>
      <c r="E3508" s="651" t="s">
        <v>1303</v>
      </c>
      <c r="F3508" s="651" t="s">
        <v>1301</v>
      </c>
      <c r="G3508" s="651" t="s">
        <v>1303</v>
      </c>
      <c r="H3508" s="651">
        <v>0.04</v>
      </c>
      <c r="I3508" s="651" t="s">
        <v>1302</v>
      </c>
    </row>
    <row r="3509" spans="1:9" ht="15.75" x14ac:dyDescent="0.25">
      <c r="A3509" s="651">
        <v>3508</v>
      </c>
      <c r="B3509" s="651" t="s">
        <v>1308</v>
      </c>
      <c r="C3509" s="651" t="s">
        <v>296</v>
      </c>
      <c r="D3509" s="651" t="s">
        <v>1298</v>
      </c>
      <c r="E3509" s="651" t="s">
        <v>1303</v>
      </c>
      <c r="F3509" s="651" t="s">
        <v>1301</v>
      </c>
      <c r="G3509" s="651" t="s">
        <v>1303</v>
      </c>
      <c r="H3509" s="651">
        <v>0.04</v>
      </c>
      <c r="I3509" s="651" t="s">
        <v>1302</v>
      </c>
    </row>
    <row r="3510" spans="1:9" ht="15.75" x14ac:dyDescent="0.25">
      <c r="A3510" s="651">
        <v>3509</v>
      </c>
      <c r="B3510" s="651" t="s">
        <v>1308</v>
      </c>
      <c r="C3510" s="651" t="s">
        <v>296</v>
      </c>
      <c r="D3510" s="651" t="s">
        <v>1298</v>
      </c>
      <c r="E3510" s="651" t="s">
        <v>1303</v>
      </c>
      <c r="F3510" s="651" t="s">
        <v>1301</v>
      </c>
      <c r="G3510" s="651" t="s">
        <v>1303</v>
      </c>
      <c r="H3510" s="651">
        <v>0.04</v>
      </c>
      <c r="I3510" s="651" t="s">
        <v>1302</v>
      </c>
    </row>
    <row r="3511" spans="1:9" ht="15.75" x14ac:dyDescent="0.25">
      <c r="A3511" s="651">
        <v>3510</v>
      </c>
      <c r="B3511" s="651" t="s">
        <v>1308</v>
      </c>
      <c r="C3511" s="651" t="s">
        <v>296</v>
      </c>
      <c r="D3511" s="651" t="s">
        <v>1298</v>
      </c>
      <c r="E3511" s="651" t="s">
        <v>1303</v>
      </c>
      <c r="F3511" s="651" t="s">
        <v>1301</v>
      </c>
      <c r="G3511" s="651" t="s">
        <v>1303</v>
      </c>
      <c r="H3511" s="651">
        <v>0.04</v>
      </c>
      <c r="I3511" s="651" t="s">
        <v>1302</v>
      </c>
    </row>
    <row r="3512" spans="1:9" ht="15.75" x14ac:dyDescent="0.25">
      <c r="A3512" s="651">
        <v>3511</v>
      </c>
      <c r="B3512" s="651" t="s">
        <v>1308</v>
      </c>
      <c r="C3512" s="651" t="s">
        <v>296</v>
      </c>
      <c r="D3512" s="651" t="s">
        <v>1298</v>
      </c>
      <c r="E3512" s="651" t="s">
        <v>1303</v>
      </c>
      <c r="F3512" s="651" t="s">
        <v>1301</v>
      </c>
      <c r="G3512" s="651" t="s">
        <v>1303</v>
      </c>
      <c r="H3512" s="651">
        <v>0.04</v>
      </c>
      <c r="I3512" s="651" t="s">
        <v>1302</v>
      </c>
    </row>
    <row r="3513" spans="1:9" ht="15.75" x14ac:dyDescent="0.25">
      <c r="A3513" s="651">
        <v>3512</v>
      </c>
      <c r="B3513" s="651" t="s">
        <v>1308</v>
      </c>
      <c r="C3513" s="651" t="s">
        <v>296</v>
      </c>
      <c r="D3513" s="651" t="s">
        <v>1298</v>
      </c>
      <c r="E3513" s="651" t="s">
        <v>1303</v>
      </c>
      <c r="F3513" s="651" t="s">
        <v>1301</v>
      </c>
      <c r="G3513" s="651" t="s">
        <v>1303</v>
      </c>
      <c r="H3513" s="651">
        <v>0.04</v>
      </c>
      <c r="I3513" s="651" t="s">
        <v>1302</v>
      </c>
    </row>
    <row r="3514" spans="1:9" ht="15.75" x14ac:dyDescent="0.25">
      <c r="A3514" s="651">
        <v>3513</v>
      </c>
      <c r="B3514" s="651" t="s">
        <v>1308</v>
      </c>
      <c r="C3514" s="651" t="s">
        <v>296</v>
      </c>
      <c r="D3514" s="651" t="s">
        <v>1298</v>
      </c>
      <c r="E3514" s="651" t="s">
        <v>1303</v>
      </c>
      <c r="F3514" s="651" t="s">
        <v>1301</v>
      </c>
      <c r="G3514" s="651" t="s">
        <v>1303</v>
      </c>
      <c r="H3514" s="651">
        <v>0.04</v>
      </c>
      <c r="I3514" s="651" t="s">
        <v>1302</v>
      </c>
    </row>
    <row r="3515" spans="1:9" ht="15.75" x14ac:dyDescent="0.25">
      <c r="A3515" s="651">
        <v>3514</v>
      </c>
      <c r="B3515" s="651" t="s">
        <v>1308</v>
      </c>
      <c r="C3515" s="651" t="s">
        <v>296</v>
      </c>
      <c r="D3515" s="651" t="s">
        <v>1298</v>
      </c>
      <c r="E3515" s="651" t="s">
        <v>1303</v>
      </c>
      <c r="F3515" s="651" t="s">
        <v>1301</v>
      </c>
      <c r="G3515" s="651" t="s">
        <v>1303</v>
      </c>
      <c r="H3515" s="651">
        <v>0.04</v>
      </c>
      <c r="I3515" s="651" t="s">
        <v>1302</v>
      </c>
    </row>
    <row r="3516" spans="1:9" ht="15.75" x14ac:dyDescent="0.25">
      <c r="A3516" s="651">
        <v>3515</v>
      </c>
      <c r="B3516" s="651" t="s">
        <v>1308</v>
      </c>
      <c r="C3516" s="651" t="s">
        <v>296</v>
      </c>
      <c r="D3516" s="651" t="s">
        <v>1298</v>
      </c>
      <c r="E3516" s="651" t="s">
        <v>1303</v>
      </c>
      <c r="F3516" s="651" t="s">
        <v>1301</v>
      </c>
      <c r="G3516" s="651" t="s">
        <v>1303</v>
      </c>
      <c r="H3516" s="651">
        <v>0.04</v>
      </c>
      <c r="I3516" s="651" t="s">
        <v>1302</v>
      </c>
    </row>
    <row r="3517" spans="1:9" ht="15.75" x14ac:dyDescent="0.25">
      <c r="A3517" s="651">
        <v>3516</v>
      </c>
      <c r="B3517" s="651" t="s">
        <v>1308</v>
      </c>
      <c r="C3517" s="651" t="s">
        <v>296</v>
      </c>
      <c r="D3517" s="651" t="s">
        <v>1298</v>
      </c>
      <c r="E3517" s="651" t="s">
        <v>1303</v>
      </c>
      <c r="F3517" s="651" t="s">
        <v>1301</v>
      </c>
      <c r="G3517" s="651" t="s">
        <v>1303</v>
      </c>
      <c r="H3517" s="651">
        <v>0.04</v>
      </c>
      <c r="I3517" s="651" t="s">
        <v>1302</v>
      </c>
    </row>
    <row r="3518" spans="1:9" ht="15.75" x14ac:dyDescent="0.25">
      <c r="A3518" s="651">
        <v>3517</v>
      </c>
      <c r="B3518" s="651" t="s">
        <v>1308</v>
      </c>
      <c r="C3518" s="651" t="s">
        <v>296</v>
      </c>
      <c r="D3518" s="651" t="s">
        <v>1298</v>
      </c>
      <c r="E3518" s="651" t="s">
        <v>1303</v>
      </c>
      <c r="F3518" s="651" t="s">
        <v>1301</v>
      </c>
      <c r="G3518" s="651" t="s">
        <v>1303</v>
      </c>
      <c r="H3518" s="651">
        <v>0.04</v>
      </c>
      <c r="I3518" s="651" t="s">
        <v>1302</v>
      </c>
    </row>
    <row r="3519" spans="1:9" ht="15.75" x14ac:dyDescent="0.25">
      <c r="A3519" s="651">
        <v>3518</v>
      </c>
      <c r="B3519" s="651" t="s">
        <v>1308</v>
      </c>
      <c r="C3519" s="651" t="s">
        <v>296</v>
      </c>
      <c r="D3519" s="651" t="s">
        <v>1298</v>
      </c>
      <c r="E3519" s="651" t="s">
        <v>1303</v>
      </c>
      <c r="F3519" s="651" t="s">
        <v>1301</v>
      </c>
      <c r="G3519" s="651" t="s">
        <v>1303</v>
      </c>
      <c r="H3519" s="651">
        <v>0.04</v>
      </c>
      <c r="I3519" s="651" t="s">
        <v>1302</v>
      </c>
    </row>
    <row r="3520" spans="1:9" ht="15.75" x14ac:dyDescent="0.25">
      <c r="A3520" s="651">
        <v>3519</v>
      </c>
      <c r="B3520" s="651" t="s">
        <v>1308</v>
      </c>
      <c r="C3520" s="651" t="s">
        <v>296</v>
      </c>
      <c r="D3520" s="651" t="s">
        <v>1298</v>
      </c>
      <c r="E3520" s="651" t="s">
        <v>1303</v>
      </c>
      <c r="F3520" s="651" t="s">
        <v>1301</v>
      </c>
      <c r="G3520" s="651" t="s">
        <v>1303</v>
      </c>
      <c r="H3520" s="651">
        <v>0.04</v>
      </c>
      <c r="I3520" s="651" t="s">
        <v>1302</v>
      </c>
    </row>
    <row r="3521" spans="1:9" ht="15.75" x14ac:dyDescent="0.25">
      <c r="A3521" s="651">
        <v>3520</v>
      </c>
      <c r="B3521" s="651" t="s">
        <v>1308</v>
      </c>
      <c r="C3521" s="651" t="s">
        <v>296</v>
      </c>
      <c r="D3521" s="651" t="s">
        <v>1298</v>
      </c>
      <c r="E3521" s="651" t="s">
        <v>1303</v>
      </c>
      <c r="F3521" s="651" t="s">
        <v>1301</v>
      </c>
      <c r="G3521" s="651" t="s">
        <v>1303</v>
      </c>
      <c r="H3521" s="651">
        <v>0.04</v>
      </c>
      <c r="I3521" s="651" t="s">
        <v>1302</v>
      </c>
    </row>
    <row r="3522" spans="1:9" ht="15.75" x14ac:dyDescent="0.25">
      <c r="A3522" s="651">
        <v>3521</v>
      </c>
      <c r="B3522" s="651" t="s">
        <v>1308</v>
      </c>
      <c r="C3522" s="651" t="s">
        <v>296</v>
      </c>
      <c r="D3522" s="651" t="s">
        <v>1298</v>
      </c>
      <c r="E3522" s="651" t="s">
        <v>1303</v>
      </c>
      <c r="F3522" s="651" t="s">
        <v>1301</v>
      </c>
      <c r="G3522" s="651" t="s">
        <v>1303</v>
      </c>
      <c r="H3522" s="651">
        <v>0.04</v>
      </c>
      <c r="I3522" s="651" t="s">
        <v>1302</v>
      </c>
    </row>
    <row r="3523" spans="1:9" ht="15.75" x14ac:dyDescent="0.25">
      <c r="A3523" s="651">
        <v>3522</v>
      </c>
      <c r="B3523" s="651" t="s">
        <v>1308</v>
      </c>
      <c r="C3523" s="651" t="s">
        <v>296</v>
      </c>
      <c r="D3523" s="651" t="s">
        <v>1298</v>
      </c>
      <c r="E3523" s="651" t="s">
        <v>1303</v>
      </c>
      <c r="F3523" s="651" t="s">
        <v>1301</v>
      </c>
      <c r="G3523" s="651" t="s">
        <v>1303</v>
      </c>
      <c r="H3523" s="651">
        <v>0.04</v>
      </c>
      <c r="I3523" s="651" t="s">
        <v>1302</v>
      </c>
    </row>
    <row r="3524" spans="1:9" ht="15.75" x14ac:dyDescent="0.25">
      <c r="A3524" s="651">
        <v>3523</v>
      </c>
      <c r="B3524" s="651" t="s">
        <v>1308</v>
      </c>
      <c r="C3524" s="651" t="s">
        <v>296</v>
      </c>
      <c r="D3524" s="651" t="s">
        <v>1298</v>
      </c>
      <c r="E3524" s="651" t="s">
        <v>1303</v>
      </c>
      <c r="F3524" s="651" t="s">
        <v>1301</v>
      </c>
      <c r="G3524" s="651" t="s">
        <v>1303</v>
      </c>
      <c r="H3524" s="651">
        <v>0.04</v>
      </c>
      <c r="I3524" s="651" t="s">
        <v>1302</v>
      </c>
    </row>
    <row r="3525" spans="1:9" ht="15.75" x14ac:dyDescent="0.25">
      <c r="A3525" s="651">
        <v>3524</v>
      </c>
      <c r="B3525" s="651" t="s">
        <v>1308</v>
      </c>
      <c r="C3525" s="651" t="s">
        <v>296</v>
      </c>
      <c r="D3525" s="651" t="s">
        <v>1298</v>
      </c>
      <c r="E3525" s="651" t="s">
        <v>1303</v>
      </c>
      <c r="F3525" s="651" t="s">
        <v>1301</v>
      </c>
      <c r="G3525" s="651" t="s">
        <v>1303</v>
      </c>
      <c r="H3525" s="651">
        <v>0.04</v>
      </c>
      <c r="I3525" s="651" t="s">
        <v>1302</v>
      </c>
    </row>
    <row r="3526" spans="1:9" ht="15.75" x14ac:dyDescent="0.25">
      <c r="A3526" s="651">
        <v>3525</v>
      </c>
      <c r="B3526" s="651" t="s">
        <v>1308</v>
      </c>
      <c r="C3526" s="651" t="s">
        <v>296</v>
      </c>
      <c r="D3526" s="651" t="s">
        <v>1298</v>
      </c>
      <c r="E3526" s="651" t="s">
        <v>1303</v>
      </c>
      <c r="F3526" s="651" t="s">
        <v>1301</v>
      </c>
      <c r="G3526" s="651" t="s">
        <v>1303</v>
      </c>
      <c r="H3526" s="651">
        <v>0.04</v>
      </c>
      <c r="I3526" s="651" t="s">
        <v>1302</v>
      </c>
    </row>
    <row r="3527" spans="1:9" ht="15.75" x14ac:dyDescent="0.25">
      <c r="A3527" s="651">
        <v>3526</v>
      </c>
      <c r="B3527" s="651" t="s">
        <v>1308</v>
      </c>
      <c r="C3527" s="651" t="s">
        <v>296</v>
      </c>
      <c r="D3527" s="651" t="s">
        <v>1298</v>
      </c>
      <c r="E3527" s="651" t="s">
        <v>1303</v>
      </c>
      <c r="F3527" s="651" t="s">
        <v>1301</v>
      </c>
      <c r="G3527" s="651" t="s">
        <v>1303</v>
      </c>
      <c r="H3527" s="651">
        <v>0.04</v>
      </c>
      <c r="I3527" s="651" t="s">
        <v>1302</v>
      </c>
    </row>
    <row r="3528" spans="1:9" ht="15.75" x14ac:dyDescent="0.25">
      <c r="A3528" s="651">
        <v>3527</v>
      </c>
      <c r="B3528" s="651" t="s">
        <v>1308</v>
      </c>
      <c r="C3528" s="651" t="s">
        <v>296</v>
      </c>
      <c r="D3528" s="651" t="s">
        <v>1298</v>
      </c>
      <c r="E3528" s="651" t="s">
        <v>1303</v>
      </c>
      <c r="F3528" s="651" t="s">
        <v>1301</v>
      </c>
      <c r="G3528" s="651" t="s">
        <v>1303</v>
      </c>
      <c r="H3528" s="651">
        <v>0.04</v>
      </c>
      <c r="I3528" s="651" t="s">
        <v>1302</v>
      </c>
    </row>
    <row r="3529" spans="1:9" ht="15.75" x14ac:dyDescent="0.25">
      <c r="A3529" s="651">
        <v>3528</v>
      </c>
      <c r="B3529" s="651" t="s">
        <v>1308</v>
      </c>
      <c r="C3529" s="651" t="s">
        <v>296</v>
      </c>
      <c r="D3529" s="651" t="s">
        <v>1298</v>
      </c>
      <c r="E3529" s="651" t="s">
        <v>1303</v>
      </c>
      <c r="F3529" s="651" t="s">
        <v>1301</v>
      </c>
      <c r="G3529" s="651" t="s">
        <v>1303</v>
      </c>
      <c r="H3529" s="651">
        <v>0.04</v>
      </c>
      <c r="I3529" s="651" t="s">
        <v>1302</v>
      </c>
    </row>
    <row r="3530" spans="1:9" ht="15.75" x14ac:dyDescent="0.25">
      <c r="A3530" s="651">
        <v>3529</v>
      </c>
      <c r="B3530" s="651" t="s">
        <v>1308</v>
      </c>
      <c r="C3530" s="651" t="s">
        <v>296</v>
      </c>
      <c r="D3530" s="651" t="s">
        <v>1298</v>
      </c>
      <c r="E3530" s="651" t="s">
        <v>1303</v>
      </c>
      <c r="F3530" s="651" t="s">
        <v>1301</v>
      </c>
      <c r="G3530" s="651" t="s">
        <v>1303</v>
      </c>
      <c r="H3530" s="651">
        <v>0.04</v>
      </c>
      <c r="I3530" s="651" t="s">
        <v>1302</v>
      </c>
    </row>
    <row r="3531" spans="1:9" ht="15.75" x14ac:dyDescent="0.25">
      <c r="A3531" s="651">
        <v>3530</v>
      </c>
      <c r="B3531" s="651" t="s">
        <v>1308</v>
      </c>
      <c r="C3531" s="651" t="s">
        <v>296</v>
      </c>
      <c r="D3531" s="651" t="s">
        <v>1298</v>
      </c>
      <c r="E3531" s="651" t="s">
        <v>1303</v>
      </c>
      <c r="F3531" s="651" t="s">
        <v>1301</v>
      </c>
      <c r="G3531" s="651" t="s">
        <v>1303</v>
      </c>
      <c r="H3531" s="651">
        <v>0.04</v>
      </c>
      <c r="I3531" s="651" t="s">
        <v>1302</v>
      </c>
    </row>
    <row r="3532" spans="1:9" ht="15.75" x14ac:dyDescent="0.25">
      <c r="A3532" s="651">
        <v>3531</v>
      </c>
      <c r="B3532" s="651" t="s">
        <v>1308</v>
      </c>
      <c r="C3532" s="651" t="s">
        <v>296</v>
      </c>
      <c r="D3532" s="651" t="s">
        <v>1298</v>
      </c>
      <c r="E3532" s="651" t="s">
        <v>1303</v>
      </c>
      <c r="F3532" s="651" t="s">
        <v>1301</v>
      </c>
      <c r="G3532" s="651" t="s">
        <v>1303</v>
      </c>
      <c r="H3532" s="651">
        <v>0.04</v>
      </c>
      <c r="I3532" s="651" t="s">
        <v>1302</v>
      </c>
    </row>
    <row r="3533" spans="1:9" ht="15.75" x14ac:dyDescent="0.25">
      <c r="A3533" s="651">
        <v>3532</v>
      </c>
      <c r="B3533" s="651" t="s">
        <v>1308</v>
      </c>
      <c r="C3533" s="651" t="s">
        <v>296</v>
      </c>
      <c r="D3533" s="651" t="s">
        <v>1298</v>
      </c>
      <c r="E3533" s="651" t="s">
        <v>1303</v>
      </c>
      <c r="F3533" s="651" t="s">
        <v>1301</v>
      </c>
      <c r="G3533" s="651" t="s">
        <v>1303</v>
      </c>
      <c r="H3533" s="651">
        <v>0.04</v>
      </c>
      <c r="I3533" s="651" t="s">
        <v>1302</v>
      </c>
    </row>
    <row r="3534" spans="1:9" ht="15.75" x14ac:dyDescent="0.25">
      <c r="A3534" s="651">
        <v>3533</v>
      </c>
      <c r="B3534" s="651" t="s">
        <v>1308</v>
      </c>
      <c r="C3534" s="651" t="s">
        <v>296</v>
      </c>
      <c r="D3534" s="651" t="s">
        <v>1298</v>
      </c>
      <c r="E3534" s="651" t="s">
        <v>1303</v>
      </c>
      <c r="F3534" s="651" t="s">
        <v>1301</v>
      </c>
      <c r="G3534" s="651" t="s">
        <v>1303</v>
      </c>
      <c r="H3534" s="651">
        <v>0.04</v>
      </c>
      <c r="I3534" s="651" t="s">
        <v>1302</v>
      </c>
    </row>
    <row r="3535" spans="1:9" ht="15.75" x14ac:dyDescent="0.25">
      <c r="A3535" s="651">
        <v>3534</v>
      </c>
      <c r="B3535" s="651" t="s">
        <v>1308</v>
      </c>
      <c r="C3535" s="651" t="s">
        <v>296</v>
      </c>
      <c r="D3535" s="651" t="s">
        <v>1298</v>
      </c>
      <c r="E3535" s="651" t="s">
        <v>1303</v>
      </c>
      <c r="F3535" s="651" t="s">
        <v>1301</v>
      </c>
      <c r="G3535" s="651" t="s">
        <v>1303</v>
      </c>
      <c r="H3535" s="651">
        <v>0.04</v>
      </c>
      <c r="I3535" s="651" t="s">
        <v>1302</v>
      </c>
    </row>
    <row r="3536" spans="1:9" ht="15.75" x14ac:dyDescent="0.25">
      <c r="A3536" s="651">
        <v>3535</v>
      </c>
      <c r="B3536" s="651" t="s">
        <v>1308</v>
      </c>
      <c r="C3536" s="651" t="s">
        <v>296</v>
      </c>
      <c r="D3536" s="651" t="s">
        <v>1298</v>
      </c>
      <c r="E3536" s="651" t="s">
        <v>1303</v>
      </c>
      <c r="F3536" s="651" t="s">
        <v>1301</v>
      </c>
      <c r="G3536" s="651" t="s">
        <v>1303</v>
      </c>
      <c r="H3536" s="651">
        <v>0.04</v>
      </c>
      <c r="I3536" s="651" t="s">
        <v>1302</v>
      </c>
    </row>
    <row r="3537" spans="1:9" ht="15.75" x14ac:dyDescent="0.25">
      <c r="A3537" s="651">
        <v>3536</v>
      </c>
      <c r="B3537" s="651" t="s">
        <v>1308</v>
      </c>
      <c r="C3537" s="651" t="s">
        <v>296</v>
      </c>
      <c r="D3537" s="651" t="s">
        <v>1298</v>
      </c>
      <c r="E3537" s="651" t="s">
        <v>1303</v>
      </c>
      <c r="F3537" s="651" t="s">
        <v>1301</v>
      </c>
      <c r="G3537" s="651" t="s">
        <v>1303</v>
      </c>
      <c r="H3537" s="651">
        <v>0.04</v>
      </c>
      <c r="I3537" s="651" t="s">
        <v>1302</v>
      </c>
    </row>
    <row r="3538" spans="1:9" ht="15.75" x14ac:dyDescent="0.25">
      <c r="A3538" s="651">
        <v>3537</v>
      </c>
      <c r="B3538" s="651" t="s">
        <v>1308</v>
      </c>
      <c r="C3538" s="651" t="s">
        <v>296</v>
      </c>
      <c r="D3538" s="651" t="s">
        <v>1298</v>
      </c>
      <c r="E3538" s="651" t="s">
        <v>1303</v>
      </c>
      <c r="F3538" s="651" t="s">
        <v>1301</v>
      </c>
      <c r="G3538" s="651" t="s">
        <v>1303</v>
      </c>
      <c r="H3538" s="651">
        <v>0.04</v>
      </c>
      <c r="I3538" s="651" t="s">
        <v>1302</v>
      </c>
    </row>
    <row r="3539" spans="1:9" ht="15.75" x14ac:dyDescent="0.25">
      <c r="A3539" s="651">
        <v>3538</v>
      </c>
      <c r="B3539" s="651" t="s">
        <v>1308</v>
      </c>
      <c r="C3539" s="651" t="s">
        <v>296</v>
      </c>
      <c r="D3539" s="651" t="s">
        <v>1298</v>
      </c>
      <c r="E3539" s="651" t="s">
        <v>1303</v>
      </c>
      <c r="F3539" s="651" t="s">
        <v>1301</v>
      </c>
      <c r="G3539" s="651" t="s">
        <v>1303</v>
      </c>
      <c r="H3539" s="651">
        <v>0.04</v>
      </c>
      <c r="I3539" s="651" t="s">
        <v>1302</v>
      </c>
    </row>
    <row r="3540" spans="1:9" ht="15.75" x14ac:dyDescent="0.25">
      <c r="A3540" s="651">
        <v>3539</v>
      </c>
      <c r="B3540" s="651" t="s">
        <v>1308</v>
      </c>
      <c r="C3540" s="651" t="s">
        <v>296</v>
      </c>
      <c r="D3540" s="651" t="s">
        <v>1298</v>
      </c>
      <c r="E3540" s="651" t="s">
        <v>1303</v>
      </c>
      <c r="F3540" s="651" t="s">
        <v>1301</v>
      </c>
      <c r="G3540" s="651" t="s">
        <v>1303</v>
      </c>
      <c r="H3540" s="651">
        <v>0.04</v>
      </c>
      <c r="I3540" s="651" t="s">
        <v>1302</v>
      </c>
    </row>
    <row r="3541" spans="1:9" ht="15.75" x14ac:dyDescent="0.25">
      <c r="A3541" s="651">
        <v>3540</v>
      </c>
      <c r="B3541" s="651" t="s">
        <v>1308</v>
      </c>
      <c r="C3541" s="651" t="s">
        <v>296</v>
      </c>
      <c r="D3541" s="651" t="s">
        <v>1298</v>
      </c>
      <c r="E3541" s="651" t="s">
        <v>1303</v>
      </c>
      <c r="F3541" s="651" t="s">
        <v>1301</v>
      </c>
      <c r="G3541" s="651" t="s">
        <v>1303</v>
      </c>
      <c r="H3541" s="651">
        <v>0.04</v>
      </c>
      <c r="I3541" s="651" t="s">
        <v>1302</v>
      </c>
    </row>
    <row r="3542" spans="1:9" ht="15.75" x14ac:dyDescent="0.25">
      <c r="A3542" s="651">
        <v>3541</v>
      </c>
      <c r="B3542" s="651" t="s">
        <v>1308</v>
      </c>
      <c r="C3542" s="651" t="s">
        <v>296</v>
      </c>
      <c r="D3542" s="651" t="s">
        <v>1298</v>
      </c>
      <c r="E3542" s="651" t="s">
        <v>1303</v>
      </c>
      <c r="F3542" s="651" t="s">
        <v>1301</v>
      </c>
      <c r="G3542" s="651" t="s">
        <v>1303</v>
      </c>
      <c r="H3542" s="651">
        <v>0.04</v>
      </c>
      <c r="I3542" s="651" t="s">
        <v>1302</v>
      </c>
    </row>
    <row r="3543" spans="1:9" ht="15.75" x14ac:dyDescent="0.25">
      <c r="A3543" s="651">
        <v>3542</v>
      </c>
      <c r="B3543" s="651" t="s">
        <v>1308</v>
      </c>
      <c r="C3543" s="651" t="s">
        <v>296</v>
      </c>
      <c r="D3543" s="651" t="s">
        <v>1298</v>
      </c>
      <c r="E3543" s="651" t="s">
        <v>1303</v>
      </c>
      <c r="F3543" s="651" t="s">
        <v>1301</v>
      </c>
      <c r="G3543" s="651" t="s">
        <v>1303</v>
      </c>
      <c r="H3543" s="651">
        <v>0.04</v>
      </c>
      <c r="I3543" s="651" t="s">
        <v>1302</v>
      </c>
    </row>
    <row r="3544" spans="1:9" ht="15.75" x14ac:dyDescent="0.25">
      <c r="A3544" s="651">
        <v>3543</v>
      </c>
      <c r="B3544" s="651" t="s">
        <v>1308</v>
      </c>
      <c r="C3544" s="651" t="s">
        <v>296</v>
      </c>
      <c r="D3544" s="651" t="s">
        <v>1298</v>
      </c>
      <c r="E3544" s="651" t="s">
        <v>1303</v>
      </c>
      <c r="F3544" s="651" t="s">
        <v>1301</v>
      </c>
      <c r="G3544" s="651" t="s">
        <v>1303</v>
      </c>
      <c r="H3544" s="651">
        <v>0.04</v>
      </c>
      <c r="I3544" s="651" t="s">
        <v>1302</v>
      </c>
    </row>
    <row r="3545" spans="1:9" ht="15.75" x14ac:dyDescent="0.25">
      <c r="A3545" s="651">
        <v>3544</v>
      </c>
      <c r="B3545" s="651" t="s">
        <v>1308</v>
      </c>
      <c r="C3545" s="651" t="s">
        <v>296</v>
      </c>
      <c r="D3545" s="651" t="s">
        <v>1298</v>
      </c>
      <c r="E3545" s="651" t="s">
        <v>1303</v>
      </c>
      <c r="F3545" s="651" t="s">
        <v>1301</v>
      </c>
      <c r="G3545" s="651" t="s">
        <v>1303</v>
      </c>
      <c r="H3545" s="651">
        <v>0.04</v>
      </c>
      <c r="I3545" s="651" t="s">
        <v>1302</v>
      </c>
    </row>
    <row r="3546" spans="1:9" ht="15.75" x14ac:dyDescent="0.25">
      <c r="A3546" s="651">
        <v>3545</v>
      </c>
      <c r="B3546" s="651" t="s">
        <v>1308</v>
      </c>
      <c r="C3546" s="651" t="s">
        <v>296</v>
      </c>
      <c r="D3546" s="651" t="s">
        <v>1298</v>
      </c>
      <c r="E3546" s="651" t="s">
        <v>1303</v>
      </c>
      <c r="F3546" s="651" t="s">
        <v>1301</v>
      </c>
      <c r="G3546" s="651" t="s">
        <v>1303</v>
      </c>
      <c r="H3546" s="651">
        <v>0.04</v>
      </c>
      <c r="I3546" s="651" t="s">
        <v>1302</v>
      </c>
    </row>
    <row r="3547" spans="1:9" ht="15.75" x14ac:dyDescent="0.25">
      <c r="A3547" s="651">
        <v>3546</v>
      </c>
      <c r="B3547" s="651" t="s">
        <v>1308</v>
      </c>
      <c r="C3547" s="651" t="s">
        <v>296</v>
      </c>
      <c r="D3547" s="651" t="s">
        <v>1298</v>
      </c>
      <c r="E3547" s="651" t="s">
        <v>1303</v>
      </c>
      <c r="F3547" s="651" t="s">
        <v>1301</v>
      </c>
      <c r="G3547" s="651" t="s">
        <v>1303</v>
      </c>
      <c r="H3547" s="651">
        <v>0.04</v>
      </c>
      <c r="I3547" s="651" t="s">
        <v>1302</v>
      </c>
    </row>
    <row r="3548" spans="1:9" ht="15.75" x14ac:dyDescent="0.25">
      <c r="A3548" s="651">
        <v>3547</v>
      </c>
      <c r="B3548" s="651" t="s">
        <v>1308</v>
      </c>
      <c r="C3548" s="651" t="s">
        <v>296</v>
      </c>
      <c r="D3548" s="651" t="s">
        <v>1298</v>
      </c>
      <c r="E3548" s="651" t="s">
        <v>1303</v>
      </c>
      <c r="F3548" s="651" t="s">
        <v>1301</v>
      </c>
      <c r="G3548" s="651" t="s">
        <v>1303</v>
      </c>
      <c r="H3548" s="651">
        <v>0.04</v>
      </c>
      <c r="I3548" s="651" t="s">
        <v>1302</v>
      </c>
    </row>
    <row r="3549" spans="1:9" ht="15.75" x14ac:dyDescent="0.25">
      <c r="A3549" s="651">
        <v>3548</v>
      </c>
      <c r="B3549" s="651" t="s">
        <v>1308</v>
      </c>
      <c r="C3549" s="651" t="s">
        <v>296</v>
      </c>
      <c r="D3549" s="651" t="s">
        <v>1298</v>
      </c>
      <c r="E3549" s="651" t="s">
        <v>1303</v>
      </c>
      <c r="F3549" s="651" t="s">
        <v>1301</v>
      </c>
      <c r="G3549" s="651" t="s">
        <v>1303</v>
      </c>
      <c r="H3549" s="651">
        <v>0.04</v>
      </c>
      <c r="I3549" s="651" t="s">
        <v>1302</v>
      </c>
    </row>
    <row r="3550" spans="1:9" ht="15.75" x14ac:dyDescent="0.25">
      <c r="A3550" s="651">
        <v>3549</v>
      </c>
      <c r="B3550" s="651" t="s">
        <v>1308</v>
      </c>
      <c r="C3550" s="651" t="s">
        <v>296</v>
      </c>
      <c r="D3550" s="651" t="s">
        <v>1298</v>
      </c>
      <c r="E3550" s="651" t="s">
        <v>1303</v>
      </c>
      <c r="F3550" s="651" t="s">
        <v>1301</v>
      </c>
      <c r="G3550" s="651" t="s">
        <v>1303</v>
      </c>
      <c r="H3550" s="651">
        <v>0.04</v>
      </c>
      <c r="I3550" s="651" t="s">
        <v>1302</v>
      </c>
    </row>
    <row r="3551" spans="1:9" ht="15.75" x14ac:dyDescent="0.25">
      <c r="A3551" s="651">
        <v>3550</v>
      </c>
      <c r="B3551" s="651" t="s">
        <v>1308</v>
      </c>
      <c r="C3551" s="651" t="s">
        <v>296</v>
      </c>
      <c r="D3551" s="651" t="s">
        <v>1298</v>
      </c>
      <c r="E3551" s="651" t="s">
        <v>1303</v>
      </c>
      <c r="F3551" s="651" t="s">
        <v>1301</v>
      </c>
      <c r="G3551" s="651" t="s">
        <v>1303</v>
      </c>
      <c r="H3551" s="651">
        <v>0.04</v>
      </c>
      <c r="I3551" s="651" t="s">
        <v>1302</v>
      </c>
    </row>
    <row r="3552" spans="1:9" ht="15.75" x14ac:dyDescent="0.25">
      <c r="A3552" s="651">
        <v>3551</v>
      </c>
      <c r="B3552" s="651" t="s">
        <v>1308</v>
      </c>
      <c r="C3552" s="651" t="s">
        <v>296</v>
      </c>
      <c r="D3552" s="651" t="s">
        <v>1298</v>
      </c>
      <c r="E3552" s="651" t="s">
        <v>1303</v>
      </c>
      <c r="F3552" s="651" t="s">
        <v>1301</v>
      </c>
      <c r="G3552" s="651" t="s">
        <v>1303</v>
      </c>
      <c r="H3552" s="651">
        <v>0.04</v>
      </c>
      <c r="I3552" s="651" t="s">
        <v>1302</v>
      </c>
    </row>
    <row r="3553" spans="1:9" ht="15.75" x14ac:dyDescent="0.25">
      <c r="A3553" s="651">
        <v>3552</v>
      </c>
      <c r="B3553" s="651" t="s">
        <v>1308</v>
      </c>
      <c r="C3553" s="651" t="s">
        <v>296</v>
      </c>
      <c r="D3553" s="651" t="s">
        <v>1298</v>
      </c>
      <c r="E3553" s="651" t="s">
        <v>1303</v>
      </c>
      <c r="F3553" s="651" t="s">
        <v>1301</v>
      </c>
      <c r="G3553" s="651" t="s">
        <v>1303</v>
      </c>
      <c r="H3553" s="651">
        <v>0.04</v>
      </c>
      <c r="I3553" s="651" t="s">
        <v>1302</v>
      </c>
    </row>
    <row r="3554" spans="1:9" ht="15.75" x14ac:dyDescent="0.25">
      <c r="A3554" s="651">
        <v>3553</v>
      </c>
      <c r="B3554" s="651" t="s">
        <v>1308</v>
      </c>
      <c r="C3554" s="651" t="s">
        <v>296</v>
      </c>
      <c r="D3554" s="651" t="s">
        <v>1298</v>
      </c>
      <c r="E3554" s="651" t="s">
        <v>1303</v>
      </c>
      <c r="F3554" s="651" t="s">
        <v>1301</v>
      </c>
      <c r="G3554" s="651" t="s">
        <v>1303</v>
      </c>
      <c r="H3554" s="651">
        <v>0.04</v>
      </c>
      <c r="I3554" s="651" t="s">
        <v>1302</v>
      </c>
    </row>
    <row r="3555" spans="1:9" ht="15.75" x14ac:dyDescent="0.25">
      <c r="A3555" s="651">
        <v>3554</v>
      </c>
      <c r="B3555" s="651" t="s">
        <v>1308</v>
      </c>
      <c r="C3555" s="651" t="s">
        <v>296</v>
      </c>
      <c r="D3555" s="651" t="s">
        <v>1298</v>
      </c>
      <c r="E3555" s="651" t="s">
        <v>1303</v>
      </c>
      <c r="F3555" s="651" t="s">
        <v>1301</v>
      </c>
      <c r="G3555" s="651" t="s">
        <v>1303</v>
      </c>
      <c r="H3555" s="651">
        <v>0.04</v>
      </c>
      <c r="I3555" s="651" t="s">
        <v>1302</v>
      </c>
    </row>
    <row r="3556" spans="1:9" ht="15.75" x14ac:dyDescent="0.25">
      <c r="A3556" s="651">
        <v>3555</v>
      </c>
      <c r="B3556" s="651" t="s">
        <v>1308</v>
      </c>
      <c r="C3556" s="651" t="s">
        <v>296</v>
      </c>
      <c r="D3556" s="651" t="s">
        <v>1298</v>
      </c>
      <c r="E3556" s="651" t="s">
        <v>1303</v>
      </c>
      <c r="F3556" s="651" t="s">
        <v>1301</v>
      </c>
      <c r="G3556" s="651" t="s">
        <v>1303</v>
      </c>
      <c r="H3556" s="651">
        <v>0.04</v>
      </c>
      <c r="I3556" s="651" t="s">
        <v>1302</v>
      </c>
    </row>
    <row r="3557" spans="1:9" ht="15.75" x14ac:dyDescent="0.25">
      <c r="A3557" s="651">
        <v>3556</v>
      </c>
      <c r="B3557" s="651" t="s">
        <v>1308</v>
      </c>
      <c r="C3557" s="651" t="s">
        <v>296</v>
      </c>
      <c r="D3557" s="651" t="s">
        <v>1298</v>
      </c>
      <c r="E3557" s="651" t="s">
        <v>1303</v>
      </c>
      <c r="F3557" s="651" t="s">
        <v>1301</v>
      </c>
      <c r="G3557" s="651" t="s">
        <v>1303</v>
      </c>
      <c r="H3557" s="651">
        <v>0.04</v>
      </c>
      <c r="I3557" s="651" t="s">
        <v>1302</v>
      </c>
    </row>
    <row r="3558" spans="1:9" ht="15.75" x14ac:dyDescent="0.25">
      <c r="A3558" s="651">
        <v>3557</v>
      </c>
      <c r="B3558" s="651" t="s">
        <v>1308</v>
      </c>
      <c r="C3558" s="651" t="s">
        <v>296</v>
      </c>
      <c r="D3558" s="651" t="s">
        <v>1298</v>
      </c>
      <c r="E3558" s="651" t="s">
        <v>1303</v>
      </c>
      <c r="F3558" s="651" t="s">
        <v>1301</v>
      </c>
      <c r="G3558" s="651" t="s">
        <v>1303</v>
      </c>
      <c r="H3558" s="651">
        <v>0.04</v>
      </c>
      <c r="I3558" s="651" t="s">
        <v>1302</v>
      </c>
    </row>
    <row r="3559" spans="1:9" ht="15.75" x14ac:dyDescent="0.25">
      <c r="A3559" s="651">
        <v>3558</v>
      </c>
      <c r="B3559" s="651" t="s">
        <v>1308</v>
      </c>
      <c r="C3559" s="651" t="s">
        <v>296</v>
      </c>
      <c r="D3559" s="651" t="s">
        <v>1298</v>
      </c>
      <c r="E3559" s="651" t="s">
        <v>1303</v>
      </c>
      <c r="F3559" s="651" t="s">
        <v>1301</v>
      </c>
      <c r="G3559" s="651" t="s">
        <v>1303</v>
      </c>
      <c r="H3559" s="651">
        <v>0.04</v>
      </c>
      <c r="I3559" s="651" t="s">
        <v>1302</v>
      </c>
    </row>
    <row r="3560" spans="1:9" ht="15.75" x14ac:dyDescent="0.25">
      <c r="A3560" s="651">
        <v>3559</v>
      </c>
      <c r="B3560" s="651" t="s">
        <v>1308</v>
      </c>
      <c r="C3560" s="651" t="s">
        <v>296</v>
      </c>
      <c r="D3560" s="651" t="s">
        <v>1298</v>
      </c>
      <c r="E3560" s="651" t="s">
        <v>1303</v>
      </c>
      <c r="F3560" s="651" t="s">
        <v>1301</v>
      </c>
      <c r="G3560" s="651" t="s">
        <v>1303</v>
      </c>
      <c r="H3560" s="651">
        <v>0.04</v>
      </c>
      <c r="I3560" s="651" t="s">
        <v>1302</v>
      </c>
    </row>
    <row r="3561" spans="1:9" ht="15.75" x14ac:dyDescent="0.25">
      <c r="A3561" s="651">
        <v>3560</v>
      </c>
      <c r="B3561" s="651" t="s">
        <v>1308</v>
      </c>
      <c r="C3561" s="651" t="s">
        <v>296</v>
      </c>
      <c r="D3561" s="651" t="s">
        <v>1298</v>
      </c>
      <c r="E3561" s="651" t="s">
        <v>1303</v>
      </c>
      <c r="F3561" s="651" t="s">
        <v>1301</v>
      </c>
      <c r="G3561" s="651" t="s">
        <v>1303</v>
      </c>
      <c r="H3561" s="651">
        <v>0.04</v>
      </c>
      <c r="I3561" s="651" t="s">
        <v>1302</v>
      </c>
    </row>
    <row r="3562" spans="1:9" ht="15.75" x14ac:dyDescent="0.25">
      <c r="A3562" s="651">
        <v>3561</v>
      </c>
      <c r="B3562" s="651" t="s">
        <v>1308</v>
      </c>
      <c r="C3562" s="651" t="s">
        <v>296</v>
      </c>
      <c r="D3562" s="651" t="s">
        <v>1298</v>
      </c>
      <c r="E3562" s="651" t="s">
        <v>1303</v>
      </c>
      <c r="F3562" s="651" t="s">
        <v>1301</v>
      </c>
      <c r="G3562" s="651" t="s">
        <v>1303</v>
      </c>
      <c r="H3562" s="651">
        <v>0.04</v>
      </c>
      <c r="I3562" s="651" t="s">
        <v>1302</v>
      </c>
    </row>
    <row r="3563" spans="1:9" ht="15.75" x14ac:dyDescent="0.25">
      <c r="A3563" s="651">
        <v>3562</v>
      </c>
      <c r="B3563" s="651" t="s">
        <v>1308</v>
      </c>
      <c r="C3563" s="651" t="s">
        <v>296</v>
      </c>
      <c r="D3563" s="651" t="s">
        <v>1298</v>
      </c>
      <c r="E3563" s="651" t="s">
        <v>1303</v>
      </c>
      <c r="F3563" s="651" t="s">
        <v>1301</v>
      </c>
      <c r="G3563" s="651" t="s">
        <v>1303</v>
      </c>
      <c r="H3563" s="651">
        <v>0.04</v>
      </c>
      <c r="I3563" s="651" t="s">
        <v>1302</v>
      </c>
    </row>
    <row r="3564" spans="1:9" ht="15.75" x14ac:dyDescent="0.25">
      <c r="A3564" s="651">
        <v>3563</v>
      </c>
      <c r="B3564" s="651" t="s">
        <v>1308</v>
      </c>
      <c r="C3564" s="651" t="s">
        <v>296</v>
      </c>
      <c r="D3564" s="651" t="s">
        <v>1298</v>
      </c>
      <c r="E3564" s="651" t="s">
        <v>1303</v>
      </c>
      <c r="F3564" s="651" t="s">
        <v>1301</v>
      </c>
      <c r="G3564" s="651" t="s">
        <v>1303</v>
      </c>
      <c r="H3564" s="651">
        <v>0.04</v>
      </c>
      <c r="I3564" s="651" t="s">
        <v>1302</v>
      </c>
    </row>
    <row r="3565" spans="1:9" ht="15.75" x14ac:dyDescent="0.25">
      <c r="A3565" s="651">
        <v>3564</v>
      </c>
      <c r="B3565" s="651" t="s">
        <v>1308</v>
      </c>
      <c r="C3565" s="651" t="s">
        <v>296</v>
      </c>
      <c r="D3565" s="651" t="s">
        <v>1298</v>
      </c>
      <c r="E3565" s="651" t="s">
        <v>1303</v>
      </c>
      <c r="F3565" s="651" t="s">
        <v>1301</v>
      </c>
      <c r="G3565" s="651" t="s">
        <v>1303</v>
      </c>
      <c r="H3565" s="651">
        <v>0.04</v>
      </c>
      <c r="I3565" s="651" t="s">
        <v>1302</v>
      </c>
    </row>
    <row r="3566" spans="1:9" ht="15.75" x14ac:dyDescent="0.25">
      <c r="A3566" s="651">
        <v>3565</v>
      </c>
      <c r="B3566" s="651" t="s">
        <v>1308</v>
      </c>
      <c r="C3566" s="651" t="s">
        <v>296</v>
      </c>
      <c r="D3566" s="651" t="s">
        <v>1298</v>
      </c>
      <c r="E3566" s="651" t="s">
        <v>1303</v>
      </c>
      <c r="F3566" s="651" t="s">
        <v>1301</v>
      </c>
      <c r="G3566" s="651" t="s">
        <v>1303</v>
      </c>
      <c r="H3566" s="651">
        <v>0.04</v>
      </c>
      <c r="I3566" s="651" t="s">
        <v>1302</v>
      </c>
    </row>
    <row r="3567" spans="1:9" ht="15.75" x14ac:dyDescent="0.25">
      <c r="A3567" s="651">
        <v>3566</v>
      </c>
      <c r="B3567" s="651" t="s">
        <v>1308</v>
      </c>
      <c r="C3567" s="651" t="s">
        <v>296</v>
      </c>
      <c r="D3567" s="651" t="s">
        <v>1298</v>
      </c>
      <c r="E3567" s="651" t="s">
        <v>1303</v>
      </c>
      <c r="F3567" s="651" t="s">
        <v>1301</v>
      </c>
      <c r="G3567" s="651" t="s">
        <v>1303</v>
      </c>
      <c r="H3567" s="651">
        <v>0.04</v>
      </c>
      <c r="I3567" s="651" t="s">
        <v>1302</v>
      </c>
    </row>
    <row r="3568" spans="1:9" ht="15.75" x14ac:dyDescent="0.25">
      <c r="A3568" s="651">
        <v>3567</v>
      </c>
      <c r="B3568" s="651" t="s">
        <v>1308</v>
      </c>
      <c r="C3568" s="651" t="s">
        <v>296</v>
      </c>
      <c r="D3568" s="651" t="s">
        <v>1298</v>
      </c>
      <c r="E3568" s="651" t="s">
        <v>1303</v>
      </c>
      <c r="F3568" s="651" t="s">
        <v>1301</v>
      </c>
      <c r="G3568" s="651" t="s">
        <v>1303</v>
      </c>
      <c r="H3568" s="651">
        <v>0.04</v>
      </c>
      <c r="I3568" s="651" t="s">
        <v>1302</v>
      </c>
    </row>
    <row r="3569" spans="1:9" ht="15.75" x14ac:dyDescent="0.25">
      <c r="A3569" s="651">
        <v>3568</v>
      </c>
      <c r="B3569" s="651" t="s">
        <v>1308</v>
      </c>
      <c r="C3569" s="651" t="s">
        <v>296</v>
      </c>
      <c r="D3569" s="651" t="s">
        <v>1298</v>
      </c>
      <c r="E3569" s="651" t="s">
        <v>1303</v>
      </c>
      <c r="F3569" s="651" t="s">
        <v>1301</v>
      </c>
      <c r="G3569" s="651" t="s">
        <v>1303</v>
      </c>
      <c r="H3569" s="651">
        <v>0.04</v>
      </c>
      <c r="I3569" s="651" t="s">
        <v>1302</v>
      </c>
    </row>
    <row r="3570" spans="1:9" ht="15.75" x14ac:dyDescent="0.25">
      <c r="A3570" s="651">
        <v>3569</v>
      </c>
      <c r="B3570" s="651" t="s">
        <v>1308</v>
      </c>
      <c r="C3570" s="651" t="s">
        <v>296</v>
      </c>
      <c r="D3570" s="651" t="s">
        <v>1298</v>
      </c>
      <c r="E3570" s="651" t="s">
        <v>1303</v>
      </c>
      <c r="F3570" s="651" t="s">
        <v>1301</v>
      </c>
      <c r="G3570" s="651" t="s">
        <v>1303</v>
      </c>
      <c r="H3570" s="651">
        <v>0.04</v>
      </c>
      <c r="I3570" s="651" t="s">
        <v>1302</v>
      </c>
    </row>
    <row r="3571" spans="1:9" ht="15.75" x14ac:dyDescent="0.25">
      <c r="A3571" s="651">
        <v>3570</v>
      </c>
      <c r="B3571" s="651" t="s">
        <v>1308</v>
      </c>
      <c r="C3571" s="651" t="s">
        <v>296</v>
      </c>
      <c r="D3571" s="651" t="s">
        <v>1298</v>
      </c>
      <c r="E3571" s="651" t="s">
        <v>1303</v>
      </c>
      <c r="F3571" s="651" t="s">
        <v>1301</v>
      </c>
      <c r="G3571" s="651" t="s">
        <v>1303</v>
      </c>
      <c r="H3571" s="651">
        <v>0.04</v>
      </c>
      <c r="I3571" s="651" t="s">
        <v>1302</v>
      </c>
    </row>
    <row r="3572" spans="1:9" ht="15.75" x14ac:dyDescent="0.25">
      <c r="A3572" s="651">
        <v>3571</v>
      </c>
      <c r="B3572" s="651" t="s">
        <v>1308</v>
      </c>
      <c r="C3572" s="651" t="s">
        <v>296</v>
      </c>
      <c r="D3572" s="651" t="s">
        <v>1298</v>
      </c>
      <c r="E3572" s="651" t="s">
        <v>1303</v>
      </c>
      <c r="F3572" s="651" t="s">
        <v>1301</v>
      </c>
      <c r="G3572" s="651" t="s">
        <v>1303</v>
      </c>
      <c r="H3572" s="651">
        <v>0.04</v>
      </c>
      <c r="I3572" s="651" t="s">
        <v>1302</v>
      </c>
    </row>
    <row r="3573" spans="1:9" ht="15.75" x14ac:dyDescent="0.25">
      <c r="A3573" s="651">
        <v>3572</v>
      </c>
      <c r="B3573" s="651" t="s">
        <v>1308</v>
      </c>
      <c r="C3573" s="651" t="s">
        <v>296</v>
      </c>
      <c r="D3573" s="651" t="s">
        <v>1298</v>
      </c>
      <c r="E3573" s="651" t="s">
        <v>1303</v>
      </c>
      <c r="F3573" s="651" t="s">
        <v>1301</v>
      </c>
      <c r="G3573" s="651" t="s">
        <v>1303</v>
      </c>
      <c r="H3573" s="651">
        <v>0.04</v>
      </c>
      <c r="I3573" s="651" t="s">
        <v>1302</v>
      </c>
    </row>
    <row r="3574" spans="1:9" ht="15.75" x14ac:dyDescent="0.25">
      <c r="A3574" s="651">
        <v>3573</v>
      </c>
      <c r="B3574" s="651" t="s">
        <v>1308</v>
      </c>
      <c r="C3574" s="651" t="s">
        <v>296</v>
      </c>
      <c r="D3574" s="651" t="s">
        <v>1298</v>
      </c>
      <c r="E3574" s="651" t="s">
        <v>1303</v>
      </c>
      <c r="F3574" s="651" t="s">
        <v>1301</v>
      </c>
      <c r="G3574" s="651" t="s">
        <v>1303</v>
      </c>
      <c r="H3574" s="651">
        <v>0.04</v>
      </c>
      <c r="I3574" s="651" t="s">
        <v>1302</v>
      </c>
    </row>
    <row r="3575" spans="1:9" ht="15.75" x14ac:dyDescent="0.25">
      <c r="A3575" s="651">
        <v>3574</v>
      </c>
      <c r="B3575" s="651" t="s">
        <v>1308</v>
      </c>
      <c r="C3575" s="651" t="s">
        <v>296</v>
      </c>
      <c r="D3575" s="651" t="s">
        <v>1298</v>
      </c>
      <c r="E3575" s="651" t="s">
        <v>1303</v>
      </c>
      <c r="F3575" s="651" t="s">
        <v>1301</v>
      </c>
      <c r="G3575" s="651" t="s">
        <v>1303</v>
      </c>
      <c r="H3575" s="651">
        <v>0.04</v>
      </c>
      <c r="I3575" s="651" t="s">
        <v>1302</v>
      </c>
    </row>
    <row r="3576" spans="1:9" ht="15.75" x14ac:dyDescent="0.25">
      <c r="A3576" s="651">
        <v>3575</v>
      </c>
      <c r="B3576" s="651" t="s">
        <v>1308</v>
      </c>
      <c r="C3576" s="651" t="s">
        <v>296</v>
      </c>
      <c r="D3576" s="651" t="s">
        <v>1298</v>
      </c>
      <c r="E3576" s="651" t="s">
        <v>1303</v>
      </c>
      <c r="F3576" s="651" t="s">
        <v>1301</v>
      </c>
      <c r="G3576" s="651" t="s">
        <v>1303</v>
      </c>
      <c r="H3576" s="651">
        <v>0.04</v>
      </c>
      <c r="I3576" s="651" t="s">
        <v>1302</v>
      </c>
    </row>
    <row r="3577" spans="1:9" ht="15.75" x14ac:dyDescent="0.25">
      <c r="A3577" s="651">
        <v>3576</v>
      </c>
      <c r="B3577" s="651" t="s">
        <v>1308</v>
      </c>
      <c r="C3577" s="651" t="s">
        <v>296</v>
      </c>
      <c r="D3577" s="651" t="s">
        <v>1298</v>
      </c>
      <c r="E3577" s="651" t="s">
        <v>1303</v>
      </c>
      <c r="F3577" s="651" t="s">
        <v>1301</v>
      </c>
      <c r="G3577" s="651" t="s">
        <v>1303</v>
      </c>
      <c r="H3577" s="651">
        <v>0.04</v>
      </c>
      <c r="I3577" s="651" t="s">
        <v>1302</v>
      </c>
    </row>
    <row r="3578" spans="1:9" ht="15.75" x14ac:dyDescent="0.25">
      <c r="A3578" s="651">
        <v>3577</v>
      </c>
      <c r="B3578" s="651" t="s">
        <v>1308</v>
      </c>
      <c r="C3578" s="651" t="s">
        <v>296</v>
      </c>
      <c r="D3578" s="651" t="s">
        <v>1298</v>
      </c>
      <c r="E3578" s="651" t="s">
        <v>1303</v>
      </c>
      <c r="F3578" s="651" t="s">
        <v>1301</v>
      </c>
      <c r="G3578" s="651" t="s">
        <v>1303</v>
      </c>
      <c r="H3578" s="651">
        <v>0.04</v>
      </c>
      <c r="I3578" s="651" t="s">
        <v>1302</v>
      </c>
    </row>
    <row r="3579" spans="1:9" ht="15.75" x14ac:dyDescent="0.25">
      <c r="A3579" s="651">
        <v>3578</v>
      </c>
      <c r="B3579" s="651" t="s">
        <v>1308</v>
      </c>
      <c r="C3579" s="651" t="s">
        <v>296</v>
      </c>
      <c r="D3579" s="651" t="s">
        <v>1298</v>
      </c>
      <c r="E3579" s="651" t="s">
        <v>1303</v>
      </c>
      <c r="F3579" s="651" t="s">
        <v>1301</v>
      </c>
      <c r="G3579" s="651" t="s">
        <v>1303</v>
      </c>
      <c r="H3579" s="651">
        <v>0.04</v>
      </c>
      <c r="I3579" s="651" t="s">
        <v>1302</v>
      </c>
    </row>
    <row r="3580" spans="1:9" ht="15.75" x14ac:dyDescent="0.25">
      <c r="A3580" s="651">
        <v>3579</v>
      </c>
      <c r="B3580" s="651" t="s">
        <v>1308</v>
      </c>
      <c r="C3580" s="651" t="s">
        <v>296</v>
      </c>
      <c r="D3580" s="651" t="s">
        <v>1298</v>
      </c>
      <c r="E3580" s="651" t="s">
        <v>1303</v>
      </c>
      <c r="F3580" s="651" t="s">
        <v>1301</v>
      </c>
      <c r="G3580" s="651" t="s">
        <v>1303</v>
      </c>
      <c r="H3580" s="651">
        <v>0.04</v>
      </c>
      <c r="I3580" s="651" t="s">
        <v>1302</v>
      </c>
    </row>
    <row r="3581" spans="1:9" ht="15.75" x14ac:dyDescent="0.25">
      <c r="A3581" s="651">
        <v>3580</v>
      </c>
      <c r="B3581" s="651" t="s">
        <v>1308</v>
      </c>
      <c r="C3581" s="651" t="s">
        <v>296</v>
      </c>
      <c r="D3581" s="651" t="s">
        <v>1298</v>
      </c>
      <c r="E3581" s="651" t="s">
        <v>1303</v>
      </c>
      <c r="F3581" s="651" t="s">
        <v>1301</v>
      </c>
      <c r="G3581" s="651" t="s">
        <v>1303</v>
      </c>
      <c r="H3581" s="651">
        <v>0.04</v>
      </c>
      <c r="I3581" s="651" t="s">
        <v>1302</v>
      </c>
    </row>
    <row r="3582" spans="1:9" ht="15.75" x14ac:dyDescent="0.25">
      <c r="A3582" s="651">
        <v>3581</v>
      </c>
      <c r="B3582" s="651" t="s">
        <v>1308</v>
      </c>
      <c r="C3582" s="651" t="s">
        <v>296</v>
      </c>
      <c r="D3582" s="651" t="s">
        <v>1298</v>
      </c>
      <c r="E3582" s="651" t="s">
        <v>1303</v>
      </c>
      <c r="F3582" s="651" t="s">
        <v>1301</v>
      </c>
      <c r="G3582" s="651" t="s">
        <v>1303</v>
      </c>
      <c r="H3582" s="651">
        <v>0.04</v>
      </c>
      <c r="I3582" s="651" t="s">
        <v>1302</v>
      </c>
    </row>
    <row r="3583" spans="1:9" ht="15.75" x14ac:dyDescent="0.25">
      <c r="A3583" s="651">
        <v>3582</v>
      </c>
      <c r="B3583" s="651" t="s">
        <v>1308</v>
      </c>
      <c r="C3583" s="651" t="s">
        <v>296</v>
      </c>
      <c r="D3583" s="651" t="s">
        <v>1298</v>
      </c>
      <c r="E3583" s="651" t="s">
        <v>1303</v>
      </c>
      <c r="F3583" s="651" t="s">
        <v>1301</v>
      </c>
      <c r="G3583" s="651" t="s">
        <v>1303</v>
      </c>
      <c r="H3583" s="651">
        <v>0.04</v>
      </c>
      <c r="I3583" s="651" t="s">
        <v>1302</v>
      </c>
    </row>
    <row r="3584" spans="1:9" ht="15.75" x14ac:dyDescent="0.25">
      <c r="A3584" s="651">
        <v>3583</v>
      </c>
      <c r="B3584" s="651" t="s">
        <v>1308</v>
      </c>
      <c r="C3584" s="651" t="s">
        <v>296</v>
      </c>
      <c r="D3584" s="651" t="s">
        <v>1298</v>
      </c>
      <c r="E3584" s="651" t="s">
        <v>1303</v>
      </c>
      <c r="F3584" s="651" t="s">
        <v>1301</v>
      </c>
      <c r="G3584" s="651" t="s">
        <v>1303</v>
      </c>
      <c r="H3584" s="651">
        <v>0.04</v>
      </c>
      <c r="I3584" s="651" t="s">
        <v>1302</v>
      </c>
    </row>
    <row r="3585" spans="1:9" ht="15.75" x14ac:dyDescent="0.25">
      <c r="A3585" s="651">
        <v>3584</v>
      </c>
      <c r="B3585" s="651" t="s">
        <v>1308</v>
      </c>
      <c r="C3585" s="651" t="s">
        <v>296</v>
      </c>
      <c r="D3585" s="651" t="s">
        <v>1298</v>
      </c>
      <c r="E3585" s="651" t="s">
        <v>1303</v>
      </c>
      <c r="F3585" s="651" t="s">
        <v>1301</v>
      </c>
      <c r="G3585" s="651" t="s">
        <v>1303</v>
      </c>
      <c r="H3585" s="651">
        <v>0.04</v>
      </c>
      <c r="I3585" s="651" t="s">
        <v>1302</v>
      </c>
    </row>
    <row r="3586" spans="1:9" ht="15.75" x14ac:dyDescent="0.25">
      <c r="A3586" s="651">
        <v>3585</v>
      </c>
      <c r="B3586" s="651" t="s">
        <v>1308</v>
      </c>
      <c r="C3586" s="651" t="s">
        <v>296</v>
      </c>
      <c r="D3586" s="651" t="s">
        <v>1298</v>
      </c>
      <c r="E3586" s="651" t="s">
        <v>1303</v>
      </c>
      <c r="F3586" s="651" t="s">
        <v>1301</v>
      </c>
      <c r="G3586" s="651" t="s">
        <v>1303</v>
      </c>
      <c r="H3586" s="651">
        <v>0.04</v>
      </c>
      <c r="I3586" s="651" t="s">
        <v>1302</v>
      </c>
    </row>
    <row r="3587" spans="1:9" ht="15.75" x14ac:dyDescent="0.25">
      <c r="A3587" s="651">
        <v>3586</v>
      </c>
      <c r="B3587" s="651" t="s">
        <v>1308</v>
      </c>
      <c r="C3587" s="651" t="s">
        <v>296</v>
      </c>
      <c r="D3587" s="651" t="s">
        <v>1298</v>
      </c>
      <c r="E3587" s="651" t="s">
        <v>1303</v>
      </c>
      <c r="F3587" s="651" t="s">
        <v>1301</v>
      </c>
      <c r="G3587" s="651" t="s">
        <v>1303</v>
      </c>
      <c r="H3587" s="651">
        <v>0.04</v>
      </c>
      <c r="I3587" s="651" t="s">
        <v>1302</v>
      </c>
    </row>
    <row r="3588" spans="1:9" ht="15.75" x14ac:dyDescent="0.25">
      <c r="A3588" s="651">
        <v>3587</v>
      </c>
      <c r="B3588" s="651" t="s">
        <v>1308</v>
      </c>
      <c r="C3588" s="651" t="s">
        <v>296</v>
      </c>
      <c r="D3588" s="651" t="s">
        <v>1298</v>
      </c>
      <c r="E3588" s="651" t="s">
        <v>1303</v>
      </c>
      <c r="F3588" s="651" t="s">
        <v>1301</v>
      </c>
      <c r="G3588" s="651" t="s">
        <v>1303</v>
      </c>
      <c r="H3588" s="651">
        <v>0.04</v>
      </c>
      <c r="I3588" s="651" t="s">
        <v>1302</v>
      </c>
    </row>
    <row r="3589" spans="1:9" ht="15.75" x14ac:dyDescent="0.25">
      <c r="A3589" s="651">
        <v>3588</v>
      </c>
      <c r="B3589" s="651" t="s">
        <v>1308</v>
      </c>
      <c r="C3589" s="651" t="s">
        <v>296</v>
      </c>
      <c r="D3589" s="651" t="s">
        <v>1298</v>
      </c>
      <c r="E3589" s="651" t="s">
        <v>1303</v>
      </c>
      <c r="F3589" s="651" t="s">
        <v>1301</v>
      </c>
      <c r="G3589" s="651" t="s">
        <v>1303</v>
      </c>
      <c r="H3589" s="651">
        <v>0.04</v>
      </c>
      <c r="I3589" s="651" t="s">
        <v>1302</v>
      </c>
    </row>
    <row r="3590" spans="1:9" ht="15.75" x14ac:dyDescent="0.25">
      <c r="A3590" s="651">
        <v>3589</v>
      </c>
      <c r="B3590" s="651" t="s">
        <v>1308</v>
      </c>
      <c r="C3590" s="651" t="s">
        <v>296</v>
      </c>
      <c r="D3590" s="651" t="s">
        <v>1298</v>
      </c>
      <c r="E3590" s="651" t="s">
        <v>1303</v>
      </c>
      <c r="F3590" s="651" t="s">
        <v>1301</v>
      </c>
      <c r="G3590" s="651" t="s">
        <v>1303</v>
      </c>
      <c r="H3590" s="651">
        <v>0.04</v>
      </c>
      <c r="I3590" s="651" t="s">
        <v>1302</v>
      </c>
    </row>
    <row r="3591" spans="1:9" ht="15.75" x14ac:dyDescent="0.25">
      <c r="A3591" s="651">
        <v>3590</v>
      </c>
      <c r="B3591" s="651" t="s">
        <v>1308</v>
      </c>
      <c r="C3591" s="651" t="s">
        <v>296</v>
      </c>
      <c r="D3591" s="651" t="s">
        <v>1298</v>
      </c>
      <c r="E3591" s="651" t="s">
        <v>1303</v>
      </c>
      <c r="F3591" s="651" t="s">
        <v>1301</v>
      </c>
      <c r="G3591" s="651" t="s">
        <v>1303</v>
      </c>
      <c r="H3591" s="651">
        <v>0.04</v>
      </c>
      <c r="I3591" s="651" t="s">
        <v>1302</v>
      </c>
    </row>
    <row r="3592" spans="1:9" ht="15.75" x14ac:dyDescent="0.25">
      <c r="A3592" s="651">
        <v>3591</v>
      </c>
      <c r="B3592" s="651" t="s">
        <v>1308</v>
      </c>
      <c r="C3592" s="651" t="s">
        <v>296</v>
      </c>
      <c r="D3592" s="651" t="s">
        <v>1298</v>
      </c>
      <c r="E3592" s="651" t="s">
        <v>1303</v>
      </c>
      <c r="F3592" s="651" t="s">
        <v>1301</v>
      </c>
      <c r="G3592" s="651" t="s">
        <v>1303</v>
      </c>
      <c r="H3592" s="651">
        <v>0.04</v>
      </c>
      <c r="I3592" s="651" t="s">
        <v>1302</v>
      </c>
    </row>
    <row r="3593" spans="1:9" ht="15.75" x14ac:dyDescent="0.25">
      <c r="A3593" s="651">
        <v>3592</v>
      </c>
      <c r="B3593" s="651" t="s">
        <v>1308</v>
      </c>
      <c r="C3593" s="651" t="s">
        <v>296</v>
      </c>
      <c r="D3593" s="651" t="s">
        <v>1298</v>
      </c>
      <c r="E3593" s="651" t="s">
        <v>1303</v>
      </c>
      <c r="F3593" s="651" t="s">
        <v>1301</v>
      </c>
      <c r="G3593" s="651" t="s">
        <v>1303</v>
      </c>
      <c r="H3593" s="651">
        <v>0.04</v>
      </c>
      <c r="I3593" s="651" t="s">
        <v>1302</v>
      </c>
    </row>
    <row r="3594" spans="1:9" ht="15.75" x14ac:dyDescent="0.25">
      <c r="A3594" s="651">
        <v>3593</v>
      </c>
      <c r="B3594" s="651" t="s">
        <v>1308</v>
      </c>
      <c r="C3594" s="651" t="s">
        <v>296</v>
      </c>
      <c r="D3594" s="651" t="s">
        <v>1298</v>
      </c>
      <c r="E3594" s="651" t="s">
        <v>1303</v>
      </c>
      <c r="F3594" s="651" t="s">
        <v>1301</v>
      </c>
      <c r="G3594" s="651" t="s">
        <v>1303</v>
      </c>
      <c r="H3594" s="651">
        <v>0.04</v>
      </c>
      <c r="I3594" s="651" t="s">
        <v>1302</v>
      </c>
    </row>
    <row r="3595" spans="1:9" ht="15.75" x14ac:dyDescent="0.25">
      <c r="A3595" s="651">
        <v>3594</v>
      </c>
      <c r="B3595" s="651" t="s">
        <v>1308</v>
      </c>
      <c r="C3595" s="651" t="s">
        <v>296</v>
      </c>
      <c r="D3595" s="651" t="s">
        <v>1298</v>
      </c>
      <c r="E3595" s="651" t="s">
        <v>1303</v>
      </c>
      <c r="F3595" s="651" t="s">
        <v>1301</v>
      </c>
      <c r="G3595" s="651" t="s">
        <v>1303</v>
      </c>
      <c r="H3595" s="651">
        <v>0.04</v>
      </c>
      <c r="I3595" s="651" t="s">
        <v>1302</v>
      </c>
    </row>
    <row r="3596" spans="1:9" ht="15.75" x14ac:dyDescent="0.25">
      <c r="A3596" s="651">
        <v>3595</v>
      </c>
      <c r="B3596" s="651" t="s">
        <v>1308</v>
      </c>
      <c r="C3596" s="651" t="s">
        <v>296</v>
      </c>
      <c r="D3596" s="651" t="s">
        <v>1298</v>
      </c>
      <c r="E3596" s="651" t="s">
        <v>1303</v>
      </c>
      <c r="F3596" s="651" t="s">
        <v>1301</v>
      </c>
      <c r="G3596" s="651" t="s">
        <v>1303</v>
      </c>
      <c r="H3596" s="651">
        <v>0.04</v>
      </c>
      <c r="I3596" s="651" t="s">
        <v>1302</v>
      </c>
    </row>
    <row r="3597" spans="1:9" ht="15.75" x14ac:dyDescent="0.25">
      <c r="A3597" s="651">
        <v>3596</v>
      </c>
      <c r="B3597" s="651" t="s">
        <v>1308</v>
      </c>
      <c r="C3597" s="651" t="s">
        <v>296</v>
      </c>
      <c r="D3597" s="651" t="s">
        <v>1298</v>
      </c>
      <c r="E3597" s="651" t="s">
        <v>1303</v>
      </c>
      <c r="F3597" s="651" t="s">
        <v>1301</v>
      </c>
      <c r="G3597" s="651" t="s">
        <v>1303</v>
      </c>
      <c r="H3597" s="651">
        <v>0.04</v>
      </c>
      <c r="I3597" s="651" t="s">
        <v>1302</v>
      </c>
    </row>
    <row r="3598" spans="1:9" ht="15.75" x14ac:dyDescent="0.25">
      <c r="A3598" s="651">
        <v>3597</v>
      </c>
      <c r="B3598" s="651" t="s">
        <v>1308</v>
      </c>
      <c r="C3598" s="651" t="s">
        <v>296</v>
      </c>
      <c r="D3598" s="651" t="s">
        <v>1298</v>
      </c>
      <c r="E3598" s="651" t="s">
        <v>1303</v>
      </c>
      <c r="F3598" s="651" t="s">
        <v>1301</v>
      </c>
      <c r="G3598" s="651" t="s">
        <v>1303</v>
      </c>
      <c r="H3598" s="651">
        <v>0.04</v>
      </c>
      <c r="I3598" s="651" t="s">
        <v>1302</v>
      </c>
    </row>
    <row r="3599" spans="1:9" ht="15.75" x14ac:dyDescent="0.25">
      <c r="A3599" s="651">
        <v>3598</v>
      </c>
      <c r="B3599" s="651" t="s">
        <v>1308</v>
      </c>
      <c r="C3599" s="651" t="s">
        <v>296</v>
      </c>
      <c r="D3599" s="651" t="s">
        <v>1298</v>
      </c>
      <c r="E3599" s="651" t="s">
        <v>1303</v>
      </c>
      <c r="F3599" s="651" t="s">
        <v>1301</v>
      </c>
      <c r="G3599" s="651" t="s">
        <v>1303</v>
      </c>
      <c r="H3599" s="651">
        <v>0.04</v>
      </c>
      <c r="I3599" s="651" t="s">
        <v>1302</v>
      </c>
    </row>
    <row r="3600" spans="1:9" ht="15.75" x14ac:dyDescent="0.25">
      <c r="A3600" s="651">
        <v>3599</v>
      </c>
      <c r="B3600" s="651" t="s">
        <v>1308</v>
      </c>
      <c r="C3600" s="651" t="s">
        <v>296</v>
      </c>
      <c r="D3600" s="651" t="s">
        <v>1298</v>
      </c>
      <c r="E3600" s="651" t="s">
        <v>1303</v>
      </c>
      <c r="F3600" s="651" t="s">
        <v>1301</v>
      </c>
      <c r="G3600" s="651" t="s">
        <v>1303</v>
      </c>
      <c r="H3600" s="651">
        <v>0.04</v>
      </c>
      <c r="I3600" s="651" t="s">
        <v>1302</v>
      </c>
    </row>
    <row r="3601" spans="1:9" ht="15.75" x14ac:dyDescent="0.25">
      <c r="A3601" s="651">
        <v>3600</v>
      </c>
      <c r="B3601" s="651" t="s">
        <v>1308</v>
      </c>
      <c r="C3601" s="651" t="s">
        <v>296</v>
      </c>
      <c r="D3601" s="651" t="s">
        <v>1298</v>
      </c>
      <c r="E3601" s="651" t="s">
        <v>1303</v>
      </c>
      <c r="F3601" s="651" t="s">
        <v>1301</v>
      </c>
      <c r="G3601" s="651" t="s">
        <v>1303</v>
      </c>
      <c r="H3601" s="651">
        <v>0.04</v>
      </c>
      <c r="I3601" s="651" t="s">
        <v>1302</v>
      </c>
    </row>
    <row r="3602" spans="1:9" ht="15.75" x14ac:dyDescent="0.25">
      <c r="A3602" s="651">
        <v>3601</v>
      </c>
      <c r="B3602" s="651" t="s">
        <v>1308</v>
      </c>
      <c r="C3602" s="651" t="s">
        <v>296</v>
      </c>
      <c r="D3602" s="651" t="s">
        <v>1298</v>
      </c>
      <c r="E3602" s="651" t="s">
        <v>1303</v>
      </c>
      <c r="F3602" s="651" t="s">
        <v>1304</v>
      </c>
      <c r="G3602" s="651" t="s">
        <v>1303</v>
      </c>
      <c r="H3602" s="651">
        <v>0.04</v>
      </c>
      <c r="I3602" s="651" t="s">
        <v>1302</v>
      </c>
    </row>
    <row r="3603" spans="1:9" ht="15.75" x14ac:dyDescent="0.25">
      <c r="A3603" s="651">
        <v>3602</v>
      </c>
      <c r="B3603" s="651" t="s">
        <v>1308</v>
      </c>
      <c r="C3603" s="651" t="s">
        <v>296</v>
      </c>
      <c r="D3603" s="651" t="s">
        <v>1298</v>
      </c>
      <c r="E3603" s="651" t="s">
        <v>1303</v>
      </c>
      <c r="F3603" s="651" t="s">
        <v>1304</v>
      </c>
      <c r="G3603" s="651" t="s">
        <v>1303</v>
      </c>
      <c r="H3603" s="651">
        <v>0.04</v>
      </c>
      <c r="I3603" s="651" t="s">
        <v>1302</v>
      </c>
    </row>
    <row r="3604" spans="1:9" ht="15.75" x14ac:dyDescent="0.25">
      <c r="A3604" s="651">
        <v>3603</v>
      </c>
      <c r="B3604" s="651" t="s">
        <v>1308</v>
      </c>
      <c r="C3604" s="651" t="s">
        <v>296</v>
      </c>
      <c r="D3604" s="651" t="s">
        <v>1298</v>
      </c>
      <c r="E3604" s="651" t="s">
        <v>1303</v>
      </c>
      <c r="F3604" s="651" t="s">
        <v>1304</v>
      </c>
      <c r="G3604" s="651" t="s">
        <v>1303</v>
      </c>
      <c r="H3604" s="651">
        <v>0.04</v>
      </c>
      <c r="I3604" s="651" t="s">
        <v>1302</v>
      </c>
    </row>
    <row r="3605" spans="1:9" ht="15.75" x14ac:dyDescent="0.25">
      <c r="A3605" s="651">
        <v>3604</v>
      </c>
      <c r="B3605" s="651" t="s">
        <v>1308</v>
      </c>
      <c r="C3605" s="651" t="s">
        <v>296</v>
      </c>
      <c r="D3605" s="651" t="s">
        <v>1298</v>
      </c>
      <c r="E3605" s="651" t="s">
        <v>1303</v>
      </c>
      <c r="F3605" s="651" t="s">
        <v>1304</v>
      </c>
      <c r="G3605" s="651" t="s">
        <v>1303</v>
      </c>
      <c r="H3605" s="651">
        <v>0.04</v>
      </c>
      <c r="I3605" s="651" t="s">
        <v>1302</v>
      </c>
    </row>
    <row r="3606" spans="1:9" ht="15.75" x14ac:dyDescent="0.25">
      <c r="A3606" s="651">
        <v>3605</v>
      </c>
      <c r="B3606" s="651" t="s">
        <v>1308</v>
      </c>
      <c r="C3606" s="651" t="s">
        <v>296</v>
      </c>
      <c r="D3606" s="651" t="s">
        <v>1298</v>
      </c>
      <c r="E3606" s="651" t="s">
        <v>1303</v>
      </c>
      <c r="F3606" s="651" t="s">
        <v>1304</v>
      </c>
      <c r="G3606" s="651" t="s">
        <v>1303</v>
      </c>
      <c r="H3606" s="651">
        <v>0.04</v>
      </c>
      <c r="I3606" s="651" t="s">
        <v>1302</v>
      </c>
    </row>
    <row r="3607" spans="1:9" ht="15.75" x14ac:dyDescent="0.25">
      <c r="A3607" s="651">
        <v>3606</v>
      </c>
      <c r="B3607" s="651" t="s">
        <v>1308</v>
      </c>
      <c r="C3607" s="651" t="s">
        <v>296</v>
      </c>
      <c r="D3607" s="651" t="s">
        <v>1298</v>
      </c>
      <c r="E3607" s="651" t="s">
        <v>1303</v>
      </c>
      <c r="F3607" s="651" t="s">
        <v>1301</v>
      </c>
      <c r="G3607" s="651" t="s">
        <v>1303</v>
      </c>
      <c r="H3607" s="651">
        <v>0.04</v>
      </c>
      <c r="I3607" s="651" t="s">
        <v>1300</v>
      </c>
    </row>
    <row r="3608" spans="1:9" ht="15.75" x14ac:dyDescent="0.25">
      <c r="A3608" s="651">
        <v>3607</v>
      </c>
      <c r="B3608" s="651" t="s">
        <v>1308</v>
      </c>
      <c r="C3608" s="651" t="s">
        <v>296</v>
      </c>
      <c r="D3608" s="651" t="s">
        <v>1298</v>
      </c>
      <c r="E3608" s="651" t="s">
        <v>1303</v>
      </c>
      <c r="F3608" s="651" t="s">
        <v>1301</v>
      </c>
      <c r="G3608" s="651" t="s">
        <v>1303</v>
      </c>
      <c r="H3608" s="651">
        <v>4.1000000000000002E-2</v>
      </c>
      <c r="I3608" s="651" t="s">
        <v>1302</v>
      </c>
    </row>
    <row r="3609" spans="1:9" ht="15.75" x14ac:dyDescent="0.25">
      <c r="A3609" s="651">
        <v>3608</v>
      </c>
      <c r="B3609" s="651" t="s">
        <v>1308</v>
      </c>
      <c r="C3609" s="651" t="s">
        <v>296</v>
      </c>
      <c r="D3609" s="651" t="s">
        <v>1298</v>
      </c>
      <c r="E3609" s="651" t="s">
        <v>1303</v>
      </c>
      <c r="F3609" s="651" t="s">
        <v>1301</v>
      </c>
      <c r="G3609" s="651" t="s">
        <v>1303</v>
      </c>
      <c r="H3609" s="651">
        <v>4.1000000000000002E-2</v>
      </c>
      <c r="I3609" s="651" t="s">
        <v>1302</v>
      </c>
    </row>
    <row r="3610" spans="1:9" ht="15.75" x14ac:dyDescent="0.25">
      <c r="A3610" s="651">
        <v>3609</v>
      </c>
      <c r="B3610" s="651" t="s">
        <v>1308</v>
      </c>
      <c r="C3610" s="651" t="s">
        <v>296</v>
      </c>
      <c r="D3610" s="651" t="s">
        <v>1298</v>
      </c>
      <c r="E3610" s="651" t="s">
        <v>1303</v>
      </c>
      <c r="F3610" s="651" t="s">
        <v>1301</v>
      </c>
      <c r="G3610" s="651" t="s">
        <v>1303</v>
      </c>
      <c r="H3610" s="651">
        <v>4.1000000000000002E-2</v>
      </c>
      <c r="I3610" s="651" t="s">
        <v>1302</v>
      </c>
    </row>
    <row r="3611" spans="1:9" ht="15.75" x14ac:dyDescent="0.25">
      <c r="A3611" s="651">
        <v>3610</v>
      </c>
      <c r="B3611" s="651" t="s">
        <v>1308</v>
      </c>
      <c r="C3611" s="651" t="s">
        <v>296</v>
      </c>
      <c r="D3611" s="651" t="s">
        <v>1298</v>
      </c>
      <c r="E3611" s="651" t="s">
        <v>1303</v>
      </c>
      <c r="F3611" s="651" t="s">
        <v>1301</v>
      </c>
      <c r="G3611" s="651" t="s">
        <v>1303</v>
      </c>
      <c r="H3611" s="651">
        <v>4.1000000000000002E-2</v>
      </c>
      <c r="I3611" s="651" t="s">
        <v>1302</v>
      </c>
    </row>
    <row r="3612" spans="1:9" ht="15.75" x14ac:dyDescent="0.25">
      <c r="A3612" s="651">
        <v>3611</v>
      </c>
      <c r="B3612" s="651" t="s">
        <v>1308</v>
      </c>
      <c r="C3612" s="651" t="s">
        <v>296</v>
      </c>
      <c r="D3612" s="651" t="s">
        <v>1298</v>
      </c>
      <c r="E3612" s="651" t="s">
        <v>1303</v>
      </c>
      <c r="F3612" s="651" t="s">
        <v>1301</v>
      </c>
      <c r="G3612" s="651" t="s">
        <v>1303</v>
      </c>
      <c r="H3612" s="651">
        <v>4.1000000000000002E-2</v>
      </c>
      <c r="I3612" s="651" t="s">
        <v>1302</v>
      </c>
    </row>
    <row r="3613" spans="1:9" ht="15.75" x14ac:dyDescent="0.25">
      <c r="A3613" s="651">
        <v>3612</v>
      </c>
      <c r="B3613" s="651" t="s">
        <v>1308</v>
      </c>
      <c r="C3613" s="651" t="s">
        <v>296</v>
      </c>
      <c r="D3613" s="651" t="s">
        <v>1298</v>
      </c>
      <c r="E3613" s="651" t="s">
        <v>1303</v>
      </c>
      <c r="F3613" s="651" t="s">
        <v>1301</v>
      </c>
      <c r="G3613" s="651" t="s">
        <v>1303</v>
      </c>
      <c r="H3613" s="651">
        <v>4.1000000000000002E-2</v>
      </c>
      <c r="I3613" s="651" t="s">
        <v>1302</v>
      </c>
    </row>
    <row r="3614" spans="1:9" ht="15.75" x14ac:dyDescent="0.25">
      <c r="A3614" s="651">
        <v>3613</v>
      </c>
      <c r="B3614" s="651" t="s">
        <v>1308</v>
      </c>
      <c r="C3614" s="651" t="s">
        <v>296</v>
      </c>
      <c r="D3614" s="651" t="s">
        <v>1298</v>
      </c>
      <c r="E3614" s="651" t="s">
        <v>1303</v>
      </c>
      <c r="F3614" s="651" t="s">
        <v>1301</v>
      </c>
      <c r="G3614" s="651" t="s">
        <v>1303</v>
      </c>
      <c r="H3614" s="651">
        <v>4.1000000000000002E-2</v>
      </c>
      <c r="I3614" s="651" t="s">
        <v>1302</v>
      </c>
    </row>
    <row r="3615" spans="1:9" ht="15.75" x14ac:dyDescent="0.25">
      <c r="A3615" s="651">
        <v>3614</v>
      </c>
      <c r="B3615" s="651" t="s">
        <v>1308</v>
      </c>
      <c r="C3615" s="651" t="s">
        <v>296</v>
      </c>
      <c r="D3615" s="651" t="s">
        <v>1298</v>
      </c>
      <c r="E3615" s="651" t="s">
        <v>1303</v>
      </c>
      <c r="F3615" s="651" t="s">
        <v>1301</v>
      </c>
      <c r="G3615" s="651" t="s">
        <v>1303</v>
      </c>
      <c r="H3615" s="651">
        <v>4.1000000000000002E-2</v>
      </c>
      <c r="I3615" s="651" t="s">
        <v>1302</v>
      </c>
    </row>
    <row r="3616" spans="1:9" ht="15.75" x14ac:dyDescent="0.25">
      <c r="A3616" s="651">
        <v>3615</v>
      </c>
      <c r="B3616" s="651" t="s">
        <v>1308</v>
      </c>
      <c r="C3616" s="651" t="s">
        <v>296</v>
      </c>
      <c r="D3616" s="651" t="s">
        <v>1298</v>
      </c>
      <c r="E3616" s="651" t="s">
        <v>1303</v>
      </c>
      <c r="F3616" s="651" t="s">
        <v>1301</v>
      </c>
      <c r="G3616" s="651" t="s">
        <v>1303</v>
      </c>
      <c r="H3616" s="651">
        <v>4.2000000000000003E-2</v>
      </c>
      <c r="I3616" s="651" t="s">
        <v>1302</v>
      </c>
    </row>
    <row r="3617" spans="1:9" ht="15.75" x14ac:dyDescent="0.25">
      <c r="A3617" s="651">
        <v>3616</v>
      </c>
      <c r="B3617" s="651" t="s">
        <v>1308</v>
      </c>
      <c r="C3617" s="651" t="s">
        <v>296</v>
      </c>
      <c r="D3617" s="651" t="s">
        <v>1298</v>
      </c>
      <c r="E3617" s="651" t="s">
        <v>1303</v>
      </c>
      <c r="F3617" s="651" t="s">
        <v>1301</v>
      </c>
      <c r="G3617" s="651" t="s">
        <v>1303</v>
      </c>
      <c r="H3617" s="651">
        <v>4.2000000000000003E-2</v>
      </c>
      <c r="I3617" s="651" t="s">
        <v>1302</v>
      </c>
    </row>
    <row r="3618" spans="1:9" ht="15.75" x14ac:dyDescent="0.25">
      <c r="A3618" s="651">
        <v>3617</v>
      </c>
      <c r="B3618" s="651" t="s">
        <v>1308</v>
      </c>
      <c r="C3618" s="651" t="s">
        <v>296</v>
      </c>
      <c r="D3618" s="651" t="s">
        <v>1298</v>
      </c>
      <c r="E3618" s="651" t="s">
        <v>1303</v>
      </c>
      <c r="F3618" s="651" t="s">
        <v>1301</v>
      </c>
      <c r="G3618" s="651" t="s">
        <v>1303</v>
      </c>
      <c r="H3618" s="651">
        <v>4.2000000000000003E-2</v>
      </c>
      <c r="I3618" s="651" t="s">
        <v>1302</v>
      </c>
    </row>
    <row r="3619" spans="1:9" ht="15.75" x14ac:dyDescent="0.25">
      <c r="A3619" s="651">
        <v>3618</v>
      </c>
      <c r="B3619" s="651" t="s">
        <v>1308</v>
      </c>
      <c r="C3619" s="651" t="s">
        <v>296</v>
      </c>
      <c r="D3619" s="651" t="s">
        <v>1298</v>
      </c>
      <c r="E3619" s="651" t="s">
        <v>1303</v>
      </c>
      <c r="F3619" s="651" t="s">
        <v>1301</v>
      </c>
      <c r="G3619" s="651" t="s">
        <v>1303</v>
      </c>
      <c r="H3619" s="651">
        <v>4.2000000000000003E-2</v>
      </c>
      <c r="I3619" s="651" t="s">
        <v>1302</v>
      </c>
    </row>
    <row r="3620" spans="1:9" ht="15.75" x14ac:dyDescent="0.25">
      <c r="A3620" s="651">
        <v>3619</v>
      </c>
      <c r="B3620" s="651" t="s">
        <v>1308</v>
      </c>
      <c r="C3620" s="651" t="s">
        <v>296</v>
      </c>
      <c r="D3620" s="651" t="s">
        <v>1298</v>
      </c>
      <c r="E3620" s="651" t="s">
        <v>1303</v>
      </c>
      <c r="F3620" s="651" t="s">
        <v>1301</v>
      </c>
      <c r="G3620" s="651" t="s">
        <v>1303</v>
      </c>
      <c r="H3620" s="651">
        <v>4.2000000000000003E-2</v>
      </c>
      <c r="I3620" s="651" t="s">
        <v>1302</v>
      </c>
    </row>
    <row r="3621" spans="1:9" ht="15.75" x14ac:dyDescent="0.25">
      <c r="A3621" s="651">
        <v>3620</v>
      </c>
      <c r="B3621" s="651" t="s">
        <v>1308</v>
      </c>
      <c r="C3621" s="651" t="s">
        <v>296</v>
      </c>
      <c r="D3621" s="651" t="s">
        <v>1298</v>
      </c>
      <c r="E3621" s="651" t="s">
        <v>1303</v>
      </c>
      <c r="F3621" s="651" t="s">
        <v>1301</v>
      </c>
      <c r="G3621" s="651" t="s">
        <v>1303</v>
      </c>
      <c r="H3621" s="651">
        <v>4.2000000000000003E-2</v>
      </c>
      <c r="I3621" s="651" t="s">
        <v>1302</v>
      </c>
    </row>
    <row r="3622" spans="1:9" ht="15.75" x14ac:dyDescent="0.25">
      <c r="A3622" s="651">
        <v>3621</v>
      </c>
      <c r="B3622" s="651" t="s">
        <v>1308</v>
      </c>
      <c r="C3622" s="651" t="s">
        <v>296</v>
      </c>
      <c r="D3622" s="651" t="s">
        <v>1298</v>
      </c>
      <c r="E3622" s="651" t="s">
        <v>1303</v>
      </c>
      <c r="F3622" s="651" t="s">
        <v>1301</v>
      </c>
      <c r="G3622" s="651" t="s">
        <v>1303</v>
      </c>
      <c r="H3622" s="651">
        <v>4.2000000000000003E-2</v>
      </c>
      <c r="I3622" s="651" t="s">
        <v>1302</v>
      </c>
    </row>
    <row r="3623" spans="1:9" ht="15.75" x14ac:dyDescent="0.25">
      <c r="A3623" s="651">
        <v>3622</v>
      </c>
      <c r="B3623" s="651" t="s">
        <v>1308</v>
      </c>
      <c r="C3623" s="651" t="s">
        <v>296</v>
      </c>
      <c r="D3623" s="651" t="s">
        <v>1298</v>
      </c>
      <c r="E3623" s="651" t="s">
        <v>1303</v>
      </c>
      <c r="F3623" s="651" t="s">
        <v>1301</v>
      </c>
      <c r="G3623" s="651" t="s">
        <v>1303</v>
      </c>
      <c r="H3623" s="651">
        <v>4.2000000000000003E-2</v>
      </c>
      <c r="I3623" s="651" t="s">
        <v>1302</v>
      </c>
    </row>
    <row r="3624" spans="1:9" ht="15.75" x14ac:dyDescent="0.25">
      <c r="A3624" s="651">
        <v>3623</v>
      </c>
      <c r="B3624" s="651" t="s">
        <v>1308</v>
      </c>
      <c r="C3624" s="651" t="s">
        <v>296</v>
      </c>
      <c r="D3624" s="651" t="s">
        <v>1298</v>
      </c>
      <c r="E3624" s="651" t="s">
        <v>1303</v>
      </c>
      <c r="F3624" s="651" t="s">
        <v>1301</v>
      </c>
      <c r="G3624" s="651" t="s">
        <v>1303</v>
      </c>
      <c r="H3624" s="651">
        <v>4.2000000000000003E-2</v>
      </c>
      <c r="I3624" s="651" t="s">
        <v>1302</v>
      </c>
    </row>
    <row r="3625" spans="1:9" ht="15.75" x14ac:dyDescent="0.25">
      <c r="A3625" s="651">
        <v>3624</v>
      </c>
      <c r="B3625" s="651" t="s">
        <v>1308</v>
      </c>
      <c r="C3625" s="651" t="s">
        <v>296</v>
      </c>
      <c r="D3625" s="651" t="s">
        <v>1298</v>
      </c>
      <c r="E3625" s="651" t="s">
        <v>1303</v>
      </c>
      <c r="F3625" s="651" t="s">
        <v>1301</v>
      </c>
      <c r="G3625" s="651" t="s">
        <v>1303</v>
      </c>
      <c r="H3625" s="651">
        <v>4.2000000000000003E-2</v>
      </c>
      <c r="I3625" s="651" t="s">
        <v>1302</v>
      </c>
    </row>
    <row r="3626" spans="1:9" ht="15.75" x14ac:dyDescent="0.25">
      <c r="A3626" s="651">
        <v>3625</v>
      </c>
      <c r="B3626" s="651" t="s">
        <v>1308</v>
      </c>
      <c r="C3626" s="651" t="s">
        <v>296</v>
      </c>
      <c r="D3626" s="651" t="s">
        <v>1298</v>
      </c>
      <c r="E3626" s="651" t="s">
        <v>1303</v>
      </c>
      <c r="F3626" s="651" t="s">
        <v>1301</v>
      </c>
      <c r="G3626" s="651" t="s">
        <v>1303</v>
      </c>
      <c r="H3626" s="651">
        <v>4.2000000000000003E-2</v>
      </c>
      <c r="I3626" s="651" t="s">
        <v>1302</v>
      </c>
    </row>
    <row r="3627" spans="1:9" ht="15.75" x14ac:dyDescent="0.25">
      <c r="A3627" s="651">
        <v>3626</v>
      </c>
      <c r="B3627" s="651" t="s">
        <v>1308</v>
      </c>
      <c r="C3627" s="651" t="s">
        <v>296</v>
      </c>
      <c r="D3627" s="651" t="s">
        <v>1298</v>
      </c>
      <c r="E3627" s="651" t="s">
        <v>1303</v>
      </c>
      <c r="F3627" s="651" t="s">
        <v>1301</v>
      </c>
      <c r="G3627" s="651" t="s">
        <v>1303</v>
      </c>
      <c r="H3627" s="651">
        <v>4.2000000000000003E-2</v>
      </c>
      <c r="I3627" s="651" t="s">
        <v>1302</v>
      </c>
    </row>
    <row r="3628" spans="1:9" ht="15.75" x14ac:dyDescent="0.25">
      <c r="A3628" s="651">
        <v>3627</v>
      </c>
      <c r="B3628" s="651" t="s">
        <v>1308</v>
      </c>
      <c r="C3628" s="651" t="s">
        <v>296</v>
      </c>
      <c r="D3628" s="651" t="s">
        <v>1298</v>
      </c>
      <c r="E3628" s="651" t="s">
        <v>1303</v>
      </c>
      <c r="F3628" s="651" t="s">
        <v>1301</v>
      </c>
      <c r="G3628" s="651" t="s">
        <v>1303</v>
      </c>
      <c r="H3628" s="651">
        <v>4.2999999999999997E-2</v>
      </c>
      <c r="I3628" s="651" t="s">
        <v>1302</v>
      </c>
    </row>
    <row r="3629" spans="1:9" ht="15.75" x14ac:dyDescent="0.25">
      <c r="A3629" s="651">
        <v>3628</v>
      </c>
      <c r="B3629" s="651" t="s">
        <v>1308</v>
      </c>
      <c r="C3629" s="651" t="s">
        <v>296</v>
      </c>
      <c r="D3629" s="651" t="s">
        <v>1298</v>
      </c>
      <c r="E3629" s="651" t="s">
        <v>1303</v>
      </c>
      <c r="F3629" s="651" t="s">
        <v>1301</v>
      </c>
      <c r="G3629" s="651" t="s">
        <v>1303</v>
      </c>
      <c r="H3629" s="651">
        <v>4.2999999999999997E-2</v>
      </c>
      <c r="I3629" s="651" t="s">
        <v>1302</v>
      </c>
    </row>
    <row r="3630" spans="1:9" ht="15.75" x14ac:dyDescent="0.25">
      <c r="A3630" s="651">
        <v>3629</v>
      </c>
      <c r="B3630" s="651" t="s">
        <v>1308</v>
      </c>
      <c r="C3630" s="651" t="s">
        <v>296</v>
      </c>
      <c r="D3630" s="651" t="s">
        <v>1298</v>
      </c>
      <c r="E3630" s="651" t="s">
        <v>1303</v>
      </c>
      <c r="F3630" s="651" t="s">
        <v>1301</v>
      </c>
      <c r="G3630" s="651" t="s">
        <v>1303</v>
      </c>
      <c r="H3630" s="651">
        <v>4.2999999999999997E-2</v>
      </c>
      <c r="I3630" s="651" t="s">
        <v>1302</v>
      </c>
    </row>
    <row r="3631" spans="1:9" ht="15.75" x14ac:dyDescent="0.25">
      <c r="A3631" s="651">
        <v>3630</v>
      </c>
      <c r="B3631" s="651" t="s">
        <v>1308</v>
      </c>
      <c r="C3631" s="651" t="s">
        <v>296</v>
      </c>
      <c r="D3631" s="651" t="s">
        <v>1298</v>
      </c>
      <c r="E3631" s="651" t="s">
        <v>1303</v>
      </c>
      <c r="F3631" s="651" t="s">
        <v>1301</v>
      </c>
      <c r="G3631" s="651" t="s">
        <v>1303</v>
      </c>
      <c r="H3631" s="651">
        <v>4.2999999999999997E-2</v>
      </c>
      <c r="I3631" s="651" t="s">
        <v>1302</v>
      </c>
    </row>
    <row r="3632" spans="1:9" ht="15.75" x14ac:dyDescent="0.25">
      <c r="A3632" s="651">
        <v>3631</v>
      </c>
      <c r="B3632" s="651" t="s">
        <v>1308</v>
      </c>
      <c r="C3632" s="651" t="s">
        <v>296</v>
      </c>
      <c r="D3632" s="651" t="s">
        <v>1298</v>
      </c>
      <c r="E3632" s="651" t="s">
        <v>1303</v>
      </c>
      <c r="F3632" s="651" t="s">
        <v>1301</v>
      </c>
      <c r="G3632" s="651" t="s">
        <v>1303</v>
      </c>
      <c r="H3632" s="651">
        <v>4.2999999999999997E-2</v>
      </c>
      <c r="I3632" s="651" t="s">
        <v>1302</v>
      </c>
    </row>
    <row r="3633" spans="1:9" ht="15.75" x14ac:dyDescent="0.25">
      <c r="A3633" s="651">
        <v>3632</v>
      </c>
      <c r="B3633" s="651" t="s">
        <v>1308</v>
      </c>
      <c r="C3633" s="651" t="s">
        <v>296</v>
      </c>
      <c r="D3633" s="651" t="s">
        <v>1298</v>
      </c>
      <c r="E3633" s="651" t="s">
        <v>1303</v>
      </c>
      <c r="F3633" s="651" t="s">
        <v>1301</v>
      </c>
      <c r="G3633" s="651" t="s">
        <v>1303</v>
      </c>
      <c r="H3633" s="651">
        <v>4.2999999999999997E-2</v>
      </c>
      <c r="I3633" s="651" t="s">
        <v>1302</v>
      </c>
    </row>
    <row r="3634" spans="1:9" ht="15.75" x14ac:dyDescent="0.25">
      <c r="A3634" s="651">
        <v>3633</v>
      </c>
      <c r="B3634" s="651" t="s">
        <v>1308</v>
      </c>
      <c r="C3634" s="651" t="s">
        <v>296</v>
      </c>
      <c r="D3634" s="651" t="s">
        <v>1298</v>
      </c>
      <c r="E3634" s="651" t="s">
        <v>1303</v>
      </c>
      <c r="F3634" s="651" t="s">
        <v>1301</v>
      </c>
      <c r="G3634" s="651" t="s">
        <v>1303</v>
      </c>
      <c r="H3634" s="651">
        <v>4.2999999999999997E-2</v>
      </c>
      <c r="I3634" s="651" t="s">
        <v>1302</v>
      </c>
    </row>
    <row r="3635" spans="1:9" ht="15.75" x14ac:dyDescent="0.25">
      <c r="A3635" s="651">
        <v>3634</v>
      </c>
      <c r="B3635" s="651" t="s">
        <v>1308</v>
      </c>
      <c r="C3635" s="651" t="s">
        <v>296</v>
      </c>
      <c r="D3635" s="651" t="s">
        <v>1298</v>
      </c>
      <c r="E3635" s="651" t="s">
        <v>1303</v>
      </c>
      <c r="F3635" s="651" t="s">
        <v>1301</v>
      </c>
      <c r="G3635" s="651" t="s">
        <v>1303</v>
      </c>
      <c r="H3635" s="651">
        <v>4.2999999999999997E-2</v>
      </c>
      <c r="I3635" s="651" t="s">
        <v>1302</v>
      </c>
    </row>
    <row r="3636" spans="1:9" ht="15.75" x14ac:dyDescent="0.25">
      <c r="A3636" s="651">
        <v>3635</v>
      </c>
      <c r="B3636" s="651" t="s">
        <v>1308</v>
      </c>
      <c r="C3636" s="651" t="s">
        <v>296</v>
      </c>
      <c r="D3636" s="651" t="s">
        <v>1298</v>
      </c>
      <c r="E3636" s="651" t="s">
        <v>1303</v>
      </c>
      <c r="F3636" s="651" t="s">
        <v>1301</v>
      </c>
      <c r="G3636" s="651" t="s">
        <v>1303</v>
      </c>
      <c r="H3636" s="651">
        <v>4.2999999999999997E-2</v>
      </c>
      <c r="I3636" s="651" t="s">
        <v>1302</v>
      </c>
    </row>
    <row r="3637" spans="1:9" ht="15.75" x14ac:dyDescent="0.25">
      <c r="A3637" s="651">
        <v>3636</v>
      </c>
      <c r="B3637" s="651" t="s">
        <v>1308</v>
      </c>
      <c r="C3637" s="651" t="s">
        <v>296</v>
      </c>
      <c r="D3637" s="651" t="s">
        <v>1298</v>
      </c>
      <c r="E3637" s="651" t="s">
        <v>1303</v>
      </c>
      <c r="F3637" s="651" t="s">
        <v>1301</v>
      </c>
      <c r="G3637" s="651" t="s">
        <v>1303</v>
      </c>
      <c r="H3637" s="651">
        <v>4.2999999999999997E-2</v>
      </c>
      <c r="I3637" s="651" t="s">
        <v>1302</v>
      </c>
    </row>
    <row r="3638" spans="1:9" ht="15.75" x14ac:dyDescent="0.25">
      <c r="A3638" s="651">
        <v>3637</v>
      </c>
      <c r="B3638" s="651" t="s">
        <v>1308</v>
      </c>
      <c r="C3638" s="651" t="s">
        <v>296</v>
      </c>
      <c r="D3638" s="651" t="s">
        <v>1298</v>
      </c>
      <c r="E3638" s="651" t="s">
        <v>1303</v>
      </c>
      <c r="F3638" s="651" t="s">
        <v>1301</v>
      </c>
      <c r="G3638" s="651" t="s">
        <v>1303</v>
      </c>
      <c r="H3638" s="651">
        <v>4.2999999999999997E-2</v>
      </c>
      <c r="I3638" s="651" t="s">
        <v>1302</v>
      </c>
    </row>
    <row r="3639" spans="1:9" ht="15.75" x14ac:dyDescent="0.25">
      <c r="A3639" s="651">
        <v>3638</v>
      </c>
      <c r="B3639" s="651" t="s">
        <v>1308</v>
      </c>
      <c r="C3639" s="651" t="s">
        <v>296</v>
      </c>
      <c r="D3639" s="651" t="s">
        <v>1298</v>
      </c>
      <c r="E3639" s="651" t="s">
        <v>1303</v>
      </c>
      <c r="F3639" s="651" t="s">
        <v>1301</v>
      </c>
      <c r="G3639" s="651" t="s">
        <v>1303</v>
      </c>
      <c r="H3639" s="651">
        <v>4.2999999999999997E-2</v>
      </c>
      <c r="I3639" s="651" t="s">
        <v>1302</v>
      </c>
    </row>
    <row r="3640" spans="1:9" ht="15.75" x14ac:dyDescent="0.25">
      <c r="A3640" s="651">
        <v>3639</v>
      </c>
      <c r="B3640" s="651" t="s">
        <v>1308</v>
      </c>
      <c r="C3640" s="651" t="s">
        <v>296</v>
      </c>
      <c r="D3640" s="651" t="s">
        <v>1298</v>
      </c>
      <c r="E3640" s="651" t="s">
        <v>1303</v>
      </c>
      <c r="F3640" s="651" t="s">
        <v>1301</v>
      </c>
      <c r="G3640" s="651" t="s">
        <v>1303</v>
      </c>
      <c r="H3640" s="651">
        <v>4.2999999999999997E-2</v>
      </c>
      <c r="I3640" s="651" t="s">
        <v>1302</v>
      </c>
    </row>
    <row r="3641" spans="1:9" ht="15.75" x14ac:dyDescent="0.25">
      <c r="A3641" s="651">
        <v>3640</v>
      </c>
      <c r="B3641" s="651" t="s">
        <v>1308</v>
      </c>
      <c r="C3641" s="651" t="s">
        <v>296</v>
      </c>
      <c r="D3641" s="651" t="s">
        <v>1298</v>
      </c>
      <c r="E3641" s="651" t="s">
        <v>1303</v>
      </c>
      <c r="F3641" s="651" t="s">
        <v>1301</v>
      </c>
      <c r="G3641" s="651" t="s">
        <v>1303</v>
      </c>
      <c r="H3641" s="651">
        <v>4.2999999999999997E-2</v>
      </c>
      <c r="I3641" s="651" t="s">
        <v>1302</v>
      </c>
    </row>
    <row r="3642" spans="1:9" ht="15.75" x14ac:dyDescent="0.25">
      <c r="A3642" s="651">
        <v>3641</v>
      </c>
      <c r="B3642" s="651" t="s">
        <v>1308</v>
      </c>
      <c r="C3642" s="651" t="s">
        <v>296</v>
      </c>
      <c r="D3642" s="651" t="s">
        <v>1298</v>
      </c>
      <c r="E3642" s="651" t="s">
        <v>1303</v>
      </c>
      <c r="F3642" s="651" t="s">
        <v>1301</v>
      </c>
      <c r="G3642" s="651" t="s">
        <v>1303</v>
      </c>
      <c r="H3642" s="651">
        <v>4.2999999999999997E-2</v>
      </c>
      <c r="I3642" s="651" t="s">
        <v>1302</v>
      </c>
    </row>
    <row r="3643" spans="1:9" ht="15.75" x14ac:dyDescent="0.25">
      <c r="A3643" s="651">
        <v>3642</v>
      </c>
      <c r="B3643" s="651" t="s">
        <v>1308</v>
      </c>
      <c r="C3643" s="651" t="s">
        <v>296</v>
      </c>
      <c r="D3643" s="651" t="s">
        <v>1298</v>
      </c>
      <c r="E3643" s="651" t="s">
        <v>1303</v>
      </c>
      <c r="F3643" s="651" t="s">
        <v>1301</v>
      </c>
      <c r="G3643" s="651" t="s">
        <v>1303</v>
      </c>
      <c r="H3643" s="651">
        <v>4.2999999999999997E-2</v>
      </c>
      <c r="I3643" s="651" t="s">
        <v>1302</v>
      </c>
    </row>
    <row r="3644" spans="1:9" ht="15.75" x14ac:dyDescent="0.25">
      <c r="A3644" s="651">
        <v>3643</v>
      </c>
      <c r="B3644" s="651" t="s">
        <v>1308</v>
      </c>
      <c r="C3644" s="651" t="s">
        <v>296</v>
      </c>
      <c r="D3644" s="651" t="s">
        <v>1298</v>
      </c>
      <c r="E3644" s="651" t="s">
        <v>1303</v>
      </c>
      <c r="F3644" s="651" t="s">
        <v>1301</v>
      </c>
      <c r="G3644" s="651" t="s">
        <v>1303</v>
      </c>
      <c r="H3644" s="651">
        <v>4.2999999999999997E-2</v>
      </c>
      <c r="I3644" s="651" t="s">
        <v>1302</v>
      </c>
    </row>
    <row r="3645" spans="1:9" ht="15.75" x14ac:dyDescent="0.25">
      <c r="A3645" s="651">
        <v>3644</v>
      </c>
      <c r="B3645" s="651" t="s">
        <v>1308</v>
      </c>
      <c r="C3645" s="651" t="s">
        <v>296</v>
      </c>
      <c r="D3645" s="651" t="s">
        <v>1298</v>
      </c>
      <c r="E3645" s="651" t="s">
        <v>1303</v>
      </c>
      <c r="F3645" s="651" t="s">
        <v>1301</v>
      </c>
      <c r="G3645" s="651" t="s">
        <v>1303</v>
      </c>
      <c r="H3645" s="651">
        <v>4.2999999999999997E-2</v>
      </c>
      <c r="I3645" s="651" t="s">
        <v>1302</v>
      </c>
    </row>
    <row r="3646" spans="1:9" ht="15.75" x14ac:dyDescent="0.25">
      <c r="A3646" s="651">
        <v>3645</v>
      </c>
      <c r="B3646" s="651" t="s">
        <v>1308</v>
      </c>
      <c r="C3646" s="651" t="s">
        <v>296</v>
      </c>
      <c r="D3646" s="651" t="s">
        <v>1298</v>
      </c>
      <c r="E3646" s="651" t="s">
        <v>1303</v>
      </c>
      <c r="F3646" s="651" t="s">
        <v>1301</v>
      </c>
      <c r="G3646" s="651" t="s">
        <v>1303</v>
      </c>
      <c r="H3646" s="651">
        <v>4.2999999999999997E-2</v>
      </c>
      <c r="I3646" s="651" t="s">
        <v>1302</v>
      </c>
    </row>
    <row r="3647" spans="1:9" ht="15.75" x14ac:dyDescent="0.25">
      <c r="A3647" s="651">
        <v>3646</v>
      </c>
      <c r="B3647" s="651" t="s">
        <v>1308</v>
      </c>
      <c r="C3647" s="651" t="s">
        <v>296</v>
      </c>
      <c r="D3647" s="651" t="s">
        <v>1298</v>
      </c>
      <c r="E3647" s="651" t="s">
        <v>1303</v>
      </c>
      <c r="F3647" s="651" t="s">
        <v>1301</v>
      </c>
      <c r="G3647" s="651" t="s">
        <v>1303</v>
      </c>
      <c r="H3647" s="651">
        <v>4.2999999999999997E-2</v>
      </c>
      <c r="I3647" s="651" t="s">
        <v>1302</v>
      </c>
    </row>
    <row r="3648" spans="1:9" ht="15.75" x14ac:dyDescent="0.25">
      <c r="A3648" s="651">
        <v>3647</v>
      </c>
      <c r="B3648" s="651" t="s">
        <v>1308</v>
      </c>
      <c r="C3648" s="651" t="s">
        <v>296</v>
      </c>
      <c r="D3648" s="651" t="s">
        <v>1298</v>
      </c>
      <c r="E3648" s="651" t="s">
        <v>1303</v>
      </c>
      <c r="F3648" s="651" t="s">
        <v>1301</v>
      </c>
      <c r="G3648" s="651" t="s">
        <v>1303</v>
      </c>
      <c r="H3648" s="651">
        <v>4.2999999999999997E-2</v>
      </c>
      <c r="I3648" s="651" t="s">
        <v>1302</v>
      </c>
    </row>
    <row r="3649" spans="1:9" ht="15.75" x14ac:dyDescent="0.25">
      <c r="A3649" s="651">
        <v>3648</v>
      </c>
      <c r="B3649" s="651" t="s">
        <v>1308</v>
      </c>
      <c r="C3649" s="651" t="s">
        <v>296</v>
      </c>
      <c r="D3649" s="651" t="s">
        <v>1298</v>
      </c>
      <c r="E3649" s="651" t="s">
        <v>1303</v>
      </c>
      <c r="F3649" s="651" t="s">
        <v>1301</v>
      </c>
      <c r="G3649" s="651" t="s">
        <v>1303</v>
      </c>
      <c r="H3649" s="651">
        <v>4.2999999999999997E-2</v>
      </c>
      <c r="I3649" s="651" t="s">
        <v>1302</v>
      </c>
    </row>
    <row r="3650" spans="1:9" ht="15.75" x14ac:dyDescent="0.25">
      <c r="A3650" s="651">
        <v>3649</v>
      </c>
      <c r="B3650" s="651" t="s">
        <v>1308</v>
      </c>
      <c r="C3650" s="651" t="s">
        <v>296</v>
      </c>
      <c r="D3650" s="651" t="s">
        <v>1298</v>
      </c>
      <c r="E3650" s="651" t="s">
        <v>1303</v>
      </c>
      <c r="F3650" s="651" t="s">
        <v>1301</v>
      </c>
      <c r="G3650" s="651" t="s">
        <v>1303</v>
      </c>
      <c r="H3650" s="651">
        <v>4.2999999999999997E-2</v>
      </c>
      <c r="I3650" s="651" t="s">
        <v>1302</v>
      </c>
    </row>
    <row r="3651" spans="1:9" ht="15.75" x14ac:dyDescent="0.25">
      <c r="A3651" s="651">
        <v>3650</v>
      </c>
      <c r="B3651" s="651" t="s">
        <v>1308</v>
      </c>
      <c r="C3651" s="651" t="s">
        <v>296</v>
      </c>
      <c r="D3651" s="651" t="s">
        <v>1298</v>
      </c>
      <c r="E3651" s="651" t="s">
        <v>1303</v>
      </c>
      <c r="F3651" s="651" t="s">
        <v>1301</v>
      </c>
      <c r="G3651" s="651" t="s">
        <v>1303</v>
      </c>
      <c r="H3651" s="651">
        <v>4.2999999999999997E-2</v>
      </c>
      <c r="I3651" s="651" t="s">
        <v>1302</v>
      </c>
    </row>
    <row r="3652" spans="1:9" ht="15.75" x14ac:dyDescent="0.25">
      <c r="A3652" s="651">
        <v>3651</v>
      </c>
      <c r="B3652" s="651" t="s">
        <v>1308</v>
      </c>
      <c r="C3652" s="651" t="s">
        <v>296</v>
      </c>
      <c r="D3652" s="651" t="s">
        <v>1298</v>
      </c>
      <c r="E3652" s="651" t="s">
        <v>1303</v>
      </c>
      <c r="F3652" s="651" t="s">
        <v>1301</v>
      </c>
      <c r="G3652" s="651" t="s">
        <v>1303</v>
      </c>
      <c r="H3652" s="651">
        <v>4.4999999999999998E-2</v>
      </c>
      <c r="I3652" s="651" t="s">
        <v>1302</v>
      </c>
    </row>
    <row r="3653" spans="1:9" ht="15.75" x14ac:dyDescent="0.25">
      <c r="A3653" s="651">
        <v>3652</v>
      </c>
      <c r="B3653" s="651" t="s">
        <v>1308</v>
      </c>
      <c r="C3653" s="651" t="s">
        <v>296</v>
      </c>
      <c r="D3653" s="651" t="s">
        <v>1298</v>
      </c>
      <c r="E3653" s="651" t="s">
        <v>1303</v>
      </c>
      <c r="F3653" s="651" t="s">
        <v>1301</v>
      </c>
      <c r="G3653" s="651" t="s">
        <v>1303</v>
      </c>
      <c r="H3653" s="651">
        <v>4.4999999999999998E-2</v>
      </c>
      <c r="I3653" s="651" t="s">
        <v>1302</v>
      </c>
    </row>
    <row r="3654" spans="1:9" ht="15.75" x14ac:dyDescent="0.25">
      <c r="A3654" s="651">
        <v>3653</v>
      </c>
      <c r="B3654" s="651" t="s">
        <v>1308</v>
      </c>
      <c r="C3654" s="651" t="s">
        <v>296</v>
      </c>
      <c r="D3654" s="651" t="s">
        <v>1298</v>
      </c>
      <c r="E3654" s="651" t="s">
        <v>1303</v>
      </c>
      <c r="F3654" s="651" t="s">
        <v>1301</v>
      </c>
      <c r="G3654" s="651" t="s">
        <v>1303</v>
      </c>
      <c r="H3654" s="651">
        <v>4.4999999999999998E-2</v>
      </c>
      <c r="I3654" s="651" t="s">
        <v>1302</v>
      </c>
    </row>
    <row r="3655" spans="1:9" ht="15.75" x14ac:dyDescent="0.25">
      <c r="A3655" s="651">
        <v>3654</v>
      </c>
      <c r="B3655" s="651" t="s">
        <v>1308</v>
      </c>
      <c r="C3655" s="651" t="s">
        <v>296</v>
      </c>
      <c r="D3655" s="651" t="s">
        <v>1298</v>
      </c>
      <c r="E3655" s="651" t="s">
        <v>1303</v>
      </c>
      <c r="F3655" s="651" t="s">
        <v>1301</v>
      </c>
      <c r="G3655" s="651" t="s">
        <v>1303</v>
      </c>
      <c r="H3655" s="651">
        <v>4.4999999999999998E-2</v>
      </c>
      <c r="I3655" s="651" t="s">
        <v>1302</v>
      </c>
    </row>
    <row r="3656" spans="1:9" ht="15.75" x14ac:dyDescent="0.25">
      <c r="A3656" s="651">
        <v>3655</v>
      </c>
      <c r="B3656" s="651" t="s">
        <v>1308</v>
      </c>
      <c r="C3656" s="651" t="s">
        <v>296</v>
      </c>
      <c r="D3656" s="651" t="s">
        <v>1298</v>
      </c>
      <c r="E3656" s="651" t="s">
        <v>1303</v>
      </c>
      <c r="F3656" s="651" t="s">
        <v>1301</v>
      </c>
      <c r="G3656" s="651" t="s">
        <v>1303</v>
      </c>
      <c r="H3656" s="651">
        <v>4.4999999999999998E-2</v>
      </c>
      <c r="I3656" s="651" t="s">
        <v>1302</v>
      </c>
    </row>
    <row r="3657" spans="1:9" ht="15.75" x14ac:dyDescent="0.25">
      <c r="A3657" s="651">
        <v>3656</v>
      </c>
      <c r="B3657" s="651" t="s">
        <v>1308</v>
      </c>
      <c r="C3657" s="651" t="s">
        <v>296</v>
      </c>
      <c r="D3657" s="651" t="s">
        <v>1298</v>
      </c>
      <c r="E3657" s="651" t="s">
        <v>1303</v>
      </c>
      <c r="F3657" s="651" t="s">
        <v>1301</v>
      </c>
      <c r="G3657" s="651" t="s">
        <v>1303</v>
      </c>
      <c r="H3657" s="651">
        <v>4.4999999999999998E-2</v>
      </c>
      <c r="I3657" s="651" t="s">
        <v>1302</v>
      </c>
    </row>
    <row r="3658" spans="1:9" ht="15.75" x14ac:dyDescent="0.25">
      <c r="A3658" s="651">
        <v>3657</v>
      </c>
      <c r="B3658" s="651" t="s">
        <v>1308</v>
      </c>
      <c r="C3658" s="651" t="s">
        <v>296</v>
      </c>
      <c r="D3658" s="651" t="s">
        <v>1298</v>
      </c>
      <c r="E3658" s="651" t="s">
        <v>1303</v>
      </c>
      <c r="F3658" s="651" t="s">
        <v>1301</v>
      </c>
      <c r="G3658" s="651" t="s">
        <v>1303</v>
      </c>
      <c r="H3658" s="651">
        <v>4.4999999999999998E-2</v>
      </c>
      <c r="I3658" s="651" t="s">
        <v>1302</v>
      </c>
    </row>
    <row r="3659" spans="1:9" ht="15.75" x14ac:dyDescent="0.25">
      <c r="A3659" s="651">
        <v>3658</v>
      </c>
      <c r="B3659" s="651" t="s">
        <v>1308</v>
      </c>
      <c r="C3659" s="651" t="s">
        <v>296</v>
      </c>
      <c r="D3659" s="651" t="s">
        <v>1298</v>
      </c>
      <c r="E3659" s="651" t="s">
        <v>1303</v>
      </c>
      <c r="F3659" s="651" t="s">
        <v>1301</v>
      </c>
      <c r="G3659" s="651" t="s">
        <v>1303</v>
      </c>
      <c r="H3659" s="651">
        <v>4.4999999999999998E-2</v>
      </c>
      <c r="I3659" s="651" t="s">
        <v>1302</v>
      </c>
    </row>
    <row r="3660" spans="1:9" ht="15.75" x14ac:dyDescent="0.25">
      <c r="A3660" s="651">
        <v>3659</v>
      </c>
      <c r="B3660" s="651" t="s">
        <v>1308</v>
      </c>
      <c r="C3660" s="651" t="s">
        <v>296</v>
      </c>
      <c r="D3660" s="651" t="s">
        <v>1298</v>
      </c>
      <c r="E3660" s="651" t="s">
        <v>1303</v>
      </c>
      <c r="F3660" s="651" t="s">
        <v>1301</v>
      </c>
      <c r="G3660" s="651" t="s">
        <v>1303</v>
      </c>
      <c r="H3660" s="651">
        <v>4.5999999999999999E-2</v>
      </c>
      <c r="I3660" s="651" t="s">
        <v>1302</v>
      </c>
    </row>
    <row r="3661" spans="1:9" ht="15.75" x14ac:dyDescent="0.25">
      <c r="A3661" s="651">
        <v>3660</v>
      </c>
      <c r="B3661" s="651" t="s">
        <v>1308</v>
      </c>
      <c r="C3661" s="651" t="s">
        <v>296</v>
      </c>
      <c r="D3661" s="651" t="s">
        <v>1298</v>
      </c>
      <c r="E3661" s="651" t="s">
        <v>1303</v>
      </c>
      <c r="F3661" s="651" t="s">
        <v>1301</v>
      </c>
      <c r="G3661" s="651" t="s">
        <v>1303</v>
      </c>
      <c r="H3661" s="651">
        <v>4.5999999999999999E-2</v>
      </c>
      <c r="I3661" s="651" t="s">
        <v>1302</v>
      </c>
    </row>
    <row r="3662" spans="1:9" ht="15.75" x14ac:dyDescent="0.25">
      <c r="A3662" s="651">
        <v>3661</v>
      </c>
      <c r="B3662" s="651" t="s">
        <v>1308</v>
      </c>
      <c r="C3662" s="651" t="s">
        <v>296</v>
      </c>
      <c r="D3662" s="651" t="s">
        <v>1298</v>
      </c>
      <c r="E3662" s="651" t="s">
        <v>1303</v>
      </c>
      <c r="F3662" s="651" t="s">
        <v>1301</v>
      </c>
      <c r="G3662" s="651" t="s">
        <v>1303</v>
      </c>
      <c r="H3662" s="651">
        <v>4.5999999999999999E-2</v>
      </c>
      <c r="I3662" s="651" t="s">
        <v>1302</v>
      </c>
    </row>
    <row r="3663" spans="1:9" ht="15.75" x14ac:dyDescent="0.25">
      <c r="A3663" s="651">
        <v>3662</v>
      </c>
      <c r="B3663" s="651" t="s">
        <v>1308</v>
      </c>
      <c r="C3663" s="651" t="s">
        <v>296</v>
      </c>
      <c r="D3663" s="651" t="s">
        <v>1298</v>
      </c>
      <c r="E3663" s="651" t="s">
        <v>1303</v>
      </c>
      <c r="F3663" s="651" t="s">
        <v>1301</v>
      </c>
      <c r="G3663" s="651" t="s">
        <v>1303</v>
      </c>
      <c r="H3663" s="651">
        <v>4.5999999999999999E-2</v>
      </c>
      <c r="I3663" s="651" t="s">
        <v>1302</v>
      </c>
    </row>
    <row r="3664" spans="1:9" ht="15.75" x14ac:dyDescent="0.25">
      <c r="A3664" s="651">
        <v>3663</v>
      </c>
      <c r="B3664" s="651" t="s">
        <v>1308</v>
      </c>
      <c r="C3664" s="651" t="s">
        <v>296</v>
      </c>
      <c r="D3664" s="651" t="s">
        <v>1298</v>
      </c>
      <c r="E3664" s="651" t="s">
        <v>1303</v>
      </c>
      <c r="F3664" s="651" t="s">
        <v>1301</v>
      </c>
      <c r="G3664" s="651" t="s">
        <v>1303</v>
      </c>
      <c r="H3664" s="651">
        <v>4.5999999999999999E-2</v>
      </c>
      <c r="I3664" s="651" t="s">
        <v>1302</v>
      </c>
    </row>
    <row r="3665" spans="1:9" ht="15.75" x14ac:dyDescent="0.25">
      <c r="A3665" s="651">
        <v>3664</v>
      </c>
      <c r="B3665" s="651" t="s">
        <v>1308</v>
      </c>
      <c r="C3665" s="651" t="s">
        <v>296</v>
      </c>
      <c r="D3665" s="651" t="s">
        <v>1298</v>
      </c>
      <c r="E3665" s="651" t="s">
        <v>1303</v>
      </c>
      <c r="F3665" s="651" t="s">
        <v>1301</v>
      </c>
      <c r="G3665" s="651" t="s">
        <v>1303</v>
      </c>
      <c r="H3665" s="651">
        <v>4.5999999999999999E-2</v>
      </c>
      <c r="I3665" s="651" t="s">
        <v>1302</v>
      </c>
    </row>
    <row r="3666" spans="1:9" ht="15.75" x14ac:dyDescent="0.25">
      <c r="A3666" s="651">
        <v>3665</v>
      </c>
      <c r="B3666" s="651" t="s">
        <v>1308</v>
      </c>
      <c r="C3666" s="651" t="s">
        <v>296</v>
      </c>
      <c r="D3666" s="651" t="s">
        <v>1298</v>
      </c>
      <c r="E3666" s="651" t="s">
        <v>1303</v>
      </c>
      <c r="F3666" s="651" t="s">
        <v>1301</v>
      </c>
      <c r="G3666" s="651" t="s">
        <v>1303</v>
      </c>
      <c r="H3666" s="651">
        <v>4.5999999999999999E-2</v>
      </c>
      <c r="I3666" s="651" t="s">
        <v>1302</v>
      </c>
    </row>
    <row r="3667" spans="1:9" ht="15.75" x14ac:dyDescent="0.25">
      <c r="A3667" s="651">
        <v>3666</v>
      </c>
      <c r="B3667" s="651" t="s">
        <v>1308</v>
      </c>
      <c r="C3667" s="651" t="s">
        <v>296</v>
      </c>
      <c r="D3667" s="651" t="s">
        <v>1298</v>
      </c>
      <c r="E3667" s="651" t="s">
        <v>1303</v>
      </c>
      <c r="F3667" s="651" t="s">
        <v>1301</v>
      </c>
      <c r="G3667" s="651" t="s">
        <v>1303</v>
      </c>
      <c r="H3667" s="651">
        <v>4.5999999999999999E-2</v>
      </c>
      <c r="I3667" s="651" t="s">
        <v>1302</v>
      </c>
    </row>
    <row r="3668" spans="1:9" ht="15.75" x14ac:dyDescent="0.25">
      <c r="A3668" s="651">
        <v>3667</v>
      </c>
      <c r="B3668" s="651" t="s">
        <v>1308</v>
      </c>
      <c r="C3668" s="651" t="s">
        <v>296</v>
      </c>
      <c r="D3668" s="651" t="s">
        <v>1298</v>
      </c>
      <c r="E3668" s="651" t="s">
        <v>1303</v>
      </c>
      <c r="F3668" s="651" t="s">
        <v>1301</v>
      </c>
      <c r="G3668" s="651" t="s">
        <v>1303</v>
      </c>
      <c r="H3668" s="651">
        <v>4.5999999999999999E-2</v>
      </c>
      <c r="I3668" s="651" t="s">
        <v>1302</v>
      </c>
    </row>
    <row r="3669" spans="1:9" ht="15.75" x14ac:dyDescent="0.25">
      <c r="A3669" s="651">
        <v>3668</v>
      </c>
      <c r="B3669" s="651" t="s">
        <v>1308</v>
      </c>
      <c r="C3669" s="651" t="s">
        <v>296</v>
      </c>
      <c r="D3669" s="651" t="s">
        <v>1298</v>
      </c>
      <c r="E3669" s="651" t="s">
        <v>1303</v>
      </c>
      <c r="F3669" s="651" t="s">
        <v>1301</v>
      </c>
      <c r="G3669" s="651" t="s">
        <v>1303</v>
      </c>
      <c r="H3669" s="651">
        <v>4.5999999999999999E-2</v>
      </c>
      <c r="I3669" s="651" t="s">
        <v>1302</v>
      </c>
    </row>
    <row r="3670" spans="1:9" ht="15.75" x14ac:dyDescent="0.25">
      <c r="A3670" s="651">
        <v>3669</v>
      </c>
      <c r="B3670" s="651" t="s">
        <v>1308</v>
      </c>
      <c r="C3670" s="651" t="s">
        <v>296</v>
      </c>
      <c r="D3670" s="651" t="s">
        <v>1298</v>
      </c>
      <c r="E3670" s="651" t="s">
        <v>1303</v>
      </c>
      <c r="F3670" s="651" t="s">
        <v>1301</v>
      </c>
      <c r="G3670" s="651" t="s">
        <v>1303</v>
      </c>
      <c r="H3670" s="651">
        <v>4.5999999999999999E-2</v>
      </c>
      <c r="I3670" s="651" t="s">
        <v>1302</v>
      </c>
    </row>
    <row r="3671" spans="1:9" ht="15.75" x14ac:dyDescent="0.25">
      <c r="A3671" s="651">
        <v>3670</v>
      </c>
      <c r="B3671" s="651" t="s">
        <v>1308</v>
      </c>
      <c r="C3671" s="651" t="s">
        <v>296</v>
      </c>
      <c r="D3671" s="651" t="s">
        <v>1298</v>
      </c>
      <c r="E3671" s="651" t="s">
        <v>1303</v>
      </c>
      <c r="F3671" s="651" t="s">
        <v>1301</v>
      </c>
      <c r="G3671" s="651" t="s">
        <v>1303</v>
      </c>
      <c r="H3671" s="651">
        <v>4.5999999999999999E-2</v>
      </c>
      <c r="I3671" s="651" t="s">
        <v>1302</v>
      </c>
    </row>
    <row r="3672" spans="1:9" ht="15.75" x14ac:dyDescent="0.25">
      <c r="A3672" s="651">
        <v>3671</v>
      </c>
      <c r="B3672" s="651" t="s">
        <v>1308</v>
      </c>
      <c r="C3672" s="651" t="s">
        <v>296</v>
      </c>
      <c r="D3672" s="651" t="s">
        <v>1298</v>
      </c>
      <c r="E3672" s="651" t="s">
        <v>1303</v>
      </c>
      <c r="F3672" s="651" t="s">
        <v>1301</v>
      </c>
      <c r="G3672" s="651" t="s">
        <v>1303</v>
      </c>
      <c r="H3672" s="651">
        <v>4.5999999999999999E-2</v>
      </c>
      <c r="I3672" s="651" t="s">
        <v>1302</v>
      </c>
    </row>
    <row r="3673" spans="1:9" ht="15.75" x14ac:dyDescent="0.25">
      <c r="A3673" s="651">
        <v>3672</v>
      </c>
      <c r="B3673" s="651" t="s">
        <v>1308</v>
      </c>
      <c r="C3673" s="651" t="s">
        <v>296</v>
      </c>
      <c r="D3673" s="651" t="s">
        <v>1298</v>
      </c>
      <c r="E3673" s="651" t="s">
        <v>1303</v>
      </c>
      <c r="F3673" s="651" t="s">
        <v>1301</v>
      </c>
      <c r="G3673" s="651" t="s">
        <v>1303</v>
      </c>
      <c r="H3673" s="651">
        <v>4.5999999999999999E-2</v>
      </c>
      <c r="I3673" s="651" t="s">
        <v>1302</v>
      </c>
    </row>
    <row r="3674" spans="1:9" ht="15.75" x14ac:dyDescent="0.25">
      <c r="A3674" s="651">
        <v>3673</v>
      </c>
      <c r="B3674" s="651" t="s">
        <v>1308</v>
      </c>
      <c r="C3674" s="651" t="s">
        <v>296</v>
      </c>
      <c r="D3674" s="651" t="s">
        <v>1298</v>
      </c>
      <c r="E3674" s="651" t="s">
        <v>1303</v>
      </c>
      <c r="F3674" s="651" t="s">
        <v>1301</v>
      </c>
      <c r="G3674" s="651" t="s">
        <v>1303</v>
      </c>
      <c r="H3674" s="651">
        <v>4.5999999999999999E-2</v>
      </c>
      <c r="I3674" s="651" t="s">
        <v>1302</v>
      </c>
    </row>
    <row r="3675" spans="1:9" ht="15.75" x14ac:dyDescent="0.25">
      <c r="A3675" s="651">
        <v>3674</v>
      </c>
      <c r="B3675" s="651" t="s">
        <v>1308</v>
      </c>
      <c r="C3675" s="651" t="s">
        <v>296</v>
      </c>
      <c r="D3675" s="651" t="s">
        <v>1298</v>
      </c>
      <c r="E3675" s="651" t="s">
        <v>1303</v>
      </c>
      <c r="F3675" s="651" t="s">
        <v>1301</v>
      </c>
      <c r="G3675" s="651" t="s">
        <v>1303</v>
      </c>
      <c r="H3675" s="651">
        <v>4.5999999999999999E-2</v>
      </c>
      <c r="I3675" s="651" t="s">
        <v>1302</v>
      </c>
    </row>
    <row r="3676" spans="1:9" ht="15.75" x14ac:dyDescent="0.25">
      <c r="A3676" s="651">
        <v>3675</v>
      </c>
      <c r="B3676" s="651" t="s">
        <v>1308</v>
      </c>
      <c r="C3676" s="651" t="s">
        <v>296</v>
      </c>
      <c r="D3676" s="651" t="s">
        <v>1298</v>
      </c>
      <c r="E3676" s="651" t="s">
        <v>1303</v>
      </c>
      <c r="F3676" s="651" t="s">
        <v>1301</v>
      </c>
      <c r="G3676" s="651" t="s">
        <v>1303</v>
      </c>
      <c r="H3676" s="651">
        <v>4.5999999999999999E-2</v>
      </c>
      <c r="I3676" s="651" t="s">
        <v>1302</v>
      </c>
    </row>
    <row r="3677" spans="1:9" ht="15.75" x14ac:dyDescent="0.25">
      <c r="A3677" s="651">
        <v>3676</v>
      </c>
      <c r="B3677" s="651" t="s">
        <v>1308</v>
      </c>
      <c r="C3677" s="651" t="s">
        <v>296</v>
      </c>
      <c r="D3677" s="651" t="s">
        <v>1298</v>
      </c>
      <c r="E3677" s="651" t="s">
        <v>1303</v>
      </c>
      <c r="F3677" s="651" t="s">
        <v>1301</v>
      </c>
      <c r="G3677" s="651" t="s">
        <v>1303</v>
      </c>
      <c r="H3677" s="651">
        <v>4.5999999999999999E-2</v>
      </c>
      <c r="I3677" s="651" t="s">
        <v>1302</v>
      </c>
    </row>
    <row r="3678" spans="1:9" ht="15.75" x14ac:dyDescent="0.25">
      <c r="A3678" s="651">
        <v>3677</v>
      </c>
      <c r="B3678" s="651" t="s">
        <v>1308</v>
      </c>
      <c r="C3678" s="651" t="s">
        <v>296</v>
      </c>
      <c r="D3678" s="651" t="s">
        <v>1298</v>
      </c>
      <c r="E3678" s="651" t="s">
        <v>1303</v>
      </c>
      <c r="F3678" s="651" t="s">
        <v>1301</v>
      </c>
      <c r="G3678" s="651" t="s">
        <v>1303</v>
      </c>
      <c r="H3678" s="651">
        <v>4.5999999999999999E-2</v>
      </c>
      <c r="I3678" s="651" t="s">
        <v>1302</v>
      </c>
    </row>
    <row r="3679" spans="1:9" ht="15.75" x14ac:dyDescent="0.25">
      <c r="A3679" s="651">
        <v>3678</v>
      </c>
      <c r="B3679" s="651" t="s">
        <v>1308</v>
      </c>
      <c r="C3679" s="651" t="s">
        <v>296</v>
      </c>
      <c r="D3679" s="651" t="s">
        <v>1298</v>
      </c>
      <c r="E3679" s="651" t="s">
        <v>1303</v>
      </c>
      <c r="F3679" s="651" t="s">
        <v>1301</v>
      </c>
      <c r="G3679" s="651" t="s">
        <v>1303</v>
      </c>
      <c r="H3679" s="651">
        <v>4.5999999999999999E-2</v>
      </c>
      <c r="I3679" s="651" t="s">
        <v>1302</v>
      </c>
    </row>
    <row r="3680" spans="1:9" ht="15.75" x14ac:dyDescent="0.25">
      <c r="A3680" s="651">
        <v>3679</v>
      </c>
      <c r="B3680" s="651" t="s">
        <v>1308</v>
      </c>
      <c r="C3680" s="651" t="s">
        <v>296</v>
      </c>
      <c r="D3680" s="651" t="s">
        <v>1298</v>
      </c>
      <c r="E3680" s="651" t="s">
        <v>1303</v>
      </c>
      <c r="F3680" s="651" t="s">
        <v>1301</v>
      </c>
      <c r="G3680" s="651" t="s">
        <v>1303</v>
      </c>
      <c r="H3680" s="651">
        <v>4.5999999999999999E-2</v>
      </c>
      <c r="I3680" s="651" t="s">
        <v>1302</v>
      </c>
    </row>
    <row r="3681" spans="1:9" ht="15.75" x14ac:dyDescent="0.25">
      <c r="A3681" s="651">
        <v>3680</v>
      </c>
      <c r="B3681" s="651" t="s">
        <v>1308</v>
      </c>
      <c r="C3681" s="651" t="s">
        <v>296</v>
      </c>
      <c r="D3681" s="651" t="s">
        <v>1298</v>
      </c>
      <c r="E3681" s="651" t="s">
        <v>1303</v>
      </c>
      <c r="F3681" s="651" t="s">
        <v>1301</v>
      </c>
      <c r="G3681" s="651" t="s">
        <v>1303</v>
      </c>
      <c r="H3681" s="651">
        <v>4.5999999999999999E-2</v>
      </c>
      <c r="I3681" s="651" t="s">
        <v>1302</v>
      </c>
    </row>
    <row r="3682" spans="1:9" ht="15.75" x14ac:dyDescent="0.25">
      <c r="A3682" s="651">
        <v>3681</v>
      </c>
      <c r="B3682" s="651" t="s">
        <v>1308</v>
      </c>
      <c r="C3682" s="651" t="s">
        <v>296</v>
      </c>
      <c r="D3682" s="651" t="s">
        <v>1298</v>
      </c>
      <c r="E3682" s="651" t="s">
        <v>1303</v>
      </c>
      <c r="F3682" s="651" t="s">
        <v>1301</v>
      </c>
      <c r="G3682" s="651" t="s">
        <v>1303</v>
      </c>
      <c r="H3682" s="651">
        <v>4.5999999999999999E-2</v>
      </c>
      <c r="I3682" s="651" t="s">
        <v>1302</v>
      </c>
    </row>
    <row r="3683" spans="1:9" ht="15.75" x14ac:dyDescent="0.25">
      <c r="A3683" s="651">
        <v>3682</v>
      </c>
      <c r="B3683" s="651" t="s">
        <v>1308</v>
      </c>
      <c r="C3683" s="651" t="s">
        <v>296</v>
      </c>
      <c r="D3683" s="651" t="s">
        <v>1298</v>
      </c>
      <c r="E3683" s="651" t="s">
        <v>1303</v>
      </c>
      <c r="F3683" s="651" t="s">
        <v>1301</v>
      </c>
      <c r="G3683" s="651" t="s">
        <v>1303</v>
      </c>
      <c r="H3683" s="651">
        <v>4.5999999999999999E-2</v>
      </c>
      <c r="I3683" s="651" t="s">
        <v>1302</v>
      </c>
    </row>
    <row r="3684" spans="1:9" ht="15.75" x14ac:dyDescent="0.25">
      <c r="A3684" s="651">
        <v>3683</v>
      </c>
      <c r="B3684" s="651" t="s">
        <v>1308</v>
      </c>
      <c r="C3684" s="651" t="s">
        <v>296</v>
      </c>
      <c r="D3684" s="651" t="s">
        <v>1298</v>
      </c>
      <c r="E3684" s="651" t="s">
        <v>1303</v>
      </c>
      <c r="F3684" s="651" t="s">
        <v>1301</v>
      </c>
      <c r="G3684" s="651" t="s">
        <v>1303</v>
      </c>
      <c r="H3684" s="651">
        <v>4.5999999999999999E-2</v>
      </c>
      <c r="I3684" s="651" t="s">
        <v>1302</v>
      </c>
    </row>
    <row r="3685" spans="1:9" ht="15.75" x14ac:dyDescent="0.25">
      <c r="A3685" s="651">
        <v>3684</v>
      </c>
      <c r="B3685" s="651" t="s">
        <v>1308</v>
      </c>
      <c r="C3685" s="651" t="s">
        <v>296</v>
      </c>
      <c r="D3685" s="651" t="s">
        <v>1298</v>
      </c>
      <c r="E3685" s="651" t="s">
        <v>1303</v>
      </c>
      <c r="F3685" s="651" t="s">
        <v>1301</v>
      </c>
      <c r="G3685" s="651" t="s">
        <v>1303</v>
      </c>
      <c r="H3685" s="651">
        <v>4.5999999999999999E-2</v>
      </c>
      <c r="I3685" s="651" t="s">
        <v>1302</v>
      </c>
    </row>
    <row r="3686" spans="1:9" ht="15.75" x14ac:dyDescent="0.25">
      <c r="A3686" s="651">
        <v>3685</v>
      </c>
      <c r="B3686" s="651" t="s">
        <v>1308</v>
      </c>
      <c r="C3686" s="651" t="s">
        <v>296</v>
      </c>
      <c r="D3686" s="651" t="s">
        <v>1298</v>
      </c>
      <c r="E3686" s="651" t="s">
        <v>1303</v>
      </c>
      <c r="F3686" s="651" t="s">
        <v>1301</v>
      </c>
      <c r="G3686" s="651" t="s">
        <v>1303</v>
      </c>
      <c r="H3686" s="651">
        <v>4.5999999999999999E-2</v>
      </c>
      <c r="I3686" s="651" t="s">
        <v>1302</v>
      </c>
    </row>
    <row r="3687" spans="1:9" ht="15.75" x14ac:dyDescent="0.25">
      <c r="A3687" s="651">
        <v>3686</v>
      </c>
      <c r="B3687" s="651" t="s">
        <v>1308</v>
      </c>
      <c r="C3687" s="651" t="s">
        <v>296</v>
      </c>
      <c r="D3687" s="651" t="s">
        <v>1298</v>
      </c>
      <c r="E3687" s="651" t="s">
        <v>1303</v>
      </c>
      <c r="F3687" s="651" t="s">
        <v>1301</v>
      </c>
      <c r="G3687" s="651" t="s">
        <v>1303</v>
      </c>
      <c r="H3687" s="651">
        <v>4.5999999999999999E-2</v>
      </c>
      <c r="I3687" s="651" t="s">
        <v>1302</v>
      </c>
    </row>
    <row r="3688" spans="1:9" ht="15.75" x14ac:dyDescent="0.25">
      <c r="A3688" s="651">
        <v>3687</v>
      </c>
      <c r="B3688" s="651" t="s">
        <v>1308</v>
      </c>
      <c r="C3688" s="651" t="s">
        <v>296</v>
      </c>
      <c r="D3688" s="651" t="s">
        <v>1298</v>
      </c>
      <c r="E3688" s="651" t="s">
        <v>1303</v>
      </c>
      <c r="F3688" s="651" t="s">
        <v>1301</v>
      </c>
      <c r="G3688" s="651" t="s">
        <v>1303</v>
      </c>
      <c r="H3688" s="651">
        <v>4.5999999999999999E-2</v>
      </c>
      <c r="I3688" s="651" t="s">
        <v>1302</v>
      </c>
    </row>
    <row r="3689" spans="1:9" ht="15.75" x14ac:dyDescent="0.25">
      <c r="A3689" s="651">
        <v>3688</v>
      </c>
      <c r="B3689" s="651" t="s">
        <v>1308</v>
      </c>
      <c r="C3689" s="651" t="s">
        <v>296</v>
      </c>
      <c r="D3689" s="651" t="s">
        <v>1298</v>
      </c>
      <c r="E3689" s="651" t="s">
        <v>1303</v>
      </c>
      <c r="F3689" s="651" t="s">
        <v>1301</v>
      </c>
      <c r="G3689" s="651" t="s">
        <v>1303</v>
      </c>
      <c r="H3689" s="651">
        <v>4.5999999999999999E-2</v>
      </c>
      <c r="I3689" s="651" t="s">
        <v>1302</v>
      </c>
    </row>
    <row r="3690" spans="1:9" ht="15.75" x14ac:dyDescent="0.25">
      <c r="A3690" s="651">
        <v>3689</v>
      </c>
      <c r="B3690" s="651" t="s">
        <v>1308</v>
      </c>
      <c r="C3690" s="651" t="s">
        <v>296</v>
      </c>
      <c r="D3690" s="651" t="s">
        <v>1298</v>
      </c>
      <c r="E3690" s="651" t="s">
        <v>1303</v>
      </c>
      <c r="F3690" s="651" t="s">
        <v>1301</v>
      </c>
      <c r="G3690" s="651" t="s">
        <v>1303</v>
      </c>
      <c r="H3690" s="651">
        <v>4.5999999999999999E-2</v>
      </c>
      <c r="I3690" s="651" t="s">
        <v>1302</v>
      </c>
    </row>
    <row r="3691" spans="1:9" ht="15.75" x14ac:dyDescent="0.25">
      <c r="A3691" s="651">
        <v>3690</v>
      </c>
      <c r="B3691" s="651" t="s">
        <v>1308</v>
      </c>
      <c r="C3691" s="651" t="s">
        <v>296</v>
      </c>
      <c r="D3691" s="651" t="s">
        <v>1298</v>
      </c>
      <c r="E3691" s="651" t="s">
        <v>1303</v>
      </c>
      <c r="F3691" s="651" t="s">
        <v>1301</v>
      </c>
      <c r="G3691" s="651" t="s">
        <v>1303</v>
      </c>
      <c r="H3691" s="651">
        <v>4.5999999999999999E-2</v>
      </c>
      <c r="I3691" s="651" t="s">
        <v>1302</v>
      </c>
    </row>
    <row r="3692" spans="1:9" ht="15.75" x14ac:dyDescent="0.25">
      <c r="A3692" s="651">
        <v>3691</v>
      </c>
      <c r="B3692" s="651" t="s">
        <v>1308</v>
      </c>
      <c r="C3692" s="651" t="s">
        <v>296</v>
      </c>
      <c r="D3692" s="651" t="s">
        <v>1298</v>
      </c>
      <c r="E3692" s="651" t="s">
        <v>1303</v>
      </c>
      <c r="F3692" s="651" t="s">
        <v>1301</v>
      </c>
      <c r="G3692" s="651" t="s">
        <v>1303</v>
      </c>
      <c r="H3692" s="651">
        <v>4.5999999999999999E-2</v>
      </c>
      <c r="I3692" s="651" t="s">
        <v>1302</v>
      </c>
    </row>
    <row r="3693" spans="1:9" ht="15.75" x14ac:dyDescent="0.25">
      <c r="A3693" s="651">
        <v>3692</v>
      </c>
      <c r="B3693" s="651" t="s">
        <v>1308</v>
      </c>
      <c r="C3693" s="651" t="s">
        <v>296</v>
      </c>
      <c r="D3693" s="651" t="s">
        <v>1298</v>
      </c>
      <c r="E3693" s="651" t="s">
        <v>1303</v>
      </c>
      <c r="F3693" s="651" t="s">
        <v>1301</v>
      </c>
      <c r="G3693" s="651" t="s">
        <v>1303</v>
      </c>
      <c r="H3693" s="651">
        <v>4.7E-2</v>
      </c>
      <c r="I3693" s="651" t="s">
        <v>1302</v>
      </c>
    </row>
    <row r="3694" spans="1:9" ht="15.75" x14ac:dyDescent="0.25">
      <c r="A3694" s="651">
        <v>3693</v>
      </c>
      <c r="B3694" s="651" t="s">
        <v>1308</v>
      </c>
      <c r="C3694" s="651" t="s">
        <v>296</v>
      </c>
      <c r="D3694" s="651" t="s">
        <v>1298</v>
      </c>
      <c r="E3694" s="651" t="s">
        <v>1303</v>
      </c>
      <c r="F3694" s="651" t="s">
        <v>1301</v>
      </c>
      <c r="G3694" s="651" t="s">
        <v>1303</v>
      </c>
      <c r="H3694" s="651">
        <v>4.7E-2</v>
      </c>
      <c r="I3694" s="651" t="s">
        <v>1302</v>
      </c>
    </row>
    <row r="3695" spans="1:9" ht="15.75" x14ac:dyDescent="0.25">
      <c r="A3695" s="651">
        <v>3694</v>
      </c>
      <c r="B3695" s="651" t="s">
        <v>1308</v>
      </c>
      <c r="C3695" s="651" t="s">
        <v>296</v>
      </c>
      <c r="D3695" s="651" t="s">
        <v>1298</v>
      </c>
      <c r="E3695" s="651" t="s">
        <v>1303</v>
      </c>
      <c r="F3695" s="651" t="s">
        <v>1301</v>
      </c>
      <c r="G3695" s="651" t="s">
        <v>1303</v>
      </c>
      <c r="H3695" s="651">
        <v>4.7E-2</v>
      </c>
      <c r="I3695" s="651" t="s">
        <v>1302</v>
      </c>
    </row>
    <row r="3696" spans="1:9" ht="15.75" x14ac:dyDescent="0.25">
      <c r="A3696" s="651">
        <v>3695</v>
      </c>
      <c r="B3696" s="651" t="s">
        <v>1308</v>
      </c>
      <c r="C3696" s="651" t="s">
        <v>296</v>
      </c>
      <c r="D3696" s="651" t="s">
        <v>1298</v>
      </c>
      <c r="E3696" s="651" t="s">
        <v>1303</v>
      </c>
      <c r="F3696" s="651" t="s">
        <v>1301</v>
      </c>
      <c r="G3696" s="651" t="s">
        <v>1303</v>
      </c>
      <c r="H3696" s="651">
        <v>4.7E-2</v>
      </c>
      <c r="I3696" s="651" t="s">
        <v>1302</v>
      </c>
    </row>
    <row r="3697" spans="1:9" ht="15.75" x14ac:dyDescent="0.25">
      <c r="A3697" s="651">
        <v>3696</v>
      </c>
      <c r="B3697" s="651" t="s">
        <v>1308</v>
      </c>
      <c r="C3697" s="651" t="s">
        <v>296</v>
      </c>
      <c r="D3697" s="651" t="s">
        <v>1298</v>
      </c>
      <c r="E3697" s="651" t="s">
        <v>1303</v>
      </c>
      <c r="F3697" s="651" t="s">
        <v>1301</v>
      </c>
      <c r="G3697" s="651" t="s">
        <v>1303</v>
      </c>
      <c r="H3697" s="651">
        <v>4.7E-2</v>
      </c>
      <c r="I3697" s="651" t="s">
        <v>1302</v>
      </c>
    </row>
    <row r="3698" spans="1:9" ht="15.75" x14ac:dyDescent="0.25">
      <c r="A3698" s="651">
        <v>3697</v>
      </c>
      <c r="B3698" s="651" t="s">
        <v>1308</v>
      </c>
      <c r="C3698" s="651" t="s">
        <v>296</v>
      </c>
      <c r="D3698" s="651" t="s">
        <v>1298</v>
      </c>
      <c r="E3698" s="651" t="s">
        <v>1303</v>
      </c>
      <c r="F3698" s="651" t="s">
        <v>1301</v>
      </c>
      <c r="G3698" s="651" t="s">
        <v>1303</v>
      </c>
      <c r="H3698" s="651">
        <v>4.7E-2</v>
      </c>
      <c r="I3698" s="651" t="s">
        <v>1302</v>
      </c>
    </row>
    <row r="3699" spans="1:9" ht="15.75" x14ac:dyDescent="0.25">
      <c r="A3699" s="651">
        <v>3698</v>
      </c>
      <c r="B3699" s="651" t="s">
        <v>1308</v>
      </c>
      <c r="C3699" s="651" t="s">
        <v>296</v>
      </c>
      <c r="D3699" s="651" t="s">
        <v>1298</v>
      </c>
      <c r="E3699" s="651" t="s">
        <v>1303</v>
      </c>
      <c r="F3699" s="651" t="s">
        <v>1301</v>
      </c>
      <c r="G3699" s="651" t="s">
        <v>1303</v>
      </c>
      <c r="H3699" s="651">
        <v>4.7E-2</v>
      </c>
      <c r="I3699" s="651" t="s">
        <v>1302</v>
      </c>
    </row>
    <row r="3700" spans="1:9" ht="15.75" x14ac:dyDescent="0.25">
      <c r="A3700" s="651">
        <v>3699</v>
      </c>
      <c r="B3700" s="651" t="s">
        <v>1308</v>
      </c>
      <c r="C3700" s="651" t="s">
        <v>296</v>
      </c>
      <c r="D3700" s="651" t="s">
        <v>1298</v>
      </c>
      <c r="E3700" s="651" t="s">
        <v>1303</v>
      </c>
      <c r="F3700" s="651" t="s">
        <v>1301</v>
      </c>
      <c r="G3700" s="651" t="s">
        <v>1303</v>
      </c>
      <c r="H3700" s="651">
        <v>4.7E-2</v>
      </c>
      <c r="I3700" s="651" t="s">
        <v>1302</v>
      </c>
    </row>
    <row r="3701" spans="1:9" ht="15.75" x14ac:dyDescent="0.25">
      <c r="A3701" s="651">
        <v>3700</v>
      </c>
      <c r="B3701" s="651" t="s">
        <v>1308</v>
      </c>
      <c r="C3701" s="651" t="s">
        <v>296</v>
      </c>
      <c r="D3701" s="651" t="s">
        <v>1298</v>
      </c>
      <c r="E3701" s="651" t="s">
        <v>1303</v>
      </c>
      <c r="F3701" s="651" t="s">
        <v>1301</v>
      </c>
      <c r="G3701" s="651" t="s">
        <v>1303</v>
      </c>
      <c r="H3701" s="651">
        <v>4.7E-2</v>
      </c>
      <c r="I3701" s="651" t="s">
        <v>1300</v>
      </c>
    </row>
    <row r="3702" spans="1:9" ht="15.75" x14ac:dyDescent="0.25">
      <c r="A3702" s="651">
        <v>3701</v>
      </c>
      <c r="B3702" s="651" t="s">
        <v>1308</v>
      </c>
      <c r="C3702" s="651" t="s">
        <v>296</v>
      </c>
      <c r="D3702" s="651" t="s">
        <v>1298</v>
      </c>
      <c r="E3702" s="651" t="s">
        <v>1303</v>
      </c>
      <c r="F3702" s="651" t="s">
        <v>1301</v>
      </c>
      <c r="G3702" s="651" t="s">
        <v>1303</v>
      </c>
      <c r="H3702" s="651">
        <v>4.7E-2</v>
      </c>
      <c r="I3702" s="651" t="s">
        <v>1302</v>
      </c>
    </row>
    <row r="3703" spans="1:9" ht="15.75" x14ac:dyDescent="0.25">
      <c r="A3703" s="651">
        <v>3702</v>
      </c>
      <c r="B3703" s="651" t="s">
        <v>1308</v>
      </c>
      <c r="C3703" s="651" t="s">
        <v>296</v>
      </c>
      <c r="D3703" s="651" t="s">
        <v>1298</v>
      </c>
      <c r="E3703" s="651" t="s">
        <v>1303</v>
      </c>
      <c r="F3703" s="651" t="s">
        <v>1301</v>
      </c>
      <c r="G3703" s="651" t="s">
        <v>1303</v>
      </c>
      <c r="H3703" s="651">
        <v>4.7E-2</v>
      </c>
      <c r="I3703" s="651" t="s">
        <v>1302</v>
      </c>
    </row>
    <row r="3704" spans="1:9" ht="15.75" x14ac:dyDescent="0.25">
      <c r="A3704" s="651">
        <v>3703</v>
      </c>
      <c r="B3704" s="651" t="s">
        <v>1308</v>
      </c>
      <c r="C3704" s="651" t="s">
        <v>296</v>
      </c>
      <c r="D3704" s="651" t="s">
        <v>1298</v>
      </c>
      <c r="E3704" s="651" t="s">
        <v>1303</v>
      </c>
      <c r="F3704" s="651" t="s">
        <v>1301</v>
      </c>
      <c r="G3704" s="651" t="s">
        <v>1303</v>
      </c>
      <c r="H3704" s="651">
        <v>4.7E-2</v>
      </c>
      <c r="I3704" s="651" t="s">
        <v>1302</v>
      </c>
    </row>
    <row r="3705" spans="1:9" ht="15.75" x14ac:dyDescent="0.25">
      <c r="A3705" s="651">
        <v>3704</v>
      </c>
      <c r="B3705" s="651" t="s">
        <v>1308</v>
      </c>
      <c r="C3705" s="651" t="s">
        <v>296</v>
      </c>
      <c r="D3705" s="651" t="s">
        <v>1298</v>
      </c>
      <c r="E3705" s="651" t="s">
        <v>1303</v>
      </c>
      <c r="F3705" s="651" t="s">
        <v>1301</v>
      </c>
      <c r="G3705" s="651" t="s">
        <v>1303</v>
      </c>
      <c r="H3705" s="651">
        <v>4.7E-2</v>
      </c>
      <c r="I3705" s="651" t="s">
        <v>1302</v>
      </c>
    </row>
    <row r="3706" spans="1:9" ht="15.75" x14ac:dyDescent="0.25">
      <c r="A3706" s="651">
        <v>3705</v>
      </c>
      <c r="B3706" s="651" t="s">
        <v>1308</v>
      </c>
      <c r="C3706" s="651" t="s">
        <v>296</v>
      </c>
      <c r="D3706" s="651" t="s">
        <v>1298</v>
      </c>
      <c r="E3706" s="651" t="s">
        <v>1303</v>
      </c>
      <c r="F3706" s="651" t="s">
        <v>1301</v>
      </c>
      <c r="G3706" s="651" t="s">
        <v>1303</v>
      </c>
      <c r="H3706" s="651">
        <v>4.7E-2</v>
      </c>
      <c r="I3706" s="651" t="s">
        <v>1302</v>
      </c>
    </row>
    <row r="3707" spans="1:9" ht="15.75" x14ac:dyDescent="0.25">
      <c r="A3707" s="651">
        <v>3706</v>
      </c>
      <c r="B3707" s="651" t="s">
        <v>1308</v>
      </c>
      <c r="C3707" s="651" t="s">
        <v>296</v>
      </c>
      <c r="D3707" s="651" t="s">
        <v>1298</v>
      </c>
      <c r="E3707" s="651" t="s">
        <v>1303</v>
      </c>
      <c r="F3707" s="651" t="s">
        <v>1301</v>
      </c>
      <c r="G3707" s="651" t="s">
        <v>1303</v>
      </c>
      <c r="H3707" s="651">
        <v>4.7E-2</v>
      </c>
      <c r="I3707" s="651" t="s">
        <v>1302</v>
      </c>
    </row>
    <row r="3708" spans="1:9" ht="15.75" x14ac:dyDescent="0.25">
      <c r="A3708" s="651">
        <v>3707</v>
      </c>
      <c r="B3708" s="651" t="s">
        <v>1308</v>
      </c>
      <c r="C3708" s="651" t="s">
        <v>296</v>
      </c>
      <c r="D3708" s="651" t="s">
        <v>1298</v>
      </c>
      <c r="E3708" s="651" t="s">
        <v>1303</v>
      </c>
      <c r="F3708" s="651" t="s">
        <v>1301</v>
      </c>
      <c r="G3708" s="651" t="s">
        <v>1303</v>
      </c>
      <c r="H3708" s="651">
        <v>4.7E-2</v>
      </c>
      <c r="I3708" s="651" t="s">
        <v>1302</v>
      </c>
    </row>
    <row r="3709" spans="1:9" ht="15.75" x14ac:dyDescent="0.25">
      <c r="A3709" s="651">
        <v>3708</v>
      </c>
      <c r="B3709" s="651" t="s">
        <v>1308</v>
      </c>
      <c r="C3709" s="651" t="s">
        <v>296</v>
      </c>
      <c r="D3709" s="651" t="s">
        <v>1298</v>
      </c>
      <c r="E3709" s="651" t="s">
        <v>1303</v>
      </c>
      <c r="F3709" s="651" t="s">
        <v>1301</v>
      </c>
      <c r="G3709" s="651" t="s">
        <v>1303</v>
      </c>
      <c r="H3709" s="651">
        <v>4.7E-2</v>
      </c>
      <c r="I3709" s="651" t="s">
        <v>1302</v>
      </c>
    </row>
    <row r="3710" spans="1:9" ht="15.75" x14ac:dyDescent="0.25">
      <c r="A3710" s="651">
        <v>3709</v>
      </c>
      <c r="B3710" s="651" t="s">
        <v>1308</v>
      </c>
      <c r="C3710" s="651" t="s">
        <v>296</v>
      </c>
      <c r="D3710" s="651" t="s">
        <v>1298</v>
      </c>
      <c r="E3710" s="651" t="s">
        <v>1303</v>
      </c>
      <c r="F3710" s="651" t="s">
        <v>1301</v>
      </c>
      <c r="G3710" s="651" t="s">
        <v>1303</v>
      </c>
      <c r="H3710" s="651">
        <v>4.7E-2</v>
      </c>
      <c r="I3710" s="651" t="s">
        <v>1302</v>
      </c>
    </row>
    <row r="3711" spans="1:9" ht="15.75" x14ac:dyDescent="0.25">
      <c r="A3711" s="651">
        <v>3710</v>
      </c>
      <c r="B3711" s="651" t="s">
        <v>1308</v>
      </c>
      <c r="C3711" s="651" t="s">
        <v>296</v>
      </c>
      <c r="D3711" s="651" t="s">
        <v>1298</v>
      </c>
      <c r="E3711" s="651" t="s">
        <v>1303</v>
      </c>
      <c r="F3711" s="651" t="s">
        <v>1301</v>
      </c>
      <c r="G3711" s="651" t="s">
        <v>1303</v>
      </c>
      <c r="H3711" s="651">
        <v>4.7E-2</v>
      </c>
      <c r="I3711" s="651" t="s">
        <v>1302</v>
      </c>
    </row>
    <row r="3712" spans="1:9" ht="15.75" x14ac:dyDescent="0.25">
      <c r="A3712" s="651">
        <v>3711</v>
      </c>
      <c r="B3712" s="651" t="s">
        <v>1308</v>
      </c>
      <c r="C3712" s="651" t="s">
        <v>296</v>
      </c>
      <c r="D3712" s="651" t="s">
        <v>1298</v>
      </c>
      <c r="E3712" s="651" t="s">
        <v>1303</v>
      </c>
      <c r="F3712" s="651" t="s">
        <v>1301</v>
      </c>
      <c r="G3712" s="651" t="s">
        <v>1303</v>
      </c>
      <c r="H3712" s="651">
        <v>4.7E-2</v>
      </c>
      <c r="I3712" s="651" t="s">
        <v>1302</v>
      </c>
    </row>
    <row r="3713" spans="1:9" ht="15.75" x14ac:dyDescent="0.25">
      <c r="A3713" s="651">
        <v>3712</v>
      </c>
      <c r="B3713" s="651" t="s">
        <v>1308</v>
      </c>
      <c r="C3713" s="651" t="s">
        <v>296</v>
      </c>
      <c r="D3713" s="651" t="s">
        <v>1298</v>
      </c>
      <c r="E3713" s="651" t="s">
        <v>1303</v>
      </c>
      <c r="F3713" s="651" t="s">
        <v>1301</v>
      </c>
      <c r="G3713" s="651" t="s">
        <v>1303</v>
      </c>
      <c r="H3713" s="651">
        <v>4.7E-2</v>
      </c>
      <c r="I3713" s="651" t="s">
        <v>1302</v>
      </c>
    </row>
    <row r="3714" spans="1:9" ht="15.75" x14ac:dyDescent="0.25">
      <c r="A3714" s="651">
        <v>3713</v>
      </c>
      <c r="B3714" s="651" t="s">
        <v>1308</v>
      </c>
      <c r="C3714" s="651" t="s">
        <v>296</v>
      </c>
      <c r="D3714" s="651" t="s">
        <v>1298</v>
      </c>
      <c r="E3714" s="651" t="s">
        <v>1303</v>
      </c>
      <c r="F3714" s="651" t="s">
        <v>1301</v>
      </c>
      <c r="G3714" s="651" t="s">
        <v>1303</v>
      </c>
      <c r="H3714" s="651">
        <v>4.7E-2</v>
      </c>
      <c r="I3714" s="651" t="s">
        <v>1302</v>
      </c>
    </row>
    <row r="3715" spans="1:9" ht="15.75" x14ac:dyDescent="0.25">
      <c r="A3715" s="651">
        <v>3714</v>
      </c>
      <c r="B3715" s="651" t="s">
        <v>1308</v>
      </c>
      <c r="C3715" s="651" t="s">
        <v>296</v>
      </c>
      <c r="D3715" s="651" t="s">
        <v>1298</v>
      </c>
      <c r="E3715" s="651" t="s">
        <v>1303</v>
      </c>
      <c r="F3715" s="651" t="s">
        <v>1301</v>
      </c>
      <c r="G3715" s="651" t="s">
        <v>1303</v>
      </c>
      <c r="H3715" s="651">
        <v>4.7E-2</v>
      </c>
      <c r="I3715" s="651" t="s">
        <v>1302</v>
      </c>
    </row>
    <row r="3716" spans="1:9" ht="15.75" x14ac:dyDescent="0.25">
      <c r="A3716" s="651">
        <v>3715</v>
      </c>
      <c r="B3716" s="651" t="s">
        <v>1308</v>
      </c>
      <c r="C3716" s="651" t="s">
        <v>296</v>
      </c>
      <c r="D3716" s="651" t="s">
        <v>1298</v>
      </c>
      <c r="E3716" s="651" t="s">
        <v>1303</v>
      </c>
      <c r="F3716" s="651" t="s">
        <v>1301</v>
      </c>
      <c r="G3716" s="651" t="s">
        <v>1303</v>
      </c>
      <c r="H3716" s="651">
        <v>4.7E-2</v>
      </c>
      <c r="I3716" s="651" t="s">
        <v>1302</v>
      </c>
    </row>
    <row r="3717" spans="1:9" ht="15.75" x14ac:dyDescent="0.25">
      <c r="A3717" s="651">
        <v>3716</v>
      </c>
      <c r="B3717" s="651" t="s">
        <v>1308</v>
      </c>
      <c r="C3717" s="651" t="s">
        <v>296</v>
      </c>
      <c r="D3717" s="651" t="s">
        <v>1298</v>
      </c>
      <c r="E3717" s="651" t="s">
        <v>1303</v>
      </c>
      <c r="F3717" s="651" t="s">
        <v>1301</v>
      </c>
      <c r="G3717" s="651" t="s">
        <v>1303</v>
      </c>
      <c r="H3717" s="651">
        <v>4.7E-2</v>
      </c>
      <c r="I3717" s="651" t="s">
        <v>1302</v>
      </c>
    </row>
    <row r="3718" spans="1:9" ht="15.75" x14ac:dyDescent="0.25">
      <c r="A3718" s="651">
        <v>3717</v>
      </c>
      <c r="B3718" s="651" t="s">
        <v>1308</v>
      </c>
      <c r="C3718" s="651" t="s">
        <v>296</v>
      </c>
      <c r="D3718" s="651" t="s">
        <v>1298</v>
      </c>
      <c r="E3718" s="651" t="s">
        <v>1303</v>
      </c>
      <c r="F3718" s="651" t="s">
        <v>1301</v>
      </c>
      <c r="G3718" s="651" t="s">
        <v>1303</v>
      </c>
      <c r="H3718" s="651">
        <v>4.7E-2</v>
      </c>
      <c r="I3718" s="651" t="s">
        <v>1302</v>
      </c>
    </row>
    <row r="3719" spans="1:9" ht="15.75" x14ac:dyDescent="0.25">
      <c r="A3719" s="651">
        <v>3718</v>
      </c>
      <c r="B3719" s="651" t="s">
        <v>1308</v>
      </c>
      <c r="C3719" s="651" t="s">
        <v>296</v>
      </c>
      <c r="D3719" s="651" t="s">
        <v>1298</v>
      </c>
      <c r="E3719" s="651" t="s">
        <v>1303</v>
      </c>
      <c r="F3719" s="651" t="s">
        <v>1301</v>
      </c>
      <c r="G3719" s="651" t="s">
        <v>1303</v>
      </c>
      <c r="H3719" s="651">
        <v>4.7E-2</v>
      </c>
      <c r="I3719" s="651" t="s">
        <v>1302</v>
      </c>
    </row>
    <row r="3720" spans="1:9" ht="15.75" x14ac:dyDescent="0.25">
      <c r="A3720" s="651">
        <v>3719</v>
      </c>
      <c r="B3720" s="651" t="s">
        <v>1308</v>
      </c>
      <c r="C3720" s="651" t="s">
        <v>296</v>
      </c>
      <c r="D3720" s="651" t="s">
        <v>1298</v>
      </c>
      <c r="E3720" s="651" t="s">
        <v>1303</v>
      </c>
      <c r="F3720" s="651" t="s">
        <v>1301</v>
      </c>
      <c r="G3720" s="651" t="s">
        <v>1303</v>
      </c>
      <c r="H3720" s="651">
        <v>4.7E-2</v>
      </c>
      <c r="I3720" s="651" t="s">
        <v>1302</v>
      </c>
    </row>
    <row r="3721" spans="1:9" ht="15.75" x14ac:dyDescent="0.25">
      <c r="A3721" s="651">
        <v>3720</v>
      </c>
      <c r="B3721" s="651" t="s">
        <v>1308</v>
      </c>
      <c r="C3721" s="651" t="s">
        <v>296</v>
      </c>
      <c r="D3721" s="651" t="s">
        <v>1298</v>
      </c>
      <c r="E3721" s="651" t="s">
        <v>1303</v>
      </c>
      <c r="F3721" s="651" t="s">
        <v>1301</v>
      </c>
      <c r="G3721" s="651" t="s">
        <v>1303</v>
      </c>
      <c r="H3721" s="651">
        <v>4.7E-2</v>
      </c>
      <c r="I3721" s="651" t="s">
        <v>1302</v>
      </c>
    </row>
    <row r="3722" spans="1:9" ht="15.75" x14ac:dyDescent="0.25">
      <c r="A3722" s="651">
        <v>3721</v>
      </c>
      <c r="B3722" s="651" t="s">
        <v>1308</v>
      </c>
      <c r="C3722" s="651" t="s">
        <v>296</v>
      </c>
      <c r="D3722" s="651" t="s">
        <v>1298</v>
      </c>
      <c r="E3722" s="651" t="s">
        <v>1303</v>
      </c>
      <c r="F3722" s="651" t="s">
        <v>1301</v>
      </c>
      <c r="G3722" s="651" t="s">
        <v>1303</v>
      </c>
      <c r="H3722" s="651">
        <v>4.7E-2</v>
      </c>
      <c r="I3722" s="651" t="s">
        <v>1302</v>
      </c>
    </row>
    <row r="3723" spans="1:9" ht="15.75" x14ac:dyDescent="0.25">
      <c r="A3723" s="651">
        <v>3722</v>
      </c>
      <c r="B3723" s="651" t="s">
        <v>1308</v>
      </c>
      <c r="C3723" s="651" t="s">
        <v>296</v>
      </c>
      <c r="D3723" s="651" t="s">
        <v>1298</v>
      </c>
      <c r="E3723" s="651" t="s">
        <v>1303</v>
      </c>
      <c r="F3723" s="651" t="s">
        <v>1301</v>
      </c>
      <c r="G3723" s="651" t="s">
        <v>1303</v>
      </c>
      <c r="H3723" s="651">
        <v>4.7E-2</v>
      </c>
      <c r="I3723" s="651" t="s">
        <v>1302</v>
      </c>
    </row>
    <row r="3724" spans="1:9" ht="15.75" x14ac:dyDescent="0.25">
      <c r="A3724" s="651">
        <v>3723</v>
      </c>
      <c r="B3724" s="651" t="s">
        <v>1308</v>
      </c>
      <c r="C3724" s="651" t="s">
        <v>296</v>
      </c>
      <c r="D3724" s="651" t="s">
        <v>1298</v>
      </c>
      <c r="E3724" s="651" t="s">
        <v>1303</v>
      </c>
      <c r="F3724" s="651" t="s">
        <v>1301</v>
      </c>
      <c r="G3724" s="651" t="s">
        <v>1303</v>
      </c>
      <c r="H3724" s="651">
        <v>4.7E-2</v>
      </c>
      <c r="I3724" s="651" t="s">
        <v>1302</v>
      </c>
    </row>
    <row r="3725" spans="1:9" ht="15.75" x14ac:dyDescent="0.25">
      <c r="A3725" s="651">
        <v>3724</v>
      </c>
      <c r="B3725" s="651" t="s">
        <v>1308</v>
      </c>
      <c r="C3725" s="651" t="s">
        <v>296</v>
      </c>
      <c r="D3725" s="651" t="s">
        <v>1298</v>
      </c>
      <c r="E3725" s="651" t="s">
        <v>1303</v>
      </c>
      <c r="F3725" s="651" t="s">
        <v>1301</v>
      </c>
      <c r="G3725" s="651" t="s">
        <v>1303</v>
      </c>
      <c r="H3725" s="651">
        <v>4.7E-2</v>
      </c>
      <c r="I3725" s="651" t="s">
        <v>1302</v>
      </c>
    </row>
    <row r="3726" spans="1:9" ht="15.75" x14ac:dyDescent="0.25">
      <c r="A3726" s="651">
        <v>3725</v>
      </c>
      <c r="B3726" s="651" t="s">
        <v>1308</v>
      </c>
      <c r="C3726" s="651" t="s">
        <v>296</v>
      </c>
      <c r="D3726" s="651" t="s">
        <v>1298</v>
      </c>
      <c r="E3726" s="651" t="s">
        <v>1303</v>
      </c>
      <c r="F3726" s="651" t="s">
        <v>1301</v>
      </c>
      <c r="G3726" s="651" t="s">
        <v>1303</v>
      </c>
      <c r="H3726" s="651">
        <v>4.7E-2</v>
      </c>
      <c r="I3726" s="651" t="s">
        <v>1302</v>
      </c>
    </row>
    <row r="3727" spans="1:9" ht="15.75" x14ac:dyDescent="0.25">
      <c r="A3727" s="651">
        <v>3726</v>
      </c>
      <c r="B3727" s="651" t="s">
        <v>1308</v>
      </c>
      <c r="C3727" s="651" t="s">
        <v>296</v>
      </c>
      <c r="D3727" s="651" t="s">
        <v>1298</v>
      </c>
      <c r="E3727" s="651" t="s">
        <v>1303</v>
      </c>
      <c r="F3727" s="651" t="s">
        <v>1301</v>
      </c>
      <c r="G3727" s="651" t="s">
        <v>1303</v>
      </c>
      <c r="H3727" s="651">
        <v>4.7E-2</v>
      </c>
      <c r="I3727" s="651" t="s">
        <v>1302</v>
      </c>
    </row>
    <row r="3728" spans="1:9" ht="15.75" x14ac:dyDescent="0.25">
      <c r="A3728" s="651">
        <v>3727</v>
      </c>
      <c r="B3728" s="651" t="s">
        <v>1308</v>
      </c>
      <c r="C3728" s="651" t="s">
        <v>296</v>
      </c>
      <c r="D3728" s="651" t="s">
        <v>1298</v>
      </c>
      <c r="E3728" s="651" t="s">
        <v>1303</v>
      </c>
      <c r="F3728" s="651" t="s">
        <v>1301</v>
      </c>
      <c r="G3728" s="651" t="s">
        <v>1303</v>
      </c>
      <c r="H3728" s="651">
        <v>4.7E-2</v>
      </c>
      <c r="I3728" s="651" t="s">
        <v>1302</v>
      </c>
    </row>
    <row r="3729" spans="1:9" ht="15.75" x14ac:dyDescent="0.25">
      <c r="A3729" s="651">
        <v>3728</v>
      </c>
      <c r="B3729" s="651" t="s">
        <v>1308</v>
      </c>
      <c r="C3729" s="651" t="s">
        <v>296</v>
      </c>
      <c r="D3729" s="651" t="s">
        <v>1298</v>
      </c>
      <c r="E3729" s="651" t="s">
        <v>1303</v>
      </c>
      <c r="F3729" s="651" t="s">
        <v>1301</v>
      </c>
      <c r="G3729" s="651" t="s">
        <v>1303</v>
      </c>
      <c r="H3729" s="651">
        <v>4.7E-2</v>
      </c>
      <c r="I3729" s="651" t="s">
        <v>1302</v>
      </c>
    </row>
    <row r="3730" spans="1:9" ht="15.75" x14ac:dyDescent="0.25">
      <c r="A3730" s="651">
        <v>3729</v>
      </c>
      <c r="B3730" s="651" t="s">
        <v>1308</v>
      </c>
      <c r="C3730" s="651" t="s">
        <v>296</v>
      </c>
      <c r="D3730" s="651" t="s">
        <v>1298</v>
      </c>
      <c r="E3730" s="651" t="s">
        <v>1303</v>
      </c>
      <c r="F3730" s="651" t="s">
        <v>1301</v>
      </c>
      <c r="G3730" s="651" t="s">
        <v>1303</v>
      </c>
      <c r="H3730" s="651">
        <v>4.7E-2</v>
      </c>
      <c r="I3730" s="651" t="s">
        <v>1302</v>
      </c>
    </row>
    <row r="3731" spans="1:9" ht="15.75" x14ac:dyDescent="0.25">
      <c r="A3731" s="651">
        <v>3730</v>
      </c>
      <c r="B3731" s="651" t="s">
        <v>1308</v>
      </c>
      <c r="C3731" s="651" t="s">
        <v>296</v>
      </c>
      <c r="D3731" s="651" t="s">
        <v>1298</v>
      </c>
      <c r="E3731" s="651" t="s">
        <v>1303</v>
      </c>
      <c r="F3731" s="651" t="s">
        <v>1299</v>
      </c>
      <c r="G3731" s="651" t="s">
        <v>1303</v>
      </c>
      <c r="H3731" s="651">
        <v>4.7E-2</v>
      </c>
      <c r="I3731" s="651" t="s">
        <v>1302</v>
      </c>
    </row>
    <row r="3732" spans="1:9" ht="15.75" x14ac:dyDescent="0.25">
      <c r="A3732" s="651">
        <v>3731</v>
      </c>
      <c r="B3732" s="651" t="s">
        <v>1308</v>
      </c>
      <c r="C3732" s="651" t="s">
        <v>296</v>
      </c>
      <c r="D3732" s="651" t="s">
        <v>1298</v>
      </c>
      <c r="E3732" s="651" t="s">
        <v>1303</v>
      </c>
      <c r="F3732" s="651" t="s">
        <v>1299</v>
      </c>
      <c r="G3732" s="651" t="s">
        <v>1303</v>
      </c>
      <c r="H3732" s="651">
        <v>4.7E-2</v>
      </c>
      <c r="I3732" s="651" t="s">
        <v>1302</v>
      </c>
    </row>
    <row r="3733" spans="1:9" ht="15.75" x14ac:dyDescent="0.25">
      <c r="A3733" s="651">
        <v>3732</v>
      </c>
      <c r="B3733" s="651" t="s">
        <v>1308</v>
      </c>
      <c r="C3733" s="651" t="s">
        <v>296</v>
      </c>
      <c r="D3733" s="651" t="s">
        <v>1298</v>
      </c>
      <c r="E3733" s="651" t="s">
        <v>1303</v>
      </c>
      <c r="F3733" s="651" t="s">
        <v>1299</v>
      </c>
      <c r="G3733" s="651" t="s">
        <v>1303</v>
      </c>
      <c r="H3733" s="651">
        <v>4.7E-2</v>
      </c>
      <c r="I3733" s="651" t="s">
        <v>1302</v>
      </c>
    </row>
    <row r="3734" spans="1:9" ht="15.75" x14ac:dyDescent="0.25">
      <c r="A3734" s="651">
        <v>3733</v>
      </c>
      <c r="B3734" s="651" t="s">
        <v>1308</v>
      </c>
      <c r="C3734" s="651" t="s">
        <v>296</v>
      </c>
      <c r="D3734" s="651" t="s">
        <v>1298</v>
      </c>
      <c r="E3734" s="651" t="s">
        <v>1303</v>
      </c>
      <c r="F3734" s="651" t="s">
        <v>1299</v>
      </c>
      <c r="G3734" s="651" t="s">
        <v>1303</v>
      </c>
      <c r="H3734" s="651">
        <v>4.7E-2</v>
      </c>
      <c r="I3734" s="651" t="s">
        <v>1302</v>
      </c>
    </row>
    <row r="3735" spans="1:9" ht="15.75" x14ac:dyDescent="0.25">
      <c r="A3735" s="651">
        <v>3734</v>
      </c>
      <c r="B3735" s="651" t="s">
        <v>1308</v>
      </c>
      <c r="C3735" s="651" t="s">
        <v>296</v>
      </c>
      <c r="D3735" s="651" t="s">
        <v>1298</v>
      </c>
      <c r="E3735" s="651" t="s">
        <v>1303</v>
      </c>
      <c r="F3735" s="651" t="s">
        <v>1301</v>
      </c>
      <c r="G3735" s="651" t="s">
        <v>1303</v>
      </c>
      <c r="H3735" s="651">
        <v>4.8000000000000001E-2</v>
      </c>
      <c r="I3735" s="651" t="s">
        <v>1302</v>
      </c>
    </row>
    <row r="3736" spans="1:9" ht="15.75" x14ac:dyDescent="0.25">
      <c r="A3736" s="651">
        <v>3735</v>
      </c>
      <c r="B3736" s="651" t="s">
        <v>1308</v>
      </c>
      <c r="C3736" s="651" t="s">
        <v>296</v>
      </c>
      <c r="D3736" s="651" t="s">
        <v>1298</v>
      </c>
      <c r="E3736" s="651" t="s">
        <v>1303</v>
      </c>
      <c r="F3736" s="651" t="s">
        <v>1301</v>
      </c>
      <c r="G3736" s="651" t="s">
        <v>1303</v>
      </c>
      <c r="H3736" s="651">
        <v>4.8000000000000001E-2</v>
      </c>
      <c r="I3736" s="651" t="s">
        <v>1302</v>
      </c>
    </row>
    <row r="3737" spans="1:9" ht="15.75" x14ac:dyDescent="0.25">
      <c r="A3737" s="651">
        <v>3736</v>
      </c>
      <c r="B3737" s="651" t="s">
        <v>1308</v>
      </c>
      <c r="C3737" s="651" t="s">
        <v>296</v>
      </c>
      <c r="D3737" s="651" t="s">
        <v>1298</v>
      </c>
      <c r="E3737" s="651" t="s">
        <v>1303</v>
      </c>
      <c r="F3737" s="651" t="s">
        <v>1301</v>
      </c>
      <c r="G3737" s="651" t="s">
        <v>1303</v>
      </c>
      <c r="H3737" s="651">
        <v>4.8000000000000001E-2</v>
      </c>
      <c r="I3737" s="651" t="s">
        <v>1302</v>
      </c>
    </row>
    <row r="3738" spans="1:9" ht="15.75" x14ac:dyDescent="0.25">
      <c r="A3738" s="651">
        <v>3737</v>
      </c>
      <c r="B3738" s="651" t="s">
        <v>1308</v>
      </c>
      <c r="C3738" s="651" t="s">
        <v>296</v>
      </c>
      <c r="D3738" s="651" t="s">
        <v>1298</v>
      </c>
      <c r="E3738" s="651" t="s">
        <v>1303</v>
      </c>
      <c r="F3738" s="651" t="s">
        <v>1301</v>
      </c>
      <c r="G3738" s="651" t="s">
        <v>1303</v>
      </c>
      <c r="H3738" s="651">
        <v>4.8000000000000001E-2</v>
      </c>
      <c r="I3738" s="651" t="s">
        <v>1302</v>
      </c>
    </row>
    <row r="3739" spans="1:9" ht="15.75" x14ac:dyDescent="0.25">
      <c r="A3739" s="651">
        <v>3738</v>
      </c>
      <c r="B3739" s="651" t="s">
        <v>1308</v>
      </c>
      <c r="C3739" s="651" t="s">
        <v>296</v>
      </c>
      <c r="D3739" s="651" t="s">
        <v>1298</v>
      </c>
      <c r="E3739" s="651" t="s">
        <v>1303</v>
      </c>
      <c r="F3739" s="651" t="s">
        <v>1301</v>
      </c>
      <c r="G3739" s="651" t="s">
        <v>1303</v>
      </c>
      <c r="H3739" s="651">
        <v>4.8000000000000001E-2</v>
      </c>
      <c r="I3739" s="651" t="s">
        <v>1302</v>
      </c>
    </row>
    <row r="3740" spans="1:9" ht="15.75" x14ac:dyDescent="0.25">
      <c r="A3740" s="651">
        <v>3739</v>
      </c>
      <c r="B3740" s="651" t="s">
        <v>1308</v>
      </c>
      <c r="C3740" s="651" t="s">
        <v>296</v>
      </c>
      <c r="D3740" s="651" t="s">
        <v>1298</v>
      </c>
      <c r="E3740" s="651" t="s">
        <v>1303</v>
      </c>
      <c r="F3740" s="651" t="s">
        <v>1301</v>
      </c>
      <c r="G3740" s="651" t="s">
        <v>1303</v>
      </c>
      <c r="H3740" s="651">
        <v>4.8000000000000001E-2</v>
      </c>
      <c r="I3740" s="651" t="s">
        <v>1302</v>
      </c>
    </row>
    <row r="3741" spans="1:9" ht="15.75" x14ac:dyDescent="0.25">
      <c r="A3741" s="651">
        <v>3740</v>
      </c>
      <c r="B3741" s="651" t="s">
        <v>1308</v>
      </c>
      <c r="C3741" s="651" t="s">
        <v>296</v>
      </c>
      <c r="D3741" s="651" t="s">
        <v>1298</v>
      </c>
      <c r="E3741" s="651" t="s">
        <v>1303</v>
      </c>
      <c r="F3741" s="651" t="s">
        <v>1301</v>
      </c>
      <c r="G3741" s="651" t="s">
        <v>1303</v>
      </c>
      <c r="H3741" s="651">
        <v>4.8000000000000001E-2</v>
      </c>
      <c r="I3741" s="651" t="s">
        <v>1302</v>
      </c>
    </row>
    <row r="3742" spans="1:9" ht="15.75" x14ac:dyDescent="0.25">
      <c r="A3742" s="651">
        <v>3741</v>
      </c>
      <c r="B3742" s="651" t="s">
        <v>1308</v>
      </c>
      <c r="C3742" s="651" t="s">
        <v>296</v>
      </c>
      <c r="D3742" s="651" t="s">
        <v>1298</v>
      </c>
      <c r="E3742" s="651" t="s">
        <v>1303</v>
      </c>
      <c r="F3742" s="651" t="s">
        <v>1301</v>
      </c>
      <c r="G3742" s="651" t="s">
        <v>1303</v>
      </c>
      <c r="H3742" s="651">
        <v>4.8000000000000001E-2</v>
      </c>
      <c r="I3742" s="651" t="s">
        <v>1302</v>
      </c>
    </row>
    <row r="3743" spans="1:9" ht="15.75" x14ac:dyDescent="0.25">
      <c r="A3743" s="651">
        <v>3742</v>
      </c>
      <c r="B3743" s="651" t="s">
        <v>1308</v>
      </c>
      <c r="C3743" s="651" t="s">
        <v>296</v>
      </c>
      <c r="D3743" s="651" t="s">
        <v>1298</v>
      </c>
      <c r="E3743" s="651" t="s">
        <v>1303</v>
      </c>
      <c r="F3743" s="651" t="s">
        <v>1301</v>
      </c>
      <c r="G3743" s="651" t="s">
        <v>1303</v>
      </c>
      <c r="H3743" s="651">
        <v>4.8000000000000001E-2</v>
      </c>
      <c r="I3743" s="651" t="s">
        <v>1302</v>
      </c>
    </row>
    <row r="3744" spans="1:9" ht="15.75" x14ac:dyDescent="0.25">
      <c r="A3744" s="651">
        <v>3743</v>
      </c>
      <c r="B3744" s="651" t="s">
        <v>1308</v>
      </c>
      <c r="C3744" s="651" t="s">
        <v>296</v>
      </c>
      <c r="D3744" s="651" t="s">
        <v>1298</v>
      </c>
      <c r="E3744" s="651" t="s">
        <v>1303</v>
      </c>
      <c r="F3744" s="651" t="s">
        <v>1301</v>
      </c>
      <c r="G3744" s="651" t="s">
        <v>1303</v>
      </c>
      <c r="H3744" s="651">
        <v>4.8000000000000001E-2</v>
      </c>
      <c r="I3744" s="651" t="s">
        <v>1302</v>
      </c>
    </row>
    <row r="3745" spans="1:9" ht="15.75" x14ac:dyDescent="0.25">
      <c r="A3745" s="651">
        <v>3744</v>
      </c>
      <c r="B3745" s="651" t="s">
        <v>1308</v>
      </c>
      <c r="C3745" s="651" t="s">
        <v>296</v>
      </c>
      <c r="D3745" s="651" t="s">
        <v>1298</v>
      </c>
      <c r="E3745" s="651" t="s">
        <v>1303</v>
      </c>
      <c r="F3745" s="651" t="s">
        <v>1301</v>
      </c>
      <c r="G3745" s="651" t="s">
        <v>1303</v>
      </c>
      <c r="H3745" s="651">
        <v>4.8000000000000001E-2</v>
      </c>
      <c r="I3745" s="651" t="s">
        <v>1302</v>
      </c>
    </row>
    <row r="3746" spans="1:9" ht="15.75" x14ac:dyDescent="0.25">
      <c r="A3746" s="651">
        <v>3745</v>
      </c>
      <c r="B3746" s="651" t="s">
        <v>1308</v>
      </c>
      <c r="C3746" s="651" t="s">
        <v>296</v>
      </c>
      <c r="D3746" s="651" t="s">
        <v>1298</v>
      </c>
      <c r="E3746" s="651" t="s">
        <v>1303</v>
      </c>
      <c r="F3746" s="651" t="s">
        <v>1301</v>
      </c>
      <c r="G3746" s="651" t="s">
        <v>1303</v>
      </c>
      <c r="H3746" s="651">
        <v>4.8000000000000001E-2</v>
      </c>
      <c r="I3746" s="651" t="s">
        <v>1302</v>
      </c>
    </row>
    <row r="3747" spans="1:9" ht="15.75" x14ac:dyDescent="0.25">
      <c r="A3747" s="651">
        <v>3746</v>
      </c>
      <c r="B3747" s="651" t="s">
        <v>1308</v>
      </c>
      <c r="C3747" s="651" t="s">
        <v>296</v>
      </c>
      <c r="D3747" s="651" t="s">
        <v>1298</v>
      </c>
      <c r="E3747" s="651" t="s">
        <v>1303</v>
      </c>
      <c r="F3747" s="651" t="s">
        <v>1299</v>
      </c>
      <c r="G3747" s="651" t="s">
        <v>1303</v>
      </c>
      <c r="H3747" s="651">
        <v>4.8000000000000001E-2</v>
      </c>
      <c r="I3747" s="651" t="s">
        <v>1302</v>
      </c>
    </row>
    <row r="3748" spans="1:9" ht="15.75" x14ac:dyDescent="0.25">
      <c r="A3748" s="651">
        <v>3747</v>
      </c>
      <c r="B3748" s="651" t="s">
        <v>1308</v>
      </c>
      <c r="C3748" s="651" t="s">
        <v>296</v>
      </c>
      <c r="D3748" s="651" t="s">
        <v>1298</v>
      </c>
      <c r="E3748" s="651" t="s">
        <v>1303</v>
      </c>
      <c r="F3748" s="651" t="s">
        <v>1299</v>
      </c>
      <c r="G3748" s="651" t="s">
        <v>1303</v>
      </c>
      <c r="H3748" s="651">
        <v>4.8000000000000001E-2</v>
      </c>
      <c r="I3748" s="651" t="s">
        <v>1302</v>
      </c>
    </row>
    <row r="3749" spans="1:9" ht="15.75" x14ac:dyDescent="0.25">
      <c r="A3749" s="651">
        <v>3748</v>
      </c>
      <c r="B3749" s="651" t="s">
        <v>1308</v>
      </c>
      <c r="C3749" s="651" t="s">
        <v>296</v>
      </c>
      <c r="D3749" s="651" t="s">
        <v>1298</v>
      </c>
      <c r="E3749" s="651" t="s">
        <v>1303</v>
      </c>
      <c r="F3749" s="651" t="s">
        <v>1299</v>
      </c>
      <c r="G3749" s="651" t="s">
        <v>1303</v>
      </c>
      <c r="H3749" s="651">
        <v>4.8000000000000001E-2</v>
      </c>
      <c r="I3749" s="651" t="s">
        <v>1302</v>
      </c>
    </row>
    <row r="3750" spans="1:9" ht="15.75" x14ac:dyDescent="0.25">
      <c r="A3750" s="651">
        <v>3749</v>
      </c>
      <c r="B3750" s="651" t="s">
        <v>1308</v>
      </c>
      <c r="C3750" s="651" t="s">
        <v>296</v>
      </c>
      <c r="D3750" s="651" t="s">
        <v>1298</v>
      </c>
      <c r="E3750" s="651" t="s">
        <v>1303</v>
      </c>
      <c r="F3750" s="651" t="s">
        <v>1299</v>
      </c>
      <c r="G3750" s="651" t="s">
        <v>1303</v>
      </c>
      <c r="H3750" s="651">
        <v>4.8000000000000001E-2</v>
      </c>
      <c r="I3750" s="651" t="s">
        <v>1302</v>
      </c>
    </row>
    <row r="3751" spans="1:9" ht="15.75" x14ac:dyDescent="0.25">
      <c r="A3751" s="651">
        <v>3750</v>
      </c>
      <c r="B3751" s="651" t="s">
        <v>1308</v>
      </c>
      <c r="C3751" s="651" t="s">
        <v>296</v>
      </c>
      <c r="D3751" s="651" t="s">
        <v>1298</v>
      </c>
      <c r="E3751" s="651" t="s">
        <v>1303</v>
      </c>
      <c r="F3751" s="651" t="s">
        <v>1299</v>
      </c>
      <c r="G3751" s="651" t="s">
        <v>1303</v>
      </c>
      <c r="H3751" s="651">
        <v>4.8000000000000001E-2</v>
      </c>
      <c r="I3751" s="651" t="s">
        <v>1302</v>
      </c>
    </row>
    <row r="3752" spans="1:9" ht="15.75" x14ac:dyDescent="0.25">
      <c r="A3752" s="651">
        <v>3751</v>
      </c>
      <c r="B3752" s="651" t="s">
        <v>1308</v>
      </c>
      <c r="C3752" s="651" t="s">
        <v>296</v>
      </c>
      <c r="D3752" s="651" t="s">
        <v>1298</v>
      </c>
      <c r="E3752" s="651" t="s">
        <v>1303</v>
      </c>
      <c r="F3752" s="651" t="s">
        <v>1299</v>
      </c>
      <c r="G3752" s="651" t="s">
        <v>1303</v>
      </c>
      <c r="H3752" s="651">
        <v>4.8000000000000001E-2</v>
      </c>
      <c r="I3752" s="651" t="s">
        <v>1302</v>
      </c>
    </row>
    <row r="3753" spans="1:9" ht="15.75" x14ac:dyDescent="0.25">
      <c r="A3753" s="651">
        <v>3752</v>
      </c>
      <c r="B3753" s="651" t="s">
        <v>1308</v>
      </c>
      <c r="C3753" s="651" t="s">
        <v>296</v>
      </c>
      <c r="D3753" s="651" t="s">
        <v>1298</v>
      </c>
      <c r="E3753" s="651" t="s">
        <v>1303</v>
      </c>
      <c r="F3753" s="651" t="s">
        <v>1299</v>
      </c>
      <c r="G3753" s="651" t="s">
        <v>1303</v>
      </c>
      <c r="H3753" s="651">
        <v>4.8000000000000001E-2</v>
      </c>
      <c r="I3753" s="651" t="s">
        <v>1302</v>
      </c>
    </row>
    <row r="3754" spans="1:9" ht="15.75" x14ac:dyDescent="0.25">
      <c r="A3754" s="651">
        <v>3753</v>
      </c>
      <c r="B3754" s="651" t="s">
        <v>1308</v>
      </c>
      <c r="C3754" s="651" t="s">
        <v>296</v>
      </c>
      <c r="D3754" s="651" t="s">
        <v>1298</v>
      </c>
      <c r="E3754" s="651" t="s">
        <v>1303</v>
      </c>
      <c r="F3754" s="651" t="s">
        <v>1299</v>
      </c>
      <c r="G3754" s="651" t="s">
        <v>1303</v>
      </c>
      <c r="H3754" s="651">
        <v>4.8000000000000001E-2</v>
      </c>
      <c r="I3754" s="651" t="s">
        <v>1302</v>
      </c>
    </row>
    <row r="3755" spans="1:9" ht="15.75" x14ac:dyDescent="0.25">
      <c r="A3755" s="651">
        <v>3754</v>
      </c>
      <c r="B3755" s="651" t="s">
        <v>1308</v>
      </c>
      <c r="C3755" s="651" t="s">
        <v>296</v>
      </c>
      <c r="D3755" s="651" t="s">
        <v>1298</v>
      </c>
      <c r="E3755" s="651" t="s">
        <v>1303</v>
      </c>
      <c r="F3755" s="651" t="s">
        <v>1299</v>
      </c>
      <c r="G3755" s="651" t="s">
        <v>1303</v>
      </c>
      <c r="H3755" s="651">
        <v>4.8000000000000001E-2</v>
      </c>
      <c r="I3755" s="651" t="s">
        <v>1302</v>
      </c>
    </row>
    <row r="3756" spans="1:9" ht="15.75" x14ac:dyDescent="0.25">
      <c r="A3756" s="651">
        <v>3755</v>
      </c>
      <c r="B3756" s="651" t="s">
        <v>1308</v>
      </c>
      <c r="C3756" s="651" t="s">
        <v>296</v>
      </c>
      <c r="D3756" s="651" t="s">
        <v>1298</v>
      </c>
      <c r="E3756" s="651" t="s">
        <v>1303</v>
      </c>
      <c r="F3756" s="651" t="s">
        <v>1299</v>
      </c>
      <c r="G3756" s="651" t="s">
        <v>1303</v>
      </c>
      <c r="H3756" s="651">
        <v>4.8000000000000001E-2</v>
      </c>
      <c r="I3756" s="651" t="s">
        <v>1302</v>
      </c>
    </row>
    <row r="3757" spans="1:9" ht="15.75" x14ac:dyDescent="0.25">
      <c r="A3757" s="651">
        <v>3756</v>
      </c>
      <c r="B3757" s="651" t="s">
        <v>1308</v>
      </c>
      <c r="C3757" s="651" t="s">
        <v>296</v>
      </c>
      <c r="D3757" s="651" t="s">
        <v>1298</v>
      </c>
      <c r="E3757" s="651" t="s">
        <v>1303</v>
      </c>
      <c r="F3757" s="651" t="s">
        <v>1299</v>
      </c>
      <c r="G3757" s="651" t="s">
        <v>1303</v>
      </c>
      <c r="H3757" s="651">
        <v>4.8000000000000001E-2</v>
      </c>
      <c r="I3757" s="651" t="s">
        <v>1302</v>
      </c>
    </row>
    <row r="3758" spans="1:9" ht="15.75" x14ac:dyDescent="0.25">
      <c r="A3758" s="651">
        <v>3757</v>
      </c>
      <c r="B3758" s="651" t="s">
        <v>1308</v>
      </c>
      <c r="C3758" s="651" t="s">
        <v>296</v>
      </c>
      <c r="D3758" s="651" t="s">
        <v>1298</v>
      </c>
      <c r="E3758" s="651" t="s">
        <v>1303</v>
      </c>
      <c r="F3758" s="651" t="s">
        <v>1299</v>
      </c>
      <c r="G3758" s="651" t="s">
        <v>1303</v>
      </c>
      <c r="H3758" s="651">
        <v>4.8000000000000001E-2</v>
      </c>
      <c r="I3758" s="651" t="s">
        <v>1302</v>
      </c>
    </row>
    <row r="3759" spans="1:9" ht="15.75" x14ac:dyDescent="0.25">
      <c r="A3759" s="651">
        <v>3758</v>
      </c>
      <c r="B3759" s="651" t="s">
        <v>1308</v>
      </c>
      <c r="C3759" s="651" t="s">
        <v>296</v>
      </c>
      <c r="D3759" s="651" t="s">
        <v>1298</v>
      </c>
      <c r="E3759" s="651" t="s">
        <v>1303</v>
      </c>
      <c r="F3759" s="651" t="s">
        <v>1299</v>
      </c>
      <c r="G3759" s="651" t="s">
        <v>1303</v>
      </c>
      <c r="H3759" s="651">
        <v>4.8000000000000001E-2</v>
      </c>
      <c r="I3759" s="651" t="s">
        <v>1302</v>
      </c>
    </row>
    <row r="3760" spans="1:9" ht="15.75" x14ac:dyDescent="0.25">
      <c r="A3760" s="651">
        <v>3759</v>
      </c>
      <c r="B3760" s="651" t="s">
        <v>1308</v>
      </c>
      <c r="C3760" s="651" t="s">
        <v>296</v>
      </c>
      <c r="D3760" s="651" t="s">
        <v>1298</v>
      </c>
      <c r="E3760" s="651" t="s">
        <v>1303</v>
      </c>
      <c r="F3760" s="651" t="s">
        <v>1299</v>
      </c>
      <c r="G3760" s="651" t="s">
        <v>1303</v>
      </c>
      <c r="H3760" s="651">
        <v>4.8000000000000001E-2</v>
      </c>
      <c r="I3760" s="651" t="s">
        <v>1302</v>
      </c>
    </row>
    <row r="3761" spans="1:9" ht="15.75" x14ac:dyDescent="0.25">
      <c r="A3761" s="651">
        <v>3760</v>
      </c>
      <c r="B3761" s="651" t="s">
        <v>1308</v>
      </c>
      <c r="C3761" s="651" t="s">
        <v>296</v>
      </c>
      <c r="D3761" s="651" t="s">
        <v>1298</v>
      </c>
      <c r="E3761" s="651" t="s">
        <v>1303</v>
      </c>
      <c r="F3761" s="651" t="s">
        <v>1299</v>
      </c>
      <c r="G3761" s="651" t="s">
        <v>1303</v>
      </c>
      <c r="H3761" s="651">
        <v>4.8000000000000001E-2</v>
      </c>
      <c r="I3761" s="651" t="s">
        <v>1302</v>
      </c>
    </row>
    <row r="3762" spans="1:9" ht="15.75" x14ac:dyDescent="0.25">
      <c r="A3762" s="651">
        <v>3761</v>
      </c>
      <c r="B3762" s="651" t="s">
        <v>1308</v>
      </c>
      <c r="C3762" s="651" t="s">
        <v>296</v>
      </c>
      <c r="D3762" s="651" t="s">
        <v>1298</v>
      </c>
      <c r="E3762" s="651" t="s">
        <v>1303</v>
      </c>
      <c r="F3762" s="651" t="s">
        <v>1299</v>
      </c>
      <c r="G3762" s="651" t="s">
        <v>1303</v>
      </c>
      <c r="H3762" s="651">
        <v>4.8000000000000001E-2</v>
      </c>
      <c r="I3762" s="651" t="s">
        <v>1302</v>
      </c>
    </row>
    <row r="3763" spans="1:9" ht="15.75" x14ac:dyDescent="0.25">
      <c r="A3763" s="651">
        <v>3762</v>
      </c>
      <c r="B3763" s="651" t="s">
        <v>1308</v>
      </c>
      <c r="C3763" s="651" t="s">
        <v>296</v>
      </c>
      <c r="D3763" s="651" t="s">
        <v>1298</v>
      </c>
      <c r="E3763" s="651" t="s">
        <v>1303</v>
      </c>
      <c r="F3763" s="651" t="s">
        <v>1299</v>
      </c>
      <c r="G3763" s="651" t="s">
        <v>1303</v>
      </c>
      <c r="H3763" s="651">
        <v>4.8000000000000001E-2</v>
      </c>
      <c r="I3763" s="651" t="s">
        <v>1302</v>
      </c>
    </row>
    <row r="3764" spans="1:9" ht="15.75" x14ac:dyDescent="0.25">
      <c r="A3764" s="651">
        <v>3763</v>
      </c>
      <c r="B3764" s="651" t="s">
        <v>1308</v>
      </c>
      <c r="C3764" s="651" t="s">
        <v>296</v>
      </c>
      <c r="D3764" s="651" t="s">
        <v>1298</v>
      </c>
      <c r="E3764" s="651" t="s">
        <v>1303</v>
      </c>
      <c r="F3764" s="651" t="s">
        <v>1299</v>
      </c>
      <c r="G3764" s="651" t="s">
        <v>1303</v>
      </c>
      <c r="H3764" s="651">
        <v>4.8000000000000001E-2</v>
      </c>
      <c r="I3764" s="651" t="s">
        <v>1302</v>
      </c>
    </row>
    <row r="3765" spans="1:9" ht="15.75" x14ac:dyDescent="0.25">
      <c r="A3765" s="651">
        <v>3764</v>
      </c>
      <c r="B3765" s="651" t="s">
        <v>1308</v>
      </c>
      <c r="C3765" s="651" t="s">
        <v>296</v>
      </c>
      <c r="D3765" s="651" t="s">
        <v>1298</v>
      </c>
      <c r="E3765" s="651" t="s">
        <v>1303</v>
      </c>
      <c r="F3765" s="651" t="s">
        <v>1299</v>
      </c>
      <c r="G3765" s="651" t="s">
        <v>1303</v>
      </c>
      <c r="H3765" s="651">
        <v>4.8000000000000001E-2</v>
      </c>
      <c r="I3765" s="651" t="s">
        <v>1302</v>
      </c>
    </row>
    <row r="3766" spans="1:9" ht="15.75" x14ac:dyDescent="0.25">
      <c r="A3766" s="651">
        <v>3765</v>
      </c>
      <c r="B3766" s="651" t="s">
        <v>1308</v>
      </c>
      <c r="C3766" s="651" t="s">
        <v>296</v>
      </c>
      <c r="D3766" s="651" t="s">
        <v>1298</v>
      </c>
      <c r="E3766" s="651" t="s">
        <v>1303</v>
      </c>
      <c r="F3766" s="651" t="s">
        <v>1299</v>
      </c>
      <c r="G3766" s="651" t="s">
        <v>1303</v>
      </c>
      <c r="H3766" s="651">
        <v>4.8000000000000001E-2</v>
      </c>
      <c r="I3766" s="651" t="s">
        <v>1302</v>
      </c>
    </row>
    <row r="3767" spans="1:9" ht="15.75" x14ac:dyDescent="0.25">
      <c r="A3767" s="651">
        <v>3766</v>
      </c>
      <c r="B3767" s="651" t="s">
        <v>1308</v>
      </c>
      <c r="C3767" s="651" t="s">
        <v>296</v>
      </c>
      <c r="D3767" s="651" t="s">
        <v>1298</v>
      </c>
      <c r="E3767" s="651" t="s">
        <v>1303</v>
      </c>
      <c r="F3767" s="651" t="s">
        <v>1301</v>
      </c>
      <c r="G3767" s="651" t="s">
        <v>1303</v>
      </c>
      <c r="H3767" s="651">
        <v>4.9000000000000002E-2</v>
      </c>
      <c r="I3767" s="651" t="s">
        <v>1302</v>
      </c>
    </row>
    <row r="3768" spans="1:9" ht="15.75" x14ac:dyDescent="0.25">
      <c r="A3768" s="651">
        <v>3767</v>
      </c>
      <c r="B3768" s="651" t="s">
        <v>1308</v>
      </c>
      <c r="C3768" s="651" t="s">
        <v>296</v>
      </c>
      <c r="D3768" s="651" t="s">
        <v>1298</v>
      </c>
      <c r="E3768" s="651" t="s">
        <v>1303</v>
      </c>
      <c r="F3768" s="651" t="s">
        <v>1301</v>
      </c>
      <c r="G3768" s="651" t="s">
        <v>1303</v>
      </c>
      <c r="H3768" s="651">
        <v>4.9000000000000002E-2</v>
      </c>
      <c r="I3768" s="651" t="s">
        <v>1302</v>
      </c>
    </row>
    <row r="3769" spans="1:9" ht="15.75" x14ac:dyDescent="0.25">
      <c r="A3769" s="651">
        <v>3768</v>
      </c>
      <c r="B3769" s="651" t="s">
        <v>1308</v>
      </c>
      <c r="C3769" s="651" t="s">
        <v>296</v>
      </c>
      <c r="D3769" s="651" t="s">
        <v>1298</v>
      </c>
      <c r="E3769" s="651" t="s">
        <v>1303</v>
      </c>
      <c r="F3769" s="651" t="s">
        <v>1301</v>
      </c>
      <c r="G3769" s="651" t="s">
        <v>1303</v>
      </c>
      <c r="H3769" s="651">
        <v>4.9000000000000002E-2</v>
      </c>
      <c r="I3769" s="651" t="s">
        <v>1302</v>
      </c>
    </row>
    <row r="3770" spans="1:9" ht="15.75" x14ac:dyDescent="0.25">
      <c r="A3770" s="651">
        <v>3769</v>
      </c>
      <c r="B3770" s="651" t="s">
        <v>1308</v>
      </c>
      <c r="C3770" s="651" t="s">
        <v>296</v>
      </c>
      <c r="D3770" s="651" t="s">
        <v>1298</v>
      </c>
      <c r="E3770" s="651" t="s">
        <v>1303</v>
      </c>
      <c r="F3770" s="651" t="s">
        <v>1301</v>
      </c>
      <c r="G3770" s="651" t="s">
        <v>1303</v>
      </c>
      <c r="H3770" s="651">
        <v>4.9000000000000002E-2</v>
      </c>
      <c r="I3770" s="651" t="s">
        <v>1302</v>
      </c>
    </row>
    <row r="3771" spans="1:9" ht="15.75" x14ac:dyDescent="0.25">
      <c r="A3771" s="651">
        <v>3770</v>
      </c>
      <c r="B3771" s="651" t="s">
        <v>1308</v>
      </c>
      <c r="C3771" s="651" t="s">
        <v>296</v>
      </c>
      <c r="D3771" s="651" t="s">
        <v>1298</v>
      </c>
      <c r="E3771" s="651" t="s">
        <v>1303</v>
      </c>
      <c r="F3771" s="651" t="s">
        <v>1301</v>
      </c>
      <c r="G3771" s="651" t="s">
        <v>1303</v>
      </c>
      <c r="H3771" s="651">
        <v>4.9000000000000002E-2</v>
      </c>
      <c r="I3771" s="651" t="s">
        <v>1302</v>
      </c>
    </row>
    <row r="3772" spans="1:9" ht="15.75" x14ac:dyDescent="0.25">
      <c r="A3772" s="651">
        <v>3771</v>
      </c>
      <c r="B3772" s="651" t="s">
        <v>1308</v>
      </c>
      <c r="C3772" s="651" t="s">
        <v>296</v>
      </c>
      <c r="D3772" s="651" t="s">
        <v>1298</v>
      </c>
      <c r="E3772" s="651" t="s">
        <v>1303</v>
      </c>
      <c r="F3772" s="651" t="s">
        <v>1301</v>
      </c>
      <c r="G3772" s="651" t="s">
        <v>1303</v>
      </c>
      <c r="H3772" s="651">
        <v>4.9000000000000002E-2</v>
      </c>
      <c r="I3772" s="651" t="s">
        <v>1302</v>
      </c>
    </row>
    <row r="3773" spans="1:9" ht="15.75" x14ac:dyDescent="0.25">
      <c r="A3773" s="651">
        <v>3772</v>
      </c>
      <c r="B3773" s="651" t="s">
        <v>1308</v>
      </c>
      <c r="C3773" s="651" t="s">
        <v>296</v>
      </c>
      <c r="D3773" s="651" t="s">
        <v>1298</v>
      </c>
      <c r="E3773" s="651" t="s">
        <v>1303</v>
      </c>
      <c r="F3773" s="651" t="s">
        <v>1301</v>
      </c>
      <c r="G3773" s="651" t="s">
        <v>1303</v>
      </c>
      <c r="H3773" s="651">
        <v>4.9000000000000002E-2</v>
      </c>
      <c r="I3773" s="651" t="s">
        <v>1302</v>
      </c>
    </row>
    <row r="3774" spans="1:9" ht="15.75" x14ac:dyDescent="0.25">
      <c r="A3774" s="651">
        <v>3773</v>
      </c>
      <c r="B3774" s="651" t="s">
        <v>1308</v>
      </c>
      <c r="C3774" s="651" t="s">
        <v>296</v>
      </c>
      <c r="D3774" s="651" t="s">
        <v>1298</v>
      </c>
      <c r="E3774" s="651" t="s">
        <v>1303</v>
      </c>
      <c r="F3774" s="651" t="s">
        <v>1301</v>
      </c>
      <c r="G3774" s="651" t="s">
        <v>1303</v>
      </c>
      <c r="H3774" s="651">
        <v>4.9000000000000002E-2</v>
      </c>
      <c r="I3774" s="651" t="s">
        <v>1302</v>
      </c>
    </row>
    <row r="3775" spans="1:9" ht="15.75" x14ac:dyDescent="0.25">
      <c r="A3775" s="651">
        <v>3774</v>
      </c>
      <c r="B3775" s="651" t="s">
        <v>1308</v>
      </c>
      <c r="C3775" s="651" t="s">
        <v>296</v>
      </c>
      <c r="D3775" s="651" t="s">
        <v>1298</v>
      </c>
      <c r="E3775" s="651" t="s">
        <v>1303</v>
      </c>
      <c r="F3775" s="651" t="s">
        <v>1301</v>
      </c>
      <c r="G3775" s="651" t="s">
        <v>1303</v>
      </c>
      <c r="H3775" s="651">
        <v>4.9000000000000002E-2</v>
      </c>
      <c r="I3775" s="651" t="s">
        <v>1302</v>
      </c>
    </row>
    <row r="3776" spans="1:9" ht="15.75" x14ac:dyDescent="0.25">
      <c r="A3776" s="651">
        <v>3775</v>
      </c>
      <c r="B3776" s="651" t="s">
        <v>1308</v>
      </c>
      <c r="C3776" s="651" t="s">
        <v>296</v>
      </c>
      <c r="D3776" s="651" t="s">
        <v>1298</v>
      </c>
      <c r="E3776" s="651" t="s">
        <v>1303</v>
      </c>
      <c r="F3776" s="651" t="s">
        <v>1299</v>
      </c>
      <c r="G3776" s="651" t="s">
        <v>1303</v>
      </c>
      <c r="H3776" s="651">
        <v>4.9000000000000002E-2</v>
      </c>
      <c r="I3776" s="651" t="s">
        <v>1302</v>
      </c>
    </row>
    <row r="3777" spans="1:9" ht="15.75" x14ac:dyDescent="0.25">
      <c r="A3777" s="651">
        <v>3776</v>
      </c>
      <c r="B3777" s="651" t="s">
        <v>1308</v>
      </c>
      <c r="C3777" s="651" t="s">
        <v>296</v>
      </c>
      <c r="D3777" s="651" t="s">
        <v>1298</v>
      </c>
      <c r="E3777" s="651" t="s">
        <v>1303</v>
      </c>
      <c r="F3777" s="651" t="s">
        <v>1299</v>
      </c>
      <c r="G3777" s="651" t="s">
        <v>1303</v>
      </c>
      <c r="H3777" s="651">
        <v>4.9000000000000002E-2</v>
      </c>
      <c r="I3777" s="651" t="s">
        <v>1302</v>
      </c>
    </row>
    <row r="3778" spans="1:9" ht="15.75" x14ac:dyDescent="0.25">
      <c r="A3778" s="651">
        <v>3777</v>
      </c>
      <c r="B3778" s="651" t="s">
        <v>1308</v>
      </c>
      <c r="C3778" s="651" t="s">
        <v>296</v>
      </c>
      <c r="D3778" s="651" t="s">
        <v>1298</v>
      </c>
      <c r="E3778" s="651" t="s">
        <v>1303</v>
      </c>
      <c r="F3778" s="651" t="s">
        <v>1299</v>
      </c>
      <c r="G3778" s="651" t="s">
        <v>1303</v>
      </c>
      <c r="H3778" s="651">
        <v>4.9000000000000002E-2</v>
      </c>
      <c r="I3778" s="651" t="s">
        <v>1302</v>
      </c>
    </row>
    <row r="3779" spans="1:9" ht="15.75" x14ac:dyDescent="0.25">
      <c r="A3779" s="651">
        <v>3778</v>
      </c>
      <c r="B3779" s="651" t="s">
        <v>1308</v>
      </c>
      <c r="C3779" s="651" t="s">
        <v>296</v>
      </c>
      <c r="D3779" s="651" t="s">
        <v>1298</v>
      </c>
      <c r="E3779" s="651" t="s">
        <v>1303</v>
      </c>
      <c r="F3779" s="651" t="s">
        <v>1299</v>
      </c>
      <c r="G3779" s="651" t="s">
        <v>1303</v>
      </c>
      <c r="H3779" s="651">
        <v>4.9000000000000002E-2</v>
      </c>
      <c r="I3779" s="651" t="s">
        <v>1302</v>
      </c>
    </row>
    <row r="3780" spans="1:9" ht="15.75" x14ac:dyDescent="0.25">
      <c r="A3780" s="651">
        <v>3779</v>
      </c>
      <c r="B3780" s="651" t="s">
        <v>1308</v>
      </c>
      <c r="C3780" s="651" t="s">
        <v>296</v>
      </c>
      <c r="D3780" s="651" t="s">
        <v>1298</v>
      </c>
      <c r="E3780" s="651" t="s">
        <v>1303</v>
      </c>
      <c r="F3780" s="651" t="s">
        <v>1301</v>
      </c>
      <c r="G3780" s="651" t="s">
        <v>1303</v>
      </c>
      <c r="H3780" s="651">
        <v>0.05</v>
      </c>
      <c r="I3780" s="651" t="s">
        <v>1300</v>
      </c>
    </row>
    <row r="3781" spans="1:9" ht="15.75" x14ac:dyDescent="0.25">
      <c r="A3781" s="651">
        <v>3780</v>
      </c>
      <c r="B3781" s="651" t="s">
        <v>1308</v>
      </c>
      <c r="C3781" s="651" t="s">
        <v>296</v>
      </c>
      <c r="D3781" s="651" t="s">
        <v>1298</v>
      </c>
      <c r="E3781" s="651" t="s">
        <v>1303</v>
      </c>
      <c r="F3781" s="651" t="s">
        <v>1301</v>
      </c>
      <c r="G3781" s="651" t="s">
        <v>1303</v>
      </c>
      <c r="H3781" s="651">
        <v>0.05</v>
      </c>
      <c r="I3781" s="651" t="s">
        <v>1302</v>
      </c>
    </row>
    <row r="3782" spans="1:9" ht="15.75" x14ac:dyDescent="0.25">
      <c r="A3782" s="651">
        <v>3781</v>
      </c>
      <c r="B3782" s="651" t="s">
        <v>1308</v>
      </c>
      <c r="C3782" s="651" t="s">
        <v>296</v>
      </c>
      <c r="D3782" s="651" t="s">
        <v>1298</v>
      </c>
      <c r="E3782" s="651" t="s">
        <v>1303</v>
      </c>
      <c r="F3782" s="651" t="s">
        <v>1301</v>
      </c>
      <c r="G3782" s="651" t="s">
        <v>1303</v>
      </c>
      <c r="H3782" s="651">
        <v>0.05</v>
      </c>
      <c r="I3782" s="651" t="s">
        <v>1302</v>
      </c>
    </row>
    <row r="3783" spans="1:9" ht="15.75" x14ac:dyDescent="0.25">
      <c r="A3783" s="651">
        <v>3782</v>
      </c>
      <c r="B3783" s="651" t="s">
        <v>1308</v>
      </c>
      <c r="C3783" s="651" t="s">
        <v>296</v>
      </c>
      <c r="D3783" s="651" t="s">
        <v>1298</v>
      </c>
      <c r="E3783" s="651" t="s">
        <v>1303</v>
      </c>
      <c r="F3783" s="651" t="s">
        <v>1301</v>
      </c>
      <c r="G3783" s="651" t="s">
        <v>1303</v>
      </c>
      <c r="H3783" s="651">
        <v>0.05</v>
      </c>
      <c r="I3783" s="651" t="s">
        <v>1302</v>
      </c>
    </row>
    <row r="3784" spans="1:9" ht="15.75" x14ac:dyDescent="0.25">
      <c r="A3784" s="651">
        <v>3783</v>
      </c>
      <c r="B3784" s="651" t="s">
        <v>1308</v>
      </c>
      <c r="C3784" s="651" t="s">
        <v>296</v>
      </c>
      <c r="D3784" s="651" t="s">
        <v>1298</v>
      </c>
      <c r="E3784" s="651" t="s">
        <v>1303</v>
      </c>
      <c r="F3784" s="651" t="s">
        <v>1301</v>
      </c>
      <c r="G3784" s="651" t="s">
        <v>1303</v>
      </c>
      <c r="H3784" s="651">
        <v>0.05</v>
      </c>
      <c r="I3784" s="651" t="s">
        <v>1302</v>
      </c>
    </row>
    <row r="3785" spans="1:9" ht="15.75" x14ac:dyDescent="0.25">
      <c r="A3785" s="651">
        <v>3784</v>
      </c>
      <c r="B3785" s="651" t="s">
        <v>1308</v>
      </c>
      <c r="C3785" s="651" t="s">
        <v>296</v>
      </c>
      <c r="D3785" s="651" t="s">
        <v>1298</v>
      </c>
      <c r="E3785" s="651" t="s">
        <v>1303</v>
      </c>
      <c r="F3785" s="651" t="s">
        <v>1301</v>
      </c>
      <c r="G3785" s="651" t="s">
        <v>1303</v>
      </c>
      <c r="H3785" s="651">
        <v>0.05</v>
      </c>
      <c r="I3785" s="651" t="s">
        <v>1302</v>
      </c>
    </row>
    <row r="3786" spans="1:9" ht="15.75" x14ac:dyDescent="0.25">
      <c r="A3786" s="651">
        <v>3785</v>
      </c>
      <c r="B3786" s="651" t="s">
        <v>1308</v>
      </c>
      <c r="C3786" s="651" t="s">
        <v>296</v>
      </c>
      <c r="D3786" s="651" t="s">
        <v>1298</v>
      </c>
      <c r="E3786" s="651" t="s">
        <v>1303</v>
      </c>
      <c r="F3786" s="651" t="s">
        <v>1301</v>
      </c>
      <c r="G3786" s="651" t="s">
        <v>1303</v>
      </c>
      <c r="H3786" s="651">
        <v>0.05</v>
      </c>
      <c r="I3786" s="651" t="s">
        <v>1302</v>
      </c>
    </row>
    <row r="3787" spans="1:9" ht="15.75" x14ac:dyDescent="0.25">
      <c r="A3787" s="651">
        <v>3786</v>
      </c>
      <c r="B3787" s="651" t="s">
        <v>1308</v>
      </c>
      <c r="C3787" s="651" t="s">
        <v>296</v>
      </c>
      <c r="D3787" s="651" t="s">
        <v>1298</v>
      </c>
      <c r="E3787" s="651" t="s">
        <v>1303</v>
      </c>
      <c r="F3787" s="651" t="s">
        <v>1301</v>
      </c>
      <c r="G3787" s="651" t="s">
        <v>1303</v>
      </c>
      <c r="H3787" s="651">
        <v>0.05</v>
      </c>
      <c r="I3787" s="651" t="s">
        <v>1302</v>
      </c>
    </row>
    <row r="3788" spans="1:9" ht="15.75" x14ac:dyDescent="0.25">
      <c r="A3788" s="651">
        <v>3787</v>
      </c>
      <c r="B3788" s="651" t="s">
        <v>1308</v>
      </c>
      <c r="C3788" s="651" t="s">
        <v>296</v>
      </c>
      <c r="D3788" s="651" t="s">
        <v>1298</v>
      </c>
      <c r="E3788" s="651" t="s">
        <v>1303</v>
      </c>
      <c r="F3788" s="651" t="s">
        <v>1301</v>
      </c>
      <c r="G3788" s="651" t="s">
        <v>1303</v>
      </c>
      <c r="H3788" s="651">
        <v>0.05</v>
      </c>
      <c r="I3788" s="651" t="s">
        <v>1302</v>
      </c>
    </row>
    <row r="3789" spans="1:9" ht="15.75" x14ac:dyDescent="0.25">
      <c r="A3789" s="651">
        <v>3788</v>
      </c>
      <c r="B3789" s="651" t="s">
        <v>1308</v>
      </c>
      <c r="C3789" s="651" t="s">
        <v>296</v>
      </c>
      <c r="D3789" s="651" t="s">
        <v>1298</v>
      </c>
      <c r="E3789" s="651" t="s">
        <v>1303</v>
      </c>
      <c r="F3789" s="651" t="s">
        <v>1301</v>
      </c>
      <c r="G3789" s="651" t="s">
        <v>1303</v>
      </c>
      <c r="H3789" s="651">
        <v>0.05</v>
      </c>
      <c r="I3789" s="651" t="s">
        <v>1302</v>
      </c>
    </row>
    <row r="3790" spans="1:9" ht="15.75" x14ac:dyDescent="0.25">
      <c r="A3790" s="651">
        <v>3789</v>
      </c>
      <c r="B3790" s="651" t="s">
        <v>1308</v>
      </c>
      <c r="C3790" s="651" t="s">
        <v>296</v>
      </c>
      <c r="D3790" s="651" t="s">
        <v>1298</v>
      </c>
      <c r="E3790" s="651" t="s">
        <v>1303</v>
      </c>
      <c r="F3790" s="651" t="s">
        <v>1301</v>
      </c>
      <c r="G3790" s="651" t="s">
        <v>1303</v>
      </c>
      <c r="H3790" s="651">
        <v>0.05</v>
      </c>
      <c r="I3790" s="651" t="s">
        <v>1302</v>
      </c>
    </row>
    <row r="3791" spans="1:9" ht="15.75" x14ac:dyDescent="0.25">
      <c r="A3791" s="651">
        <v>3790</v>
      </c>
      <c r="B3791" s="651" t="s">
        <v>1308</v>
      </c>
      <c r="C3791" s="651" t="s">
        <v>296</v>
      </c>
      <c r="D3791" s="651" t="s">
        <v>1298</v>
      </c>
      <c r="E3791" s="651" t="s">
        <v>1303</v>
      </c>
      <c r="F3791" s="651" t="s">
        <v>1301</v>
      </c>
      <c r="G3791" s="651" t="s">
        <v>1303</v>
      </c>
      <c r="H3791" s="651">
        <v>0.05</v>
      </c>
      <c r="I3791" s="651" t="s">
        <v>1302</v>
      </c>
    </row>
    <row r="3792" spans="1:9" ht="15.75" x14ac:dyDescent="0.25">
      <c r="A3792" s="651">
        <v>3791</v>
      </c>
      <c r="B3792" s="651" t="s">
        <v>1308</v>
      </c>
      <c r="C3792" s="651" t="s">
        <v>296</v>
      </c>
      <c r="D3792" s="651" t="s">
        <v>1298</v>
      </c>
      <c r="E3792" s="651" t="s">
        <v>1303</v>
      </c>
      <c r="F3792" s="651" t="s">
        <v>1301</v>
      </c>
      <c r="G3792" s="651" t="s">
        <v>1303</v>
      </c>
      <c r="H3792" s="651">
        <v>0.05</v>
      </c>
      <c r="I3792" s="651" t="s">
        <v>1302</v>
      </c>
    </row>
    <row r="3793" spans="1:9" ht="15.75" x14ac:dyDescent="0.25">
      <c r="A3793" s="651">
        <v>3792</v>
      </c>
      <c r="B3793" s="651" t="s">
        <v>1308</v>
      </c>
      <c r="C3793" s="651" t="s">
        <v>296</v>
      </c>
      <c r="D3793" s="651" t="s">
        <v>1298</v>
      </c>
      <c r="E3793" s="651" t="s">
        <v>1303</v>
      </c>
      <c r="F3793" s="651" t="s">
        <v>1301</v>
      </c>
      <c r="G3793" s="651" t="s">
        <v>1303</v>
      </c>
      <c r="H3793" s="651">
        <v>0.05</v>
      </c>
      <c r="I3793" s="651" t="s">
        <v>1302</v>
      </c>
    </row>
    <row r="3794" spans="1:9" ht="15.75" x14ac:dyDescent="0.25">
      <c r="A3794" s="651">
        <v>3793</v>
      </c>
      <c r="B3794" s="651" t="s">
        <v>1308</v>
      </c>
      <c r="C3794" s="651" t="s">
        <v>296</v>
      </c>
      <c r="D3794" s="651" t="s">
        <v>1298</v>
      </c>
      <c r="E3794" s="651" t="s">
        <v>1303</v>
      </c>
      <c r="F3794" s="651" t="s">
        <v>1301</v>
      </c>
      <c r="G3794" s="651" t="s">
        <v>1303</v>
      </c>
      <c r="H3794" s="651">
        <v>0.05</v>
      </c>
      <c r="I3794" s="651" t="s">
        <v>1302</v>
      </c>
    </row>
    <row r="3795" spans="1:9" ht="15.75" x14ac:dyDescent="0.25">
      <c r="A3795" s="651">
        <v>3794</v>
      </c>
      <c r="B3795" s="651" t="s">
        <v>1308</v>
      </c>
      <c r="C3795" s="651" t="s">
        <v>296</v>
      </c>
      <c r="D3795" s="651" t="s">
        <v>1298</v>
      </c>
      <c r="E3795" s="651" t="s">
        <v>1303</v>
      </c>
      <c r="F3795" s="651" t="s">
        <v>1301</v>
      </c>
      <c r="G3795" s="651" t="s">
        <v>1303</v>
      </c>
      <c r="H3795" s="651">
        <v>0.05</v>
      </c>
      <c r="I3795" s="651" t="s">
        <v>1302</v>
      </c>
    </row>
    <row r="3796" spans="1:9" ht="15.75" x14ac:dyDescent="0.25">
      <c r="A3796" s="651">
        <v>3795</v>
      </c>
      <c r="B3796" s="651" t="s">
        <v>1308</v>
      </c>
      <c r="C3796" s="651" t="s">
        <v>296</v>
      </c>
      <c r="D3796" s="651" t="s">
        <v>1298</v>
      </c>
      <c r="E3796" s="651" t="s">
        <v>1303</v>
      </c>
      <c r="F3796" s="651" t="s">
        <v>1301</v>
      </c>
      <c r="G3796" s="651" t="s">
        <v>1303</v>
      </c>
      <c r="H3796" s="651">
        <v>0.05</v>
      </c>
      <c r="I3796" s="651" t="s">
        <v>1302</v>
      </c>
    </row>
    <row r="3797" spans="1:9" ht="15.75" x14ac:dyDescent="0.25">
      <c r="A3797" s="651">
        <v>3796</v>
      </c>
      <c r="B3797" s="651" t="s">
        <v>1308</v>
      </c>
      <c r="C3797" s="651" t="s">
        <v>296</v>
      </c>
      <c r="D3797" s="651" t="s">
        <v>1298</v>
      </c>
      <c r="E3797" s="651" t="s">
        <v>1303</v>
      </c>
      <c r="F3797" s="651" t="s">
        <v>1301</v>
      </c>
      <c r="G3797" s="651" t="s">
        <v>1303</v>
      </c>
      <c r="H3797" s="651">
        <v>0.05</v>
      </c>
      <c r="I3797" s="651" t="s">
        <v>1302</v>
      </c>
    </row>
    <row r="3798" spans="1:9" ht="15.75" x14ac:dyDescent="0.25">
      <c r="A3798" s="651">
        <v>3797</v>
      </c>
      <c r="B3798" s="651" t="s">
        <v>1308</v>
      </c>
      <c r="C3798" s="651" t="s">
        <v>296</v>
      </c>
      <c r="D3798" s="651" t="s">
        <v>1298</v>
      </c>
      <c r="E3798" s="651" t="s">
        <v>1303</v>
      </c>
      <c r="F3798" s="651" t="s">
        <v>1301</v>
      </c>
      <c r="G3798" s="651" t="s">
        <v>1303</v>
      </c>
      <c r="H3798" s="651">
        <v>0.05</v>
      </c>
      <c r="I3798" s="651" t="s">
        <v>1302</v>
      </c>
    </row>
    <row r="3799" spans="1:9" ht="15.75" x14ac:dyDescent="0.25">
      <c r="A3799" s="651">
        <v>3798</v>
      </c>
      <c r="B3799" s="651" t="s">
        <v>1308</v>
      </c>
      <c r="C3799" s="651" t="s">
        <v>296</v>
      </c>
      <c r="D3799" s="651" t="s">
        <v>1298</v>
      </c>
      <c r="E3799" s="651" t="s">
        <v>1303</v>
      </c>
      <c r="F3799" s="651" t="s">
        <v>1301</v>
      </c>
      <c r="G3799" s="651" t="s">
        <v>1303</v>
      </c>
      <c r="H3799" s="651">
        <v>0.05</v>
      </c>
      <c r="I3799" s="651" t="s">
        <v>1302</v>
      </c>
    </row>
    <row r="3800" spans="1:9" ht="15.75" x14ac:dyDescent="0.25">
      <c r="A3800" s="651">
        <v>3799</v>
      </c>
      <c r="B3800" s="651" t="s">
        <v>1308</v>
      </c>
      <c r="C3800" s="651" t="s">
        <v>296</v>
      </c>
      <c r="D3800" s="651" t="s">
        <v>1298</v>
      </c>
      <c r="E3800" s="651" t="s">
        <v>1303</v>
      </c>
      <c r="F3800" s="651" t="s">
        <v>1301</v>
      </c>
      <c r="G3800" s="651" t="s">
        <v>1303</v>
      </c>
      <c r="H3800" s="651">
        <v>0.05</v>
      </c>
      <c r="I3800" s="651" t="s">
        <v>1302</v>
      </c>
    </row>
    <row r="3801" spans="1:9" ht="15.75" x14ac:dyDescent="0.25">
      <c r="A3801" s="651">
        <v>3800</v>
      </c>
      <c r="B3801" s="651" t="s">
        <v>1308</v>
      </c>
      <c r="C3801" s="651" t="s">
        <v>296</v>
      </c>
      <c r="D3801" s="651" t="s">
        <v>1298</v>
      </c>
      <c r="E3801" s="651" t="s">
        <v>1303</v>
      </c>
      <c r="F3801" s="651" t="s">
        <v>1301</v>
      </c>
      <c r="G3801" s="651" t="s">
        <v>1303</v>
      </c>
      <c r="H3801" s="651">
        <v>0.05</v>
      </c>
      <c r="I3801" s="651" t="s">
        <v>1302</v>
      </c>
    </row>
    <row r="3802" spans="1:9" ht="15.75" x14ac:dyDescent="0.25">
      <c r="A3802" s="651">
        <v>3801</v>
      </c>
      <c r="B3802" s="651" t="s">
        <v>1308</v>
      </c>
      <c r="C3802" s="651" t="s">
        <v>296</v>
      </c>
      <c r="D3802" s="651" t="s">
        <v>1298</v>
      </c>
      <c r="E3802" s="651" t="s">
        <v>1303</v>
      </c>
      <c r="F3802" s="651" t="s">
        <v>1301</v>
      </c>
      <c r="G3802" s="651" t="s">
        <v>1303</v>
      </c>
      <c r="H3802" s="651">
        <v>0.05</v>
      </c>
      <c r="I3802" s="651" t="s">
        <v>1302</v>
      </c>
    </row>
    <row r="3803" spans="1:9" ht="15.75" x14ac:dyDescent="0.25">
      <c r="A3803" s="651">
        <v>3802</v>
      </c>
      <c r="B3803" s="651" t="s">
        <v>1308</v>
      </c>
      <c r="C3803" s="651" t="s">
        <v>296</v>
      </c>
      <c r="D3803" s="651" t="s">
        <v>1298</v>
      </c>
      <c r="E3803" s="651" t="s">
        <v>1303</v>
      </c>
      <c r="F3803" s="651" t="s">
        <v>1301</v>
      </c>
      <c r="G3803" s="651" t="s">
        <v>1303</v>
      </c>
      <c r="H3803" s="651">
        <v>0.05</v>
      </c>
      <c r="I3803" s="651" t="s">
        <v>1302</v>
      </c>
    </row>
    <row r="3804" spans="1:9" ht="15.75" x14ac:dyDescent="0.25">
      <c r="A3804" s="651">
        <v>3803</v>
      </c>
      <c r="B3804" s="651" t="s">
        <v>1308</v>
      </c>
      <c r="C3804" s="651" t="s">
        <v>296</v>
      </c>
      <c r="D3804" s="651" t="s">
        <v>1298</v>
      </c>
      <c r="E3804" s="651" t="s">
        <v>1303</v>
      </c>
      <c r="F3804" s="651" t="s">
        <v>1301</v>
      </c>
      <c r="G3804" s="651" t="s">
        <v>1303</v>
      </c>
      <c r="H3804" s="651">
        <v>0.05</v>
      </c>
      <c r="I3804" s="651" t="s">
        <v>1302</v>
      </c>
    </row>
    <row r="3805" spans="1:9" ht="15.75" x14ac:dyDescent="0.25">
      <c r="A3805" s="651">
        <v>3804</v>
      </c>
      <c r="B3805" s="651" t="s">
        <v>1308</v>
      </c>
      <c r="C3805" s="651" t="s">
        <v>296</v>
      </c>
      <c r="D3805" s="651" t="s">
        <v>1298</v>
      </c>
      <c r="E3805" s="651" t="s">
        <v>1303</v>
      </c>
      <c r="F3805" s="651" t="s">
        <v>1301</v>
      </c>
      <c r="G3805" s="651" t="s">
        <v>1303</v>
      </c>
      <c r="H3805" s="651">
        <v>0.05</v>
      </c>
      <c r="I3805" s="651" t="s">
        <v>1302</v>
      </c>
    </row>
    <row r="3806" spans="1:9" ht="15.75" x14ac:dyDescent="0.25">
      <c r="A3806" s="651">
        <v>3805</v>
      </c>
      <c r="B3806" s="651" t="s">
        <v>1308</v>
      </c>
      <c r="C3806" s="651" t="s">
        <v>296</v>
      </c>
      <c r="D3806" s="651" t="s">
        <v>1298</v>
      </c>
      <c r="E3806" s="651" t="s">
        <v>1303</v>
      </c>
      <c r="F3806" s="651" t="s">
        <v>1301</v>
      </c>
      <c r="G3806" s="651" t="s">
        <v>1303</v>
      </c>
      <c r="H3806" s="651">
        <v>0.05</v>
      </c>
      <c r="I3806" s="651" t="s">
        <v>1302</v>
      </c>
    </row>
    <row r="3807" spans="1:9" ht="15.75" x14ac:dyDescent="0.25">
      <c r="A3807" s="651">
        <v>3806</v>
      </c>
      <c r="B3807" s="651" t="s">
        <v>1308</v>
      </c>
      <c r="C3807" s="651" t="s">
        <v>296</v>
      </c>
      <c r="D3807" s="651" t="s">
        <v>1298</v>
      </c>
      <c r="E3807" s="651" t="s">
        <v>1303</v>
      </c>
      <c r="F3807" s="651" t="s">
        <v>1301</v>
      </c>
      <c r="G3807" s="651" t="s">
        <v>1303</v>
      </c>
      <c r="H3807" s="651">
        <v>0.05</v>
      </c>
      <c r="I3807" s="651" t="s">
        <v>1302</v>
      </c>
    </row>
    <row r="3808" spans="1:9" ht="15.75" x14ac:dyDescent="0.25">
      <c r="A3808" s="651">
        <v>3807</v>
      </c>
      <c r="B3808" s="651" t="s">
        <v>1308</v>
      </c>
      <c r="C3808" s="651" t="s">
        <v>296</v>
      </c>
      <c r="D3808" s="651" t="s">
        <v>1298</v>
      </c>
      <c r="E3808" s="651" t="s">
        <v>1303</v>
      </c>
      <c r="F3808" s="651" t="s">
        <v>1301</v>
      </c>
      <c r="G3808" s="651" t="s">
        <v>1303</v>
      </c>
      <c r="H3808" s="651">
        <v>0.05</v>
      </c>
      <c r="I3808" s="651" t="s">
        <v>1302</v>
      </c>
    </row>
    <row r="3809" spans="1:9" ht="15.75" x14ac:dyDescent="0.25">
      <c r="A3809" s="651">
        <v>3808</v>
      </c>
      <c r="B3809" s="651" t="s">
        <v>1308</v>
      </c>
      <c r="C3809" s="651" t="s">
        <v>296</v>
      </c>
      <c r="D3809" s="651" t="s">
        <v>1298</v>
      </c>
      <c r="E3809" s="651" t="s">
        <v>1303</v>
      </c>
      <c r="F3809" s="651" t="s">
        <v>1301</v>
      </c>
      <c r="G3809" s="651" t="s">
        <v>1303</v>
      </c>
      <c r="H3809" s="651">
        <v>0.05</v>
      </c>
      <c r="I3809" s="651" t="s">
        <v>1302</v>
      </c>
    </row>
    <row r="3810" spans="1:9" ht="15.75" x14ac:dyDescent="0.25">
      <c r="A3810" s="651">
        <v>3809</v>
      </c>
      <c r="B3810" s="651" t="s">
        <v>1308</v>
      </c>
      <c r="C3810" s="651" t="s">
        <v>296</v>
      </c>
      <c r="D3810" s="651" t="s">
        <v>1298</v>
      </c>
      <c r="E3810" s="651" t="s">
        <v>1303</v>
      </c>
      <c r="F3810" s="651" t="s">
        <v>1301</v>
      </c>
      <c r="G3810" s="651" t="s">
        <v>1303</v>
      </c>
      <c r="H3810" s="651">
        <v>0.05</v>
      </c>
      <c r="I3810" s="651" t="s">
        <v>1302</v>
      </c>
    </row>
    <row r="3811" spans="1:9" ht="15.75" x14ac:dyDescent="0.25">
      <c r="A3811" s="651">
        <v>3810</v>
      </c>
      <c r="B3811" s="651" t="s">
        <v>1308</v>
      </c>
      <c r="C3811" s="651" t="s">
        <v>296</v>
      </c>
      <c r="D3811" s="651" t="s">
        <v>1298</v>
      </c>
      <c r="E3811" s="651" t="s">
        <v>1303</v>
      </c>
      <c r="F3811" s="651" t="s">
        <v>1301</v>
      </c>
      <c r="G3811" s="651" t="s">
        <v>1303</v>
      </c>
      <c r="H3811" s="651">
        <v>0.05</v>
      </c>
      <c r="I3811" s="651" t="s">
        <v>1302</v>
      </c>
    </row>
    <row r="3812" spans="1:9" ht="15.75" x14ac:dyDescent="0.25">
      <c r="A3812" s="651">
        <v>3811</v>
      </c>
      <c r="B3812" s="651" t="s">
        <v>1308</v>
      </c>
      <c r="C3812" s="651" t="s">
        <v>296</v>
      </c>
      <c r="D3812" s="651" t="s">
        <v>1298</v>
      </c>
      <c r="E3812" s="651" t="s">
        <v>1303</v>
      </c>
      <c r="F3812" s="651" t="s">
        <v>1301</v>
      </c>
      <c r="G3812" s="651" t="s">
        <v>1303</v>
      </c>
      <c r="H3812" s="651">
        <v>0.05</v>
      </c>
      <c r="I3812" s="651" t="s">
        <v>1302</v>
      </c>
    </row>
    <row r="3813" spans="1:9" ht="15.75" x14ac:dyDescent="0.25">
      <c r="A3813" s="651">
        <v>3812</v>
      </c>
      <c r="B3813" s="651" t="s">
        <v>1308</v>
      </c>
      <c r="C3813" s="651" t="s">
        <v>296</v>
      </c>
      <c r="D3813" s="651" t="s">
        <v>1298</v>
      </c>
      <c r="E3813" s="651" t="s">
        <v>1303</v>
      </c>
      <c r="F3813" s="651" t="s">
        <v>1301</v>
      </c>
      <c r="G3813" s="651" t="s">
        <v>1303</v>
      </c>
      <c r="H3813" s="651">
        <v>0.05</v>
      </c>
      <c r="I3813" s="651" t="s">
        <v>1302</v>
      </c>
    </row>
    <row r="3814" spans="1:9" ht="15.75" x14ac:dyDescent="0.25">
      <c r="A3814" s="651">
        <v>3813</v>
      </c>
      <c r="B3814" s="651" t="s">
        <v>1308</v>
      </c>
      <c r="C3814" s="651" t="s">
        <v>296</v>
      </c>
      <c r="D3814" s="651" t="s">
        <v>1298</v>
      </c>
      <c r="E3814" s="651" t="s">
        <v>1303</v>
      </c>
      <c r="F3814" s="651" t="s">
        <v>1301</v>
      </c>
      <c r="G3814" s="651" t="s">
        <v>1303</v>
      </c>
      <c r="H3814" s="651">
        <v>0.05</v>
      </c>
      <c r="I3814" s="651" t="s">
        <v>1302</v>
      </c>
    </row>
    <row r="3815" spans="1:9" ht="15.75" x14ac:dyDescent="0.25">
      <c r="A3815" s="651">
        <v>3814</v>
      </c>
      <c r="B3815" s="651" t="s">
        <v>1308</v>
      </c>
      <c r="C3815" s="651" t="s">
        <v>296</v>
      </c>
      <c r="D3815" s="651" t="s">
        <v>1298</v>
      </c>
      <c r="E3815" s="651" t="s">
        <v>1303</v>
      </c>
      <c r="F3815" s="651" t="s">
        <v>1301</v>
      </c>
      <c r="G3815" s="651" t="s">
        <v>1303</v>
      </c>
      <c r="H3815" s="651">
        <v>0.05</v>
      </c>
      <c r="I3815" s="651" t="s">
        <v>1302</v>
      </c>
    </row>
    <row r="3816" spans="1:9" ht="15.75" x14ac:dyDescent="0.25">
      <c r="A3816" s="651">
        <v>3815</v>
      </c>
      <c r="B3816" s="651" t="s">
        <v>1308</v>
      </c>
      <c r="C3816" s="651" t="s">
        <v>296</v>
      </c>
      <c r="D3816" s="651" t="s">
        <v>1298</v>
      </c>
      <c r="E3816" s="651" t="s">
        <v>1303</v>
      </c>
      <c r="F3816" s="651" t="s">
        <v>1301</v>
      </c>
      <c r="G3816" s="651" t="s">
        <v>1303</v>
      </c>
      <c r="H3816" s="651">
        <v>0.05</v>
      </c>
      <c r="I3816" s="651" t="s">
        <v>1302</v>
      </c>
    </row>
    <row r="3817" spans="1:9" ht="15.75" x14ac:dyDescent="0.25">
      <c r="A3817" s="651">
        <v>3816</v>
      </c>
      <c r="B3817" s="651" t="s">
        <v>1308</v>
      </c>
      <c r="C3817" s="651" t="s">
        <v>296</v>
      </c>
      <c r="D3817" s="651" t="s">
        <v>1298</v>
      </c>
      <c r="E3817" s="651" t="s">
        <v>1303</v>
      </c>
      <c r="F3817" s="651" t="s">
        <v>1301</v>
      </c>
      <c r="G3817" s="651" t="s">
        <v>1303</v>
      </c>
      <c r="H3817" s="651">
        <v>0.05</v>
      </c>
      <c r="I3817" s="651" t="s">
        <v>1302</v>
      </c>
    </row>
    <row r="3818" spans="1:9" ht="15.75" x14ac:dyDescent="0.25">
      <c r="A3818" s="651">
        <v>3817</v>
      </c>
      <c r="B3818" s="651" t="s">
        <v>1308</v>
      </c>
      <c r="C3818" s="651" t="s">
        <v>296</v>
      </c>
      <c r="D3818" s="651" t="s">
        <v>1298</v>
      </c>
      <c r="E3818" s="651" t="s">
        <v>1303</v>
      </c>
      <c r="F3818" s="651" t="s">
        <v>1301</v>
      </c>
      <c r="G3818" s="651" t="s">
        <v>1303</v>
      </c>
      <c r="H3818" s="651">
        <v>0.05</v>
      </c>
      <c r="I3818" s="651" t="s">
        <v>1302</v>
      </c>
    </row>
    <row r="3819" spans="1:9" ht="15.75" x14ac:dyDescent="0.25">
      <c r="A3819" s="651">
        <v>3818</v>
      </c>
      <c r="B3819" s="651" t="s">
        <v>1308</v>
      </c>
      <c r="C3819" s="651" t="s">
        <v>296</v>
      </c>
      <c r="D3819" s="651" t="s">
        <v>1298</v>
      </c>
      <c r="E3819" s="651" t="s">
        <v>1303</v>
      </c>
      <c r="F3819" s="651" t="s">
        <v>1301</v>
      </c>
      <c r="G3819" s="651" t="s">
        <v>1303</v>
      </c>
      <c r="H3819" s="651">
        <v>0.05</v>
      </c>
      <c r="I3819" s="651" t="s">
        <v>1302</v>
      </c>
    </row>
    <row r="3820" spans="1:9" ht="15.75" x14ac:dyDescent="0.25">
      <c r="A3820" s="651">
        <v>3819</v>
      </c>
      <c r="B3820" s="651" t="s">
        <v>1308</v>
      </c>
      <c r="C3820" s="651" t="s">
        <v>296</v>
      </c>
      <c r="D3820" s="651" t="s">
        <v>1298</v>
      </c>
      <c r="E3820" s="651" t="s">
        <v>1303</v>
      </c>
      <c r="F3820" s="651" t="s">
        <v>1301</v>
      </c>
      <c r="G3820" s="651" t="s">
        <v>1303</v>
      </c>
      <c r="H3820" s="651">
        <v>0.05</v>
      </c>
      <c r="I3820" s="651" t="s">
        <v>1302</v>
      </c>
    </row>
    <row r="3821" spans="1:9" ht="15.75" x14ac:dyDescent="0.25">
      <c r="A3821" s="651">
        <v>3820</v>
      </c>
      <c r="B3821" s="651" t="s">
        <v>1308</v>
      </c>
      <c r="C3821" s="651" t="s">
        <v>296</v>
      </c>
      <c r="D3821" s="651" t="s">
        <v>1298</v>
      </c>
      <c r="E3821" s="651" t="s">
        <v>1303</v>
      </c>
      <c r="F3821" s="651" t="s">
        <v>1301</v>
      </c>
      <c r="G3821" s="651" t="s">
        <v>1303</v>
      </c>
      <c r="H3821" s="651">
        <v>0.05</v>
      </c>
      <c r="I3821" s="651" t="s">
        <v>1302</v>
      </c>
    </row>
    <row r="3822" spans="1:9" ht="15.75" x14ac:dyDescent="0.25">
      <c r="A3822" s="651">
        <v>3821</v>
      </c>
      <c r="B3822" s="651" t="s">
        <v>1308</v>
      </c>
      <c r="C3822" s="651" t="s">
        <v>296</v>
      </c>
      <c r="D3822" s="651" t="s">
        <v>1298</v>
      </c>
      <c r="E3822" s="651" t="s">
        <v>1303</v>
      </c>
      <c r="F3822" s="651" t="s">
        <v>1301</v>
      </c>
      <c r="G3822" s="651" t="s">
        <v>1303</v>
      </c>
      <c r="H3822" s="651">
        <v>0.05</v>
      </c>
      <c r="I3822" s="651" t="s">
        <v>1302</v>
      </c>
    </row>
    <row r="3823" spans="1:9" ht="15.75" x14ac:dyDescent="0.25">
      <c r="A3823" s="651">
        <v>3822</v>
      </c>
      <c r="B3823" s="651" t="s">
        <v>1308</v>
      </c>
      <c r="C3823" s="651" t="s">
        <v>296</v>
      </c>
      <c r="D3823" s="651" t="s">
        <v>1298</v>
      </c>
      <c r="E3823" s="651" t="s">
        <v>1303</v>
      </c>
      <c r="F3823" s="651" t="s">
        <v>1301</v>
      </c>
      <c r="G3823" s="651" t="s">
        <v>1303</v>
      </c>
      <c r="H3823" s="651">
        <v>0.05</v>
      </c>
      <c r="I3823" s="651" t="s">
        <v>1302</v>
      </c>
    </row>
    <row r="3824" spans="1:9" ht="15.75" x14ac:dyDescent="0.25">
      <c r="A3824" s="651">
        <v>3823</v>
      </c>
      <c r="B3824" s="651" t="s">
        <v>1308</v>
      </c>
      <c r="C3824" s="651" t="s">
        <v>296</v>
      </c>
      <c r="D3824" s="651" t="s">
        <v>1298</v>
      </c>
      <c r="E3824" s="651" t="s">
        <v>1303</v>
      </c>
      <c r="F3824" s="651" t="s">
        <v>1301</v>
      </c>
      <c r="G3824" s="651" t="s">
        <v>1303</v>
      </c>
      <c r="H3824" s="651">
        <v>0.05</v>
      </c>
      <c r="I3824" s="651" t="s">
        <v>1302</v>
      </c>
    </row>
    <row r="3825" spans="1:9" ht="15.75" x14ac:dyDescent="0.25">
      <c r="A3825" s="651">
        <v>3824</v>
      </c>
      <c r="B3825" s="651" t="s">
        <v>1308</v>
      </c>
      <c r="C3825" s="651" t="s">
        <v>296</v>
      </c>
      <c r="D3825" s="651" t="s">
        <v>1298</v>
      </c>
      <c r="E3825" s="651" t="s">
        <v>1303</v>
      </c>
      <c r="F3825" s="651" t="s">
        <v>1301</v>
      </c>
      <c r="G3825" s="651" t="s">
        <v>1303</v>
      </c>
      <c r="H3825" s="651">
        <v>0.05</v>
      </c>
      <c r="I3825" s="651" t="s">
        <v>1302</v>
      </c>
    </row>
    <row r="3826" spans="1:9" ht="15.75" x14ac:dyDescent="0.25">
      <c r="A3826" s="651">
        <v>3825</v>
      </c>
      <c r="B3826" s="651" t="s">
        <v>1308</v>
      </c>
      <c r="C3826" s="651" t="s">
        <v>296</v>
      </c>
      <c r="D3826" s="651" t="s">
        <v>1298</v>
      </c>
      <c r="E3826" s="651" t="s">
        <v>1303</v>
      </c>
      <c r="F3826" s="651" t="s">
        <v>1301</v>
      </c>
      <c r="G3826" s="651" t="s">
        <v>1303</v>
      </c>
      <c r="H3826" s="651">
        <v>0.05</v>
      </c>
      <c r="I3826" s="651" t="s">
        <v>1302</v>
      </c>
    </row>
    <row r="3827" spans="1:9" ht="15.75" x14ac:dyDescent="0.25">
      <c r="A3827" s="651">
        <v>3826</v>
      </c>
      <c r="B3827" s="651" t="s">
        <v>1308</v>
      </c>
      <c r="C3827" s="651" t="s">
        <v>296</v>
      </c>
      <c r="D3827" s="651" t="s">
        <v>1298</v>
      </c>
      <c r="E3827" s="651" t="s">
        <v>1303</v>
      </c>
      <c r="F3827" s="651" t="s">
        <v>1301</v>
      </c>
      <c r="G3827" s="651" t="s">
        <v>1303</v>
      </c>
      <c r="H3827" s="651">
        <v>0.05</v>
      </c>
      <c r="I3827" s="651" t="s">
        <v>1302</v>
      </c>
    </row>
    <row r="3828" spans="1:9" ht="15.75" x14ac:dyDescent="0.25">
      <c r="A3828" s="651">
        <v>3827</v>
      </c>
      <c r="B3828" s="651" t="s">
        <v>1308</v>
      </c>
      <c r="C3828" s="651" t="s">
        <v>296</v>
      </c>
      <c r="D3828" s="651" t="s">
        <v>1298</v>
      </c>
      <c r="E3828" s="651" t="s">
        <v>1303</v>
      </c>
      <c r="F3828" s="651" t="s">
        <v>1301</v>
      </c>
      <c r="G3828" s="651" t="s">
        <v>1303</v>
      </c>
      <c r="H3828" s="651">
        <v>0.05</v>
      </c>
      <c r="I3828" s="651" t="s">
        <v>1302</v>
      </c>
    </row>
    <row r="3829" spans="1:9" ht="15.75" x14ac:dyDescent="0.25">
      <c r="A3829" s="651">
        <v>3828</v>
      </c>
      <c r="B3829" s="651" t="s">
        <v>1308</v>
      </c>
      <c r="C3829" s="651" t="s">
        <v>296</v>
      </c>
      <c r="D3829" s="651" t="s">
        <v>1298</v>
      </c>
      <c r="E3829" s="651" t="s">
        <v>1303</v>
      </c>
      <c r="F3829" s="651" t="s">
        <v>1301</v>
      </c>
      <c r="G3829" s="651" t="s">
        <v>1303</v>
      </c>
      <c r="H3829" s="651">
        <v>0.05</v>
      </c>
      <c r="I3829" s="651" t="s">
        <v>1302</v>
      </c>
    </row>
    <row r="3830" spans="1:9" ht="15.75" x14ac:dyDescent="0.25">
      <c r="A3830" s="651">
        <v>3829</v>
      </c>
      <c r="B3830" s="651" t="s">
        <v>1308</v>
      </c>
      <c r="C3830" s="651" t="s">
        <v>296</v>
      </c>
      <c r="D3830" s="651" t="s">
        <v>1298</v>
      </c>
      <c r="E3830" s="651" t="s">
        <v>1303</v>
      </c>
      <c r="F3830" s="651" t="s">
        <v>1301</v>
      </c>
      <c r="G3830" s="651" t="s">
        <v>1303</v>
      </c>
      <c r="H3830" s="651">
        <v>0.05</v>
      </c>
      <c r="I3830" s="651" t="s">
        <v>1302</v>
      </c>
    </row>
    <row r="3831" spans="1:9" ht="15.75" x14ac:dyDescent="0.25">
      <c r="A3831" s="651">
        <v>3830</v>
      </c>
      <c r="B3831" s="651" t="s">
        <v>1308</v>
      </c>
      <c r="C3831" s="651" t="s">
        <v>296</v>
      </c>
      <c r="D3831" s="651" t="s">
        <v>1298</v>
      </c>
      <c r="E3831" s="651" t="s">
        <v>1303</v>
      </c>
      <c r="F3831" s="651" t="s">
        <v>1301</v>
      </c>
      <c r="G3831" s="651" t="s">
        <v>1303</v>
      </c>
      <c r="H3831" s="651">
        <v>0.05</v>
      </c>
      <c r="I3831" s="651" t="s">
        <v>1302</v>
      </c>
    </row>
    <row r="3832" spans="1:9" ht="15.75" x14ac:dyDescent="0.25">
      <c r="A3832" s="651">
        <v>3831</v>
      </c>
      <c r="B3832" s="651" t="s">
        <v>1308</v>
      </c>
      <c r="C3832" s="651" t="s">
        <v>296</v>
      </c>
      <c r="D3832" s="651" t="s">
        <v>1298</v>
      </c>
      <c r="E3832" s="651" t="s">
        <v>1303</v>
      </c>
      <c r="F3832" s="651" t="s">
        <v>1301</v>
      </c>
      <c r="G3832" s="651" t="s">
        <v>1303</v>
      </c>
      <c r="H3832" s="651">
        <v>0.05</v>
      </c>
      <c r="I3832" s="651" t="s">
        <v>1302</v>
      </c>
    </row>
    <row r="3833" spans="1:9" ht="15.75" x14ac:dyDescent="0.25">
      <c r="A3833" s="651">
        <v>3832</v>
      </c>
      <c r="B3833" s="651" t="s">
        <v>1308</v>
      </c>
      <c r="C3833" s="651" t="s">
        <v>296</v>
      </c>
      <c r="D3833" s="651" t="s">
        <v>1298</v>
      </c>
      <c r="E3833" s="651" t="s">
        <v>1303</v>
      </c>
      <c r="F3833" s="651" t="s">
        <v>1301</v>
      </c>
      <c r="G3833" s="651" t="s">
        <v>1303</v>
      </c>
      <c r="H3833" s="651">
        <v>0.05</v>
      </c>
      <c r="I3833" s="651" t="s">
        <v>1302</v>
      </c>
    </row>
    <row r="3834" spans="1:9" ht="15.75" x14ac:dyDescent="0.25">
      <c r="A3834" s="651">
        <v>3833</v>
      </c>
      <c r="B3834" s="651" t="s">
        <v>1308</v>
      </c>
      <c r="C3834" s="651" t="s">
        <v>296</v>
      </c>
      <c r="D3834" s="651" t="s">
        <v>1298</v>
      </c>
      <c r="E3834" s="651" t="s">
        <v>1303</v>
      </c>
      <c r="F3834" s="651" t="s">
        <v>1301</v>
      </c>
      <c r="G3834" s="651" t="s">
        <v>1303</v>
      </c>
      <c r="H3834" s="651">
        <v>0.05</v>
      </c>
      <c r="I3834" s="651" t="s">
        <v>1302</v>
      </c>
    </row>
    <row r="3835" spans="1:9" ht="15.75" x14ac:dyDescent="0.25">
      <c r="A3835" s="651">
        <v>3834</v>
      </c>
      <c r="B3835" s="651" t="s">
        <v>1308</v>
      </c>
      <c r="C3835" s="651" t="s">
        <v>296</v>
      </c>
      <c r="D3835" s="651" t="s">
        <v>1298</v>
      </c>
      <c r="E3835" s="651" t="s">
        <v>1303</v>
      </c>
      <c r="F3835" s="651" t="s">
        <v>1301</v>
      </c>
      <c r="G3835" s="651" t="s">
        <v>1303</v>
      </c>
      <c r="H3835" s="651">
        <v>0.05</v>
      </c>
      <c r="I3835" s="651" t="s">
        <v>1302</v>
      </c>
    </row>
    <row r="3836" spans="1:9" ht="15.75" x14ac:dyDescent="0.25">
      <c r="A3836" s="651">
        <v>3835</v>
      </c>
      <c r="B3836" s="651" t="s">
        <v>1308</v>
      </c>
      <c r="C3836" s="651" t="s">
        <v>296</v>
      </c>
      <c r="D3836" s="651" t="s">
        <v>1298</v>
      </c>
      <c r="E3836" s="651" t="s">
        <v>1303</v>
      </c>
      <c r="F3836" s="651" t="s">
        <v>1301</v>
      </c>
      <c r="G3836" s="651" t="s">
        <v>1303</v>
      </c>
      <c r="H3836" s="651">
        <v>0.05</v>
      </c>
      <c r="I3836" s="651" t="s">
        <v>1302</v>
      </c>
    </row>
    <row r="3837" spans="1:9" ht="15.75" x14ac:dyDescent="0.25">
      <c r="A3837" s="651">
        <v>3836</v>
      </c>
      <c r="B3837" s="651" t="s">
        <v>1308</v>
      </c>
      <c r="C3837" s="651" t="s">
        <v>296</v>
      </c>
      <c r="D3837" s="651" t="s">
        <v>1298</v>
      </c>
      <c r="E3837" s="651" t="s">
        <v>1303</v>
      </c>
      <c r="F3837" s="651" t="s">
        <v>1301</v>
      </c>
      <c r="G3837" s="651" t="s">
        <v>1303</v>
      </c>
      <c r="H3837" s="651">
        <v>0.05</v>
      </c>
      <c r="I3837" s="651" t="s">
        <v>1302</v>
      </c>
    </row>
    <row r="3838" spans="1:9" ht="15.75" x14ac:dyDescent="0.25">
      <c r="A3838" s="651">
        <v>3837</v>
      </c>
      <c r="B3838" s="651" t="s">
        <v>1308</v>
      </c>
      <c r="C3838" s="651" t="s">
        <v>296</v>
      </c>
      <c r="D3838" s="651" t="s">
        <v>1298</v>
      </c>
      <c r="E3838" s="651" t="s">
        <v>1303</v>
      </c>
      <c r="F3838" s="651" t="s">
        <v>1301</v>
      </c>
      <c r="G3838" s="651" t="s">
        <v>1303</v>
      </c>
      <c r="H3838" s="651">
        <v>0.05</v>
      </c>
      <c r="I3838" s="651" t="s">
        <v>1302</v>
      </c>
    </row>
    <row r="3839" spans="1:9" ht="15.75" x14ac:dyDescent="0.25">
      <c r="A3839" s="651">
        <v>3838</v>
      </c>
      <c r="B3839" s="651" t="s">
        <v>1308</v>
      </c>
      <c r="C3839" s="651" t="s">
        <v>296</v>
      </c>
      <c r="D3839" s="651" t="s">
        <v>1298</v>
      </c>
      <c r="E3839" s="651" t="s">
        <v>1303</v>
      </c>
      <c r="F3839" s="651" t="s">
        <v>1301</v>
      </c>
      <c r="G3839" s="651" t="s">
        <v>1303</v>
      </c>
      <c r="H3839" s="651">
        <v>0.05</v>
      </c>
      <c r="I3839" s="651" t="s">
        <v>1302</v>
      </c>
    </row>
    <row r="3840" spans="1:9" ht="15.75" x14ac:dyDescent="0.25">
      <c r="A3840" s="651">
        <v>3839</v>
      </c>
      <c r="B3840" s="651" t="s">
        <v>1308</v>
      </c>
      <c r="C3840" s="651" t="s">
        <v>296</v>
      </c>
      <c r="D3840" s="651" t="s">
        <v>1298</v>
      </c>
      <c r="E3840" s="651" t="s">
        <v>1303</v>
      </c>
      <c r="F3840" s="651" t="s">
        <v>1301</v>
      </c>
      <c r="G3840" s="651" t="s">
        <v>1303</v>
      </c>
      <c r="H3840" s="651">
        <v>0.05</v>
      </c>
      <c r="I3840" s="651" t="s">
        <v>1302</v>
      </c>
    </row>
    <row r="3841" spans="1:9" ht="15.75" x14ac:dyDescent="0.25">
      <c r="A3841" s="651">
        <v>3840</v>
      </c>
      <c r="B3841" s="651" t="s">
        <v>1308</v>
      </c>
      <c r="C3841" s="651" t="s">
        <v>296</v>
      </c>
      <c r="D3841" s="651" t="s">
        <v>1298</v>
      </c>
      <c r="E3841" s="651" t="s">
        <v>1303</v>
      </c>
      <c r="F3841" s="651" t="s">
        <v>1301</v>
      </c>
      <c r="G3841" s="651" t="s">
        <v>1303</v>
      </c>
      <c r="H3841" s="651">
        <v>0.05</v>
      </c>
      <c r="I3841" s="651" t="s">
        <v>1302</v>
      </c>
    </row>
    <row r="3842" spans="1:9" ht="15.75" x14ac:dyDescent="0.25">
      <c r="A3842" s="651">
        <v>3841</v>
      </c>
      <c r="B3842" s="651" t="s">
        <v>1308</v>
      </c>
      <c r="C3842" s="651" t="s">
        <v>296</v>
      </c>
      <c r="D3842" s="651" t="s">
        <v>1298</v>
      </c>
      <c r="E3842" s="651" t="s">
        <v>1303</v>
      </c>
      <c r="F3842" s="651" t="s">
        <v>1301</v>
      </c>
      <c r="G3842" s="651" t="s">
        <v>1303</v>
      </c>
      <c r="H3842" s="651">
        <v>0.05</v>
      </c>
      <c r="I3842" s="651" t="s">
        <v>1302</v>
      </c>
    </row>
    <row r="3843" spans="1:9" ht="15.75" x14ac:dyDescent="0.25">
      <c r="A3843" s="651">
        <v>3842</v>
      </c>
      <c r="B3843" s="651" t="s">
        <v>1308</v>
      </c>
      <c r="C3843" s="651" t="s">
        <v>296</v>
      </c>
      <c r="D3843" s="651" t="s">
        <v>1298</v>
      </c>
      <c r="E3843" s="651" t="s">
        <v>1303</v>
      </c>
      <c r="F3843" s="651" t="s">
        <v>1301</v>
      </c>
      <c r="G3843" s="651" t="s">
        <v>1303</v>
      </c>
      <c r="H3843" s="651">
        <v>0.05</v>
      </c>
      <c r="I3843" s="651" t="s">
        <v>1302</v>
      </c>
    </row>
    <row r="3844" spans="1:9" ht="15.75" x14ac:dyDescent="0.25">
      <c r="A3844" s="651">
        <v>3843</v>
      </c>
      <c r="B3844" s="651" t="s">
        <v>1308</v>
      </c>
      <c r="C3844" s="651" t="s">
        <v>296</v>
      </c>
      <c r="D3844" s="651" t="s">
        <v>1298</v>
      </c>
      <c r="E3844" s="651" t="s">
        <v>1303</v>
      </c>
      <c r="F3844" s="651" t="s">
        <v>1301</v>
      </c>
      <c r="G3844" s="651" t="s">
        <v>1303</v>
      </c>
      <c r="H3844" s="651">
        <v>0.05</v>
      </c>
      <c r="I3844" s="651" t="s">
        <v>1302</v>
      </c>
    </row>
    <row r="3845" spans="1:9" ht="15.75" x14ac:dyDescent="0.25">
      <c r="A3845" s="651">
        <v>3844</v>
      </c>
      <c r="B3845" s="651" t="s">
        <v>1308</v>
      </c>
      <c r="C3845" s="651" t="s">
        <v>296</v>
      </c>
      <c r="D3845" s="651" t="s">
        <v>1298</v>
      </c>
      <c r="E3845" s="651" t="s">
        <v>1303</v>
      </c>
      <c r="F3845" s="651" t="s">
        <v>1301</v>
      </c>
      <c r="G3845" s="651" t="s">
        <v>1303</v>
      </c>
      <c r="H3845" s="651">
        <v>0.05</v>
      </c>
      <c r="I3845" s="651" t="s">
        <v>1302</v>
      </c>
    </row>
    <row r="3846" spans="1:9" ht="15.75" x14ac:dyDescent="0.25">
      <c r="A3846" s="651">
        <v>3845</v>
      </c>
      <c r="B3846" s="651" t="s">
        <v>1308</v>
      </c>
      <c r="C3846" s="651" t="s">
        <v>296</v>
      </c>
      <c r="D3846" s="651" t="s">
        <v>1298</v>
      </c>
      <c r="E3846" s="651" t="s">
        <v>1303</v>
      </c>
      <c r="F3846" s="651" t="s">
        <v>1301</v>
      </c>
      <c r="G3846" s="651" t="s">
        <v>1303</v>
      </c>
      <c r="H3846" s="651">
        <v>0.05</v>
      </c>
      <c r="I3846" s="651" t="s">
        <v>1302</v>
      </c>
    </row>
    <row r="3847" spans="1:9" ht="15.75" x14ac:dyDescent="0.25">
      <c r="A3847" s="651">
        <v>3846</v>
      </c>
      <c r="B3847" s="651" t="s">
        <v>1308</v>
      </c>
      <c r="C3847" s="651" t="s">
        <v>296</v>
      </c>
      <c r="D3847" s="651" t="s">
        <v>1298</v>
      </c>
      <c r="E3847" s="651" t="s">
        <v>1303</v>
      </c>
      <c r="F3847" s="651" t="s">
        <v>1301</v>
      </c>
      <c r="G3847" s="651" t="s">
        <v>1303</v>
      </c>
      <c r="H3847" s="651">
        <v>0.05</v>
      </c>
      <c r="I3847" s="651" t="s">
        <v>1302</v>
      </c>
    </row>
    <row r="3848" spans="1:9" ht="15.75" x14ac:dyDescent="0.25">
      <c r="A3848" s="651">
        <v>3847</v>
      </c>
      <c r="B3848" s="651" t="s">
        <v>1308</v>
      </c>
      <c r="C3848" s="651" t="s">
        <v>296</v>
      </c>
      <c r="D3848" s="651" t="s">
        <v>1298</v>
      </c>
      <c r="E3848" s="651" t="s">
        <v>1303</v>
      </c>
      <c r="F3848" s="651" t="s">
        <v>1301</v>
      </c>
      <c r="G3848" s="651" t="s">
        <v>1303</v>
      </c>
      <c r="H3848" s="651">
        <v>0.05</v>
      </c>
      <c r="I3848" s="651" t="s">
        <v>1302</v>
      </c>
    </row>
    <row r="3849" spans="1:9" ht="15.75" x14ac:dyDescent="0.25">
      <c r="A3849" s="651">
        <v>3848</v>
      </c>
      <c r="B3849" s="651" t="s">
        <v>1308</v>
      </c>
      <c r="C3849" s="651" t="s">
        <v>296</v>
      </c>
      <c r="D3849" s="651" t="s">
        <v>1298</v>
      </c>
      <c r="E3849" s="651" t="s">
        <v>1303</v>
      </c>
      <c r="F3849" s="651" t="s">
        <v>1301</v>
      </c>
      <c r="G3849" s="651" t="s">
        <v>1303</v>
      </c>
      <c r="H3849" s="651">
        <v>0.05</v>
      </c>
      <c r="I3849" s="651" t="s">
        <v>1302</v>
      </c>
    </row>
    <row r="3850" spans="1:9" ht="15.75" x14ac:dyDescent="0.25">
      <c r="A3850" s="651">
        <v>3849</v>
      </c>
      <c r="B3850" s="651" t="s">
        <v>1308</v>
      </c>
      <c r="C3850" s="651" t="s">
        <v>296</v>
      </c>
      <c r="D3850" s="651" t="s">
        <v>1298</v>
      </c>
      <c r="E3850" s="651" t="s">
        <v>1303</v>
      </c>
      <c r="F3850" s="651" t="s">
        <v>1301</v>
      </c>
      <c r="G3850" s="651" t="s">
        <v>1303</v>
      </c>
      <c r="H3850" s="651">
        <v>0.05</v>
      </c>
      <c r="I3850" s="651" t="s">
        <v>1302</v>
      </c>
    </row>
    <row r="3851" spans="1:9" ht="15.75" x14ac:dyDescent="0.25">
      <c r="A3851" s="651">
        <v>3850</v>
      </c>
      <c r="B3851" s="651" t="s">
        <v>1308</v>
      </c>
      <c r="C3851" s="651" t="s">
        <v>296</v>
      </c>
      <c r="D3851" s="651" t="s">
        <v>1298</v>
      </c>
      <c r="E3851" s="651" t="s">
        <v>1303</v>
      </c>
      <c r="F3851" s="651" t="s">
        <v>1301</v>
      </c>
      <c r="G3851" s="651" t="s">
        <v>1303</v>
      </c>
      <c r="H3851" s="651">
        <v>0.05</v>
      </c>
      <c r="I3851" s="651" t="s">
        <v>1302</v>
      </c>
    </row>
    <row r="3852" spans="1:9" ht="15.75" x14ac:dyDescent="0.25">
      <c r="A3852" s="651">
        <v>3851</v>
      </c>
      <c r="B3852" s="651" t="s">
        <v>1308</v>
      </c>
      <c r="C3852" s="651" t="s">
        <v>296</v>
      </c>
      <c r="D3852" s="651" t="s">
        <v>1298</v>
      </c>
      <c r="E3852" s="651" t="s">
        <v>1303</v>
      </c>
      <c r="F3852" s="651" t="s">
        <v>1301</v>
      </c>
      <c r="G3852" s="651" t="s">
        <v>1303</v>
      </c>
      <c r="H3852" s="651">
        <v>0.05</v>
      </c>
      <c r="I3852" s="651" t="s">
        <v>1302</v>
      </c>
    </row>
    <row r="3853" spans="1:9" ht="15.75" x14ac:dyDescent="0.25">
      <c r="A3853" s="651">
        <v>3852</v>
      </c>
      <c r="B3853" s="651" t="s">
        <v>1308</v>
      </c>
      <c r="C3853" s="651" t="s">
        <v>296</v>
      </c>
      <c r="D3853" s="651" t="s">
        <v>1298</v>
      </c>
      <c r="E3853" s="651" t="s">
        <v>1303</v>
      </c>
      <c r="F3853" s="651" t="s">
        <v>1301</v>
      </c>
      <c r="G3853" s="651" t="s">
        <v>1303</v>
      </c>
      <c r="H3853" s="651">
        <v>0.05</v>
      </c>
      <c r="I3853" s="651" t="s">
        <v>1302</v>
      </c>
    </row>
    <row r="3854" spans="1:9" ht="15.75" x14ac:dyDescent="0.25">
      <c r="A3854" s="651">
        <v>3853</v>
      </c>
      <c r="B3854" s="651" t="s">
        <v>1308</v>
      </c>
      <c r="C3854" s="651" t="s">
        <v>296</v>
      </c>
      <c r="D3854" s="651" t="s">
        <v>1298</v>
      </c>
      <c r="E3854" s="651" t="s">
        <v>1303</v>
      </c>
      <c r="F3854" s="651" t="s">
        <v>1301</v>
      </c>
      <c r="G3854" s="651" t="s">
        <v>1303</v>
      </c>
      <c r="H3854" s="651">
        <v>0.05</v>
      </c>
      <c r="I3854" s="651" t="s">
        <v>1302</v>
      </c>
    </row>
    <row r="3855" spans="1:9" ht="15.75" x14ac:dyDescent="0.25">
      <c r="A3855" s="651">
        <v>3854</v>
      </c>
      <c r="B3855" s="651" t="s">
        <v>1308</v>
      </c>
      <c r="C3855" s="651" t="s">
        <v>296</v>
      </c>
      <c r="D3855" s="651" t="s">
        <v>1298</v>
      </c>
      <c r="E3855" s="651" t="s">
        <v>1303</v>
      </c>
      <c r="F3855" s="651" t="s">
        <v>1301</v>
      </c>
      <c r="G3855" s="651" t="s">
        <v>1303</v>
      </c>
      <c r="H3855" s="651">
        <v>0.05</v>
      </c>
      <c r="I3855" s="651" t="s">
        <v>1302</v>
      </c>
    </row>
    <row r="3856" spans="1:9" ht="15.75" x14ac:dyDescent="0.25">
      <c r="A3856" s="651">
        <v>3855</v>
      </c>
      <c r="B3856" s="651" t="s">
        <v>1308</v>
      </c>
      <c r="C3856" s="651" t="s">
        <v>296</v>
      </c>
      <c r="D3856" s="651" t="s">
        <v>1298</v>
      </c>
      <c r="E3856" s="651" t="s">
        <v>1303</v>
      </c>
      <c r="F3856" s="651" t="s">
        <v>1301</v>
      </c>
      <c r="G3856" s="651" t="s">
        <v>1303</v>
      </c>
      <c r="H3856" s="651">
        <v>0.05</v>
      </c>
      <c r="I3856" s="651" t="s">
        <v>1302</v>
      </c>
    </row>
    <row r="3857" spans="1:9" ht="15.75" x14ac:dyDescent="0.25">
      <c r="A3857" s="651">
        <v>3856</v>
      </c>
      <c r="B3857" s="651" t="s">
        <v>1308</v>
      </c>
      <c r="C3857" s="651" t="s">
        <v>296</v>
      </c>
      <c r="D3857" s="651" t="s">
        <v>1298</v>
      </c>
      <c r="E3857" s="651" t="s">
        <v>1303</v>
      </c>
      <c r="F3857" s="651" t="s">
        <v>1301</v>
      </c>
      <c r="G3857" s="651" t="s">
        <v>1303</v>
      </c>
      <c r="H3857" s="651">
        <v>0.05</v>
      </c>
      <c r="I3857" s="651" t="s">
        <v>1302</v>
      </c>
    </row>
    <row r="3858" spans="1:9" ht="15.75" x14ac:dyDescent="0.25">
      <c r="A3858" s="651">
        <v>3857</v>
      </c>
      <c r="B3858" s="651" t="s">
        <v>1308</v>
      </c>
      <c r="C3858" s="651" t="s">
        <v>296</v>
      </c>
      <c r="D3858" s="651" t="s">
        <v>1298</v>
      </c>
      <c r="E3858" s="651" t="s">
        <v>1303</v>
      </c>
      <c r="F3858" s="651" t="s">
        <v>1301</v>
      </c>
      <c r="G3858" s="651" t="s">
        <v>1303</v>
      </c>
      <c r="H3858" s="651">
        <v>0.05</v>
      </c>
      <c r="I3858" s="651" t="s">
        <v>1302</v>
      </c>
    </row>
    <row r="3859" spans="1:9" ht="15.75" x14ac:dyDescent="0.25">
      <c r="A3859" s="651">
        <v>3858</v>
      </c>
      <c r="B3859" s="651" t="s">
        <v>1308</v>
      </c>
      <c r="C3859" s="651" t="s">
        <v>296</v>
      </c>
      <c r="D3859" s="651" t="s">
        <v>1298</v>
      </c>
      <c r="E3859" s="651" t="s">
        <v>1303</v>
      </c>
      <c r="F3859" s="651" t="s">
        <v>1301</v>
      </c>
      <c r="G3859" s="651" t="s">
        <v>1303</v>
      </c>
      <c r="H3859" s="651">
        <v>0.05</v>
      </c>
      <c r="I3859" s="651" t="s">
        <v>1302</v>
      </c>
    </row>
    <row r="3860" spans="1:9" ht="15.75" x14ac:dyDescent="0.25">
      <c r="A3860" s="651">
        <v>3859</v>
      </c>
      <c r="B3860" s="651" t="s">
        <v>1308</v>
      </c>
      <c r="C3860" s="651" t="s">
        <v>296</v>
      </c>
      <c r="D3860" s="651" t="s">
        <v>1298</v>
      </c>
      <c r="E3860" s="651" t="s">
        <v>1303</v>
      </c>
      <c r="F3860" s="651" t="s">
        <v>1301</v>
      </c>
      <c r="G3860" s="651" t="s">
        <v>1303</v>
      </c>
      <c r="H3860" s="651">
        <v>0.05</v>
      </c>
      <c r="I3860" s="651" t="s">
        <v>1302</v>
      </c>
    </row>
    <row r="3861" spans="1:9" ht="15.75" x14ac:dyDescent="0.25">
      <c r="A3861" s="651">
        <v>3860</v>
      </c>
      <c r="B3861" s="651" t="s">
        <v>1308</v>
      </c>
      <c r="C3861" s="651" t="s">
        <v>296</v>
      </c>
      <c r="D3861" s="651" t="s">
        <v>1298</v>
      </c>
      <c r="E3861" s="651" t="s">
        <v>1303</v>
      </c>
      <c r="F3861" s="651" t="s">
        <v>1301</v>
      </c>
      <c r="G3861" s="651" t="s">
        <v>1303</v>
      </c>
      <c r="H3861" s="651">
        <v>0.05</v>
      </c>
      <c r="I3861" s="651" t="s">
        <v>1302</v>
      </c>
    </row>
    <row r="3862" spans="1:9" ht="15.75" x14ac:dyDescent="0.25">
      <c r="A3862" s="651">
        <v>3861</v>
      </c>
      <c r="B3862" s="651" t="s">
        <v>1308</v>
      </c>
      <c r="C3862" s="651" t="s">
        <v>296</v>
      </c>
      <c r="D3862" s="651" t="s">
        <v>1298</v>
      </c>
      <c r="E3862" s="651" t="s">
        <v>1303</v>
      </c>
      <c r="F3862" s="651" t="s">
        <v>1301</v>
      </c>
      <c r="G3862" s="651" t="s">
        <v>1303</v>
      </c>
      <c r="H3862" s="651">
        <v>0.05</v>
      </c>
      <c r="I3862" s="651" t="s">
        <v>1302</v>
      </c>
    </row>
    <row r="3863" spans="1:9" ht="15.75" x14ac:dyDescent="0.25">
      <c r="A3863" s="651">
        <v>3862</v>
      </c>
      <c r="B3863" s="651" t="s">
        <v>1308</v>
      </c>
      <c r="C3863" s="651" t="s">
        <v>296</v>
      </c>
      <c r="D3863" s="651" t="s">
        <v>1298</v>
      </c>
      <c r="E3863" s="651" t="s">
        <v>1303</v>
      </c>
      <c r="F3863" s="651" t="s">
        <v>1301</v>
      </c>
      <c r="G3863" s="651" t="s">
        <v>1303</v>
      </c>
      <c r="H3863" s="651">
        <v>0.05</v>
      </c>
      <c r="I3863" s="651" t="s">
        <v>1302</v>
      </c>
    </row>
    <row r="3864" spans="1:9" ht="15.75" x14ac:dyDescent="0.25">
      <c r="A3864" s="651">
        <v>3863</v>
      </c>
      <c r="B3864" s="651" t="s">
        <v>1308</v>
      </c>
      <c r="C3864" s="651" t="s">
        <v>296</v>
      </c>
      <c r="D3864" s="651" t="s">
        <v>1298</v>
      </c>
      <c r="E3864" s="651" t="s">
        <v>1303</v>
      </c>
      <c r="F3864" s="651" t="s">
        <v>1301</v>
      </c>
      <c r="G3864" s="651" t="s">
        <v>1303</v>
      </c>
      <c r="H3864" s="651">
        <v>0.05</v>
      </c>
      <c r="I3864" s="651" t="s">
        <v>1302</v>
      </c>
    </row>
    <row r="3865" spans="1:9" ht="15.75" x14ac:dyDescent="0.25">
      <c r="A3865" s="651">
        <v>3864</v>
      </c>
      <c r="B3865" s="651" t="s">
        <v>1308</v>
      </c>
      <c r="C3865" s="651" t="s">
        <v>296</v>
      </c>
      <c r="D3865" s="651" t="s">
        <v>1298</v>
      </c>
      <c r="E3865" s="651" t="s">
        <v>1303</v>
      </c>
      <c r="F3865" s="651" t="s">
        <v>1301</v>
      </c>
      <c r="G3865" s="651" t="s">
        <v>1303</v>
      </c>
      <c r="H3865" s="651">
        <v>0.05</v>
      </c>
      <c r="I3865" s="651" t="s">
        <v>1302</v>
      </c>
    </row>
    <row r="3866" spans="1:9" ht="15.75" x14ac:dyDescent="0.25">
      <c r="A3866" s="651">
        <v>3865</v>
      </c>
      <c r="B3866" s="651" t="s">
        <v>1308</v>
      </c>
      <c r="C3866" s="651" t="s">
        <v>296</v>
      </c>
      <c r="D3866" s="651" t="s">
        <v>1298</v>
      </c>
      <c r="E3866" s="651" t="s">
        <v>1303</v>
      </c>
      <c r="F3866" s="651" t="s">
        <v>1301</v>
      </c>
      <c r="G3866" s="651" t="s">
        <v>1303</v>
      </c>
      <c r="H3866" s="651">
        <v>0.05</v>
      </c>
      <c r="I3866" s="651" t="s">
        <v>1302</v>
      </c>
    </row>
    <row r="3867" spans="1:9" ht="15.75" x14ac:dyDescent="0.25">
      <c r="A3867" s="651">
        <v>3866</v>
      </c>
      <c r="B3867" s="651" t="s">
        <v>1308</v>
      </c>
      <c r="C3867" s="651" t="s">
        <v>296</v>
      </c>
      <c r="D3867" s="651" t="s">
        <v>1298</v>
      </c>
      <c r="E3867" s="651" t="s">
        <v>1303</v>
      </c>
      <c r="F3867" s="651" t="s">
        <v>1301</v>
      </c>
      <c r="G3867" s="651" t="s">
        <v>1303</v>
      </c>
      <c r="H3867" s="651">
        <v>0.05</v>
      </c>
      <c r="I3867" s="651" t="s">
        <v>1302</v>
      </c>
    </row>
    <row r="3868" spans="1:9" ht="15.75" x14ac:dyDescent="0.25">
      <c r="A3868" s="651">
        <v>3867</v>
      </c>
      <c r="B3868" s="651" t="s">
        <v>1308</v>
      </c>
      <c r="C3868" s="651" t="s">
        <v>296</v>
      </c>
      <c r="D3868" s="651" t="s">
        <v>1298</v>
      </c>
      <c r="E3868" s="651" t="s">
        <v>1303</v>
      </c>
      <c r="F3868" s="651" t="s">
        <v>1301</v>
      </c>
      <c r="G3868" s="651" t="s">
        <v>1303</v>
      </c>
      <c r="H3868" s="651">
        <v>0.05</v>
      </c>
      <c r="I3868" s="651" t="s">
        <v>1302</v>
      </c>
    </row>
    <row r="3869" spans="1:9" ht="15.75" x14ac:dyDescent="0.25">
      <c r="A3869" s="651">
        <v>3868</v>
      </c>
      <c r="B3869" s="651" t="s">
        <v>1308</v>
      </c>
      <c r="C3869" s="651" t="s">
        <v>296</v>
      </c>
      <c r="D3869" s="651" t="s">
        <v>1298</v>
      </c>
      <c r="E3869" s="651" t="s">
        <v>1303</v>
      </c>
      <c r="F3869" s="651" t="s">
        <v>1301</v>
      </c>
      <c r="G3869" s="651" t="s">
        <v>1303</v>
      </c>
      <c r="H3869" s="651">
        <v>0.05</v>
      </c>
      <c r="I3869" s="651" t="s">
        <v>1302</v>
      </c>
    </row>
    <row r="3870" spans="1:9" ht="15.75" x14ac:dyDescent="0.25">
      <c r="A3870" s="651">
        <v>3869</v>
      </c>
      <c r="B3870" s="651" t="s">
        <v>1308</v>
      </c>
      <c r="C3870" s="651" t="s">
        <v>296</v>
      </c>
      <c r="D3870" s="651" t="s">
        <v>1298</v>
      </c>
      <c r="E3870" s="651" t="s">
        <v>1303</v>
      </c>
      <c r="F3870" s="651" t="s">
        <v>1301</v>
      </c>
      <c r="G3870" s="651" t="s">
        <v>1303</v>
      </c>
      <c r="H3870" s="651">
        <v>0.05</v>
      </c>
      <c r="I3870" s="651" t="s">
        <v>1302</v>
      </c>
    </row>
    <row r="3871" spans="1:9" ht="15.75" x14ac:dyDescent="0.25">
      <c r="A3871" s="651">
        <v>3870</v>
      </c>
      <c r="B3871" s="651" t="s">
        <v>1308</v>
      </c>
      <c r="C3871" s="651" t="s">
        <v>296</v>
      </c>
      <c r="D3871" s="651" t="s">
        <v>1298</v>
      </c>
      <c r="E3871" s="651" t="s">
        <v>1303</v>
      </c>
      <c r="F3871" s="651" t="s">
        <v>1301</v>
      </c>
      <c r="G3871" s="651" t="s">
        <v>1303</v>
      </c>
      <c r="H3871" s="651">
        <v>0.05</v>
      </c>
      <c r="I3871" s="651" t="s">
        <v>1302</v>
      </c>
    </row>
    <row r="3872" spans="1:9" ht="15.75" x14ac:dyDescent="0.25">
      <c r="A3872" s="651">
        <v>3871</v>
      </c>
      <c r="B3872" s="651" t="s">
        <v>1308</v>
      </c>
      <c r="C3872" s="651" t="s">
        <v>296</v>
      </c>
      <c r="D3872" s="651" t="s">
        <v>1298</v>
      </c>
      <c r="E3872" s="651" t="s">
        <v>1303</v>
      </c>
      <c r="F3872" s="651" t="s">
        <v>1301</v>
      </c>
      <c r="G3872" s="651" t="s">
        <v>1303</v>
      </c>
      <c r="H3872" s="651">
        <v>0.05</v>
      </c>
      <c r="I3872" s="651" t="s">
        <v>1302</v>
      </c>
    </row>
    <row r="3873" spans="1:9" ht="15.75" x14ac:dyDescent="0.25">
      <c r="A3873" s="651">
        <v>3872</v>
      </c>
      <c r="B3873" s="651" t="s">
        <v>1308</v>
      </c>
      <c r="C3873" s="651" t="s">
        <v>296</v>
      </c>
      <c r="D3873" s="651" t="s">
        <v>1298</v>
      </c>
      <c r="E3873" s="651" t="s">
        <v>1303</v>
      </c>
      <c r="F3873" s="651" t="s">
        <v>1301</v>
      </c>
      <c r="G3873" s="651" t="s">
        <v>1303</v>
      </c>
      <c r="H3873" s="651">
        <v>0.05</v>
      </c>
      <c r="I3873" s="651" t="s">
        <v>1302</v>
      </c>
    </row>
    <row r="3874" spans="1:9" ht="15.75" x14ac:dyDescent="0.25">
      <c r="A3874" s="651">
        <v>3873</v>
      </c>
      <c r="B3874" s="651" t="s">
        <v>1308</v>
      </c>
      <c r="C3874" s="651" t="s">
        <v>296</v>
      </c>
      <c r="D3874" s="651" t="s">
        <v>1298</v>
      </c>
      <c r="E3874" s="651" t="s">
        <v>1303</v>
      </c>
      <c r="F3874" s="651" t="s">
        <v>1301</v>
      </c>
      <c r="G3874" s="651" t="s">
        <v>1303</v>
      </c>
      <c r="H3874" s="651">
        <v>0.05</v>
      </c>
      <c r="I3874" s="651" t="s">
        <v>1302</v>
      </c>
    </row>
    <row r="3875" spans="1:9" ht="15.75" x14ac:dyDescent="0.25">
      <c r="A3875" s="651">
        <v>3874</v>
      </c>
      <c r="B3875" s="651" t="s">
        <v>1308</v>
      </c>
      <c r="C3875" s="651" t="s">
        <v>296</v>
      </c>
      <c r="D3875" s="651" t="s">
        <v>1298</v>
      </c>
      <c r="E3875" s="651" t="s">
        <v>1303</v>
      </c>
      <c r="F3875" s="651" t="s">
        <v>1301</v>
      </c>
      <c r="G3875" s="651" t="s">
        <v>1303</v>
      </c>
      <c r="H3875" s="651">
        <v>0.05</v>
      </c>
      <c r="I3875" s="651" t="s">
        <v>1302</v>
      </c>
    </row>
    <row r="3876" spans="1:9" ht="15.75" x14ac:dyDescent="0.25">
      <c r="A3876" s="651">
        <v>3875</v>
      </c>
      <c r="B3876" s="651" t="s">
        <v>1308</v>
      </c>
      <c r="C3876" s="651" t="s">
        <v>296</v>
      </c>
      <c r="D3876" s="651" t="s">
        <v>1298</v>
      </c>
      <c r="E3876" s="651" t="s">
        <v>1303</v>
      </c>
      <c r="F3876" s="651" t="s">
        <v>1301</v>
      </c>
      <c r="G3876" s="651" t="s">
        <v>1303</v>
      </c>
      <c r="H3876" s="651">
        <v>0.05</v>
      </c>
      <c r="I3876" s="651" t="s">
        <v>1302</v>
      </c>
    </row>
    <row r="3877" spans="1:9" ht="15.75" x14ac:dyDescent="0.25">
      <c r="A3877" s="651">
        <v>3876</v>
      </c>
      <c r="B3877" s="651" t="s">
        <v>1308</v>
      </c>
      <c r="C3877" s="651" t="s">
        <v>296</v>
      </c>
      <c r="D3877" s="651" t="s">
        <v>1298</v>
      </c>
      <c r="E3877" s="651" t="s">
        <v>1303</v>
      </c>
      <c r="F3877" s="651" t="s">
        <v>1301</v>
      </c>
      <c r="G3877" s="651" t="s">
        <v>1303</v>
      </c>
      <c r="H3877" s="651">
        <v>0.05</v>
      </c>
      <c r="I3877" s="651" t="s">
        <v>1302</v>
      </c>
    </row>
    <row r="3878" spans="1:9" ht="15.75" x14ac:dyDescent="0.25">
      <c r="A3878" s="651">
        <v>3877</v>
      </c>
      <c r="B3878" s="651" t="s">
        <v>1308</v>
      </c>
      <c r="C3878" s="651" t="s">
        <v>296</v>
      </c>
      <c r="D3878" s="651" t="s">
        <v>1298</v>
      </c>
      <c r="E3878" s="651" t="s">
        <v>1303</v>
      </c>
      <c r="F3878" s="651" t="s">
        <v>1301</v>
      </c>
      <c r="G3878" s="651" t="s">
        <v>1303</v>
      </c>
      <c r="H3878" s="651">
        <v>0.05</v>
      </c>
      <c r="I3878" s="651" t="s">
        <v>1302</v>
      </c>
    </row>
    <row r="3879" spans="1:9" ht="15.75" x14ac:dyDescent="0.25">
      <c r="A3879" s="651">
        <v>3878</v>
      </c>
      <c r="B3879" s="651" t="s">
        <v>1308</v>
      </c>
      <c r="C3879" s="651" t="s">
        <v>296</v>
      </c>
      <c r="D3879" s="651" t="s">
        <v>1298</v>
      </c>
      <c r="E3879" s="651" t="s">
        <v>1303</v>
      </c>
      <c r="F3879" s="651" t="s">
        <v>1299</v>
      </c>
      <c r="G3879" s="651" t="s">
        <v>1303</v>
      </c>
      <c r="H3879" s="651">
        <v>0.05</v>
      </c>
      <c r="I3879" s="651" t="s">
        <v>1302</v>
      </c>
    </row>
    <row r="3880" spans="1:9" ht="15.75" x14ac:dyDescent="0.25">
      <c r="A3880" s="651">
        <v>3879</v>
      </c>
      <c r="B3880" s="651" t="s">
        <v>1308</v>
      </c>
      <c r="C3880" s="651" t="s">
        <v>296</v>
      </c>
      <c r="D3880" s="651" t="s">
        <v>1298</v>
      </c>
      <c r="E3880" s="651" t="s">
        <v>1303</v>
      </c>
      <c r="F3880" s="651" t="s">
        <v>1299</v>
      </c>
      <c r="G3880" s="651" t="s">
        <v>1303</v>
      </c>
      <c r="H3880" s="651">
        <v>0.05</v>
      </c>
      <c r="I3880" s="651" t="s">
        <v>1302</v>
      </c>
    </row>
    <row r="3881" spans="1:9" ht="15.75" x14ac:dyDescent="0.25">
      <c r="A3881" s="651">
        <v>3880</v>
      </c>
      <c r="B3881" s="651" t="s">
        <v>1308</v>
      </c>
      <c r="C3881" s="651" t="s">
        <v>296</v>
      </c>
      <c r="D3881" s="651" t="s">
        <v>1298</v>
      </c>
      <c r="E3881" s="651" t="s">
        <v>1303</v>
      </c>
      <c r="F3881" s="651" t="s">
        <v>1299</v>
      </c>
      <c r="G3881" s="651" t="s">
        <v>1303</v>
      </c>
      <c r="H3881" s="651">
        <v>0.05</v>
      </c>
      <c r="I3881" s="651" t="s">
        <v>1302</v>
      </c>
    </row>
    <row r="3882" spans="1:9" ht="15.75" x14ac:dyDescent="0.25">
      <c r="A3882" s="651">
        <v>3881</v>
      </c>
      <c r="B3882" s="651" t="s">
        <v>1308</v>
      </c>
      <c r="C3882" s="651" t="s">
        <v>296</v>
      </c>
      <c r="D3882" s="651" t="s">
        <v>1298</v>
      </c>
      <c r="E3882" s="651" t="s">
        <v>1303</v>
      </c>
      <c r="F3882" s="651" t="s">
        <v>1299</v>
      </c>
      <c r="G3882" s="651" t="s">
        <v>1303</v>
      </c>
      <c r="H3882" s="651">
        <v>0.05</v>
      </c>
      <c r="I3882" s="651" t="s">
        <v>1302</v>
      </c>
    </row>
    <row r="3883" spans="1:9" ht="15.75" x14ac:dyDescent="0.25">
      <c r="A3883" s="651">
        <v>3882</v>
      </c>
      <c r="B3883" s="651" t="s">
        <v>1308</v>
      </c>
      <c r="C3883" s="651" t="s">
        <v>296</v>
      </c>
      <c r="D3883" s="651" t="s">
        <v>1298</v>
      </c>
      <c r="E3883" s="651" t="s">
        <v>1303</v>
      </c>
      <c r="F3883" s="651" t="s">
        <v>1299</v>
      </c>
      <c r="G3883" s="651" t="s">
        <v>1303</v>
      </c>
      <c r="H3883" s="651">
        <v>0.05</v>
      </c>
      <c r="I3883" s="651" t="s">
        <v>1302</v>
      </c>
    </row>
    <row r="3884" spans="1:9" ht="15.75" x14ac:dyDescent="0.25">
      <c r="A3884" s="651">
        <v>3883</v>
      </c>
      <c r="B3884" s="651" t="s">
        <v>1308</v>
      </c>
      <c r="C3884" s="651" t="s">
        <v>296</v>
      </c>
      <c r="D3884" s="651" t="s">
        <v>1298</v>
      </c>
      <c r="E3884" s="651" t="s">
        <v>1303</v>
      </c>
      <c r="F3884" s="651" t="s">
        <v>1299</v>
      </c>
      <c r="G3884" s="651" t="s">
        <v>1303</v>
      </c>
      <c r="H3884" s="651">
        <v>0.05</v>
      </c>
      <c r="I3884" s="651" t="s">
        <v>1302</v>
      </c>
    </row>
    <row r="3885" spans="1:9" ht="15.75" x14ac:dyDescent="0.25">
      <c r="A3885" s="651">
        <v>3884</v>
      </c>
      <c r="B3885" s="651" t="s">
        <v>1308</v>
      </c>
      <c r="C3885" s="651" t="s">
        <v>296</v>
      </c>
      <c r="D3885" s="651" t="s">
        <v>1298</v>
      </c>
      <c r="E3885" s="651" t="s">
        <v>1303</v>
      </c>
      <c r="F3885" s="651" t="s">
        <v>1299</v>
      </c>
      <c r="G3885" s="651" t="s">
        <v>1303</v>
      </c>
      <c r="H3885" s="651">
        <v>0.05</v>
      </c>
      <c r="I3885" s="651" t="s">
        <v>1302</v>
      </c>
    </row>
    <row r="3886" spans="1:9" ht="15.75" x14ac:dyDescent="0.25">
      <c r="A3886" s="651">
        <v>3885</v>
      </c>
      <c r="B3886" s="651" t="s">
        <v>1308</v>
      </c>
      <c r="C3886" s="651" t="s">
        <v>296</v>
      </c>
      <c r="D3886" s="651" t="s">
        <v>1298</v>
      </c>
      <c r="E3886" s="651" t="s">
        <v>1303</v>
      </c>
      <c r="F3886" s="651" t="s">
        <v>1299</v>
      </c>
      <c r="G3886" s="651" t="s">
        <v>1303</v>
      </c>
      <c r="H3886" s="651">
        <v>0.05</v>
      </c>
      <c r="I3886" s="651" t="s">
        <v>1302</v>
      </c>
    </row>
    <row r="3887" spans="1:9" ht="15.75" x14ac:dyDescent="0.25">
      <c r="A3887" s="651">
        <v>3886</v>
      </c>
      <c r="B3887" s="651" t="s">
        <v>1308</v>
      </c>
      <c r="C3887" s="651" t="s">
        <v>296</v>
      </c>
      <c r="D3887" s="651" t="s">
        <v>1298</v>
      </c>
      <c r="E3887" s="651" t="s">
        <v>1303</v>
      </c>
      <c r="F3887" s="651" t="s">
        <v>1299</v>
      </c>
      <c r="G3887" s="651" t="s">
        <v>1303</v>
      </c>
      <c r="H3887" s="651">
        <v>0.05</v>
      </c>
      <c r="I3887" s="651" t="s">
        <v>1302</v>
      </c>
    </row>
    <row r="3888" spans="1:9" ht="15.75" x14ac:dyDescent="0.25">
      <c r="A3888" s="651">
        <v>3887</v>
      </c>
      <c r="B3888" s="651" t="s">
        <v>1308</v>
      </c>
      <c r="C3888" s="651" t="s">
        <v>296</v>
      </c>
      <c r="D3888" s="651" t="s">
        <v>1298</v>
      </c>
      <c r="E3888" s="651" t="s">
        <v>1303</v>
      </c>
      <c r="F3888" s="651" t="s">
        <v>1299</v>
      </c>
      <c r="G3888" s="651" t="s">
        <v>1303</v>
      </c>
      <c r="H3888" s="651">
        <v>0.05</v>
      </c>
      <c r="I3888" s="651" t="s">
        <v>1302</v>
      </c>
    </row>
    <row r="3889" spans="1:9" ht="15.75" x14ac:dyDescent="0.25">
      <c r="A3889" s="651">
        <v>3888</v>
      </c>
      <c r="B3889" s="651" t="s">
        <v>1308</v>
      </c>
      <c r="C3889" s="651" t="s">
        <v>296</v>
      </c>
      <c r="D3889" s="651" t="s">
        <v>1298</v>
      </c>
      <c r="E3889" s="651" t="s">
        <v>1303</v>
      </c>
      <c r="F3889" s="651" t="s">
        <v>1299</v>
      </c>
      <c r="G3889" s="651" t="s">
        <v>1303</v>
      </c>
      <c r="H3889" s="651">
        <v>0.05</v>
      </c>
      <c r="I3889" s="651" t="s">
        <v>1302</v>
      </c>
    </row>
    <row r="3890" spans="1:9" ht="15.75" x14ac:dyDescent="0.25">
      <c r="A3890" s="651">
        <v>3889</v>
      </c>
      <c r="B3890" s="651" t="s">
        <v>1308</v>
      </c>
      <c r="C3890" s="651" t="s">
        <v>296</v>
      </c>
      <c r="D3890" s="651" t="s">
        <v>1298</v>
      </c>
      <c r="E3890" s="651" t="s">
        <v>1303</v>
      </c>
      <c r="F3890" s="651" t="s">
        <v>1299</v>
      </c>
      <c r="G3890" s="651" t="s">
        <v>1303</v>
      </c>
      <c r="H3890" s="651">
        <v>0.05</v>
      </c>
      <c r="I3890" s="651" t="s">
        <v>1302</v>
      </c>
    </row>
    <row r="3891" spans="1:9" ht="15.75" x14ac:dyDescent="0.25">
      <c r="A3891" s="651">
        <v>3890</v>
      </c>
      <c r="B3891" s="651" t="s">
        <v>1308</v>
      </c>
      <c r="C3891" s="651" t="s">
        <v>296</v>
      </c>
      <c r="D3891" s="651" t="s">
        <v>1298</v>
      </c>
      <c r="E3891" s="651" t="s">
        <v>1303</v>
      </c>
      <c r="F3891" s="651" t="s">
        <v>1299</v>
      </c>
      <c r="G3891" s="651" t="s">
        <v>1303</v>
      </c>
      <c r="H3891" s="651">
        <v>0.05</v>
      </c>
      <c r="I3891" s="651" t="s">
        <v>1302</v>
      </c>
    </row>
    <row r="3892" spans="1:9" ht="15.75" x14ac:dyDescent="0.25">
      <c r="A3892" s="651">
        <v>3891</v>
      </c>
      <c r="B3892" s="651" t="s">
        <v>1308</v>
      </c>
      <c r="C3892" s="651" t="s">
        <v>296</v>
      </c>
      <c r="D3892" s="651" t="s">
        <v>1298</v>
      </c>
      <c r="E3892" s="651" t="s">
        <v>1303</v>
      </c>
      <c r="F3892" s="651" t="s">
        <v>1299</v>
      </c>
      <c r="G3892" s="651" t="s">
        <v>1303</v>
      </c>
      <c r="H3892" s="651">
        <v>0.05</v>
      </c>
      <c r="I3892" s="651" t="s">
        <v>1302</v>
      </c>
    </row>
    <row r="3893" spans="1:9" ht="15.75" x14ac:dyDescent="0.25">
      <c r="A3893" s="651">
        <v>3892</v>
      </c>
      <c r="B3893" s="651" t="s">
        <v>1308</v>
      </c>
      <c r="C3893" s="651" t="s">
        <v>296</v>
      </c>
      <c r="D3893" s="651" t="s">
        <v>1298</v>
      </c>
      <c r="E3893" s="651" t="s">
        <v>1303</v>
      </c>
      <c r="F3893" s="651" t="s">
        <v>1299</v>
      </c>
      <c r="G3893" s="651" t="s">
        <v>1303</v>
      </c>
      <c r="H3893" s="651">
        <v>0.05</v>
      </c>
      <c r="I3893" s="651" t="s">
        <v>1302</v>
      </c>
    </row>
    <row r="3894" spans="1:9" ht="15.75" x14ac:dyDescent="0.25">
      <c r="A3894" s="651">
        <v>3893</v>
      </c>
      <c r="B3894" s="651" t="s">
        <v>1308</v>
      </c>
      <c r="C3894" s="651" t="s">
        <v>296</v>
      </c>
      <c r="D3894" s="651" t="s">
        <v>1298</v>
      </c>
      <c r="E3894" s="651" t="s">
        <v>1303</v>
      </c>
      <c r="F3894" s="651" t="s">
        <v>1299</v>
      </c>
      <c r="G3894" s="651" t="s">
        <v>1303</v>
      </c>
      <c r="H3894" s="651">
        <v>0.05</v>
      </c>
      <c r="I3894" s="651" t="s">
        <v>1302</v>
      </c>
    </row>
    <row r="3895" spans="1:9" ht="15.75" x14ac:dyDescent="0.25">
      <c r="A3895" s="651">
        <v>3894</v>
      </c>
      <c r="B3895" s="651" t="s">
        <v>1308</v>
      </c>
      <c r="C3895" s="651" t="s">
        <v>296</v>
      </c>
      <c r="D3895" s="651" t="s">
        <v>1298</v>
      </c>
      <c r="E3895" s="651" t="s">
        <v>1303</v>
      </c>
      <c r="F3895" s="651" t="s">
        <v>1299</v>
      </c>
      <c r="G3895" s="651" t="s">
        <v>1303</v>
      </c>
      <c r="H3895" s="651">
        <v>0.05</v>
      </c>
      <c r="I3895" s="651" t="s">
        <v>1302</v>
      </c>
    </row>
    <row r="3896" spans="1:9" ht="15.75" x14ac:dyDescent="0.25">
      <c r="A3896" s="651">
        <v>3895</v>
      </c>
      <c r="B3896" s="651" t="s">
        <v>1308</v>
      </c>
      <c r="C3896" s="651" t="s">
        <v>296</v>
      </c>
      <c r="D3896" s="651" t="s">
        <v>1298</v>
      </c>
      <c r="E3896" s="651" t="s">
        <v>1303</v>
      </c>
      <c r="F3896" s="651" t="s">
        <v>1299</v>
      </c>
      <c r="G3896" s="651" t="s">
        <v>1303</v>
      </c>
      <c r="H3896" s="651">
        <v>0.05</v>
      </c>
      <c r="I3896" s="651" t="s">
        <v>1302</v>
      </c>
    </row>
    <row r="3897" spans="1:9" ht="15.75" x14ac:dyDescent="0.25">
      <c r="A3897" s="651">
        <v>3896</v>
      </c>
      <c r="B3897" s="651" t="s">
        <v>1308</v>
      </c>
      <c r="C3897" s="651" t="s">
        <v>296</v>
      </c>
      <c r="D3897" s="651" t="s">
        <v>1298</v>
      </c>
      <c r="E3897" s="651" t="s">
        <v>1303</v>
      </c>
      <c r="F3897" s="651" t="s">
        <v>1299</v>
      </c>
      <c r="G3897" s="651" t="s">
        <v>1303</v>
      </c>
      <c r="H3897" s="651">
        <v>0.05</v>
      </c>
      <c r="I3897" s="651" t="s">
        <v>1302</v>
      </c>
    </row>
    <row r="3898" spans="1:9" ht="15.75" x14ac:dyDescent="0.25">
      <c r="A3898" s="651">
        <v>3897</v>
      </c>
      <c r="B3898" s="651" t="s">
        <v>1308</v>
      </c>
      <c r="C3898" s="651" t="s">
        <v>296</v>
      </c>
      <c r="D3898" s="651" t="s">
        <v>1298</v>
      </c>
      <c r="E3898" s="651" t="s">
        <v>1303</v>
      </c>
      <c r="F3898" s="651" t="s">
        <v>1299</v>
      </c>
      <c r="G3898" s="651" t="s">
        <v>1303</v>
      </c>
      <c r="H3898" s="651">
        <v>0.05</v>
      </c>
      <c r="I3898" s="651" t="s">
        <v>1302</v>
      </c>
    </row>
    <row r="3899" spans="1:9" ht="15.75" x14ac:dyDescent="0.25">
      <c r="A3899" s="651">
        <v>3898</v>
      </c>
      <c r="B3899" s="651" t="s">
        <v>1308</v>
      </c>
      <c r="C3899" s="651" t="s">
        <v>296</v>
      </c>
      <c r="D3899" s="651" t="s">
        <v>1298</v>
      </c>
      <c r="E3899" s="651" t="s">
        <v>1303</v>
      </c>
      <c r="F3899" s="651" t="s">
        <v>1299</v>
      </c>
      <c r="G3899" s="651" t="s">
        <v>1303</v>
      </c>
      <c r="H3899" s="651">
        <v>0.05</v>
      </c>
      <c r="I3899" s="651" t="s">
        <v>1302</v>
      </c>
    </row>
    <row r="3900" spans="1:9" ht="15.75" x14ac:dyDescent="0.25">
      <c r="A3900" s="651">
        <v>3899</v>
      </c>
      <c r="B3900" s="651" t="s">
        <v>1308</v>
      </c>
      <c r="C3900" s="651" t="s">
        <v>296</v>
      </c>
      <c r="D3900" s="651" t="s">
        <v>1298</v>
      </c>
      <c r="E3900" s="651" t="s">
        <v>1303</v>
      </c>
      <c r="F3900" s="651" t="s">
        <v>1299</v>
      </c>
      <c r="G3900" s="651" t="s">
        <v>1303</v>
      </c>
      <c r="H3900" s="651">
        <v>0.05</v>
      </c>
      <c r="I3900" s="651" t="s">
        <v>1302</v>
      </c>
    </row>
    <row r="3901" spans="1:9" ht="15.75" x14ac:dyDescent="0.25">
      <c r="A3901" s="651">
        <v>3900</v>
      </c>
      <c r="B3901" s="651" t="s">
        <v>1308</v>
      </c>
      <c r="C3901" s="651" t="s">
        <v>296</v>
      </c>
      <c r="D3901" s="651" t="s">
        <v>1298</v>
      </c>
      <c r="E3901" s="651" t="s">
        <v>1303</v>
      </c>
      <c r="F3901" s="651" t="s">
        <v>1299</v>
      </c>
      <c r="G3901" s="651" t="s">
        <v>1303</v>
      </c>
      <c r="H3901" s="651">
        <v>0.05</v>
      </c>
      <c r="I3901" s="651" t="s">
        <v>1302</v>
      </c>
    </row>
    <row r="3902" spans="1:9" ht="15.75" x14ac:dyDescent="0.25">
      <c r="A3902" s="651">
        <v>3901</v>
      </c>
      <c r="B3902" s="651" t="s">
        <v>1308</v>
      </c>
      <c r="C3902" s="651" t="s">
        <v>296</v>
      </c>
      <c r="D3902" s="651" t="s">
        <v>1298</v>
      </c>
      <c r="E3902" s="651" t="s">
        <v>1303</v>
      </c>
      <c r="F3902" s="651" t="s">
        <v>1299</v>
      </c>
      <c r="G3902" s="651" t="s">
        <v>1303</v>
      </c>
      <c r="H3902" s="651">
        <v>0.05</v>
      </c>
      <c r="I3902" s="651" t="s">
        <v>1302</v>
      </c>
    </row>
    <row r="3903" spans="1:9" ht="15.75" x14ac:dyDescent="0.25">
      <c r="A3903" s="651">
        <v>3902</v>
      </c>
      <c r="B3903" s="651" t="s">
        <v>1308</v>
      </c>
      <c r="C3903" s="651" t="s">
        <v>296</v>
      </c>
      <c r="D3903" s="651" t="s">
        <v>1298</v>
      </c>
      <c r="E3903" s="651" t="s">
        <v>1303</v>
      </c>
      <c r="F3903" s="651" t="s">
        <v>1299</v>
      </c>
      <c r="G3903" s="651" t="s">
        <v>1303</v>
      </c>
      <c r="H3903" s="651">
        <v>0.05</v>
      </c>
      <c r="I3903" s="651" t="s">
        <v>1302</v>
      </c>
    </row>
    <row r="3904" spans="1:9" ht="15.75" x14ac:dyDescent="0.25">
      <c r="A3904" s="651">
        <v>3903</v>
      </c>
      <c r="B3904" s="651" t="s">
        <v>1308</v>
      </c>
      <c r="C3904" s="651" t="s">
        <v>296</v>
      </c>
      <c r="D3904" s="651" t="s">
        <v>1298</v>
      </c>
      <c r="E3904" s="651" t="s">
        <v>1303</v>
      </c>
      <c r="F3904" s="651" t="s">
        <v>1299</v>
      </c>
      <c r="G3904" s="651" t="s">
        <v>1303</v>
      </c>
      <c r="H3904" s="651">
        <v>0.05</v>
      </c>
      <c r="I3904" s="651" t="s">
        <v>1302</v>
      </c>
    </row>
    <row r="3905" spans="1:9" ht="15.75" x14ac:dyDescent="0.25">
      <c r="A3905" s="651">
        <v>3904</v>
      </c>
      <c r="B3905" s="651" t="s">
        <v>1308</v>
      </c>
      <c r="C3905" s="651" t="s">
        <v>296</v>
      </c>
      <c r="D3905" s="651" t="s">
        <v>1298</v>
      </c>
      <c r="E3905" s="651" t="s">
        <v>1303</v>
      </c>
      <c r="F3905" s="651" t="s">
        <v>1299</v>
      </c>
      <c r="G3905" s="651" t="s">
        <v>1303</v>
      </c>
      <c r="H3905" s="651">
        <v>0.05</v>
      </c>
      <c r="I3905" s="651" t="s">
        <v>1302</v>
      </c>
    </row>
    <row r="3906" spans="1:9" ht="15.75" x14ac:dyDescent="0.25">
      <c r="A3906" s="651">
        <v>3905</v>
      </c>
      <c r="B3906" s="651" t="s">
        <v>1308</v>
      </c>
      <c r="C3906" s="651" t="s">
        <v>296</v>
      </c>
      <c r="D3906" s="651" t="s">
        <v>1298</v>
      </c>
      <c r="E3906" s="651" t="s">
        <v>1303</v>
      </c>
      <c r="F3906" s="651" t="s">
        <v>1299</v>
      </c>
      <c r="G3906" s="651" t="s">
        <v>1303</v>
      </c>
      <c r="H3906" s="651">
        <v>0.05</v>
      </c>
      <c r="I3906" s="651" t="s">
        <v>1302</v>
      </c>
    </row>
    <row r="3907" spans="1:9" ht="15.75" x14ac:dyDescent="0.25">
      <c r="A3907" s="651">
        <v>3906</v>
      </c>
      <c r="B3907" s="651" t="s">
        <v>1308</v>
      </c>
      <c r="C3907" s="651" t="s">
        <v>296</v>
      </c>
      <c r="D3907" s="651" t="s">
        <v>1298</v>
      </c>
      <c r="E3907" s="651" t="s">
        <v>1303</v>
      </c>
      <c r="F3907" s="651" t="s">
        <v>1299</v>
      </c>
      <c r="G3907" s="651" t="s">
        <v>1303</v>
      </c>
      <c r="H3907" s="651">
        <v>0.05</v>
      </c>
      <c r="I3907" s="651" t="s">
        <v>1302</v>
      </c>
    </row>
    <row r="3908" spans="1:9" ht="15.75" x14ac:dyDescent="0.25">
      <c r="A3908" s="651">
        <v>3907</v>
      </c>
      <c r="B3908" s="651" t="s">
        <v>1308</v>
      </c>
      <c r="C3908" s="651" t="s">
        <v>296</v>
      </c>
      <c r="D3908" s="651" t="s">
        <v>1298</v>
      </c>
      <c r="E3908" s="651" t="s">
        <v>1303</v>
      </c>
      <c r="F3908" s="651" t="s">
        <v>1299</v>
      </c>
      <c r="G3908" s="651" t="s">
        <v>1303</v>
      </c>
      <c r="H3908" s="651">
        <v>0.05</v>
      </c>
      <c r="I3908" s="651" t="s">
        <v>1302</v>
      </c>
    </row>
    <row r="3909" spans="1:9" ht="15.75" x14ac:dyDescent="0.25">
      <c r="A3909" s="651">
        <v>3908</v>
      </c>
      <c r="B3909" s="651" t="s">
        <v>1308</v>
      </c>
      <c r="C3909" s="651" t="s">
        <v>296</v>
      </c>
      <c r="D3909" s="651" t="s">
        <v>1298</v>
      </c>
      <c r="E3909" s="651" t="s">
        <v>1303</v>
      </c>
      <c r="F3909" s="651" t="s">
        <v>1299</v>
      </c>
      <c r="G3909" s="651" t="s">
        <v>1303</v>
      </c>
      <c r="H3909" s="651">
        <v>0.05</v>
      </c>
      <c r="I3909" s="651" t="s">
        <v>1302</v>
      </c>
    </row>
    <row r="3910" spans="1:9" ht="15.75" x14ac:dyDescent="0.25">
      <c r="A3910" s="651">
        <v>3909</v>
      </c>
      <c r="B3910" s="651" t="s">
        <v>1308</v>
      </c>
      <c r="C3910" s="651" t="s">
        <v>296</v>
      </c>
      <c r="D3910" s="651" t="s">
        <v>1298</v>
      </c>
      <c r="E3910" s="651" t="s">
        <v>1303</v>
      </c>
      <c r="F3910" s="651" t="s">
        <v>1299</v>
      </c>
      <c r="G3910" s="651" t="s">
        <v>1303</v>
      </c>
      <c r="H3910" s="651">
        <v>0.05</v>
      </c>
      <c r="I3910" s="651" t="s">
        <v>1302</v>
      </c>
    </row>
    <row r="3911" spans="1:9" ht="15.75" x14ac:dyDescent="0.25">
      <c r="A3911" s="651">
        <v>3910</v>
      </c>
      <c r="B3911" s="651" t="s">
        <v>1308</v>
      </c>
      <c r="C3911" s="651" t="s">
        <v>296</v>
      </c>
      <c r="D3911" s="651" t="s">
        <v>1298</v>
      </c>
      <c r="E3911" s="651" t="s">
        <v>1303</v>
      </c>
      <c r="F3911" s="651" t="s">
        <v>1299</v>
      </c>
      <c r="G3911" s="651" t="s">
        <v>1303</v>
      </c>
      <c r="H3911" s="651">
        <v>0.05</v>
      </c>
      <c r="I3911" s="651" t="s">
        <v>1302</v>
      </c>
    </row>
    <row r="3912" spans="1:9" ht="15.75" x14ac:dyDescent="0.25">
      <c r="A3912" s="651">
        <v>3911</v>
      </c>
      <c r="B3912" s="651" t="s">
        <v>1308</v>
      </c>
      <c r="C3912" s="651" t="s">
        <v>296</v>
      </c>
      <c r="D3912" s="651" t="s">
        <v>1298</v>
      </c>
      <c r="E3912" s="651" t="s">
        <v>1303</v>
      </c>
      <c r="F3912" s="651" t="s">
        <v>1299</v>
      </c>
      <c r="G3912" s="651" t="s">
        <v>1303</v>
      </c>
      <c r="H3912" s="651">
        <v>0.05</v>
      </c>
      <c r="I3912" s="651" t="s">
        <v>1302</v>
      </c>
    </row>
    <row r="3913" spans="1:9" ht="15.75" x14ac:dyDescent="0.25">
      <c r="A3913" s="651">
        <v>3912</v>
      </c>
      <c r="B3913" s="651" t="s">
        <v>1308</v>
      </c>
      <c r="C3913" s="651" t="s">
        <v>296</v>
      </c>
      <c r="D3913" s="651" t="s">
        <v>1298</v>
      </c>
      <c r="E3913" s="651" t="s">
        <v>1303</v>
      </c>
      <c r="F3913" s="651" t="s">
        <v>1299</v>
      </c>
      <c r="G3913" s="651" t="s">
        <v>1303</v>
      </c>
      <c r="H3913" s="651">
        <v>0.05</v>
      </c>
      <c r="I3913" s="651" t="s">
        <v>1302</v>
      </c>
    </row>
    <row r="3914" spans="1:9" ht="15.75" x14ac:dyDescent="0.25">
      <c r="A3914" s="651">
        <v>3913</v>
      </c>
      <c r="B3914" s="651" t="s">
        <v>1308</v>
      </c>
      <c r="C3914" s="651" t="s">
        <v>296</v>
      </c>
      <c r="D3914" s="651" t="s">
        <v>1298</v>
      </c>
      <c r="E3914" s="651" t="s">
        <v>1303</v>
      </c>
      <c r="F3914" s="651" t="s">
        <v>1299</v>
      </c>
      <c r="G3914" s="651" t="s">
        <v>1303</v>
      </c>
      <c r="H3914" s="651">
        <v>0.05</v>
      </c>
      <c r="I3914" s="651" t="s">
        <v>1302</v>
      </c>
    </row>
    <row r="3915" spans="1:9" ht="15.75" x14ac:dyDescent="0.25">
      <c r="A3915" s="651">
        <v>3914</v>
      </c>
      <c r="B3915" s="651" t="s">
        <v>1308</v>
      </c>
      <c r="C3915" s="651" t="s">
        <v>296</v>
      </c>
      <c r="D3915" s="651" t="s">
        <v>1298</v>
      </c>
      <c r="E3915" s="651" t="s">
        <v>1303</v>
      </c>
      <c r="F3915" s="651" t="s">
        <v>1299</v>
      </c>
      <c r="G3915" s="651" t="s">
        <v>1303</v>
      </c>
      <c r="H3915" s="651">
        <v>0.05</v>
      </c>
      <c r="I3915" s="651" t="s">
        <v>1302</v>
      </c>
    </row>
    <row r="3916" spans="1:9" ht="15.75" x14ac:dyDescent="0.25">
      <c r="A3916" s="651">
        <v>3915</v>
      </c>
      <c r="B3916" s="651" t="s">
        <v>1308</v>
      </c>
      <c r="C3916" s="651" t="s">
        <v>296</v>
      </c>
      <c r="D3916" s="651" t="s">
        <v>1298</v>
      </c>
      <c r="E3916" s="651" t="s">
        <v>1303</v>
      </c>
      <c r="F3916" s="651" t="s">
        <v>1299</v>
      </c>
      <c r="G3916" s="651" t="s">
        <v>1303</v>
      </c>
      <c r="H3916" s="651">
        <v>0.05</v>
      </c>
      <c r="I3916" s="651" t="s">
        <v>1302</v>
      </c>
    </row>
    <row r="3917" spans="1:9" ht="15.75" x14ac:dyDescent="0.25">
      <c r="A3917" s="651">
        <v>3916</v>
      </c>
      <c r="B3917" s="651" t="s">
        <v>1308</v>
      </c>
      <c r="C3917" s="651" t="s">
        <v>296</v>
      </c>
      <c r="D3917" s="651" t="s">
        <v>1298</v>
      </c>
      <c r="E3917" s="651" t="s">
        <v>1303</v>
      </c>
      <c r="F3917" s="651" t="s">
        <v>1299</v>
      </c>
      <c r="G3917" s="651" t="s">
        <v>1303</v>
      </c>
      <c r="H3917" s="651">
        <v>0.05</v>
      </c>
      <c r="I3917" s="651" t="s">
        <v>1302</v>
      </c>
    </row>
    <row r="3918" spans="1:9" ht="15.75" x14ac:dyDescent="0.25">
      <c r="A3918" s="651">
        <v>3917</v>
      </c>
      <c r="B3918" s="651" t="s">
        <v>1308</v>
      </c>
      <c r="C3918" s="651" t="s">
        <v>296</v>
      </c>
      <c r="D3918" s="651" t="s">
        <v>1298</v>
      </c>
      <c r="E3918" s="651" t="s">
        <v>1303</v>
      </c>
      <c r="F3918" s="651" t="s">
        <v>1299</v>
      </c>
      <c r="G3918" s="651" t="s">
        <v>1303</v>
      </c>
      <c r="H3918" s="651">
        <v>0.05</v>
      </c>
      <c r="I3918" s="651" t="s">
        <v>1302</v>
      </c>
    </row>
    <row r="3919" spans="1:9" ht="15.75" x14ac:dyDescent="0.25">
      <c r="A3919" s="651">
        <v>3918</v>
      </c>
      <c r="B3919" s="651" t="s">
        <v>1308</v>
      </c>
      <c r="C3919" s="651" t="s">
        <v>296</v>
      </c>
      <c r="D3919" s="651" t="s">
        <v>1298</v>
      </c>
      <c r="E3919" s="651" t="s">
        <v>1303</v>
      </c>
      <c r="F3919" s="651" t="s">
        <v>1299</v>
      </c>
      <c r="G3919" s="651" t="s">
        <v>1303</v>
      </c>
      <c r="H3919" s="651">
        <v>0.05</v>
      </c>
      <c r="I3919" s="651" t="s">
        <v>1302</v>
      </c>
    </row>
    <row r="3920" spans="1:9" ht="15.75" x14ac:dyDescent="0.25">
      <c r="A3920" s="651">
        <v>3919</v>
      </c>
      <c r="B3920" s="651" t="s">
        <v>1308</v>
      </c>
      <c r="C3920" s="651" t="s">
        <v>296</v>
      </c>
      <c r="D3920" s="651" t="s">
        <v>1298</v>
      </c>
      <c r="E3920" s="651" t="s">
        <v>1303</v>
      </c>
      <c r="F3920" s="651" t="s">
        <v>1299</v>
      </c>
      <c r="G3920" s="651" t="s">
        <v>1303</v>
      </c>
      <c r="H3920" s="651">
        <v>0.05</v>
      </c>
      <c r="I3920" s="651" t="s">
        <v>1302</v>
      </c>
    </row>
    <row r="3921" spans="1:9" ht="15.75" x14ac:dyDescent="0.25">
      <c r="A3921" s="651">
        <v>3920</v>
      </c>
      <c r="B3921" s="651" t="s">
        <v>1308</v>
      </c>
      <c r="C3921" s="651" t="s">
        <v>296</v>
      </c>
      <c r="D3921" s="651" t="s">
        <v>1298</v>
      </c>
      <c r="E3921" s="651" t="s">
        <v>1303</v>
      </c>
      <c r="F3921" s="651" t="s">
        <v>1299</v>
      </c>
      <c r="G3921" s="651" t="s">
        <v>1303</v>
      </c>
      <c r="H3921" s="651">
        <v>0.05</v>
      </c>
      <c r="I3921" s="651" t="s">
        <v>1302</v>
      </c>
    </row>
    <row r="3922" spans="1:9" ht="15.75" x14ac:dyDescent="0.25">
      <c r="A3922" s="651">
        <v>3921</v>
      </c>
      <c r="B3922" s="651" t="s">
        <v>1308</v>
      </c>
      <c r="C3922" s="651" t="s">
        <v>296</v>
      </c>
      <c r="D3922" s="651" t="s">
        <v>1298</v>
      </c>
      <c r="E3922" s="651" t="s">
        <v>1303</v>
      </c>
      <c r="F3922" s="651" t="s">
        <v>1299</v>
      </c>
      <c r="G3922" s="651" t="s">
        <v>1303</v>
      </c>
      <c r="H3922" s="651">
        <v>0.05</v>
      </c>
      <c r="I3922" s="651" t="s">
        <v>1302</v>
      </c>
    </row>
    <row r="3923" spans="1:9" ht="15.75" x14ac:dyDescent="0.25">
      <c r="A3923" s="651">
        <v>3922</v>
      </c>
      <c r="B3923" s="651" t="s">
        <v>1308</v>
      </c>
      <c r="C3923" s="651" t="s">
        <v>296</v>
      </c>
      <c r="D3923" s="651" t="s">
        <v>1298</v>
      </c>
      <c r="E3923" s="651" t="s">
        <v>1303</v>
      </c>
      <c r="F3923" s="651" t="s">
        <v>1299</v>
      </c>
      <c r="G3923" s="651" t="s">
        <v>1303</v>
      </c>
      <c r="H3923" s="651">
        <v>0.05</v>
      </c>
      <c r="I3923" s="651" t="s">
        <v>1302</v>
      </c>
    </row>
    <row r="3924" spans="1:9" ht="15.75" x14ac:dyDescent="0.25">
      <c r="A3924" s="651">
        <v>3923</v>
      </c>
      <c r="B3924" s="651" t="s">
        <v>1308</v>
      </c>
      <c r="C3924" s="651" t="s">
        <v>296</v>
      </c>
      <c r="D3924" s="651" t="s">
        <v>1298</v>
      </c>
      <c r="E3924" s="651" t="s">
        <v>1303</v>
      </c>
      <c r="F3924" s="651" t="s">
        <v>1299</v>
      </c>
      <c r="G3924" s="651" t="s">
        <v>1303</v>
      </c>
      <c r="H3924" s="651">
        <v>0.05</v>
      </c>
      <c r="I3924" s="651" t="s">
        <v>1302</v>
      </c>
    </row>
    <row r="3925" spans="1:9" ht="15.75" x14ac:dyDescent="0.25">
      <c r="A3925" s="651">
        <v>3924</v>
      </c>
      <c r="B3925" s="651" t="s">
        <v>1308</v>
      </c>
      <c r="C3925" s="651" t="s">
        <v>296</v>
      </c>
      <c r="D3925" s="651" t="s">
        <v>1298</v>
      </c>
      <c r="E3925" s="651" t="s">
        <v>1303</v>
      </c>
      <c r="F3925" s="651" t="s">
        <v>1299</v>
      </c>
      <c r="G3925" s="651" t="s">
        <v>1303</v>
      </c>
      <c r="H3925" s="651">
        <v>0.05</v>
      </c>
      <c r="I3925" s="651" t="s">
        <v>1302</v>
      </c>
    </row>
    <row r="3926" spans="1:9" ht="15.75" x14ac:dyDescent="0.25">
      <c r="A3926" s="651">
        <v>3925</v>
      </c>
      <c r="B3926" s="651" t="s">
        <v>1308</v>
      </c>
      <c r="C3926" s="651" t="s">
        <v>296</v>
      </c>
      <c r="D3926" s="651" t="s">
        <v>1298</v>
      </c>
      <c r="E3926" s="651" t="s">
        <v>1303</v>
      </c>
      <c r="F3926" s="651" t="s">
        <v>1299</v>
      </c>
      <c r="G3926" s="651" t="s">
        <v>1303</v>
      </c>
      <c r="H3926" s="651">
        <v>0.05</v>
      </c>
      <c r="I3926" s="651" t="s">
        <v>1302</v>
      </c>
    </row>
    <row r="3927" spans="1:9" ht="15.75" x14ac:dyDescent="0.25">
      <c r="A3927" s="651">
        <v>3926</v>
      </c>
      <c r="B3927" s="651" t="s">
        <v>1308</v>
      </c>
      <c r="C3927" s="651" t="s">
        <v>296</v>
      </c>
      <c r="D3927" s="651" t="s">
        <v>1298</v>
      </c>
      <c r="E3927" s="651" t="s">
        <v>1303</v>
      </c>
      <c r="F3927" s="651" t="s">
        <v>1299</v>
      </c>
      <c r="G3927" s="651" t="s">
        <v>1303</v>
      </c>
      <c r="H3927" s="651">
        <v>0.05</v>
      </c>
      <c r="I3927" s="651" t="s">
        <v>1302</v>
      </c>
    </row>
    <row r="3928" spans="1:9" ht="15.75" x14ac:dyDescent="0.25">
      <c r="A3928" s="651">
        <v>3927</v>
      </c>
      <c r="B3928" s="651" t="s">
        <v>1308</v>
      </c>
      <c r="C3928" s="651" t="s">
        <v>296</v>
      </c>
      <c r="D3928" s="651" t="s">
        <v>1298</v>
      </c>
      <c r="E3928" s="651" t="s">
        <v>1303</v>
      </c>
      <c r="F3928" s="651" t="s">
        <v>1299</v>
      </c>
      <c r="G3928" s="651" t="s">
        <v>1303</v>
      </c>
      <c r="H3928" s="651">
        <v>0.05</v>
      </c>
      <c r="I3928" s="651" t="s">
        <v>1302</v>
      </c>
    </row>
    <row r="3929" spans="1:9" ht="15.75" x14ac:dyDescent="0.25">
      <c r="A3929" s="651">
        <v>3928</v>
      </c>
      <c r="B3929" s="651" t="s">
        <v>1308</v>
      </c>
      <c r="C3929" s="651" t="s">
        <v>296</v>
      </c>
      <c r="D3929" s="651" t="s">
        <v>1298</v>
      </c>
      <c r="E3929" s="651" t="s">
        <v>1303</v>
      </c>
      <c r="F3929" s="651" t="s">
        <v>1299</v>
      </c>
      <c r="G3929" s="651" t="s">
        <v>1303</v>
      </c>
      <c r="H3929" s="651">
        <v>0.05</v>
      </c>
      <c r="I3929" s="651" t="s">
        <v>1302</v>
      </c>
    </row>
    <row r="3930" spans="1:9" ht="15.75" x14ac:dyDescent="0.25">
      <c r="A3930" s="651">
        <v>3929</v>
      </c>
      <c r="B3930" s="651" t="s">
        <v>1308</v>
      </c>
      <c r="C3930" s="651" t="s">
        <v>296</v>
      </c>
      <c r="D3930" s="651" t="s">
        <v>1298</v>
      </c>
      <c r="E3930" s="651" t="s">
        <v>1303</v>
      </c>
      <c r="F3930" s="651" t="s">
        <v>1299</v>
      </c>
      <c r="G3930" s="651" t="s">
        <v>1303</v>
      </c>
      <c r="H3930" s="651">
        <v>0.05</v>
      </c>
      <c r="I3930" s="651" t="s">
        <v>1302</v>
      </c>
    </row>
    <row r="3931" spans="1:9" ht="15.75" x14ac:dyDescent="0.25">
      <c r="A3931" s="651">
        <v>3930</v>
      </c>
      <c r="B3931" s="651" t="s">
        <v>1308</v>
      </c>
      <c r="C3931" s="651" t="s">
        <v>296</v>
      </c>
      <c r="D3931" s="651" t="s">
        <v>1298</v>
      </c>
      <c r="E3931" s="651" t="s">
        <v>1303</v>
      </c>
      <c r="F3931" s="651" t="s">
        <v>1299</v>
      </c>
      <c r="G3931" s="651" t="s">
        <v>1303</v>
      </c>
      <c r="H3931" s="651">
        <v>0.05</v>
      </c>
      <c r="I3931" s="651" t="s">
        <v>1302</v>
      </c>
    </row>
    <row r="3932" spans="1:9" ht="15.75" x14ac:dyDescent="0.25">
      <c r="A3932" s="651">
        <v>3931</v>
      </c>
      <c r="B3932" s="651" t="s">
        <v>1308</v>
      </c>
      <c r="C3932" s="651" t="s">
        <v>296</v>
      </c>
      <c r="D3932" s="651" t="s">
        <v>1298</v>
      </c>
      <c r="E3932" s="651" t="s">
        <v>1303</v>
      </c>
      <c r="F3932" s="651" t="s">
        <v>1299</v>
      </c>
      <c r="G3932" s="651" t="s">
        <v>1303</v>
      </c>
      <c r="H3932" s="651">
        <v>0.05</v>
      </c>
      <c r="I3932" s="651" t="s">
        <v>1302</v>
      </c>
    </row>
    <row r="3933" spans="1:9" ht="15.75" x14ac:dyDescent="0.25">
      <c r="A3933" s="651">
        <v>3932</v>
      </c>
      <c r="B3933" s="651" t="s">
        <v>1308</v>
      </c>
      <c r="C3933" s="651" t="s">
        <v>296</v>
      </c>
      <c r="D3933" s="651" t="s">
        <v>1298</v>
      </c>
      <c r="E3933" s="651" t="s">
        <v>1303</v>
      </c>
      <c r="F3933" s="651" t="s">
        <v>1299</v>
      </c>
      <c r="G3933" s="651" t="s">
        <v>1303</v>
      </c>
      <c r="H3933" s="651">
        <v>0.05</v>
      </c>
      <c r="I3933" s="651" t="s">
        <v>1302</v>
      </c>
    </row>
    <row r="3934" spans="1:9" ht="15.75" x14ac:dyDescent="0.25">
      <c r="A3934" s="651">
        <v>3933</v>
      </c>
      <c r="B3934" s="651" t="s">
        <v>1308</v>
      </c>
      <c r="C3934" s="651" t="s">
        <v>296</v>
      </c>
      <c r="D3934" s="651" t="s">
        <v>1298</v>
      </c>
      <c r="E3934" s="651" t="s">
        <v>1303</v>
      </c>
      <c r="F3934" s="651" t="s">
        <v>1299</v>
      </c>
      <c r="G3934" s="651" t="s">
        <v>1303</v>
      </c>
      <c r="H3934" s="651">
        <v>0.05</v>
      </c>
      <c r="I3934" s="651" t="s">
        <v>1302</v>
      </c>
    </row>
    <row r="3935" spans="1:9" ht="15.75" x14ac:dyDescent="0.25">
      <c r="A3935" s="651">
        <v>3934</v>
      </c>
      <c r="B3935" s="651" t="s">
        <v>1308</v>
      </c>
      <c r="C3935" s="651" t="s">
        <v>296</v>
      </c>
      <c r="D3935" s="651" t="s">
        <v>1298</v>
      </c>
      <c r="E3935" s="651" t="s">
        <v>1303</v>
      </c>
      <c r="F3935" s="651" t="s">
        <v>1299</v>
      </c>
      <c r="G3935" s="651" t="s">
        <v>1303</v>
      </c>
      <c r="H3935" s="651">
        <v>0.05</v>
      </c>
      <c r="I3935" s="651" t="s">
        <v>1302</v>
      </c>
    </row>
    <row r="3936" spans="1:9" ht="15.75" x14ac:dyDescent="0.25">
      <c r="A3936" s="651">
        <v>3935</v>
      </c>
      <c r="B3936" s="651" t="s">
        <v>1308</v>
      </c>
      <c r="C3936" s="651" t="s">
        <v>296</v>
      </c>
      <c r="D3936" s="651" t="s">
        <v>1298</v>
      </c>
      <c r="E3936" s="651" t="s">
        <v>1303</v>
      </c>
      <c r="F3936" s="651" t="s">
        <v>1299</v>
      </c>
      <c r="G3936" s="651" t="s">
        <v>1303</v>
      </c>
      <c r="H3936" s="651">
        <v>0.05</v>
      </c>
      <c r="I3936" s="651" t="s">
        <v>1302</v>
      </c>
    </row>
    <row r="3937" spans="1:9" ht="15.75" x14ac:dyDescent="0.25">
      <c r="A3937" s="651">
        <v>3936</v>
      </c>
      <c r="B3937" s="651" t="s">
        <v>1308</v>
      </c>
      <c r="C3937" s="651" t="s">
        <v>296</v>
      </c>
      <c r="D3937" s="651" t="s">
        <v>1298</v>
      </c>
      <c r="E3937" s="651" t="s">
        <v>1303</v>
      </c>
      <c r="F3937" s="651" t="s">
        <v>1299</v>
      </c>
      <c r="G3937" s="651" t="s">
        <v>1303</v>
      </c>
      <c r="H3937" s="651">
        <v>0.05</v>
      </c>
      <c r="I3937" s="651" t="s">
        <v>1302</v>
      </c>
    </row>
    <row r="3938" spans="1:9" ht="15.75" x14ac:dyDescent="0.25">
      <c r="A3938" s="651">
        <v>3937</v>
      </c>
      <c r="B3938" s="651" t="s">
        <v>1308</v>
      </c>
      <c r="C3938" s="651" t="s">
        <v>296</v>
      </c>
      <c r="D3938" s="651" t="s">
        <v>1298</v>
      </c>
      <c r="E3938" s="651" t="s">
        <v>1303</v>
      </c>
      <c r="F3938" s="651" t="s">
        <v>1299</v>
      </c>
      <c r="G3938" s="651" t="s">
        <v>1303</v>
      </c>
      <c r="H3938" s="651">
        <v>0.05</v>
      </c>
      <c r="I3938" s="651" t="s">
        <v>1302</v>
      </c>
    </row>
    <row r="3939" spans="1:9" ht="15.75" x14ac:dyDescent="0.25">
      <c r="A3939" s="651">
        <v>3938</v>
      </c>
      <c r="B3939" s="651" t="s">
        <v>1308</v>
      </c>
      <c r="C3939" s="651" t="s">
        <v>296</v>
      </c>
      <c r="D3939" s="651" t="s">
        <v>1298</v>
      </c>
      <c r="E3939" s="651" t="s">
        <v>1303</v>
      </c>
      <c r="F3939" s="651" t="s">
        <v>1299</v>
      </c>
      <c r="G3939" s="651" t="s">
        <v>1303</v>
      </c>
      <c r="H3939" s="651">
        <v>0.05</v>
      </c>
      <c r="I3939" s="651" t="s">
        <v>1302</v>
      </c>
    </row>
    <row r="3940" spans="1:9" ht="15.75" x14ac:dyDescent="0.25">
      <c r="A3940" s="651">
        <v>3939</v>
      </c>
      <c r="B3940" s="651" t="s">
        <v>1308</v>
      </c>
      <c r="C3940" s="651" t="s">
        <v>296</v>
      </c>
      <c r="D3940" s="651" t="s">
        <v>1298</v>
      </c>
      <c r="E3940" s="651" t="s">
        <v>1303</v>
      </c>
      <c r="F3940" s="651" t="s">
        <v>1299</v>
      </c>
      <c r="G3940" s="651" t="s">
        <v>1303</v>
      </c>
      <c r="H3940" s="651">
        <v>0.05</v>
      </c>
      <c r="I3940" s="651" t="s">
        <v>1302</v>
      </c>
    </row>
    <row r="3941" spans="1:9" ht="15.75" x14ac:dyDescent="0.25">
      <c r="A3941" s="651">
        <v>3940</v>
      </c>
      <c r="B3941" s="651" t="s">
        <v>1308</v>
      </c>
      <c r="C3941" s="651" t="s">
        <v>296</v>
      </c>
      <c r="D3941" s="651" t="s">
        <v>1298</v>
      </c>
      <c r="E3941" s="651" t="s">
        <v>1303</v>
      </c>
      <c r="F3941" s="651" t="s">
        <v>1299</v>
      </c>
      <c r="G3941" s="651" t="s">
        <v>1303</v>
      </c>
      <c r="H3941" s="651">
        <v>0.05</v>
      </c>
      <c r="I3941" s="651" t="s">
        <v>1302</v>
      </c>
    </row>
    <row r="3942" spans="1:9" ht="15.75" x14ac:dyDescent="0.25">
      <c r="A3942" s="651">
        <v>3941</v>
      </c>
      <c r="B3942" s="651" t="s">
        <v>1308</v>
      </c>
      <c r="C3942" s="651" t="s">
        <v>296</v>
      </c>
      <c r="D3942" s="651" t="s">
        <v>1298</v>
      </c>
      <c r="E3942" s="651" t="s">
        <v>1303</v>
      </c>
      <c r="F3942" s="651" t="s">
        <v>1299</v>
      </c>
      <c r="G3942" s="651" t="s">
        <v>1303</v>
      </c>
      <c r="H3942" s="651">
        <v>0.05</v>
      </c>
      <c r="I3942" s="651" t="s">
        <v>1302</v>
      </c>
    </row>
    <row r="3943" spans="1:9" ht="15.75" x14ac:dyDescent="0.25">
      <c r="A3943" s="651">
        <v>3942</v>
      </c>
      <c r="B3943" s="651" t="s">
        <v>1308</v>
      </c>
      <c r="C3943" s="651" t="s">
        <v>296</v>
      </c>
      <c r="D3943" s="651" t="s">
        <v>1298</v>
      </c>
      <c r="E3943" s="651" t="s">
        <v>1303</v>
      </c>
      <c r="F3943" s="651" t="s">
        <v>1299</v>
      </c>
      <c r="G3943" s="651" t="s">
        <v>1303</v>
      </c>
      <c r="H3943" s="651">
        <v>0.05</v>
      </c>
      <c r="I3943" s="651" t="s">
        <v>1302</v>
      </c>
    </row>
    <row r="3944" spans="1:9" ht="15.75" x14ac:dyDescent="0.25">
      <c r="A3944" s="651">
        <v>3943</v>
      </c>
      <c r="B3944" s="651" t="s">
        <v>1308</v>
      </c>
      <c r="C3944" s="651" t="s">
        <v>296</v>
      </c>
      <c r="D3944" s="651" t="s">
        <v>1298</v>
      </c>
      <c r="E3944" s="651" t="s">
        <v>1303</v>
      </c>
      <c r="F3944" s="651" t="s">
        <v>1299</v>
      </c>
      <c r="G3944" s="651" t="s">
        <v>1303</v>
      </c>
      <c r="H3944" s="651">
        <v>0.05</v>
      </c>
      <c r="I3944" s="651" t="s">
        <v>1302</v>
      </c>
    </row>
    <row r="3945" spans="1:9" ht="15.75" x14ac:dyDescent="0.25">
      <c r="A3945" s="651">
        <v>3944</v>
      </c>
      <c r="B3945" s="651" t="s">
        <v>1308</v>
      </c>
      <c r="C3945" s="651" t="s">
        <v>296</v>
      </c>
      <c r="D3945" s="651" t="s">
        <v>1298</v>
      </c>
      <c r="E3945" s="651" t="s">
        <v>1303</v>
      </c>
      <c r="F3945" s="651" t="s">
        <v>1299</v>
      </c>
      <c r="G3945" s="651" t="s">
        <v>1303</v>
      </c>
      <c r="H3945" s="651">
        <v>0.05</v>
      </c>
      <c r="I3945" s="651" t="s">
        <v>1302</v>
      </c>
    </row>
    <row r="3946" spans="1:9" ht="15.75" x14ac:dyDescent="0.25">
      <c r="A3946" s="651">
        <v>3945</v>
      </c>
      <c r="B3946" s="651" t="s">
        <v>1308</v>
      </c>
      <c r="C3946" s="651" t="s">
        <v>296</v>
      </c>
      <c r="D3946" s="651" t="s">
        <v>1298</v>
      </c>
      <c r="E3946" s="651" t="s">
        <v>1303</v>
      </c>
      <c r="F3946" s="651" t="s">
        <v>1299</v>
      </c>
      <c r="G3946" s="651" t="s">
        <v>1303</v>
      </c>
      <c r="H3946" s="651">
        <v>0.05</v>
      </c>
      <c r="I3946" s="651" t="s">
        <v>1302</v>
      </c>
    </row>
    <row r="3947" spans="1:9" ht="15.75" x14ac:dyDescent="0.25">
      <c r="A3947" s="651">
        <v>3946</v>
      </c>
      <c r="B3947" s="651" t="s">
        <v>1308</v>
      </c>
      <c r="C3947" s="651" t="s">
        <v>296</v>
      </c>
      <c r="D3947" s="651" t="s">
        <v>1298</v>
      </c>
      <c r="E3947" s="651" t="s">
        <v>1303</v>
      </c>
      <c r="F3947" s="651" t="s">
        <v>1299</v>
      </c>
      <c r="G3947" s="651" t="s">
        <v>1303</v>
      </c>
      <c r="H3947" s="651">
        <v>0.05</v>
      </c>
      <c r="I3947" s="651" t="s">
        <v>1302</v>
      </c>
    </row>
    <row r="3948" spans="1:9" ht="15.75" x14ac:dyDescent="0.25">
      <c r="A3948" s="651">
        <v>3947</v>
      </c>
      <c r="B3948" s="651" t="s">
        <v>1308</v>
      </c>
      <c r="C3948" s="651" t="s">
        <v>296</v>
      </c>
      <c r="D3948" s="651" t="s">
        <v>1298</v>
      </c>
      <c r="E3948" s="651" t="s">
        <v>1303</v>
      </c>
      <c r="F3948" s="651" t="s">
        <v>1299</v>
      </c>
      <c r="G3948" s="651" t="s">
        <v>1303</v>
      </c>
      <c r="H3948" s="651">
        <v>0.05</v>
      </c>
      <c r="I3948" s="651" t="s">
        <v>1302</v>
      </c>
    </row>
    <row r="3949" spans="1:9" ht="15.75" x14ac:dyDescent="0.25">
      <c r="A3949" s="651">
        <v>3948</v>
      </c>
      <c r="B3949" s="651" t="s">
        <v>1308</v>
      </c>
      <c r="C3949" s="651" t="s">
        <v>296</v>
      </c>
      <c r="D3949" s="651" t="s">
        <v>1298</v>
      </c>
      <c r="E3949" s="651" t="s">
        <v>1303</v>
      </c>
      <c r="F3949" s="651" t="s">
        <v>1299</v>
      </c>
      <c r="G3949" s="651" t="s">
        <v>1303</v>
      </c>
      <c r="H3949" s="651">
        <v>0.05</v>
      </c>
      <c r="I3949" s="651" t="s">
        <v>1302</v>
      </c>
    </row>
    <row r="3950" spans="1:9" ht="15.75" x14ac:dyDescent="0.25">
      <c r="A3950" s="651">
        <v>3949</v>
      </c>
      <c r="B3950" s="651" t="s">
        <v>1308</v>
      </c>
      <c r="C3950" s="651" t="s">
        <v>296</v>
      </c>
      <c r="D3950" s="651" t="s">
        <v>1298</v>
      </c>
      <c r="E3950" s="651" t="s">
        <v>1303</v>
      </c>
      <c r="F3950" s="651" t="s">
        <v>1301</v>
      </c>
      <c r="G3950" s="651" t="s">
        <v>1303</v>
      </c>
      <c r="H3950" s="651">
        <v>5.0999999999999997E-2</v>
      </c>
      <c r="I3950" s="651" t="s">
        <v>1302</v>
      </c>
    </row>
    <row r="3951" spans="1:9" ht="15.75" x14ac:dyDescent="0.25">
      <c r="A3951" s="651">
        <v>3950</v>
      </c>
      <c r="B3951" s="651" t="s">
        <v>1308</v>
      </c>
      <c r="C3951" s="651" t="s">
        <v>296</v>
      </c>
      <c r="D3951" s="651" t="s">
        <v>1298</v>
      </c>
      <c r="E3951" s="651" t="s">
        <v>1303</v>
      </c>
      <c r="F3951" s="651" t="s">
        <v>1301</v>
      </c>
      <c r="G3951" s="651" t="s">
        <v>1303</v>
      </c>
      <c r="H3951" s="651">
        <v>5.0999999999999997E-2</v>
      </c>
      <c r="I3951" s="651" t="s">
        <v>1302</v>
      </c>
    </row>
    <row r="3952" spans="1:9" ht="15.75" x14ac:dyDescent="0.25">
      <c r="A3952" s="651">
        <v>3951</v>
      </c>
      <c r="B3952" s="651" t="s">
        <v>1308</v>
      </c>
      <c r="C3952" s="651" t="s">
        <v>296</v>
      </c>
      <c r="D3952" s="651" t="s">
        <v>1298</v>
      </c>
      <c r="E3952" s="651" t="s">
        <v>1303</v>
      </c>
      <c r="F3952" s="651" t="s">
        <v>1301</v>
      </c>
      <c r="G3952" s="651" t="s">
        <v>1303</v>
      </c>
      <c r="H3952" s="651">
        <v>5.0999999999999997E-2</v>
      </c>
      <c r="I3952" s="651" t="s">
        <v>1302</v>
      </c>
    </row>
    <row r="3953" spans="1:9" ht="15.75" x14ac:dyDescent="0.25">
      <c r="A3953" s="651">
        <v>3952</v>
      </c>
      <c r="B3953" s="651" t="s">
        <v>1308</v>
      </c>
      <c r="C3953" s="651" t="s">
        <v>296</v>
      </c>
      <c r="D3953" s="651" t="s">
        <v>1298</v>
      </c>
      <c r="E3953" s="651" t="s">
        <v>1303</v>
      </c>
      <c r="F3953" s="651" t="s">
        <v>1301</v>
      </c>
      <c r="G3953" s="651" t="s">
        <v>1303</v>
      </c>
      <c r="H3953" s="651">
        <v>5.1999999999999998E-2</v>
      </c>
      <c r="I3953" s="651" t="s">
        <v>1302</v>
      </c>
    </row>
    <row r="3954" spans="1:9" ht="15.75" x14ac:dyDescent="0.25">
      <c r="A3954" s="651">
        <v>3953</v>
      </c>
      <c r="B3954" s="651" t="s">
        <v>1308</v>
      </c>
      <c r="C3954" s="651" t="s">
        <v>296</v>
      </c>
      <c r="D3954" s="651" t="s">
        <v>1298</v>
      </c>
      <c r="E3954" s="651" t="s">
        <v>1303</v>
      </c>
      <c r="F3954" s="651" t="s">
        <v>1301</v>
      </c>
      <c r="G3954" s="651" t="s">
        <v>1303</v>
      </c>
      <c r="H3954" s="651">
        <v>5.1999999999999998E-2</v>
      </c>
      <c r="I3954" s="651" t="s">
        <v>1302</v>
      </c>
    </row>
    <row r="3955" spans="1:9" ht="15.75" x14ac:dyDescent="0.25">
      <c r="A3955" s="651">
        <v>3954</v>
      </c>
      <c r="B3955" s="651" t="s">
        <v>1308</v>
      </c>
      <c r="C3955" s="651" t="s">
        <v>296</v>
      </c>
      <c r="D3955" s="651" t="s">
        <v>1298</v>
      </c>
      <c r="E3955" s="651" t="s">
        <v>1303</v>
      </c>
      <c r="F3955" s="651" t="s">
        <v>1301</v>
      </c>
      <c r="G3955" s="651" t="s">
        <v>1303</v>
      </c>
      <c r="H3955" s="651">
        <v>5.1999999999999998E-2</v>
      </c>
      <c r="I3955" s="651" t="s">
        <v>1302</v>
      </c>
    </row>
    <row r="3956" spans="1:9" ht="15.75" x14ac:dyDescent="0.25">
      <c r="A3956" s="651">
        <v>3955</v>
      </c>
      <c r="B3956" s="651" t="s">
        <v>1308</v>
      </c>
      <c r="C3956" s="651" t="s">
        <v>296</v>
      </c>
      <c r="D3956" s="651" t="s">
        <v>1298</v>
      </c>
      <c r="E3956" s="651" t="s">
        <v>1303</v>
      </c>
      <c r="F3956" s="651" t="s">
        <v>1301</v>
      </c>
      <c r="G3956" s="651" t="s">
        <v>1303</v>
      </c>
      <c r="H3956" s="651">
        <v>5.1999999999999998E-2</v>
      </c>
      <c r="I3956" s="651" t="s">
        <v>1302</v>
      </c>
    </row>
    <row r="3957" spans="1:9" ht="15.75" x14ac:dyDescent="0.25">
      <c r="A3957" s="651">
        <v>3956</v>
      </c>
      <c r="B3957" s="651" t="s">
        <v>1308</v>
      </c>
      <c r="C3957" s="651" t="s">
        <v>296</v>
      </c>
      <c r="D3957" s="651" t="s">
        <v>1298</v>
      </c>
      <c r="E3957" s="651" t="s">
        <v>1303</v>
      </c>
      <c r="F3957" s="651" t="s">
        <v>1301</v>
      </c>
      <c r="G3957" s="651" t="s">
        <v>1303</v>
      </c>
      <c r="H3957" s="651">
        <v>5.2999999999999999E-2</v>
      </c>
      <c r="I3957" s="651" t="s">
        <v>1302</v>
      </c>
    </row>
    <row r="3958" spans="1:9" ht="15.75" x14ac:dyDescent="0.25">
      <c r="A3958" s="651">
        <v>3957</v>
      </c>
      <c r="B3958" s="651" t="s">
        <v>1308</v>
      </c>
      <c r="C3958" s="651" t="s">
        <v>296</v>
      </c>
      <c r="D3958" s="651" t="s">
        <v>1298</v>
      </c>
      <c r="E3958" s="651" t="s">
        <v>1303</v>
      </c>
      <c r="F3958" s="651" t="s">
        <v>1301</v>
      </c>
      <c r="G3958" s="651" t="s">
        <v>1303</v>
      </c>
      <c r="H3958" s="651">
        <v>5.2999999999999999E-2</v>
      </c>
      <c r="I3958" s="651" t="s">
        <v>1302</v>
      </c>
    </row>
    <row r="3959" spans="1:9" ht="15.75" x14ac:dyDescent="0.25">
      <c r="A3959" s="651">
        <v>3958</v>
      </c>
      <c r="B3959" s="651" t="s">
        <v>1308</v>
      </c>
      <c r="C3959" s="651" t="s">
        <v>296</v>
      </c>
      <c r="D3959" s="651" t="s">
        <v>1298</v>
      </c>
      <c r="E3959" s="651" t="s">
        <v>1303</v>
      </c>
      <c r="F3959" s="651" t="s">
        <v>1301</v>
      </c>
      <c r="G3959" s="651" t="s">
        <v>1303</v>
      </c>
      <c r="H3959" s="651">
        <v>5.2999999999999999E-2</v>
      </c>
      <c r="I3959" s="651" t="s">
        <v>1302</v>
      </c>
    </row>
    <row r="3960" spans="1:9" ht="15.75" x14ac:dyDescent="0.25">
      <c r="A3960" s="651">
        <v>3959</v>
      </c>
      <c r="B3960" s="651" t="s">
        <v>1308</v>
      </c>
      <c r="C3960" s="651" t="s">
        <v>296</v>
      </c>
      <c r="D3960" s="651" t="s">
        <v>1298</v>
      </c>
      <c r="E3960" s="651" t="s">
        <v>1303</v>
      </c>
      <c r="F3960" s="651" t="s">
        <v>1301</v>
      </c>
      <c r="G3960" s="651" t="s">
        <v>1303</v>
      </c>
      <c r="H3960" s="651">
        <v>5.3999999999999999E-2</v>
      </c>
      <c r="I3960" s="651" t="s">
        <v>1302</v>
      </c>
    </row>
    <row r="3961" spans="1:9" ht="15.75" x14ac:dyDescent="0.25">
      <c r="A3961" s="651">
        <v>3960</v>
      </c>
      <c r="B3961" s="651" t="s">
        <v>1308</v>
      </c>
      <c r="C3961" s="651" t="s">
        <v>296</v>
      </c>
      <c r="D3961" s="651" t="s">
        <v>1298</v>
      </c>
      <c r="E3961" s="651" t="s">
        <v>1303</v>
      </c>
      <c r="F3961" s="651" t="s">
        <v>1301</v>
      </c>
      <c r="G3961" s="651" t="s">
        <v>1303</v>
      </c>
      <c r="H3961" s="651">
        <v>5.3999999999999999E-2</v>
      </c>
      <c r="I3961" s="651" t="s">
        <v>1302</v>
      </c>
    </row>
    <row r="3962" spans="1:9" ht="15.75" x14ac:dyDescent="0.25">
      <c r="A3962" s="651">
        <v>3961</v>
      </c>
      <c r="B3962" s="651" t="s">
        <v>1308</v>
      </c>
      <c r="C3962" s="651" t="s">
        <v>296</v>
      </c>
      <c r="D3962" s="651" t="s">
        <v>1298</v>
      </c>
      <c r="E3962" s="651" t="s">
        <v>1303</v>
      </c>
      <c r="F3962" s="651" t="s">
        <v>1301</v>
      </c>
      <c r="G3962" s="651" t="s">
        <v>1303</v>
      </c>
      <c r="H3962" s="651">
        <v>5.3999999999999999E-2</v>
      </c>
      <c r="I3962" s="651" t="s">
        <v>1302</v>
      </c>
    </row>
    <row r="3963" spans="1:9" ht="15.75" x14ac:dyDescent="0.25">
      <c r="A3963" s="651">
        <v>3962</v>
      </c>
      <c r="B3963" s="651" t="s">
        <v>1308</v>
      </c>
      <c r="C3963" s="651" t="s">
        <v>296</v>
      </c>
      <c r="D3963" s="651" t="s">
        <v>1298</v>
      </c>
      <c r="E3963" s="651" t="s">
        <v>1303</v>
      </c>
      <c r="F3963" s="651" t="s">
        <v>1301</v>
      </c>
      <c r="G3963" s="651" t="s">
        <v>1303</v>
      </c>
      <c r="H3963" s="651">
        <v>5.3999999999999999E-2</v>
      </c>
      <c r="I3963" s="651" t="s">
        <v>1302</v>
      </c>
    </row>
    <row r="3964" spans="1:9" ht="15.75" x14ac:dyDescent="0.25">
      <c r="A3964" s="651">
        <v>3963</v>
      </c>
      <c r="B3964" s="651" t="s">
        <v>1308</v>
      </c>
      <c r="C3964" s="651" t="s">
        <v>296</v>
      </c>
      <c r="D3964" s="651" t="s">
        <v>1298</v>
      </c>
      <c r="E3964" s="651" t="s">
        <v>1303</v>
      </c>
      <c r="F3964" s="651" t="s">
        <v>1301</v>
      </c>
      <c r="G3964" s="651" t="s">
        <v>1303</v>
      </c>
      <c r="H3964" s="651">
        <v>5.3999999999999999E-2</v>
      </c>
      <c r="I3964" s="651" t="s">
        <v>1302</v>
      </c>
    </row>
    <row r="3965" spans="1:9" ht="15.75" x14ac:dyDescent="0.25">
      <c r="A3965" s="651">
        <v>3964</v>
      </c>
      <c r="B3965" s="651" t="s">
        <v>1308</v>
      </c>
      <c r="C3965" s="651" t="s">
        <v>296</v>
      </c>
      <c r="D3965" s="651" t="s">
        <v>1298</v>
      </c>
      <c r="E3965" s="651" t="s">
        <v>1303</v>
      </c>
      <c r="F3965" s="651" t="s">
        <v>1301</v>
      </c>
      <c r="G3965" s="651" t="s">
        <v>1303</v>
      </c>
      <c r="H3965" s="651">
        <v>5.3999999999999999E-2</v>
      </c>
      <c r="I3965" s="651" t="s">
        <v>1302</v>
      </c>
    </row>
    <row r="3966" spans="1:9" ht="15.75" x14ac:dyDescent="0.25">
      <c r="A3966" s="651">
        <v>3965</v>
      </c>
      <c r="B3966" s="651" t="s">
        <v>1308</v>
      </c>
      <c r="C3966" s="651" t="s">
        <v>296</v>
      </c>
      <c r="D3966" s="651" t="s">
        <v>1298</v>
      </c>
      <c r="E3966" s="651" t="s">
        <v>1303</v>
      </c>
      <c r="F3966" s="651" t="s">
        <v>1301</v>
      </c>
      <c r="G3966" s="651" t="s">
        <v>1303</v>
      </c>
      <c r="H3966" s="651">
        <v>5.5E-2</v>
      </c>
      <c r="I3966" s="651" t="s">
        <v>1300</v>
      </c>
    </row>
    <row r="3967" spans="1:9" ht="15.75" x14ac:dyDescent="0.25">
      <c r="A3967" s="651">
        <v>3966</v>
      </c>
      <c r="B3967" s="651" t="s">
        <v>1308</v>
      </c>
      <c r="C3967" s="651" t="s">
        <v>296</v>
      </c>
      <c r="D3967" s="651" t="s">
        <v>1298</v>
      </c>
      <c r="E3967" s="651" t="s">
        <v>1303</v>
      </c>
      <c r="F3967" s="651" t="s">
        <v>1299</v>
      </c>
      <c r="G3967" s="651" t="s">
        <v>1303</v>
      </c>
      <c r="H3967" s="651">
        <v>6.3E-2</v>
      </c>
      <c r="I3967" s="651" t="s">
        <v>1302</v>
      </c>
    </row>
    <row r="3968" spans="1:9" ht="15.75" x14ac:dyDescent="0.25">
      <c r="A3968" s="651">
        <v>3967</v>
      </c>
      <c r="B3968" s="651" t="s">
        <v>1308</v>
      </c>
      <c r="C3968" s="651" t="s">
        <v>296</v>
      </c>
      <c r="D3968" s="651" t="s">
        <v>1298</v>
      </c>
      <c r="E3968" s="651" t="s">
        <v>1303</v>
      </c>
      <c r="F3968" s="651" t="s">
        <v>1299</v>
      </c>
      <c r="G3968" s="651" t="s">
        <v>1303</v>
      </c>
      <c r="H3968" s="651">
        <v>6.3E-2</v>
      </c>
      <c r="I3968" s="651" t="s">
        <v>1302</v>
      </c>
    </row>
    <row r="3969" spans="1:9" ht="15.75" x14ac:dyDescent="0.25">
      <c r="A3969" s="651">
        <v>3968</v>
      </c>
      <c r="B3969" s="651" t="s">
        <v>1308</v>
      </c>
      <c r="C3969" s="651" t="s">
        <v>296</v>
      </c>
      <c r="D3969" s="651" t="s">
        <v>1298</v>
      </c>
      <c r="E3969" s="651" t="s">
        <v>1303</v>
      </c>
      <c r="F3969" s="651" t="s">
        <v>1299</v>
      </c>
      <c r="G3969" s="651" t="s">
        <v>1303</v>
      </c>
      <c r="H3969" s="651">
        <v>6.3E-2</v>
      </c>
      <c r="I3969" s="651" t="s">
        <v>1302</v>
      </c>
    </row>
    <row r="3970" spans="1:9" ht="15.75" x14ac:dyDescent="0.25">
      <c r="A3970" s="651">
        <v>3969</v>
      </c>
      <c r="B3970" s="651" t="s">
        <v>1308</v>
      </c>
      <c r="C3970" s="651" t="s">
        <v>296</v>
      </c>
      <c r="D3970" s="651" t="s">
        <v>1298</v>
      </c>
      <c r="E3970" s="651" t="s">
        <v>1303</v>
      </c>
      <c r="F3970" s="651" t="s">
        <v>1299</v>
      </c>
      <c r="G3970" s="651" t="s">
        <v>1303</v>
      </c>
      <c r="H3970" s="651">
        <v>6.3E-2</v>
      </c>
      <c r="I3970" s="651" t="s">
        <v>1302</v>
      </c>
    </row>
    <row r="3971" spans="1:9" ht="15.75" x14ac:dyDescent="0.25">
      <c r="A3971" s="651">
        <v>3970</v>
      </c>
      <c r="B3971" s="651" t="s">
        <v>1308</v>
      </c>
      <c r="C3971" s="651" t="s">
        <v>296</v>
      </c>
      <c r="D3971" s="651" t="s">
        <v>1298</v>
      </c>
      <c r="E3971" s="651" t="s">
        <v>1303</v>
      </c>
      <c r="F3971" s="651" t="s">
        <v>1299</v>
      </c>
      <c r="G3971" s="651" t="s">
        <v>1303</v>
      </c>
      <c r="H3971" s="651">
        <v>6.3E-2</v>
      </c>
      <c r="I3971" s="651" t="s">
        <v>1302</v>
      </c>
    </row>
    <row r="3972" spans="1:9" ht="15.75" x14ac:dyDescent="0.25">
      <c r="A3972" s="651">
        <v>3971</v>
      </c>
      <c r="B3972" s="651" t="s">
        <v>1308</v>
      </c>
      <c r="C3972" s="651" t="s">
        <v>296</v>
      </c>
      <c r="D3972" s="651" t="s">
        <v>1298</v>
      </c>
      <c r="E3972" s="651" t="s">
        <v>1303</v>
      </c>
      <c r="F3972" s="651" t="s">
        <v>1299</v>
      </c>
      <c r="G3972" s="651" t="s">
        <v>1303</v>
      </c>
      <c r="H3972" s="651">
        <v>6.3E-2</v>
      </c>
      <c r="I3972" s="651" t="s">
        <v>1302</v>
      </c>
    </row>
    <row r="3973" spans="1:9" ht="15.75" x14ac:dyDescent="0.25">
      <c r="A3973" s="651">
        <v>3972</v>
      </c>
      <c r="B3973" s="651" t="s">
        <v>1308</v>
      </c>
      <c r="C3973" s="651" t="s">
        <v>296</v>
      </c>
      <c r="D3973" s="651" t="s">
        <v>1298</v>
      </c>
      <c r="E3973" s="651" t="s">
        <v>1303</v>
      </c>
      <c r="F3973" s="651" t="s">
        <v>1301</v>
      </c>
      <c r="G3973" s="651" t="s">
        <v>1303</v>
      </c>
      <c r="H3973" s="651">
        <v>7.0000000000000007E-2</v>
      </c>
      <c r="I3973" s="651" t="s">
        <v>1302</v>
      </c>
    </row>
    <row r="3974" spans="1:9" ht="15.75" x14ac:dyDescent="0.25">
      <c r="A3974" s="651">
        <v>3973</v>
      </c>
      <c r="B3974" s="651" t="s">
        <v>1308</v>
      </c>
      <c r="C3974" s="651" t="s">
        <v>296</v>
      </c>
      <c r="D3974" s="651" t="s">
        <v>1298</v>
      </c>
      <c r="E3974" s="651" t="s">
        <v>1303</v>
      </c>
      <c r="F3974" s="651" t="s">
        <v>1301</v>
      </c>
      <c r="G3974" s="651" t="s">
        <v>1303</v>
      </c>
      <c r="H3974" s="651">
        <v>7.3999999999999996E-2</v>
      </c>
      <c r="I3974" s="651" t="s">
        <v>1300</v>
      </c>
    </row>
    <row r="3975" spans="1:9" ht="15.75" x14ac:dyDescent="0.25">
      <c r="A3975" s="651">
        <v>3974</v>
      </c>
      <c r="B3975" s="651" t="s">
        <v>1308</v>
      </c>
      <c r="C3975" s="651" t="s">
        <v>296</v>
      </c>
      <c r="D3975" s="651" t="s">
        <v>1298</v>
      </c>
      <c r="E3975" s="651" t="s">
        <v>1303</v>
      </c>
      <c r="F3975" s="651" t="s">
        <v>1301</v>
      </c>
      <c r="G3975" s="651" t="s">
        <v>1303</v>
      </c>
      <c r="H3975" s="651">
        <v>7.3999999999999996E-2</v>
      </c>
      <c r="I3975" s="651" t="s">
        <v>1302</v>
      </c>
    </row>
    <row r="3976" spans="1:9" ht="15.75" x14ac:dyDescent="0.25">
      <c r="A3976" s="651">
        <v>3975</v>
      </c>
      <c r="B3976" s="651" t="s">
        <v>1308</v>
      </c>
      <c r="C3976" s="651" t="s">
        <v>296</v>
      </c>
      <c r="D3976" s="651" t="s">
        <v>1298</v>
      </c>
      <c r="E3976" s="651" t="s">
        <v>1303</v>
      </c>
      <c r="F3976" s="651" t="s">
        <v>1301</v>
      </c>
      <c r="G3976" s="651" t="s">
        <v>1303</v>
      </c>
      <c r="H3976" s="651">
        <v>7.6999999999999999E-2</v>
      </c>
      <c r="I3976" s="651" t="s">
        <v>1300</v>
      </c>
    </row>
    <row r="3977" spans="1:9" ht="15.75" x14ac:dyDescent="0.25">
      <c r="A3977" s="651">
        <v>3976</v>
      </c>
      <c r="B3977" s="651" t="s">
        <v>1308</v>
      </c>
      <c r="C3977" s="651" t="s">
        <v>296</v>
      </c>
      <c r="D3977" s="651" t="s">
        <v>1298</v>
      </c>
      <c r="E3977" s="651" t="s">
        <v>1303</v>
      </c>
      <c r="F3977" s="651" t="s">
        <v>1301</v>
      </c>
      <c r="G3977" s="651" t="s">
        <v>1303</v>
      </c>
      <c r="H3977" s="651">
        <v>0.08</v>
      </c>
      <c r="I3977" s="651" t="s">
        <v>1300</v>
      </c>
    </row>
    <row r="3978" spans="1:9" ht="15.75" x14ac:dyDescent="0.25">
      <c r="A3978" s="651">
        <v>3977</v>
      </c>
      <c r="B3978" s="651" t="s">
        <v>1308</v>
      </c>
      <c r="C3978" s="651" t="s">
        <v>296</v>
      </c>
      <c r="D3978" s="651" t="s">
        <v>1298</v>
      </c>
      <c r="E3978" s="651" t="s">
        <v>1303</v>
      </c>
      <c r="F3978" s="651" t="s">
        <v>1301</v>
      </c>
      <c r="G3978" s="651" t="s">
        <v>1303</v>
      </c>
      <c r="H3978" s="651">
        <v>8.3000000000000004E-2</v>
      </c>
      <c r="I3978" s="651" t="s">
        <v>1302</v>
      </c>
    </row>
    <row r="3979" spans="1:9" ht="15.75" x14ac:dyDescent="0.25">
      <c r="A3979" s="651">
        <v>3978</v>
      </c>
      <c r="B3979" s="651" t="s">
        <v>1308</v>
      </c>
      <c r="C3979" s="651" t="s">
        <v>296</v>
      </c>
      <c r="D3979" s="651" t="s">
        <v>1298</v>
      </c>
      <c r="E3979" s="651" t="s">
        <v>1303</v>
      </c>
      <c r="F3979" s="651" t="s">
        <v>1301</v>
      </c>
      <c r="G3979" s="651" t="s">
        <v>1303</v>
      </c>
      <c r="H3979" s="651">
        <v>0.09</v>
      </c>
      <c r="I3979" s="651" t="s">
        <v>1302</v>
      </c>
    </row>
    <row r="3980" spans="1:9" ht="15.75" x14ac:dyDescent="0.25">
      <c r="A3980" s="651">
        <v>3979</v>
      </c>
      <c r="B3980" s="651" t="s">
        <v>1308</v>
      </c>
      <c r="C3980" s="651" t="s">
        <v>296</v>
      </c>
      <c r="D3980" s="651" t="s">
        <v>1298</v>
      </c>
      <c r="E3980" s="651" t="s">
        <v>1303</v>
      </c>
      <c r="F3980" s="651" t="s">
        <v>1301</v>
      </c>
      <c r="G3980" s="651" t="s">
        <v>1303</v>
      </c>
      <c r="H3980" s="651">
        <v>0.09</v>
      </c>
      <c r="I3980" s="651" t="s">
        <v>1302</v>
      </c>
    </row>
    <row r="3981" spans="1:9" ht="15.75" x14ac:dyDescent="0.25">
      <c r="A3981" s="651">
        <v>3980</v>
      </c>
      <c r="B3981" s="651" t="s">
        <v>1308</v>
      </c>
      <c r="C3981" s="651" t="s">
        <v>296</v>
      </c>
      <c r="D3981" s="651" t="s">
        <v>1298</v>
      </c>
      <c r="E3981" s="651" t="s">
        <v>1303</v>
      </c>
      <c r="F3981" s="651" t="s">
        <v>1301</v>
      </c>
      <c r="G3981" s="651" t="s">
        <v>1303</v>
      </c>
      <c r="H3981" s="651">
        <v>0.10299999999999999</v>
      </c>
      <c r="I3981" s="651" t="s">
        <v>1300</v>
      </c>
    </row>
    <row r="3982" spans="1:9" ht="15.75" x14ac:dyDescent="0.25">
      <c r="A3982" s="651">
        <v>3981</v>
      </c>
      <c r="B3982" s="651" t="s">
        <v>1308</v>
      </c>
      <c r="C3982" s="651" t="s">
        <v>296</v>
      </c>
      <c r="D3982" s="651" t="s">
        <v>1298</v>
      </c>
      <c r="E3982" s="651" t="s">
        <v>1303</v>
      </c>
      <c r="F3982" s="651" t="s">
        <v>1301</v>
      </c>
      <c r="G3982" s="651" t="s">
        <v>1303</v>
      </c>
      <c r="H3982" s="651">
        <v>0.11600000000000001</v>
      </c>
      <c r="I3982" s="651" t="s">
        <v>1300</v>
      </c>
    </row>
    <row r="3983" spans="1:9" ht="15.75" x14ac:dyDescent="0.25">
      <c r="A3983" s="651">
        <v>3982</v>
      </c>
      <c r="B3983" s="651" t="s">
        <v>1308</v>
      </c>
      <c r="C3983" s="651" t="s">
        <v>296</v>
      </c>
      <c r="D3983" s="651" t="s">
        <v>1298</v>
      </c>
      <c r="E3983" s="651" t="s">
        <v>1303</v>
      </c>
      <c r="F3983" s="651" t="s">
        <v>1301</v>
      </c>
      <c r="G3983" s="651" t="s">
        <v>1303</v>
      </c>
      <c r="H3983" s="651">
        <v>0.13</v>
      </c>
      <c r="I3983" s="651" t="s">
        <v>1302</v>
      </c>
    </row>
    <row r="3984" spans="1:9" ht="15.75" x14ac:dyDescent="0.25">
      <c r="A3984" s="651">
        <v>3983</v>
      </c>
      <c r="B3984" s="651" t="s">
        <v>1308</v>
      </c>
      <c r="C3984" s="651" t="s">
        <v>296</v>
      </c>
      <c r="D3984" s="651" t="s">
        <v>1298</v>
      </c>
      <c r="E3984" s="651" t="s">
        <v>1303</v>
      </c>
      <c r="F3984" s="651" t="s">
        <v>1304</v>
      </c>
      <c r="G3984" s="651" t="s">
        <v>1303</v>
      </c>
      <c r="H3984" s="651">
        <v>0.13</v>
      </c>
      <c r="I3984" s="651" t="s">
        <v>1302</v>
      </c>
    </row>
    <row r="3985" spans="1:9" ht="15.75" x14ac:dyDescent="0.25">
      <c r="A3985" s="651">
        <v>3984</v>
      </c>
      <c r="B3985" s="651" t="s">
        <v>1308</v>
      </c>
      <c r="C3985" s="651" t="s">
        <v>296</v>
      </c>
      <c r="D3985" s="651" t="s">
        <v>1298</v>
      </c>
      <c r="E3985" s="651" t="s">
        <v>1303</v>
      </c>
      <c r="F3985" s="651" t="s">
        <v>1301</v>
      </c>
      <c r="G3985" s="651" t="s">
        <v>1303</v>
      </c>
      <c r="H3985" s="651">
        <v>0.13400000000000001</v>
      </c>
      <c r="I3985" s="651" t="s">
        <v>1300</v>
      </c>
    </row>
    <row r="3986" spans="1:9" ht="15.75" x14ac:dyDescent="0.25">
      <c r="A3986" s="651">
        <v>3985</v>
      </c>
      <c r="B3986" s="651" t="s">
        <v>1308</v>
      </c>
      <c r="C3986" s="651" t="s">
        <v>296</v>
      </c>
      <c r="D3986" s="651" t="s">
        <v>1298</v>
      </c>
      <c r="E3986" s="651" t="s">
        <v>1303</v>
      </c>
      <c r="F3986" s="651" t="s">
        <v>1301</v>
      </c>
      <c r="G3986" s="651" t="s">
        <v>1303</v>
      </c>
      <c r="H3986" s="651">
        <v>0.14000000000000001</v>
      </c>
      <c r="I3986" s="651" t="s">
        <v>1302</v>
      </c>
    </row>
    <row r="3987" spans="1:9" ht="15.75" x14ac:dyDescent="0.25">
      <c r="A3987" s="651">
        <v>3986</v>
      </c>
      <c r="B3987" s="651" t="s">
        <v>1308</v>
      </c>
      <c r="C3987" s="651" t="s">
        <v>296</v>
      </c>
      <c r="D3987" s="651" t="s">
        <v>1298</v>
      </c>
      <c r="E3987" s="651" t="s">
        <v>1303</v>
      </c>
      <c r="F3987" s="651" t="s">
        <v>1301</v>
      </c>
      <c r="G3987" s="651" t="s">
        <v>1303</v>
      </c>
      <c r="H3987" s="651">
        <v>0.14000000000000001</v>
      </c>
      <c r="I3987" s="651" t="s">
        <v>1302</v>
      </c>
    </row>
    <row r="3988" spans="1:9" ht="15.75" x14ac:dyDescent="0.25">
      <c r="A3988" s="651">
        <v>3987</v>
      </c>
      <c r="B3988" s="651" t="s">
        <v>1308</v>
      </c>
      <c r="C3988" s="651" t="s">
        <v>296</v>
      </c>
      <c r="D3988" s="651" t="s">
        <v>1298</v>
      </c>
      <c r="E3988" s="651" t="s">
        <v>1303</v>
      </c>
      <c r="F3988" s="651" t="s">
        <v>1301</v>
      </c>
      <c r="G3988" s="651" t="s">
        <v>1303</v>
      </c>
      <c r="H3988" s="651">
        <v>0.15</v>
      </c>
      <c r="I3988" s="651" t="s">
        <v>1300</v>
      </c>
    </row>
    <row r="3989" spans="1:9" ht="15.75" x14ac:dyDescent="0.25">
      <c r="A3989" s="651">
        <v>3988</v>
      </c>
      <c r="B3989" s="651" t="s">
        <v>1308</v>
      </c>
      <c r="C3989" s="651" t="s">
        <v>296</v>
      </c>
      <c r="D3989" s="651" t="s">
        <v>1298</v>
      </c>
      <c r="E3989" s="651" t="s">
        <v>1303</v>
      </c>
      <c r="F3989" s="651" t="s">
        <v>1301</v>
      </c>
      <c r="G3989" s="651" t="s">
        <v>1303</v>
      </c>
      <c r="H3989" s="651">
        <v>0.18029999999999999</v>
      </c>
      <c r="I3989" s="651" t="s">
        <v>1302</v>
      </c>
    </row>
    <row r="3990" spans="1:9" ht="15.75" x14ac:dyDescent="0.25">
      <c r="A3990" s="651">
        <v>3989</v>
      </c>
      <c r="B3990" s="651" t="s">
        <v>1308</v>
      </c>
      <c r="C3990" s="651" t="s">
        <v>296</v>
      </c>
      <c r="D3990" s="651" t="s">
        <v>1298</v>
      </c>
      <c r="E3990" s="651" t="s">
        <v>1303</v>
      </c>
      <c r="F3990" s="651" t="s">
        <v>1301</v>
      </c>
      <c r="G3990" s="651" t="s">
        <v>1303</v>
      </c>
      <c r="H3990" s="651">
        <v>0.23</v>
      </c>
      <c r="I3990" s="651" t="s">
        <v>1300</v>
      </c>
    </row>
    <row r="3991" spans="1:9" ht="15.75" x14ac:dyDescent="0.25">
      <c r="A3991" s="651">
        <v>3990</v>
      </c>
      <c r="B3991" s="651" t="s">
        <v>1308</v>
      </c>
      <c r="C3991" s="651" t="s">
        <v>296</v>
      </c>
      <c r="D3991" s="651" t="s">
        <v>1298</v>
      </c>
      <c r="E3991" s="651" t="s">
        <v>1303</v>
      </c>
      <c r="F3991" s="651" t="s">
        <v>1301</v>
      </c>
      <c r="G3991" s="651" t="s">
        <v>1303</v>
      </c>
      <c r="H3991" s="651">
        <v>0.23100000000000001</v>
      </c>
      <c r="I3991" s="651" t="s">
        <v>1300</v>
      </c>
    </row>
    <row r="3992" spans="1:9" ht="15.75" x14ac:dyDescent="0.25">
      <c r="A3992" s="651">
        <v>3991</v>
      </c>
      <c r="B3992" s="651" t="s">
        <v>1308</v>
      </c>
      <c r="C3992" s="651" t="s">
        <v>296</v>
      </c>
      <c r="D3992" s="651" t="s">
        <v>1298</v>
      </c>
      <c r="E3992" s="651" t="s">
        <v>1303</v>
      </c>
      <c r="F3992" s="651" t="s">
        <v>1301</v>
      </c>
      <c r="G3992" s="651" t="s">
        <v>1303</v>
      </c>
      <c r="H3992" s="651">
        <v>0.25800000000000001</v>
      </c>
      <c r="I3992" s="651" t="s">
        <v>1300</v>
      </c>
    </row>
    <row r="3993" spans="1:9" ht="15.75" x14ac:dyDescent="0.25">
      <c r="A3993" s="651">
        <v>3992</v>
      </c>
      <c r="B3993" s="651" t="s">
        <v>1308</v>
      </c>
      <c r="C3993" s="651" t="s">
        <v>296</v>
      </c>
      <c r="D3993" s="651" t="s">
        <v>1298</v>
      </c>
      <c r="E3993" s="651" t="s">
        <v>1303</v>
      </c>
      <c r="F3993" s="651" t="s">
        <v>1301</v>
      </c>
      <c r="G3993" s="651" t="s">
        <v>1303</v>
      </c>
      <c r="H3993" s="651">
        <v>0.26</v>
      </c>
      <c r="I3993" s="651" t="s">
        <v>1300</v>
      </c>
    </row>
    <row r="3994" spans="1:9" ht="15.75" x14ac:dyDescent="0.25">
      <c r="A3994" s="651">
        <v>3993</v>
      </c>
      <c r="B3994" s="651" t="s">
        <v>1308</v>
      </c>
      <c r="C3994" s="651" t="s">
        <v>296</v>
      </c>
      <c r="D3994" s="651" t="s">
        <v>1298</v>
      </c>
      <c r="E3994" s="651" t="s">
        <v>1303</v>
      </c>
      <c r="F3994" s="651" t="s">
        <v>1304</v>
      </c>
      <c r="G3994" s="651" t="s">
        <v>1303</v>
      </c>
      <c r="H3994" s="651">
        <v>0.26</v>
      </c>
      <c r="I3994" s="651" t="s">
        <v>1300</v>
      </c>
    </row>
    <row r="3995" spans="1:9" ht="15.75" x14ac:dyDescent="0.25">
      <c r="A3995" s="651">
        <v>3994</v>
      </c>
      <c r="B3995" s="651" t="s">
        <v>1308</v>
      </c>
      <c r="C3995" s="651" t="s">
        <v>296</v>
      </c>
      <c r="D3995" s="651" t="s">
        <v>1298</v>
      </c>
      <c r="E3995" s="651" t="s">
        <v>1303</v>
      </c>
      <c r="F3995" s="651" t="s">
        <v>1301</v>
      </c>
      <c r="G3995" s="651" t="s">
        <v>1303</v>
      </c>
      <c r="H3995" s="651">
        <v>0.28000000000000003</v>
      </c>
      <c r="I3995" s="651" t="s">
        <v>1300</v>
      </c>
    </row>
    <row r="3996" spans="1:9" ht="15.75" x14ac:dyDescent="0.25">
      <c r="A3996" s="651">
        <v>3995</v>
      </c>
      <c r="B3996" s="651" t="s">
        <v>1308</v>
      </c>
      <c r="C3996" s="651" t="s">
        <v>296</v>
      </c>
      <c r="D3996" s="651" t="s">
        <v>1298</v>
      </c>
      <c r="E3996" s="651" t="s">
        <v>1303</v>
      </c>
      <c r="F3996" s="651" t="s">
        <v>1301</v>
      </c>
      <c r="G3996" s="651" t="s">
        <v>1303</v>
      </c>
      <c r="H3996" s="651">
        <v>0.32400000000000001</v>
      </c>
      <c r="I3996" s="651" t="s">
        <v>1300</v>
      </c>
    </row>
    <row r="3997" spans="1:9" ht="15.75" x14ac:dyDescent="0.25">
      <c r="A3997" s="651">
        <v>3996</v>
      </c>
      <c r="B3997" s="651" t="s">
        <v>1308</v>
      </c>
      <c r="C3997" s="651" t="s">
        <v>296</v>
      </c>
      <c r="D3997" s="651" t="s">
        <v>1298</v>
      </c>
      <c r="E3997" s="651" t="s">
        <v>1303</v>
      </c>
      <c r="F3997" s="651" t="s">
        <v>1301</v>
      </c>
      <c r="G3997" s="651" t="s">
        <v>1303</v>
      </c>
      <c r="H3997" s="651">
        <v>0.36499999999999999</v>
      </c>
      <c r="I3997" s="651" t="s">
        <v>1300</v>
      </c>
    </row>
    <row r="3998" spans="1:9" ht="15.75" x14ac:dyDescent="0.25">
      <c r="A3998" s="651">
        <v>3997</v>
      </c>
      <c r="B3998" s="651" t="s">
        <v>1308</v>
      </c>
      <c r="C3998" s="651" t="s">
        <v>296</v>
      </c>
      <c r="D3998" s="651" t="s">
        <v>1298</v>
      </c>
      <c r="E3998" s="651" t="s">
        <v>1303</v>
      </c>
      <c r="F3998" s="651" t="s">
        <v>1301</v>
      </c>
      <c r="G3998" s="651" t="s">
        <v>1303</v>
      </c>
      <c r="H3998" s="651">
        <v>0.4</v>
      </c>
      <c r="I3998" s="651" t="s">
        <v>1302</v>
      </c>
    </row>
    <row r="3999" spans="1:9" ht="15.75" x14ac:dyDescent="0.25">
      <c r="A3999" s="651">
        <v>3998</v>
      </c>
      <c r="B3999" s="651" t="s">
        <v>1308</v>
      </c>
      <c r="C3999" s="651" t="s">
        <v>296</v>
      </c>
      <c r="D3999" s="651" t="s">
        <v>1298</v>
      </c>
      <c r="E3999" s="651" t="s">
        <v>1303</v>
      </c>
      <c r="F3999" s="651" t="s">
        <v>1301</v>
      </c>
      <c r="G3999" s="651" t="s">
        <v>1303</v>
      </c>
      <c r="H3999" s="651">
        <v>0.44600000000000001</v>
      </c>
      <c r="I3999" s="651" t="s">
        <v>1300</v>
      </c>
    </row>
    <row r="4000" spans="1:9" ht="15.75" x14ac:dyDescent="0.25">
      <c r="A4000" s="651">
        <v>3999</v>
      </c>
      <c r="B4000" s="651" t="s">
        <v>1308</v>
      </c>
      <c r="C4000" s="651" t="s">
        <v>296</v>
      </c>
      <c r="D4000" s="651" t="s">
        <v>1298</v>
      </c>
      <c r="E4000" s="651" t="s">
        <v>1303</v>
      </c>
      <c r="F4000" s="651" t="s">
        <v>1301</v>
      </c>
      <c r="G4000" s="651" t="s">
        <v>1303</v>
      </c>
      <c r="H4000" s="651">
        <v>0.46</v>
      </c>
      <c r="I4000" s="651" t="s">
        <v>1300</v>
      </c>
    </row>
    <row r="4001" spans="1:9" ht="15.75" x14ac:dyDescent="0.25">
      <c r="A4001" s="651">
        <v>4000</v>
      </c>
      <c r="B4001" s="651" t="s">
        <v>1308</v>
      </c>
      <c r="C4001" s="651" t="s">
        <v>296</v>
      </c>
      <c r="D4001" s="651" t="s">
        <v>1298</v>
      </c>
      <c r="E4001" s="651" t="s">
        <v>1303</v>
      </c>
      <c r="F4001" s="651" t="s">
        <v>1301</v>
      </c>
      <c r="G4001" s="651" t="s">
        <v>1303</v>
      </c>
      <c r="H4001" s="651">
        <v>0.46</v>
      </c>
      <c r="I4001" s="651" t="s">
        <v>1300</v>
      </c>
    </row>
    <row r="4002" spans="1:9" ht="15.75" x14ac:dyDescent="0.25">
      <c r="A4002" s="651">
        <v>4001</v>
      </c>
      <c r="B4002" s="651" t="s">
        <v>1308</v>
      </c>
      <c r="C4002" s="651" t="s">
        <v>296</v>
      </c>
      <c r="D4002" s="651" t="s">
        <v>1298</v>
      </c>
      <c r="E4002" s="651" t="s">
        <v>1303</v>
      </c>
      <c r="F4002" s="651" t="s">
        <v>1301</v>
      </c>
      <c r="G4002" s="651" t="s">
        <v>1303</v>
      </c>
      <c r="H4002" s="651">
        <v>0.51</v>
      </c>
      <c r="I4002" s="651" t="s">
        <v>1300</v>
      </c>
    </row>
    <row r="4003" spans="1:9" ht="15.75" x14ac:dyDescent="0.25">
      <c r="A4003" s="651">
        <v>4002</v>
      </c>
      <c r="B4003" s="651" t="s">
        <v>1308</v>
      </c>
      <c r="C4003" s="651" t="s">
        <v>296</v>
      </c>
      <c r="D4003" s="651" t="s">
        <v>1298</v>
      </c>
      <c r="E4003" s="651" t="s">
        <v>1303</v>
      </c>
      <c r="F4003" s="651" t="s">
        <v>1301</v>
      </c>
      <c r="G4003" s="651" t="s">
        <v>1303</v>
      </c>
      <c r="H4003" s="651">
        <v>0.51400000000000001</v>
      </c>
      <c r="I4003" s="651" t="s">
        <v>1300</v>
      </c>
    </row>
    <row r="4004" spans="1:9" ht="15.75" x14ac:dyDescent="0.25">
      <c r="A4004" s="651">
        <v>4003</v>
      </c>
      <c r="B4004" s="651" t="s">
        <v>1308</v>
      </c>
      <c r="C4004" s="651" t="s">
        <v>296</v>
      </c>
      <c r="D4004" s="651" t="s">
        <v>1298</v>
      </c>
      <c r="E4004" s="651" t="s">
        <v>1303</v>
      </c>
      <c r="F4004" s="651" t="s">
        <v>1304</v>
      </c>
      <c r="G4004" s="651" t="s">
        <v>1303</v>
      </c>
      <c r="H4004" s="651">
        <v>0.53</v>
      </c>
      <c r="I4004" s="651" t="s">
        <v>1300</v>
      </c>
    </row>
    <row r="4005" spans="1:9" ht="15.75" x14ac:dyDescent="0.25">
      <c r="A4005" s="651">
        <v>4004</v>
      </c>
      <c r="B4005" s="651" t="s">
        <v>1308</v>
      </c>
      <c r="C4005" s="651" t="s">
        <v>296</v>
      </c>
      <c r="D4005" s="651" t="s">
        <v>1298</v>
      </c>
      <c r="E4005" s="651" t="s">
        <v>1303</v>
      </c>
      <c r="F4005" s="651" t="s">
        <v>1301</v>
      </c>
      <c r="G4005" s="651" t="s">
        <v>1303</v>
      </c>
      <c r="H4005" s="651">
        <v>0.54100000000000004</v>
      </c>
      <c r="I4005" s="651" t="s">
        <v>1300</v>
      </c>
    </row>
    <row r="4006" spans="1:9" ht="15.75" x14ac:dyDescent="0.25">
      <c r="A4006" s="651">
        <v>4005</v>
      </c>
      <c r="B4006" s="651" t="s">
        <v>1308</v>
      </c>
      <c r="C4006" s="651" t="s">
        <v>296</v>
      </c>
      <c r="D4006" s="651" t="s">
        <v>1298</v>
      </c>
      <c r="E4006" s="651" t="s">
        <v>1303</v>
      </c>
      <c r="F4006" s="651" t="s">
        <v>1301</v>
      </c>
      <c r="G4006" s="651" t="s">
        <v>1303</v>
      </c>
      <c r="H4006" s="651">
        <v>0.70099999999999996</v>
      </c>
      <c r="I4006" s="651" t="s">
        <v>1300</v>
      </c>
    </row>
    <row r="4007" spans="1:9" ht="15.75" x14ac:dyDescent="0.25">
      <c r="A4007" s="651">
        <v>4006</v>
      </c>
      <c r="B4007" s="651" t="s">
        <v>1308</v>
      </c>
      <c r="C4007" s="651" t="s">
        <v>296</v>
      </c>
      <c r="D4007" s="651" t="s">
        <v>1298</v>
      </c>
      <c r="E4007" s="651" t="s">
        <v>1303</v>
      </c>
      <c r="F4007" s="651" t="s">
        <v>1301</v>
      </c>
      <c r="G4007" s="651" t="s">
        <v>1303</v>
      </c>
      <c r="H4007" s="651">
        <v>0.878</v>
      </c>
      <c r="I4007" s="651" t="s">
        <v>1300</v>
      </c>
    </row>
    <row r="4008" spans="1:9" ht="15.75" x14ac:dyDescent="0.25">
      <c r="A4008" s="651">
        <v>4007</v>
      </c>
      <c r="B4008" s="651" t="s">
        <v>1308</v>
      </c>
      <c r="C4008" s="651" t="s">
        <v>296</v>
      </c>
      <c r="D4008" s="651" t="s">
        <v>1298</v>
      </c>
      <c r="E4008" s="651" t="s">
        <v>1303</v>
      </c>
      <c r="F4008" s="651" t="s">
        <v>1301</v>
      </c>
      <c r="G4008" s="651" t="s">
        <v>1303</v>
      </c>
      <c r="H4008" s="651">
        <v>1.0680000000000001</v>
      </c>
      <c r="I4008" s="651" t="s">
        <v>1300</v>
      </c>
    </row>
    <row r="4009" spans="1:9" ht="15.75" x14ac:dyDescent="0.25">
      <c r="A4009" s="651">
        <v>4008</v>
      </c>
      <c r="B4009" s="651" t="s">
        <v>1308</v>
      </c>
      <c r="C4009" s="651" t="s">
        <v>296</v>
      </c>
      <c r="D4009" s="651" t="s">
        <v>1298</v>
      </c>
      <c r="E4009" s="651" t="s">
        <v>1303</v>
      </c>
      <c r="F4009" s="651" t="s">
        <v>1301</v>
      </c>
      <c r="G4009" s="651" t="s">
        <v>1303</v>
      </c>
      <c r="H4009" s="651">
        <v>1.22</v>
      </c>
      <c r="I4009" s="651" t="s">
        <v>1300</v>
      </c>
    </row>
    <row r="4010" spans="1:9" ht="15.75" x14ac:dyDescent="0.25">
      <c r="A4010" s="651">
        <v>4009</v>
      </c>
      <c r="B4010" s="651" t="s">
        <v>1308</v>
      </c>
      <c r="C4010" s="651" t="s">
        <v>296</v>
      </c>
      <c r="D4010" s="651" t="s">
        <v>1298</v>
      </c>
      <c r="E4010" s="651" t="s">
        <v>1303</v>
      </c>
      <c r="F4010" s="651" t="s">
        <v>1301</v>
      </c>
      <c r="G4010" s="651" t="s">
        <v>1303</v>
      </c>
      <c r="H4010" s="651">
        <v>1.28</v>
      </c>
      <c r="I4010" s="651" t="s">
        <v>1300</v>
      </c>
    </row>
    <row r="4011" spans="1:9" ht="15.75" x14ac:dyDescent="0.25">
      <c r="A4011" s="651">
        <v>4010</v>
      </c>
      <c r="B4011" s="651" t="s">
        <v>1308</v>
      </c>
      <c r="C4011" s="651" t="s">
        <v>296</v>
      </c>
      <c r="D4011" s="651" t="s">
        <v>1298</v>
      </c>
      <c r="E4011" s="651" t="s">
        <v>1303</v>
      </c>
      <c r="F4011" s="651" t="s">
        <v>1301</v>
      </c>
      <c r="G4011" s="651" t="s">
        <v>1303</v>
      </c>
      <c r="H4011" s="651">
        <v>1.645</v>
      </c>
      <c r="I4011" s="651" t="s">
        <v>1300</v>
      </c>
    </row>
    <row r="4012" spans="1:9" ht="15.75" x14ac:dyDescent="0.25">
      <c r="A4012" s="651">
        <v>4011</v>
      </c>
      <c r="B4012" s="651" t="s">
        <v>1308</v>
      </c>
      <c r="C4012" s="651" t="s">
        <v>296</v>
      </c>
      <c r="D4012" s="651" t="s">
        <v>1298</v>
      </c>
      <c r="E4012" s="651" t="s">
        <v>1303</v>
      </c>
      <c r="F4012" s="651" t="s">
        <v>1301</v>
      </c>
      <c r="G4012" s="651" t="s">
        <v>1303</v>
      </c>
      <c r="H4012" s="651">
        <v>2.2000000000000002</v>
      </c>
      <c r="I4012" s="651" t="s">
        <v>1300</v>
      </c>
    </row>
    <row r="4013" spans="1:9" ht="15.75" x14ac:dyDescent="0.25">
      <c r="A4013" s="651">
        <v>4012</v>
      </c>
      <c r="B4013" s="651" t="s">
        <v>1308</v>
      </c>
      <c r="C4013" s="651" t="s">
        <v>296</v>
      </c>
      <c r="D4013" s="651" t="s">
        <v>1298</v>
      </c>
      <c r="E4013" s="651" t="s">
        <v>1303</v>
      </c>
      <c r="F4013" s="651" t="s">
        <v>1301</v>
      </c>
      <c r="G4013" s="651" t="s">
        <v>1303</v>
      </c>
      <c r="H4013" s="651">
        <v>2.4329999999999998</v>
      </c>
      <c r="I4013" s="651" t="s">
        <v>1300</v>
      </c>
    </row>
    <row r="4014" spans="1:9" ht="15.75" x14ac:dyDescent="0.25">
      <c r="A4014" s="651">
        <v>4013</v>
      </c>
      <c r="B4014" s="651" t="s">
        <v>1308</v>
      </c>
      <c r="C4014" s="651" t="s">
        <v>296</v>
      </c>
      <c r="D4014" s="651" t="s">
        <v>1298</v>
      </c>
      <c r="E4014" s="651" t="s">
        <v>1303</v>
      </c>
      <c r="F4014" s="651" t="s">
        <v>1301</v>
      </c>
      <c r="G4014" s="651" t="s">
        <v>1303</v>
      </c>
      <c r="H4014" s="651">
        <v>2.56</v>
      </c>
      <c r="I4014" s="651" t="s">
        <v>1300</v>
      </c>
    </row>
    <row r="4015" spans="1:9" ht="15.75" x14ac:dyDescent="0.25">
      <c r="A4015" s="651">
        <v>4014</v>
      </c>
      <c r="B4015" s="651" t="s">
        <v>1308</v>
      </c>
      <c r="C4015" s="651" t="s">
        <v>296</v>
      </c>
      <c r="D4015" s="651" t="s">
        <v>1298</v>
      </c>
      <c r="E4015" s="651" t="s">
        <v>1303</v>
      </c>
      <c r="F4015" s="651" t="s">
        <v>1301</v>
      </c>
      <c r="G4015" s="651" t="s">
        <v>1303</v>
      </c>
      <c r="H4015" s="651">
        <v>2.8</v>
      </c>
      <c r="I4015" s="651" t="s">
        <v>1300</v>
      </c>
    </row>
    <row r="4016" spans="1:9" ht="15.75" x14ac:dyDescent="0.25">
      <c r="A4016" s="651">
        <v>4015</v>
      </c>
      <c r="B4016" s="651" t="s">
        <v>1308</v>
      </c>
      <c r="C4016" s="651" t="s">
        <v>296</v>
      </c>
      <c r="D4016" s="651" t="s">
        <v>1298</v>
      </c>
      <c r="E4016" s="651" t="s">
        <v>1303</v>
      </c>
      <c r="F4016" s="651" t="s">
        <v>1301</v>
      </c>
      <c r="G4016" s="651" t="s">
        <v>1303</v>
      </c>
      <c r="H4016" s="651">
        <v>3.1150000000000002</v>
      </c>
      <c r="I4016" s="651" t="s">
        <v>1300</v>
      </c>
    </row>
    <row r="4017" spans="1:9" ht="15.75" x14ac:dyDescent="0.25">
      <c r="A4017" s="651">
        <v>4016</v>
      </c>
      <c r="B4017" s="651" t="s">
        <v>1308</v>
      </c>
      <c r="C4017" s="651" t="s">
        <v>296</v>
      </c>
      <c r="D4017" s="651" t="s">
        <v>1298</v>
      </c>
      <c r="E4017" s="651" t="s">
        <v>1303</v>
      </c>
      <c r="F4017" s="651" t="s">
        <v>1301</v>
      </c>
      <c r="G4017" s="651" t="s">
        <v>1303</v>
      </c>
      <c r="H4017" s="651">
        <v>3.7770000000000001</v>
      </c>
      <c r="I4017" s="651" t="s">
        <v>1300</v>
      </c>
    </row>
    <row r="4018" spans="1:9" ht="15.75" x14ac:dyDescent="0.25">
      <c r="A4018" s="651">
        <v>4017</v>
      </c>
      <c r="B4018" s="651" t="s">
        <v>1308</v>
      </c>
      <c r="C4018" s="651" t="s">
        <v>296</v>
      </c>
      <c r="D4018" s="651" t="s">
        <v>1298</v>
      </c>
      <c r="E4018" s="651" t="s">
        <v>1303</v>
      </c>
      <c r="F4018" s="651" t="s">
        <v>1301</v>
      </c>
      <c r="G4018" s="651" t="s">
        <v>1303</v>
      </c>
      <c r="H4018" s="651">
        <v>7.4212999999999996</v>
      </c>
      <c r="I4018" s="651" t="s">
        <v>1300</v>
      </c>
    </row>
    <row r="4019" spans="1:9" ht="15.75" x14ac:dyDescent="0.25">
      <c r="A4019" s="651">
        <v>4018</v>
      </c>
      <c r="B4019" s="651" t="s">
        <v>1308</v>
      </c>
      <c r="C4019" s="651" t="s">
        <v>296</v>
      </c>
      <c r="D4019" s="651" t="s">
        <v>1298</v>
      </c>
      <c r="E4019" s="651" t="s">
        <v>1303</v>
      </c>
      <c r="F4019" s="651" t="s">
        <v>1301</v>
      </c>
      <c r="G4019" s="651" t="s">
        <v>1303</v>
      </c>
      <c r="H4019" s="651">
        <v>7.4212999999999996</v>
      </c>
      <c r="I4019" s="651" t="s">
        <v>1300</v>
      </c>
    </row>
    <row r="4020" spans="1:9" ht="15.75" x14ac:dyDescent="0.25">
      <c r="A4020" s="651">
        <v>4019</v>
      </c>
      <c r="B4020" s="651" t="s">
        <v>1308</v>
      </c>
      <c r="C4020" s="651" t="s">
        <v>296</v>
      </c>
      <c r="D4020" s="651" t="s">
        <v>1298</v>
      </c>
      <c r="E4020" s="651" t="s">
        <v>1303</v>
      </c>
      <c r="F4020" s="651" t="s">
        <v>1301</v>
      </c>
      <c r="G4020" s="651" t="s">
        <v>1303</v>
      </c>
      <c r="H4020" s="651">
        <v>9.0670000000000002</v>
      </c>
      <c r="I4020" s="651" t="s">
        <v>1300</v>
      </c>
    </row>
    <row r="4021" spans="1:9" ht="15.75" x14ac:dyDescent="0.25">
      <c r="A4021" s="651">
        <v>4020</v>
      </c>
      <c r="B4021" s="651" t="s">
        <v>1308</v>
      </c>
      <c r="C4021" s="651" t="s">
        <v>296</v>
      </c>
      <c r="D4021" s="651" t="s">
        <v>1298</v>
      </c>
      <c r="E4021" s="651" t="s">
        <v>1303</v>
      </c>
      <c r="F4021" s="651" t="s">
        <v>1301</v>
      </c>
      <c r="G4021" s="651" t="s">
        <v>1303</v>
      </c>
      <c r="H4021" s="651">
        <v>14.1266</v>
      </c>
      <c r="I4021" s="651" t="s">
        <v>1300</v>
      </c>
    </row>
    <row r="4022" spans="1:9" ht="15.75" x14ac:dyDescent="0.25">
      <c r="A4022" s="651">
        <v>4021</v>
      </c>
      <c r="B4022" s="651" t="s">
        <v>1308</v>
      </c>
      <c r="C4022" s="651" t="s">
        <v>296</v>
      </c>
      <c r="D4022" s="651" t="s">
        <v>1298</v>
      </c>
      <c r="E4022" s="651" t="s">
        <v>1303</v>
      </c>
      <c r="F4022" s="651" t="s">
        <v>1301</v>
      </c>
      <c r="G4022" s="651" t="s">
        <v>1303</v>
      </c>
      <c r="H4022" s="651">
        <v>14.936999999999999</v>
      </c>
      <c r="I4022" s="651" t="s">
        <v>1300</v>
      </c>
    </row>
    <row r="4023" spans="1:9" ht="15.75" x14ac:dyDescent="0.25">
      <c r="A4023" s="651">
        <v>4022</v>
      </c>
      <c r="B4023" s="651" t="s">
        <v>1309</v>
      </c>
      <c r="C4023" s="651" t="s">
        <v>1305</v>
      </c>
      <c r="D4023" s="651" t="s">
        <v>1298</v>
      </c>
      <c r="E4023" s="651">
        <v>473</v>
      </c>
      <c r="F4023" s="651" t="s">
        <v>1299</v>
      </c>
      <c r="G4023" s="651" t="s">
        <v>1303</v>
      </c>
      <c r="H4023" s="651">
        <v>1.0999999999999999E-2</v>
      </c>
      <c r="I4023" s="651" t="s">
        <v>1302</v>
      </c>
    </row>
    <row r="4024" spans="1:9" ht="15.75" x14ac:dyDescent="0.25">
      <c r="A4024" s="651">
        <v>4023</v>
      </c>
      <c r="B4024" s="651" t="s">
        <v>1308</v>
      </c>
      <c r="C4024" s="651" t="s">
        <v>1305</v>
      </c>
      <c r="D4024" s="651" t="s">
        <v>1298</v>
      </c>
      <c r="E4024" s="651">
        <v>474</v>
      </c>
      <c r="F4024" s="651" t="s">
        <v>1299</v>
      </c>
      <c r="G4024" s="651" t="s">
        <v>1303</v>
      </c>
      <c r="H4024" s="651">
        <v>1.0999999999999999E-2</v>
      </c>
      <c r="I4024" s="651" t="s">
        <v>1302</v>
      </c>
    </row>
    <row r="4025" spans="1:9" ht="15.75" x14ac:dyDescent="0.25">
      <c r="A4025" s="651">
        <v>4024</v>
      </c>
      <c r="B4025" s="651" t="s">
        <v>1308</v>
      </c>
      <c r="C4025" s="651" t="s">
        <v>1305</v>
      </c>
      <c r="D4025" s="651" t="s">
        <v>1298</v>
      </c>
      <c r="E4025" s="651">
        <v>480</v>
      </c>
      <c r="F4025" s="651" t="s">
        <v>1301</v>
      </c>
      <c r="G4025" s="651">
        <v>2.5999999999999999E-2</v>
      </c>
      <c r="H4025" s="651">
        <v>2.5999999999999999E-2</v>
      </c>
      <c r="I4025" s="651" t="s">
        <v>1302</v>
      </c>
    </row>
    <row r="4026" spans="1:9" ht="15.75" x14ac:dyDescent="0.25">
      <c r="A4026" s="651">
        <v>4025</v>
      </c>
      <c r="B4026" s="651" t="s">
        <v>1308</v>
      </c>
      <c r="C4026" s="651" t="s">
        <v>1305</v>
      </c>
      <c r="D4026" s="651" t="s">
        <v>1298</v>
      </c>
      <c r="E4026" s="651">
        <v>480</v>
      </c>
      <c r="F4026" s="651" t="s">
        <v>1301</v>
      </c>
      <c r="G4026" s="651">
        <v>2.7E-2</v>
      </c>
      <c r="H4026" s="651">
        <v>2.7E-2</v>
      </c>
      <c r="I4026" s="651" t="s">
        <v>1302</v>
      </c>
    </row>
    <row r="4027" spans="1:9" ht="15.75" x14ac:dyDescent="0.25">
      <c r="A4027" s="651">
        <v>4026</v>
      </c>
      <c r="B4027" s="651" t="s">
        <v>1308</v>
      </c>
      <c r="C4027" s="651" t="s">
        <v>1305</v>
      </c>
      <c r="D4027" s="651" t="s">
        <v>1298</v>
      </c>
      <c r="E4027" s="651">
        <v>480</v>
      </c>
      <c r="F4027" s="651" t="s">
        <v>1301</v>
      </c>
      <c r="G4027" s="651">
        <v>2.8000000000000001E-2</v>
      </c>
      <c r="H4027" s="651">
        <v>2.8000000000000001E-2</v>
      </c>
      <c r="I4027" s="651" t="s">
        <v>1302</v>
      </c>
    </row>
    <row r="4028" spans="1:9" ht="15.75" x14ac:dyDescent="0.25">
      <c r="A4028" s="651">
        <v>4027</v>
      </c>
      <c r="B4028" s="651" t="s">
        <v>1308</v>
      </c>
      <c r="C4028" s="651" t="s">
        <v>1305</v>
      </c>
      <c r="D4028" s="651" t="s">
        <v>1298</v>
      </c>
      <c r="E4028" s="651">
        <v>480</v>
      </c>
      <c r="F4028" s="651" t="s">
        <v>1301</v>
      </c>
      <c r="G4028" s="651">
        <v>0.06</v>
      </c>
      <c r="H4028" s="651">
        <v>0.06</v>
      </c>
      <c r="I4028" s="651" t="s">
        <v>1300</v>
      </c>
    </row>
    <row r="4029" spans="1:9" ht="15.75" x14ac:dyDescent="0.25">
      <c r="A4029" s="651">
        <v>4028</v>
      </c>
      <c r="B4029" s="651" t="s">
        <v>1308</v>
      </c>
      <c r="C4029" s="651" t="s">
        <v>1305</v>
      </c>
      <c r="D4029" s="651" t="s">
        <v>1298</v>
      </c>
      <c r="E4029" s="651">
        <v>497</v>
      </c>
      <c r="F4029" s="651" t="s">
        <v>1301</v>
      </c>
      <c r="G4029" s="651" t="s">
        <v>1303</v>
      </c>
      <c r="H4029" s="651">
        <v>1.0999999999999999E-2</v>
      </c>
      <c r="I4029" s="651" t="s">
        <v>1302</v>
      </c>
    </row>
    <row r="4030" spans="1:9" ht="15.75" x14ac:dyDescent="0.25">
      <c r="A4030" s="651">
        <v>4029</v>
      </c>
      <c r="B4030" s="651" t="s">
        <v>1308</v>
      </c>
      <c r="C4030" s="651" t="s">
        <v>1305</v>
      </c>
      <c r="D4030" s="651" t="s">
        <v>1298</v>
      </c>
      <c r="E4030" s="651">
        <v>509</v>
      </c>
      <c r="F4030" s="651" t="s">
        <v>1301</v>
      </c>
      <c r="G4030" s="651" t="s">
        <v>1303</v>
      </c>
      <c r="H4030" s="651">
        <v>0.01</v>
      </c>
      <c r="I4030" s="651" t="s">
        <v>1302</v>
      </c>
    </row>
    <row r="4031" spans="1:9" ht="15.75" x14ac:dyDescent="0.25">
      <c r="A4031" s="651">
        <v>4030</v>
      </c>
      <c r="B4031" s="651" t="s">
        <v>1308</v>
      </c>
      <c r="C4031" s="651" t="s">
        <v>1305</v>
      </c>
      <c r="D4031" s="651" t="s">
        <v>1298</v>
      </c>
      <c r="E4031" s="651">
        <v>540</v>
      </c>
      <c r="F4031" s="651" t="s">
        <v>1301</v>
      </c>
      <c r="G4031" s="651">
        <v>0.01</v>
      </c>
      <c r="H4031" s="651">
        <v>0.01</v>
      </c>
      <c r="I4031" s="651" t="s">
        <v>1302</v>
      </c>
    </row>
    <row r="4032" spans="1:9" ht="15.75" x14ac:dyDescent="0.25">
      <c r="A4032" s="651">
        <v>4031</v>
      </c>
      <c r="B4032" s="651" t="s">
        <v>1308</v>
      </c>
      <c r="C4032" s="651" t="s">
        <v>1305</v>
      </c>
      <c r="D4032" s="651" t="s">
        <v>1298</v>
      </c>
      <c r="E4032" s="651">
        <v>545</v>
      </c>
      <c r="F4032" s="651" t="s">
        <v>1301</v>
      </c>
      <c r="G4032" s="651">
        <v>0.01</v>
      </c>
      <c r="H4032" s="651">
        <v>0.01</v>
      </c>
      <c r="I4032" s="651" t="s">
        <v>1302</v>
      </c>
    </row>
    <row r="4033" spans="1:9" ht="15.75" x14ac:dyDescent="0.25">
      <c r="A4033" s="651">
        <v>4032</v>
      </c>
      <c r="B4033" s="651" t="s">
        <v>1308</v>
      </c>
      <c r="C4033" s="651" t="s">
        <v>1305</v>
      </c>
      <c r="D4033" s="651" t="s">
        <v>1298</v>
      </c>
      <c r="E4033" s="651">
        <v>548</v>
      </c>
      <c r="F4033" s="651" t="s">
        <v>1301</v>
      </c>
      <c r="G4033" s="651">
        <v>0.01</v>
      </c>
      <c r="H4033" s="651">
        <v>0.01</v>
      </c>
      <c r="I4033" s="651" t="s">
        <v>1302</v>
      </c>
    </row>
    <row r="4034" spans="1:9" ht="15.75" x14ac:dyDescent="0.25">
      <c r="A4034" s="651">
        <v>4033</v>
      </c>
      <c r="B4034" s="651" t="s">
        <v>1308</v>
      </c>
      <c r="C4034" s="651" t="s">
        <v>1305</v>
      </c>
      <c r="D4034" s="651" t="s">
        <v>1298</v>
      </c>
      <c r="E4034" s="651">
        <v>551</v>
      </c>
      <c r="F4034" s="651" t="s">
        <v>1301</v>
      </c>
      <c r="G4034" s="651">
        <v>0.01</v>
      </c>
      <c r="H4034" s="651">
        <v>0.01</v>
      </c>
      <c r="I4034" s="651" t="s">
        <v>1302</v>
      </c>
    </row>
    <row r="4035" spans="1:9" ht="15.75" x14ac:dyDescent="0.25">
      <c r="A4035" s="651">
        <v>4034</v>
      </c>
      <c r="B4035" s="651" t="s">
        <v>1308</v>
      </c>
      <c r="C4035" s="651" t="s">
        <v>1305</v>
      </c>
      <c r="D4035" s="651" t="s">
        <v>1298</v>
      </c>
      <c r="E4035" s="651">
        <v>555</v>
      </c>
      <c r="F4035" s="651" t="s">
        <v>1301</v>
      </c>
      <c r="G4035" s="651">
        <v>8.9999999999999993E-3</v>
      </c>
      <c r="H4035" s="651">
        <v>8.9999999999999993E-3</v>
      </c>
      <c r="I4035" s="651" t="s">
        <v>1302</v>
      </c>
    </row>
    <row r="4036" spans="1:9" ht="15.75" x14ac:dyDescent="0.25">
      <c r="A4036" s="651">
        <v>4035</v>
      </c>
      <c r="B4036" s="651" t="s">
        <v>1308</v>
      </c>
      <c r="C4036" s="651" t="s">
        <v>1305</v>
      </c>
      <c r="D4036" s="651" t="s">
        <v>1298</v>
      </c>
      <c r="E4036" s="651">
        <v>555</v>
      </c>
      <c r="F4036" s="651" t="s">
        <v>1301</v>
      </c>
      <c r="G4036" s="651">
        <v>2.4E-2</v>
      </c>
      <c r="H4036" s="651">
        <v>2.4E-2</v>
      </c>
      <c r="I4036" s="651" t="s">
        <v>1302</v>
      </c>
    </row>
    <row r="4037" spans="1:9" ht="15.75" x14ac:dyDescent="0.25">
      <c r="A4037" s="651">
        <v>4036</v>
      </c>
      <c r="B4037" s="651" t="s">
        <v>1308</v>
      </c>
      <c r="C4037" s="651" t="s">
        <v>1305</v>
      </c>
      <c r="D4037" s="651" t="s">
        <v>1298</v>
      </c>
      <c r="E4037" s="651">
        <v>556</v>
      </c>
      <c r="F4037" s="651" t="s">
        <v>1301</v>
      </c>
      <c r="G4037" s="651">
        <v>8.9999999999999993E-3</v>
      </c>
      <c r="H4037" s="651">
        <v>8.9999999999999993E-3</v>
      </c>
      <c r="I4037" s="651" t="s">
        <v>1302</v>
      </c>
    </row>
    <row r="4038" spans="1:9" ht="15.75" x14ac:dyDescent="0.25">
      <c r="A4038" s="651">
        <v>4037</v>
      </c>
      <c r="B4038" s="651" t="s">
        <v>1308</v>
      </c>
      <c r="C4038" s="651" t="s">
        <v>1305</v>
      </c>
      <c r="D4038" s="651" t="s">
        <v>1298</v>
      </c>
      <c r="E4038" s="651">
        <v>557</v>
      </c>
      <c r="F4038" s="651" t="s">
        <v>1301</v>
      </c>
      <c r="G4038" s="651">
        <v>8.9999999999999993E-3</v>
      </c>
      <c r="H4038" s="651">
        <v>8.9999999999999993E-3</v>
      </c>
      <c r="I4038" s="651" t="s">
        <v>1302</v>
      </c>
    </row>
    <row r="4039" spans="1:9" ht="15.75" x14ac:dyDescent="0.25">
      <c r="A4039" s="651">
        <v>4038</v>
      </c>
      <c r="B4039" s="651" t="s">
        <v>1308</v>
      </c>
      <c r="C4039" s="651" t="s">
        <v>1305</v>
      </c>
      <c r="D4039" s="651" t="s">
        <v>1298</v>
      </c>
      <c r="E4039" s="651">
        <v>558</v>
      </c>
      <c r="F4039" s="651" t="s">
        <v>1301</v>
      </c>
      <c r="G4039" s="651">
        <v>8.9999999999999993E-3</v>
      </c>
      <c r="H4039" s="651">
        <v>8.9999999999999993E-3</v>
      </c>
      <c r="I4039" s="651" t="s">
        <v>1302</v>
      </c>
    </row>
    <row r="4040" spans="1:9" ht="15.75" x14ac:dyDescent="0.25">
      <c r="A4040" s="651">
        <v>4039</v>
      </c>
      <c r="B4040" s="651" t="s">
        <v>1308</v>
      </c>
      <c r="C4040" s="651" t="s">
        <v>1305</v>
      </c>
      <c r="D4040" s="651" t="s">
        <v>1298</v>
      </c>
      <c r="E4040" s="651">
        <v>558</v>
      </c>
      <c r="F4040" s="651" t="s">
        <v>1301</v>
      </c>
      <c r="G4040" s="651" t="s">
        <v>1303</v>
      </c>
      <c r="H4040" s="651">
        <v>0.43</v>
      </c>
      <c r="I4040" s="651" t="s">
        <v>1300</v>
      </c>
    </row>
    <row r="4041" spans="1:9" ht="15.75" x14ac:dyDescent="0.25">
      <c r="A4041" s="651">
        <v>4040</v>
      </c>
      <c r="B4041" s="651" t="s">
        <v>1308</v>
      </c>
      <c r="C4041" s="651" t="s">
        <v>1305</v>
      </c>
      <c r="D4041" s="651" t="s">
        <v>1298</v>
      </c>
      <c r="E4041" s="651">
        <v>560</v>
      </c>
      <c r="F4041" s="651" t="s">
        <v>1301</v>
      </c>
      <c r="G4041" s="651">
        <v>8.9999999999999993E-3</v>
      </c>
      <c r="H4041" s="651">
        <v>8.9999999999999993E-3</v>
      </c>
      <c r="I4041" s="651" t="s">
        <v>1302</v>
      </c>
    </row>
    <row r="4042" spans="1:9" ht="15.75" x14ac:dyDescent="0.25">
      <c r="A4042" s="651">
        <v>4041</v>
      </c>
      <c r="B4042" s="651" t="s">
        <v>1308</v>
      </c>
      <c r="C4042" s="651" t="s">
        <v>1305</v>
      </c>
      <c r="D4042" s="651" t="s">
        <v>1298</v>
      </c>
      <c r="E4042" s="651">
        <v>565</v>
      </c>
      <c r="F4042" s="651" t="s">
        <v>1301</v>
      </c>
      <c r="G4042" s="651">
        <v>8.9999999999999993E-3</v>
      </c>
      <c r="H4042" s="651">
        <v>8.9999999999999993E-3</v>
      </c>
      <c r="I4042" s="651" t="s">
        <v>1302</v>
      </c>
    </row>
    <row r="4043" spans="1:9" ht="15.75" x14ac:dyDescent="0.25">
      <c r="A4043" s="651">
        <v>4042</v>
      </c>
      <c r="B4043" s="651" t="s">
        <v>1308</v>
      </c>
      <c r="C4043" s="651" t="s">
        <v>1305</v>
      </c>
      <c r="D4043" s="651" t="s">
        <v>1298</v>
      </c>
      <c r="E4043" s="651">
        <v>565</v>
      </c>
      <c r="F4043" s="651" t="s">
        <v>1301</v>
      </c>
      <c r="G4043" s="651">
        <v>1.3</v>
      </c>
      <c r="H4043" s="651">
        <v>1.3</v>
      </c>
      <c r="I4043" s="651" t="s">
        <v>1300</v>
      </c>
    </row>
    <row r="4044" spans="1:9" ht="15.75" x14ac:dyDescent="0.25">
      <c r="A4044" s="651">
        <v>4043</v>
      </c>
      <c r="B4044" s="651" t="s">
        <v>1308</v>
      </c>
      <c r="C4044" s="651" t="s">
        <v>1305</v>
      </c>
      <c r="D4044" s="651" t="s">
        <v>1298</v>
      </c>
      <c r="E4044" s="651">
        <v>568</v>
      </c>
      <c r="F4044" s="651" t="s">
        <v>1301</v>
      </c>
      <c r="G4044" s="651">
        <v>8.9999999999999993E-3</v>
      </c>
      <c r="H4044" s="651">
        <v>8.9999999999999993E-3</v>
      </c>
      <c r="I4044" s="651" t="s">
        <v>1302</v>
      </c>
    </row>
    <row r="4045" spans="1:9" ht="15.75" x14ac:dyDescent="0.25">
      <c r="A4045" s="651">
        <v>4044</v>
      </c>
      <c r="B4045" s="651" t="s">
        <v>1308</v>
      </c>
      <c r="C4045" s="651" t="s">
        <v>1305</v>
      </c>
      <c r="D4045" s="651" t="s">
        <v>1298</v>
      </c>
      <c r="E4045" s="651">
        <v>570</v>
      </c>
      <c r="F4045" s="651" t="s">
        <v>1301</v>
      </c>
      <c r="G4045" s="651">
        <v>8.9999999999999993E-3</v>
      </c>
      <c r="H4045" s="651">
        <v>8.9999999999999993E-3</v>
      </c>
      <c r="I4045" s="651" t="s">
        <v>1302</v>
      </c>
    </row>
    <row r="4046" spans="1:9" ht="15.75" x14ac:dyDescent="0.25">
      <c r="A4046" s="651">
        <v>4045</v>
      </c>
      <c r="B4046" s="651" t="s">
        <v>1308</v>
      </c>
      <c r="C4046" s="651" t="s">
        <v>1305</v>
      </c>
      <c r="D4046" s="651" t="s">
        <v>1298</v>
      </c>
      <c r="E4046" s="651">
        <v>570</v>
      </c>
      <c r="F4046" s="651" t="s">
        <v>1301</v>
      </c>
      <c r="G4046" s="651">
        <v>8.9999999999999993E-3</v>
      </c>
      <c r="H4046" s="651">
        <v>8.9999999999999993E-3</v>
      </c>
      <c r="I4046" s="651" t="s">
        <v>1302</v>
      </c>
    </row>
    <row r="4047" spans="1:9" ht="15.75" x14ac:dyDescent="0.25">
      <c r="A4047" s="651">
        <v>4046</v>
      </c>
      <c r="B4047" s="651" t="s">
        <v>1308</v>
      </c>
      <c r="C4047" s="651" t="s">
        <v>1305</v>
      </c>
      <c r="D4047" s="651" t="s">
        <v>1298</v>
      </c>
      <c r="E4047" s="651">
        <v>570</v>
      </c>
      <c r="F4047" s="651" t="s">
        <v>1301</v>
      </c>
      <c r="G4047" s="651">
        <v>8.9999999999999993E-3</v>
      </c>
      <c r="H4047" s="651">
        <v>8.9999999999999993E-3</v>
      </c>
      <c r="I4047" s="651" t="s">
        <v>1302</v>
      </c>
    </row>
    <row r="4048" spans="1:9" ht="15.75" x14ac:dyDescent="0.25">
      <c r="A4048" s="651">
        <v>4047</v>
      </c>
      <c r="B4048" s="651" t="s">
        <v>1308</v>
      </c>
      <c r="C4048" s="651" t="s">
        <v>1305</v>
      </c>
      <c r="D4048" s="651" t="s">
        <v>1298</v>
      </c>
      <c r="E4048" s="651">
        <v>570</v>
      </c>
      <c r="F4048" s="651" t="s">
        <v>1301</v>
      </c>
      <c r="G4048" s="651">
        <v>8.9999999999999993E-3</v>
      </c>
      <c r="H4048" s="651">
        <v>8.9999999999999993E-3</v>
      </c>
      <c r="I4048" s="651" t="s">
        <v>1302</v>
      </c>
    </row>
    <row r="4049" spans="1:9" ht="15.75" x14ac:dyDescent="0.25">
      <c r="A4049" s="651">
        <v>4048</v>
      </c>
      <c r="B4049" s="651" t="s">
        <v>1308</v>
      </c>
      <c r="C4049" s="651" t="s">
        <v>1305</v>
      </c>
      <c r="D4049" s="651" t="s">
        <v>1298</v>
      </c>
      <c r="E4049" s="651">
        <v>570</v>
      </c>
      <c r="F4049" s="651" t="s">
        <v>1301</v>
      </c>
      <c r="G4049" s="651">
        <v>8.9999999999999993E-3</v>
      </c>
      <c r="H4049" s="651">
        <v>8.9999999999999993E-3</v>
      </c>
      <c r="I4049" s="651" t="s">
        <v>1302</v>
      </c>
    </row>
    <row r="4050" spans="1:9" ht="15.75" x14ac:dyDescent="0.25">
      <c r="A4050" s="651">
        <v>4049</v>
      </c>
      <c r="B4050" s="651" t="s">
        <v>1308</v>
      </c>
      <c r="C4050" s="651" t="s">
        <v>1305</v>
      </c>
      <c r="D4050" s="651" t="s">
        <v>1298</v>
      </c>
      <c r="E4050" s="651">
        <v>570</v>
      </c>
      <c r="F4050" s="651" t="s">
        <v>1301</v>
      </c>
      <c r="G4050" s="651">
        <v>8.9999999999999993E-3</v>
      </c>
      <c r="H4050" s="651">
        <v>8.9999999999999993E-3</v>
      </c>
      <c r="I4050" s="651" t="s">
        <v>1302</v>
      </c>
    </row>
    <row r="4051" spans="1:9" ht="15.75" x14ac:dyDescent="0.25">
      <c r="A4051" s="651">
        <v>4050</v>
      </c>
      <c r="B4051" s="651" t="s">
        <v>1308</v>
      </c>
      <c r="C4051" s="651" t="s">
        <v>1305</v>
      </c>
      <c r="D4051" s="651" t="s">
        <v>1298</v>
      </c>
      <c r="E4051" s="651">
        <v>570</v>
      </c>
      <c r="F4051" s="651" t="s">
        <v>1301</v>
      </c>
      <c r="G4051" s="651">
        <v>8.9999999999999993E-3</v>
      </c>
      <c r="H4051" s="651">
        <v>8.9999999999999993E-3</v>
      </c>
      <c r="I4051" s="651" t="s">
        <v>1302</v>
      </c>
    </row>
    <row r="4052" spans="1:9" ht="15.75" x14ac:dyDescent="0.25">
      <c r="A4052" s="651">
        <v>4051</v>
      </c>
      <c r="B4052" s="651" t="s">
        <v>1308</v>
      </c>
      <c r="C4052" s="651" t="s">
        <v>1305</v>
      </c>
      <c r="D4052" s="651" t="s">
        <v>1298</v>
      </c>
      <c r="E4052" s="651">
        <v>570</v>
      </c>
      <c r="F4052" s="651" t="s">
        <v>1301</v>
      </c>
      <c r="G4052" s="651">
        <v>8.9999999999999993E-3</v>
      </c>
      <c r="H4052" s="651">
        <v>8.9999999999999993E-3</v>
      </c>
      <c r="I4052" s="651" t="s">
        <v>1302</v>
      </c>
    </row>
    <row r="4053" spans="1:9" ht="15.75" x14ac:dyDescent="0.25">
      <c r="A4053" s="651">
        <v>4052</v>
      </c>
      <c r="B4053" s="651" t="s">
        <v>1308</v>
      </c>
      <c r="C4053" s="651" t="s">
        <v>1305</v>
      </c>
      <c r="D4053" s="651" t="s">
        <v>1298</v>
      </c>
      <c r="E4053" s="651">
        <v>570</v>
      </c>
      <c r="F4053" s="651" t="s">
        <v>1301</v>
      </c>
      <c r="G4053" s="651">
        <v>8.9999999999999993E-3</v>
      </c>
      <c r="H4053" s="651">
        <v>8.9999999999999993E-3</v>
      </c>
      <c r="I4053" s="651" t="s">
        <v>1302</v>
      </c>
    </row>
    <row r="4054" spans="1:9" ht="15.75" x14ac:dyDescent="0.25">
      <c r="A4054" s="651">
        <v>4053</v>
      </c>
      <c r="B4054" s="651" t="s">
        <v>1308</v>
      </c>
      <c r="C4054" s="651" t="s">
        <v>1305</v>
      </c>
      <c r="D4054" s="651" t="s">
        <v>1298</v>
      </c>
      <c r="E4054" s="651">
        <v>570</v>
      </c>
      <c r="F4054" s="651" t="s">
        <v>1301</v>
      </c>
      <c r="G4054" s="651">
        <v>8.9999999999999993E-3</v>
      </c>
      <c r="H4054" s="651">
        <v>8.9999999999999993E-3</v>
      </c>
      <c r="I4054" s="651" t="s">
        <v>1302</v>
      </c>
    </row>
    <row r="4055" spans="1:9" ht="15.75" x14ac:dyDescent="0.25">
      <c r="A4055" s="651">
        <v>4054</v>
      </c>
      <c r="B4055" s="651" t="s">
        <v>1308</v>
      </c>
      <c r="C4055" s="651" t="s">
        <v>1305</v>
      </c>
      <c r="D4055" s="651" t="s">
        <v>1298</v>
      </c>
      <c r="E4055" s="651">
        <v>570</v>
      </c>
      <c r="F4055" s="651" t="s">
        <v>1301</v>
      </c>
      <c r="G4055" s="651">
        <v>8.9999999999999993E-3</v>
      </c>
      <c r="H4055" s="651">
        <v>8.9999999999999993E-3</v>
      </c>
      <c r="I4055" s="651" t="s">
        <v>1302</v>
      </c>
    </row>
    <row r="4056" spans="1:9" ht="15.75" x14ac:dyDescent="0.25">
      <c r="A4056" s="651">
        <v>4055</v>
      </c>
      <c r="B4056" s="651" t="s">
        <v>1308</v>
      </c>
      <c r="C4056" s="651" t="s">
        <v>1305</v>
      </c>
      <c r="D4056" s="651" t="s">
        <v>1298</v>
      </c>
      <c r="E4056" s="651">
        <v>570</v>
      </c>
      <c r="F4056" s="651" t="s">
        <v>1301</v>
      </c>
      <c r="G4056" s="651">
        <v>8.9999999999999993E-3</v>
      </c>
      <c r="H4056" s="651">
        <v>8.9999999999999993E-3</v>
      </c>
      <c r="I4056" s="651" t="s">
        <v>1302</v>
      </c>
    </row>
    <row r="4057" spans="1:9" ht="15.75" x14ac:dyDescent="0.25">
      <c r="A4057" s="651">
        <v>4056</v>
      </c>
      <c r="B4057" s="651" t="s">
        <v>1308</v>
      </c>
      <c r="C4057" s="651" t="s">
        <v>1305</v>
      </c>
      <c r="D4057" s="651" t="s">
        <v>1298</v>
      </c>
      <c r="E4057" s="651">
        <v>570</v>
      </c>
      <c r="F4057" s="651" t="s">
        <v>1301</v>
      </c>
      <c r="G4057" s="651" t="s">
        <v>1303</v>
      </c>
      <c r="H4057" s="651">
        <v>9.2999999999999992E-3</v>
      </c>
      <c r="I4057" s="651" t="s">
        <v>1302</v>
      </c>
    </row>
    <row r="4058" spans="1:9" ht="15.75" x14ac:dyDescent="0.25">
      <c r="A4058" s="651">
        <v>4057</v>
      </c>
      <c r="B4058" s="651" t="s">
        <v>1308</v>
      </c>
      <c r="C4058" s="651" t="s">
        <v>1305</v>
      </c>
      <c r="D4058" s="651" t="s">
        <v>1298</v>
      </c>
      <c r="E4058" s="651">
        <v>570</v>
      </c>
      <c r="F4058" s="651" t="s">
        <v>1301</v>
      </c>
      <c r="G4058" s="651">
        <v>9.300000000000001E-3</v>
      </c>
      <c r="H4058" s="651">
        <v>9.300000000000001E-3</v>
      </c>
      <c r="I4058" s="651" t="s">
        <v>1302</v>
      </c>
    </row>
    <row r="4059" spans="1:9" ht="15.75" x14ac:dyDescent="0.25">
      <c r="A4059" s="651">
        <v>4058</v>
      </c>
      <c r="B4059" s="651" t="s">
        <v>1308</v>
      </c>
      <c r="C4059" s="651" t="s">
        <v>1305</v>
      </c>
      <c r="D4059" s="651" t="s">
        <v>1298</v>
      </c>
      <c r="E4059" s="651">
        <v>574</v>
      </c>
      <c r="F4059" s="651" t="s">
        <v>1301</v>
      </c>
      <c r="G4059" s="651" t="s">
        <v>1303</v>
      </c>
      <c r="H4059" s="651">
        <v>0.03</v>
      </c>
      <c r="I4059" s="651" t="s">
        <v>1300</v>
      </c>
    </row>
    <row r="4060" spans="1:9" ht="15.75" x14ac:dyDescent="0.25">
      <c r="A4060" s="651">
        <v>4059</v>
      </c>
      <c r="B4060" s="651" t="s">
        <v>1308</v>
      </c>
      <c r="C4060" s="651" t="s">
        <v>1305</v>
      </c>
      <c r="D4060" s="651" t="s">
        <v>1298</v>
      </c>
      <c r="E4060" s="651">
        <v>575</v>
      </c>
      <c r="F4060" s="651" t="s">
        <v>1301</v>
      </c>
      <c r="G4060" s="651">
        <v>0.01</v>
      </c>
      <c r="H4060" s="651">
        <v>0.01</v>
      </c>
      <c r="I4060" s="651" t="s">
        <v>1302</v>
      </c>
    </row>
    <row r="4061" spans="1:9" ht="15.75" x14ac:dyDescent="0.25">
      <c r="A4061" s="651">
        <v>4060</v>
      </c>
      <c r="B4061" s="651" t="s">
        <v>1308</v>
      </c>
      <c r="C4061" s="651" t="s">
        <v>1305</v>
      </c>
      <c r="D4061" s="651" t="s">
        <v>1298</v>
      </c>
      <c r="E4061" s="651">
        <v>577</v>
      </c>
      <c r="F4061" s="651" t="s">
        <v>1301</v>
      </c>
      <c r="G4061" s="651">
        <v>8.9999999999999993E-3</v>
      </c>
      <c r="H4061" s="651">
        <v>8.9999999999999993E-3</v>
      </c>
      <c r="I4061" s="651" t="s">
        <v>1302</v>
      </c>
    </row>
    <row r="4062" spans="1:9" ht="15.75" x14ac:dyDescent="0.25">
      <c r="A4062" s="651">
        <v>4061</v>
      </c>
      <c r="B4062" s="651" t="s">
        <v>1308</v>
      </c>
      <c r="C4062" s="651" t="s">
        <v>1305</v>
      </c>
      <c r="D4062" s="651" t="s">
        <v>1298</v>
      </c>
      <c r="E4062" s="651">
        <v>580</v>
      </c>
      <c r="F4062" s="651" t="s">
        <v>1301</v>
      </c>
      <c r="G4062" s="651">
        <v>8.9999999999999993E-3</v>
      </c>
      <c r="H4062" s="651">
        <v>8.9999999999999993E-3</v>
      </c>
      <c r="I4062" s="651" t="s">
        <v>1302</v>
      </c>
    </row>
    <row r="4063" spans="1:9" ht="15.75" x14ac:dyDescent="0.25">
      <c r="A4063" s="651">
        <v>4062</v>
      </c>
      <c r="B4063" s="651" t="s">
        <v>1308</v>
      </c>
      <c r="C4063" s="651" t="s">
        <v>1305</v>
      </c>
      <c r="D4063" s="651" t="s">
        <v>1298</v>
      </c>
      <c r="E4063" s="651">
        <v>580</v>
      </c>
      <c r="F4063" s="651" t="s">
        <v>1301</v>
      </c>
      <c r="G4063" s="651">
        <v>9.1000000000000004E-3</v>
      </c>
      <c r="H4063" s="651">
        <v>9.1000000000000004E-3</v>
      </c>
      <c r="I4063" s="651" t="s">
        <v>1302</v>
      </c>
    </row>
    <row r="4064" spans="1:9" ht="15.75" x14ac:dyDescent="0.25">
      <c r="A4064" s="651">
        <v>4063</v>
      </c>
      <c r="B4064" s="651" t="s">
        <v>1308</v>
      </c>
      <c r="C4064" s="651" t="s">
        <v>1305</v>
      </c>
      <c r="D4064" s="651" t="s">
        <v>1298</v>
      </c>
      <c r="E4064" s="651">
        <v>585</v>
      </c>
      <c r="F4064" s="651" t="s">
        <v>1301</v>
      </c>
      <c r="G4064" s="651">
        <v>1.0999999999999999E-2</v>
      </c>
      <c r="H4064" s="651">
        <v>8.9999999999999993E-3</v>
      </c>
      <c r="I4064" s="651" t="s">
        <v>1302</v>
      </c>
    </row>
    <row r="4065" spans="1:9" ht="15.75" x14ac:dyDescent="0.25">
      <c r="A4065" s="651">
        <v>4064</v>
      </c>
      <c r="B4065" s="651" t="s">
        <v>1308</v>
      </c>
      <c r="C4065" s="651" t="s">
        <v>1305</v>
      </c>
      <c r="D4065" s="651" t="s">
        <v>1298</v>
      </c>
      <c r="E4065" s="651">
        <v>585</v>
      </c>
      <c r="F4065" s="651" t="s">
        <v>1301</v>
      </c>
      <c r="G4065" s="651">
        <v>8.9999999999999993E-3</v>
      </c>
      <c r="H4065" s="651">
        <v>8.9999999999999993E-3</v>
      </c>
      <c r="I4065" s="651" t="s">
        <v>1302</v>
      </c>
    </row>
    <row r="4066" spans="1:9" ht="15.75" x14ac:dyDescent="0.25">
      <c r="A4066" s="651">
        <v>4065</v>
      </c>
      <c r="B4066" s="651" t="s">
        <v>1308</v>
      </c>
      <c r="C4066" s="651" t="s">
        <v>1305</v>
      </c>
      <c r="D4066" s="651" t="s">
        <v>1298</v>
      </c>
      <c r="E4066" s="651">
        <v>585</v>
      </c>
      <c r="F4066" s="651" t="s">
        <v>1301</v>
      </c>
      <c r="G4066" s="651">
        <v>7.3124999999999996E-3</v>
      </c>
      <c r="H4066" s="651">
        <v>8.9999999999999993E-3</v>
      </c>
      <c r="I4066" s="651" t="s">
        <v>1302</v>
      </c>
    </row>
    <row r="4067" spans="1:9" ht="15.75" x14ac:dyDescent="0.25">
      <c r="A4067" s="651">
        <v>4066</v>
      </c>
      <c r="B4067" s="651" t="s">
        <v>1308</v>
      </c>
      <c r="C4067" s="651" t="s">
        <v>1305</v>
      </c>
      <c r="D4067" s="651" t="s">
        <v>1298</v>
      </c>
      <c r="E4067" s="651">
        <v>585</v>
      </c>
      <c r="F4067" s="651" t="s">
        <v>1301</v>
      </c>
      <c r="G4067" s="651">
        <v>9.0000000000000011E-3</v>
      </c>
      <c r="H4067" s="651">
        <v>9.0000000000000011E-3</v>
      </c>
      <c r="I4067" s="651" t="s">
        <v>1302</v>
      </c>
    </row>
    <row r="4068" spans="1:9" ht="15.75" x14ac:dyDescent="0.25">
      <c r="A4068" s="651">
        <v>4067</v>
      </c>
      <c r="B4068" s="651" t="s">
        <v>1308</v>
      </c>
      <c r="C4068" s="651" t="s">
        <v>1305</v>
      </c>
      <c r="D4068" s="651" t="s">
        <v>1298</v>
      </c>
      <c r="E4068" s="651">
        <v>589</v>
      </c>
      <c r="F4068" s="651" t="s">
        <v>1301</v>
      </c>
      <c r="G4068" s="651">
        <v>8.9999999999999993E-3</v>
      </c>
      <c r="H4068" s="651">
        <v>8.9999999999999993E-3</v>
      </c>
      <c r="I4068" s="651" t="s">
        <v>1302</v>
      </c>
    </row>
    <row r="4069" spans="1:9" ht="15.75" x14ac:dyDescent="0.25">
      <c r="A4069" s="651">
        <v>4068</v>
      </c>
      <c r="B4069" s="651" t="s">
        <v>1308</v>
      </c>
      <c r="C4069" s="651" t="s">
        <v>1305</v>
      </c>
      <c r="D4069" s="651" t="s">
        <v>1298</v>
      </c>
      <c r="E4069" s="651">
        <v>590</v>
      </c>
      <c r="F4069" s="651" t="s">
        <v>1301</v>
      </c>
      <c r="G4069" s="651">
        <v>8.9999999999999993E-3</v>
      </c>
      <c r="H4069" s="651">
        <v>8.9999999999999993E-3</v>
      </c>
      <c r="I4069" s="651" t="s">
        <v>1302</v>
      </c>
    </row>
    <row r="4070" spans="1:9" ht="15.75" x14ac:dyDescent="0.25">
      <c r="A4070" s="651">
        <v>4069</v>
      </c>
      <c r="B4070" s="651" t="s">
        <v>1308</v>
      </c>
      <c r="C4070" s="651" t="s">
        <v>1305</v>
      </c>
      <c r="D4070" s="651" t="s">
        <v>1298</v>
      </c>
      <c r="E4070" s="651">
        <v>594</v>
      </c>
      <c r="F4070" s="651" t="s">
        <v>1301</v>
      </c>
      <c r="G4070" s="651">
        <v>8.9999999999999993E-3</v>
      </c>
      <c r="H4070" s="651">
        <v>8.9999999999999993E-3</v>
      </c>
      <c r="I4070" s="651" t="s">
        <v>1302</v>
      </c>
    </row>
    <row r="4071" spans="1:9" ht="15.75" x14ac:dyDescent="0.25">
      <c r="A4071" s="651">
        <v>4070</v>
      </c>
      <c r="B4071" s="651" t="s">
        <v>1308</v>
      </c>
      <c r="C4071" s="651" t="s">
        <v>1305</v>
      </c>
      <c r="D4071" s="651" t="s">
        <v>1298</v>
      </c>
      <c r="E4071" s="651">
        <v>594</v>
      </c>
      <c r="F4071" s="651" t="s">
        <v>1301</v>
      </c>
      <c r="G4071" s="651">
        <v>8.9999999999999993E-3</v>
      </c>
      <c r="H4071" s="651">
        <v>8.9999999999999993E-3</v>
      </c>
      <c r="I4071" s="651" t="s">
        <v>1302</v>
      </c>
    </row>
    <row r="4072" spans="1:9" ht="15.75" x14ac:dyDescent="0.25">
      <c r="A4072" s="651">
        <v>4071</v>
      </c>
      <c r="B4072" s="651" t="s">
        <v>1308</v>
      </c>
      <c r="C4072" s="651" t="s">
        <v>1305</v>
      </c>
      <c r="D4072" s="651" t="s">
        <v>1298</v>
      </c>
      <c r="E4072" s="651">
        <v>595</v>
      </c>
      <c r="F4072" s="651" t="s">
        <v>1301</v>
      </c>
      <c r="G4072" s="651">
        <v>8.9999999999999993E-3</v>
      </c>
      <c r="H4072" s="651">
        <v>8.9999999999999993E-3</v>
      </c>
      <c r="I4072" s="651" t="s">
        <v>1302</v>
      </c>
    </row>
    <row r="4073" spans="1:9" ht="15.75" x14ac:dyDescent="0.25">
      <c r="A4073" s="651">
        <v>4072</v>
      </c>
      <c r="B4073" s="651" t="s">
        <v>1308</v>
      </c>
      <c r="C4073" s="651" t="s">
        <v>1305</v>
      </c>
      <c r="D4073" s="651" t="s">
        <v>1298</v>
      </c>
      <c r="E4073" s="651">
        <v>595</v>
      </c>
      <c r="F4073" s="651" t="s">
        <v>1301</v>
      </c>
      <c r="G4073" s="651">
        <v>0.86</v>
      </c>
      <c r="H4073" s="651">
        <v>6.8000000000000005E-2</v>
      </c>
      <c r="I4073" s="651" t="s">
        <v>1300</v>
      </c>
    </row>
    <row r="4074" spans="1:9" ht="15.75" x14ac:dyDescent="0.25">
      <c r="A4074" s="651">
        <v>4073</v>
      </c>
      <c r="B4074" s="651" t="s">
        <v>1308</v>
      </c>
      <c r="C4074" s="651" t="s">
        <v>1305</v>
      </c>
      <c r="D4074" s="651" t="s">
        <v>1298</v>
      </c>
      <c r="E4074" s="651">
        <v>597</v>
      </c>
      <c r="F4074" s="651" t="s">
        <v>1301</v>
      </c>
      <c r="G4074" s="651">
        <v>8.8000000000000005E-3</v>
      </c>
      <c r="H4074" s="651">
        <v>8.8000000000000005E-3</v>
      </c>
      <c r="I4074" s="651" t="s">
        <v>1302</v>
      </c>
    </row>
    <row r="4075" spans="1:9" ht="15.75" x14ac:dyDescent="0.25">
      <c r="A4075" s="651">
        <v>4074</v>
      </c>
      <c r="B4075" s="651" t="s">
        <v>1308</v>
      </c>
      <c r="C4075" s="651" t="s">
        <v>1305</v>
      </c>
      <c r="D4075" s="651" t="s">
        <v>1298</v>
      </c>
      <c r="E4075" s="651">
        <v>597</v>
      </c>
      <c r="F4075" s="651" t="s">
        <v>1301</v>
      </c>
      <c r="G4075" s="651">
        <v>8.9999999999999993E-3</v>
      </c>
      <c r="H4075" s="651">
        <v>8.9999999999999993E-3</v>
      </c>
      <c r="I4075" s="651" t="s">
        <v>1302</v>
      </c>
    </row>
    <row r="4076" spans="1:9" ht="15.75" x14ac:dyDescent="0.25">
      <c r="A4076" s="651">
        <v>4075</v>
      </c>
      <c r="B4076" s="651" t="s">
        <v>1308</v>
      </c>
      <c r="C4076" s="651" t="s">
        <v>1305</v>
      </c>
      <c r="D4076" s="651" t="s">
        <v>1298</v>
      </c>
      <c r="E4076" s="651">
        <v>600</v>
      </c>
      <c r="F4076" s="651" t="s">
        <v>1301</v>
      </c>
      <c r="G4076" s="651">
        <v>8.8000000000000005E-3</v>
      </c>
      <c r="H4076" s="651">
        <v>8.8000000000000005E-3</v>
      </c>
      <c r="I4076" s="651" t="s">
        <v>1302</v>
      </c>
    </row>
    <row r="4077" spans="1:9" ht="15.75" x14ac:dyDescent="0.25">
      <c r="A4077" s="651">
        <v>4076</v>
      </c>
      <c r="B4077" s="651" t="s">
        <v>1308</v>
      </c>
      <c r="C4077" s="651" t="s">
        <v>1305</v>
      </c>
      <c r="D4077" s="651" t="s">
        <v>1298</v>
      </c>
      <c r="E4077" s="651">
        <v>600</v>
      </c>
      <c r="F4077" s="651" t="s">
        <v>1301</v>
      </c>
      <c r="G4077" s="651">
        <v>7.3333333333333341E-3</v>
      </c>
      <c r="H4077" s="651">
        <v>8.8000000000000005E-3</v>
      </c>
      <c r="I4077" s="651" t="s">
        <v>1302</v>
      </c>
    </row>
    <row r="4078" spans="1:9" ht="15.75" x14ac:dyDescent="0.25">
      <c r="A4078" s="651">
        <v>4077</v>
      </c>
      <c r="B4078" s="651" t="s">
        <v>1308</v>
      </c>
      <c r="C4078" s="651" t="s">
        <v>1305</v>
      </c>
      <c r="D4078" s="651" t="s">
        <v>1298</v>
      </c>
      <c r="E4078" s="651">
        <v>600</v>
      </c>
      <c r="F4078" s="651" t="s">
        <v>1301</v>
      </c>
      <c r="G4078" s="651">
        <v>7.3333333333333341E-3</v>
      </c>
      <c r="H4078" s="651">
        <v>8.8000000000000005E-3</v>
      </c>
      <c r="I4078" s="651" t="s">
        <v>1302</v>
      </c>
    </row>
    <row r="4079" spans="1:9" ht="15.75" x14ac:dyDescent="0.25">
      <c r="A4079" s="651">
        <v>4078</v>
      </c>
      <c r="B4079" s="651" t="s">
        <v>1308</v>
      </c>
      <c r="C4079" s="651" t="s">
        <v>1305</v>
      </c>
      <c r="D4079" s="651" t="s">
        <v>1298</v>
      </c>
      <c r="E4079" s="651">
        <v>600</v>
      </c>
      <c r="F4079" s="651" t="s">
        <v>1301</v>
      </c>
      <c r="G4079" s="651" t="s">
        <v>1303</v>
      </c>
      <c r="H4079" s="651">
        <v>8.8000000000000005E-3</v>
      </c>
      <c r="I4079" s="651" t="s">
        <v>1302</v>
      </c>
    </row>
    <row r="4080" spans="1:9" ht="15.75" x14ac:dyDescent="0.25">
      <c r="A4080" s="651">
        <v>4079</v>
      </c>
      <c r="B4080" s="651" t="s">
        <v>1308</v>
      </c>
      <c r="C4080" s="651" t="s">
        <v>1305</v>
      </c>
      <c r="D4080" s="651" t="s">
        <v>1298</v>
      </c>
      <c r="E4080" s="651">
        <v>600</v>
      </c>
      <c r="F4080" s="651" t="s">
        <v>1301</v>
      </c>
      <c r="G4080" s="651" t="s">
        <v>1303</v>
      </c>
      <c r="H4080" s="651">
        <v>2.1000000000000001E-2</v>
      </c>
      <c r="I4080" s="651" t="s">
        <v>1300</v>
      </c>
    </row>
    <row r="4081" spans="1:9" ht="15.75" x14ac:dyDescent="0.25">
      <c r="A4081" s="651">
        <v>4080</v>
      </c>
      <c r="B4081" s="651" t="s">
        <v>1308</v>
      </c>
      <c r="C4081" s="651" t="s">
        <v>1305</v>
      </c>
      <c r="D4081" s="651" t="s">
        <v>1298</v>
      </c>
      <c r="E4081" s="651">
        <v>601</v>
      </c>
      <c r="F4081" s="651" t="s">
        <v>1301</v>
      </c>
      <c r="G4081" s="651">
        <v>8.9999999999999993E-3</v>
      </c>
      <c r="H4081" s="651">
        <v>8.9999999999999993E-3</v>
      </c>
      <c r="I4081" s="651" t="s">
        <v>1302</v>
      </c>
    </row>
    <row r="4082" spans="1:9" ht="15.75" x14ac:dyDescent="0.25">
      <c r="A4082" s="651">
        <v>4081</v>
      </c>
      <c r="B4082" s="651" t="s">
        <v>1308</v>
      </c>
      <c r="C4082" s="651" t="s">
        <v>1305</v>
      </c>
      <c r="D4082" s="651" t="s">
        <v>1298</v>
      </c>
      <c r="E4082" s="651">
        <v>602</v>
      </c>
      <c r="F4082" s="651" t="s">
        <v>1301</v>
      </c>
      <c r="G4082" s="651">
        <v>8.8000000000000005E-3</v>
      </c>
      <c r="H4082" s="651">
        <v>8.8000000000000005E-3</v>
      </c>
      <c r="I4082" s="651" t="s">
        <v>1302</v>
      </c>
    </row>
    <row r="4083" spans="1:9" ht="15.75" x14ac:dyDescent="0.25">
      <c r="A4083" s="651">
        <v>4082</v>
      </c>
      <c r="B4083" s="651" t="s">
        <v>1308</v>
      </c>
      <c r="C4083" s="651" t="s">
        <v>1305</v>
      </c>
      <c r="D4083" s="651" t="s">
        <v>1298</v>
      </c>
      <c r="E4083" s="651">
        <v>602</v>
      </c>
      <c r="F4083" s="651" t="s">
        <v>1301</v>
      </c>
      <c r="G4083" s="651">
        <v>8.9999999999999993E-3</v>
      </c>
      <c r="H4083" s="651">
        <v>8.9999999999999993E-3</v>
      </c>
      <c r="I4083" s="651" t="s">
        <v>1302</v>
      </c>
    </row>
    <row r="4084" spans="1:9" ht="15.75" x14ac:dyDescent="0.25">
      <c r="A4084" s="651">
        <v>4083</v>
      </c>
      <c r="B4084" s="651" t="s">
        <v>1308</v>
      </c>
      <c r="C4084" s="651" t="s">
        <v>1305</v>
      </c>
      <c r="D4084" s="651" t="s">
        <v>1298</v>
      </c>
      <c r="E4084" s="651">
        <v>603</v>
      </c>
      <c r="F4084" s="651" t="s">
        <v>1301</v>
      </c>
      <c r="G4084" s="651">
        <v>8.9999999999999993E-3</v>
      </c>
      <c r="H4084" s="651">
        <v>8.9999999999999993E-3</v>
      </c>
      <c r="I4084" s="651" t="s">
        <v>1302</v>
      </c>
    </row>
    <row r="4085" spans="1:9" ht="15.75" x14ac:dyDescent="0.25">
      <c r="A4085" s="651">
        <v>4084</v>
      </c>
      <c r="B4085" s="651" t="s">
        <v>1308</v>
      </c>
      <c r="C4085" s="651" t="s">
        <v>1305</v>
      </c>
      <c r="D4085" s="651" t="s">
        <v>1298</v>
      </c>
      <c r="E4085" s="651">
        <v>605</v>
      </c>
      <c r="F4085" s="651" t="s">
        <v>1301</v>
      </c>
      <c r="G4085" s="651" t="s">
        <v>1303</v>
      </c>
      <c r="H4085" s="651">
        <v>8.6999999999999994E-3</v>
      </c>
      <c r="I4085" s="651" t="s">
        <v>1302</v>
      </c>
    </row>
    <row r="4086" spans="1:9" ht="15.75" x14ac:dyDescent="0.25">
      <c r="A4086" s="651">
        <v>4085</v>
      </c>
      <c r="B4086" s="651" t="s">
        <v>1308</v>
      </c>
      <c r="C4086" s="651" t="s">
        <v>1305</v>
      </c>
      <c r="D4086" s="651" t="s">
        <v>1298</v>
      </c>
      <c r="E4086" s="651">
        <v>605</v>
      </c>
      <c r="F4086" s="651" t="s">
        <v>1301</v>
      </c>
      <c r="G4086" s="651">
        <v>8.9999999999999993E-3</v>
      </c>
      <c r="H4086" s="651">
        <v>8.9999999999999993E-3</v>
      </c>
      <c r="I4086" s="651" t="s">
        <v>1302</v>
      </c>
    </row>
    <row r="4087" spans="1:9" ht="15.75" x14ac:dyDescent="0.25">
      <c r="A4087" s="651">
        <v>4086</v>
      </c>
      <c r="B4087" s="651" t="s">
        <v>1308</v>
      </c>
      <c r="C4087" s="651" t="s">
        <v>1305</v>
      </c>
      <c r="D4087" s="651" t="s">
        <v>1298</v>
      </c>
      <c r="E4087" s="651">
        <v>605</v>
      </c>
      <c r="F4087" s="651" t="s">
        <v>1301</v>
      </c>
      <c r="G4087" s="651">
        <v>8.9999999999999993E-3</v>
      </c>
      <c r="H4087" s="651">
        <v>8.9999999999999993E-3</v>
      </c>
      <c r="I4087" s="651" t="s">
        <v>1302</v>
      </c>
    </row>
    <row r="4088" spans="1:9" ht="15.75" x14ac:dyDescent="0.25">
      <c r="A4088" s="651">
        <v>4087</v>
      </c>
      <c r="B4088" s="651" t="s">
        <v>1308</v>
      </c>
      <c r="C4088" s="651" t="s">
        <v>1305</v>
      </c>
      <c r="D4088" s="651" t="s">
        <v>1298</v>
      </c>
      <c r="E4088" s="651">
        <v>605</v>
      </c>
      <c r="F4088" s="651" t="s">
        <v>1301</v>
      </c>
      <c r="G4088" s="651">
        <v>0.28999999999999998</v>
      </c>
      <c r="H4088" s="651">
        <v>0.28999999999999998</v>
      </c>
      <c r="I4088" s="651" t="s">
        <v>1300</v>
      </c>
    </row>
    <row r="4089" spans="1:9" ht="15.75" x14ac:dyDescent="0.25">
      <c r="A4089" s="651">
        <v>4088</v>
      </c>
      <c r="B4089" s="651" t="s">
        <v>1308</v>
      </c>
      <c r="C4089" s="651" t="s">
        <v>1305</v>
      </c>
      <c r="D4089" s="651" t="s">
        <v>1298</v>
      </c>
      <c r="E4089" s="651">
        <v>605</v>
      </c>
      <c r="F4089" s="651" t="s">
        <v>1301</v>
      </c>
      <c r="G4089" s="651">
        <v>1.6805555555555556</v>
      </c>
      <c r="H4089" s="651">
        <v>2</v>
      </c>
      <c r="I4089" s="651" t="s">
        <v>1300</v>
      </c>
    </row>
    <row r="4090" spans="1:9" ht="15.75" x14ac:dyDescent="0.25">
      <c r="A4090" s="651">
        <v>4089</v>
      </c>
      <c r="B4090" s="651" t="s">
        <v>1308</v>
      </c>
      <c r="C4090" s="651" t="s">
        <v>1305</v>
      </c>
      <c r="D4090" s="651" t="s">
        <v>1298</v>
      </c>
      <c r="E4090" s="651">
        <v>606</v>
      </c>
      <c r="F4090" s="651" t="s">
        <v>1301</v>
      </c>
      <c r="G4090" s="651">
        <v>7.5749999999999993E-3</v>
      </c>
      <c r="H4090" s="651">
        <v>8.9999999999999993E-3</v>
      </c>
      <c r="I4090" s="651" t="s">
        <v>1302</v>
      </c>
    </row>
    <row r="4091" spans="1:9" ht="15.75" x14ac:dyDescent="0.25">
      <c r="A4091" s="651">
        <v>4090</v>
      </c>
      <c r="B4091" s="651" t="s">
        <v>1308</v>
      </c>
      <c r="C4091" s="651" t="s">
        <v>1305</v>
      </c>
      <c r="D4091" s="651" t="s">
        <v>1298</v>
      </c>
      <c r="E4091" s="651">
        <v>610</v>
      </c>
      <c r="F4091" s="651" t="s">
        <v>1301</v>
      </c>
      <c r="G4091" s="651">
        <v>7.2321765301821356E-2</v>
      </c>
      <c r="H4091" s="651">
        <v>5.876143430772985E-2</v>
      </c>
      <c r="I4091" s="651" t="s">
        <v>1302</v>
      </c>
    </row>
    <row r="4092" spans="1:9" ht="15.75" x14ac:dyDescent="0.25">
      <c r="A4092" s="651">
        <v>4091</v>
      </c>
      <c r="B4092" s="651" t="s">
        <v>1308</v>
      </c>
      <c r="C4092" s="651" t="s">
        <v>1305</v>
      </c>
      <c r="D4092" s="651" t="s">
        <v>1298</v>
      </c>
      <c r="E4092" s="651">
        <v>612</v>
      </c>
      <c r="F4092" s="651" t="s">
        <v>1301</v>
      </c>
      <c r="G4092" s="651">
        <v>8.6E-3</v>
      </c>
      <c r="H4092" s="651">
        <v>8.6E-3</v>
      </c>
      <c r="I4092" s="651" t="s">
        <v>1302</v>
      </c>
    </row>
    <row r="4093" spans="1:9" ht="15.75" x14ac:dyDescent="0.25">
      <c r="A4093" s="651">
        <v>4092</v>
      </c>
      <c r="B4093" s="651" t="s">
        <v>1308</v>
      </c>
      <c r="C4093" s="651" t="s">
        <v>1305</v>
      </c>
      <c r="D4093" s="651" t="s">
        <v>1298</v>
      </c>
      <c r="E4093" s="651">
        <v>613</v>
      </c>
      <c r="F4093" s="651" t="s">
        <v>1301</v>
      </c>
      <c r="G4093" s="651">
        <v>8.6E-3</v>
      </c>
      <c r="H4093" s="651">
        <v>8.6E-3</v>
      </c>
      <c r="I4093" s="651" t="s">
        <v>1302</v>
      </c>
    </row>
    <row r="4094" spans="1:9" ht="15.75" x14ac:dyDescent="0.25">
      <c r="A4094" s="651">
        <v>4093</v>
      </c>
      <c r="B4094" s="651" t="s">
        <v>1308</v>
      </c>
      <c r="C4094" s="651" t="s">
        <v>1305</v>
      </c>
      <c r="D4094" s="651" t="s">
        <v>1298</v>
      </c>
      <c r="E4094" s="651">
        <v>613</v>
      </c>
      <c r="F4094" s="651" t="s">
        <v>1301</v>
      </c>
      <c r="G4094" s="651">
        <v>8.6E-3</v>
      </c>
      <c r="H4094" s="651">
        <v>8.6E-3</v>
      </c>
      <c r="I4094" s="651" t="s">
        <v>1302</v>
      </c>
    </row>
    <row r="4095" spans="1:9" ht="15.75" x14ac:dyDescent="0.25">
      <c r="A4095" s="651">
        <v>4094</v>
      </c>
      <c r="B4095" s="651" t="s">
        <v>1308</v>
      </c>
      <c r="C4095" s="651" t="s">
        <v>1305</v>
      </c>
      <c r="D4095" s="651" t="s">
        <v>1298</v>
      </c>
      <c r="E4095" s="651">
        <v>613</v>
      </c>
      <c r="F4095" s="651" t="s">
        <v>1301</v>
      </c>
      <c r="G4095" s="651">
        <v>8.6E-3</v>
      </c>
      <c r="H4095" s="651">
        <v>8.6E-3</v>
      </c>
      <c r="I4095" s="651" t="s">
        <v>1302</v>
      </c>
    </row>
    <row r="4096" spans="1:9" ht="15.75" x14ac:dyDescent="0.25">
      <c r="A4096" s="651">
        <v>4095</v>
      </c>
      <c r="B4096" s="651" t="s">
        <v>1308</v>
      </c>
      <c r="C4096" s="651" t="s">
        <v>1305</v>
      </c>
      <c r="D4096" s="651" t="s">
        <v>1298</v>
      </c>
      <c r="E4096" s="651">
        <v>613</v>
      </c>
      <c r="F4096" s="651" t="s">
        <v>1301</v>
      </c>
      <c r="G4096" s="651">
        <v>0.18</v>
      </c>
      <c r="H4096" s="651">
        <v>0.18</v>
      </c>
      <c r="I4096" s="651" t="s">
        <v>1300</v>
      </c>
    </row>
    <row r="4097" spans="1:9" ht="15.75" x14ac:dyDescent="0.25">
      <c r="A4097" s="651">
        <v>4096</v>
      </c>
      <c r="B4097" s="651" t="s">
        <v>1308</v>
      </c>
      <c r="C4097" s="651" t="s">
        <v>1305</v>
      </c>
      <c r="D4097" s="651" t="s">
        <v>1298</v>
      </c>
      <c r="E4097" s="651">
        <v>615</v>
      </c>
      <c r="F4097" s="651" t="s">
        <v>1301</v>
      </c>
      <c r="G4097" s="651">
        <v>8.6E-3</v>
      </c>
      <c r="H4097" s="651">
        <v>8.6E-3</v>
      </c>
      <c r="I4097" s="651" t="s">
        <v>1302</v>
      </c>
    </row>
    <row r="4098" spans="1:9" ht="15.75" x14ac:dyDescent="0.25">
      <c r="A4098" s="651">
        <v>4097</v>
      </c>
      <c r="B4098" s="651" t="s">
        <v>1308</v>
      </c>
      <c r="C4098" s="651" t="s">
        <v>1305</v>
      </c>
      <c r="D4098" s="651" t="s">
        <v>1298</v>
      </c>
      <c r="E4098" s="651">
        <v>615</v>
      </c>
      <c r="F4098" s="651" t="s">
        <v>1301</v>
      </c>
      <c r="G4098" s="651">
        <v>8.6E-3</v>
      </c>
      <c r="H4098" s="651">
        <v>8.6E-3</v>
      </c>
      <c r="I4098" s="651" t="s">
        <v>1302</v>
      </c>
    </row>
    <row r="4099" spans="1:9" ht="15.75" x14ac:dyDescent="0.25">
      <c r="A4099" s="651">
        <v>4098</v>
      </c>
      <c r="B4099" s="651" t="s">
        <v>1308</v>
      </c>
      <c r="C4099" s="651" t="s">
        <v>1305</v>
      </c>
      <c r="D4099" s="651" t="s">
        <v>1298</v>
      </c>
      <c r="E4099" s="651">
        <v>615</v>
      </c>
      <c r="F4099" s="651" t="s">
        <v>1301</v>
      </c>
      <c r="G4099" s="651">
        <v>8.6E-3</v>
      </c>
      <c r="H4099" s="651">
        <v>8.6E-3</v>
      </c>
      <c r="I4099" s="651" t="s">
        <v>1302</v>
      </c>
    </row>
    <row r="4100" spans="1:9" ht="15.75" x14ac:dyDescent="0.25">
      <c r="A4100" s="651">
        <v>4099</v>
      </c>
      <c r="B4100" s="651" t="s">
        <v>1308</v>
      </c>
      <c r="C4100" s="651" t="s">
        <v>1305</v>
      </c>
      <c r="D4100" s="651" t="s">
        <v>1298</v>
      </c>
      <c r="E4100" s="651">
        <v>615</v>
      </c>
      <c r="F4100" s="651" t="s">
        <v>1301</v>
      </c>
      <c r="G4100" s="651">
        <v>8.9999999999999993E-3</v>
      </c>
      <c r="H4100" s="651">
        <v>8.9999999999999993E-3</v>
      </c>
      <c r="I4100" s="651" t="s">
        <v>1302</v>
      </c>
    </row>
    <row r="4101" spans="1:9" ht="15.75" x14ac:dyDescent="0.25">
      <c r="A4101" s="651">
        <v>4100</v>
      </c>
      <c r="B4101" s="651" t="s">
        <v>1308</v>
      </c>
      <c r="C4101" s="651" t="s">
        <v>1305</v>
      </c>
      <c r="D4101" s="651" t="s">
        <v>1298</v>
      </c>
      <c r="E4101" s="651">
        <v>617</v>
      </c>
      <c r="F4101" s="651" t="s">
        <v>1301</v>
      </c>
      <c r="G4101" s="651">
        <v>8.6E-3</v>
      </c>
      <c r="H4101" s="651">
        <v>8.6E-3</v>
      </c>
      <c r="I4101" s="651" t="s">
        <v>1302</v>
      </c>
    </row>
    <row r="4102" spans="1:9" ht="15.75" x14ac:dyDescent="0.25">
      <c r="A4102" s="651">
        <v>4101</v>
      </c>
      <c r="B4102" s="651" t="s">
        <v>1308</v>
      </c>
      <c r="C4102" s="651" t="s">
        <v>1305</v>
      </c>
      <c r="D4102" s="651" t="s">
        <v>1298</v>
      </c>
      <c r="E4102" s="651">
        <v>617</v>
      </c>
      <c r="F4102" s="651" t="s">
        <v>1301</v>
      </c>
      <c r="G4102" s="651">
        <v>8.6E-3</v>
      </c>
      <c r="H4102" s="651">
        <v>8.6E-3</v>
      </c>
      <c r="I4102" s="651" t="s">
        <v>1302</v>
      </c>
    </row>
    <row r="4103" spans="1:9" ht="15.75" x14ac:dyDescent="0.25">
      <c r="A4103" s="651">
        <v>4102</v>
      </c>
      <c r="B4103" s="651" t="s">
        <v>1308</v>
      </c>
      <c r="C4103" s="651" t="s">
        <v>1305</v>
      </c>
      <c r="D4103" s="651" t="s">
        <v>1298</v>
      </c>
      <c r="E4103" s="651">
        <v>617</v>
      </c>
      <c r="F4103" s="651" t="s">
        <v>1301</v>
      </c>
      <c r="G4103" s="651">
        <v>8.6E-3</v>
      </c>
      <c r="H4103" s="651">
        <v>8.6E-3</v>
      </c>
      <c r="I4103" s="651" t="s">
        <v>1302</v>
      </c>
    </row>
    <row r="4104" spans="1:9" ht="15.75" x14ac:dyDescent="0.25">
      <c r="A4104" s="651">
        <v>4103</v>
      </c>
      <c r="B4104" s="651" t="s">
        <v>1308</v>
      </c>
      <c r="C4104" s="651" t="s">
        <v>1305</v>
      </c>
      <c r="D4104" s="651" t="s">
        <v>1298</v>
      </c>
      <c r="E4104" s="651">
        <v>617</v>
      </c>
      <c r="F4104" s="651" t="s">
        <v>1301</v>
      </c>
      <c r="G4104" s="651">
        <v>8.9999999999999993E-3</v>
      </c>
      <c r="H4104" s="651">
        <v>8.9999999999999993E-3</v>
      </c>
      <c r="I4104" s="651" t="s">
        <v>1302</v>
      </c>
    </row>
    <row r="4105" spans="1:9" ht="15.75" x14ac:dyDescent="0.25">
      <c r="A4105" s="651">
        <v>4104</v>
      </c>
      <c r="B4105" s="651" t="s">
        <v>1308</v>
      </c>
      <c r="C4105" s="651" t="s">
        <v>1305</v>
      </c>
      <c r="D4105" s="651" t="s">
        <v>1298</v>
      </c>
      <c r="E4105" s="651">
        <v>617</v>
      </c>
      <c r="F4105" s="651" t="s">
        <v>1301</v>
      </c>
      <c r="G4105" s="651">
        <v>8.9999999999999993E-3</v>
      </c>
      <c r="H4105" s="651">
        <v>8.9999999999999993E-3</v>
      </c>
      <c r="I4105" s="651" t="s">
        <v>1302</v>
      </c>
    </row>
    <row r="4106" spans="1:9" ht="15.75" x14ac:dyDescent="0.25">
      <c r="A4106" s="651">
        <v>4105</v>
      </c>
      <c r="B4106" s="651" t="s">
        <v>1308</v>
      </c>
      <c r="C4106" s="651" t="s">
        <v>1305</v>
      </c>
      <c r="D4106" s="651" t="s">
        <v>1298</v>
      </c>
      <c r="E4106" s="651">
        <v>618</v>
      </c>
      <c r="F4106" s="651" t="s">
        <v>1301</v>
      </c>
      <c r="G4106" s="651">
        <v>8.9999999999999993E-3</v>
      </c>
      <c r="H4106" s="651">
        <v>8.9999999999999993E-3</v>
      </c>
      <c r="I4106" s="651" t="s">
        <v>1302</v>
      </c>
    </row>
    <row r="4107" spans="1:9" ht="15.75" x14ac:dyDescent="0.25">
      <c r="A4107" s="651">
        <v>4106</v>
      </c>
      <c r="B4107" s="651" t="s">
        <v>1308</v>
      </c>
      <c r="C4107" s="651" t="s">
        <v>1305</v>
      </c>
      <c r="D4107" s="651" t="s">
        <v>1298</v>
      </c>
      <c r="E4107" s="651">
        <v>618</v>
      </c>
      <c r="F4107" s="651" t="s">
        <v>1301</v>
      </c>
      <c r="G4107" s="651">
        <v>0.04</v>
      </c>
      <c r="H4107" s="651">
        <v>0.04</v>
      </c>
      <c r="I4107" s="651" t="s">
        <v>1302</v>
      </c>
    </row>
    <row r="4108" spans="1:9" ht="15.75" x14ac:dyDescent="0.25">
      <c r="A4108" s="651">
        <v>4107</v>
      </c>
      <c r="B4108" s="651" t="s">
        <v>1308</v>
      </c>
      <c r="C4108" s="651" t="s">
        <v>1305</v>
      </c>
      <c r="D4108" s="651" t="s">
        <v>1298</v>
      </c>
      <c r="E4108" s="651">
        <v>619</v>
      </c>
      <c r="F4108" s="651" t="s">
        <v>1301</v>
      </c>
      <c r="G4108" s="651">
        <v>8.9999999999999993E-3</v>
      </c>
      <c r="H4108" s="651">
        <v>8.9999999999999993E-3</v>
      </c>
      <c r="I4108" s="651" t="s">
        <v>1302</v>
      </c>
    </row>
    <row r="4109" spans="1:9" ht="15.75" x14ac:dyDescent="0.25">
      <c r="A4109" s="651">
        <v>4108</v>
      </c>
      <c r="B4109" s="651" t="s">
        <v>1308</v>
      </c>
      <c r="C4109" s="651" t="s">
        <v>1305</v>
      </c>
      <c r="D4109" s="651" t="s">
        <v>1298</v>
      </c>
      <c r="E4109" s="651">
        <v>619</v>
      </c>
      <c r="F4109" s="651" t="s">
        <v>1301</v>
      </c>
      <c r="G4109" s="651">
        <v>0.04</v>
      </c>
      <c r="H4109" s="651">
        <v>0.04</v>
      </c>
      <c r="I4109" s="651" t="s">
        <v>1302</v>
      </c>
    </row>
    <row r="4110" spans="1:9" ht="15.75" x14ac:dyDescent="0.25">
      <c r="A4110" s="651">
        <v>4109</v>
      </c>
      <c r="B4110" s="651" t="s">
        <v>1308</v>
      </c>
      <c r="C4110" s="651" t="s">
        <v>1305</v>
      </c>
      <c r="D4110" s="651" t="s">
        <v>1298</v>
      </c>
      <c r="E4110" s="651">
        <v>619</v>
      </c>
      <c r="F4110" s="651" t="s">
        <v>1301</v>
      </c>
      <c r="G4110" s="651">
        <v>0.04</v>
      </c>
      <c r="H4110" s="651">
        <v>0.04</v>
      </c>
      <c r="I4110" s="651" t="s">
        <v>1302</v>
      </c>
    </row>
    <row r="4111" spans="1:9" ht="15.75" x14ac:dyDescent="0.25">
      <c r="A4111" s="651">
        <v>4110</v>
      </c>
      <c r="B4111" s="651" t="s">
        <v>1308</v>
      </c>
      <c r="C4111" s="651" t="s">
        <v>1305</v>
      </c>
      <c r="D4111" s="651" t="s">
        <v>1298</v>
      </c>
      <c r="E4111" s="651">
        <v>620</v>
      </c>
      <c r="F4111" s="651" t="s">
        <v>1301</v>
      </c>
      <c r="G4111" s="651" t="s">
        <v>1303</v>
      </c>
      <c r="H4111" s="651">
        <v>8.5000000000000006E-3</v>
      </c>
      <c r="I4111" s="651" t="s">
        <v>1302</v>
      </c>
    </row>
    <row r="4112" spans="1:9" ht="15.75" x14ac:dyDescent="0.25">
      <c r="A4112" s="651">
        <v>4111</v>
      </c>
      <c r="B4112" s="651" t="s">
        <v>1308</v>
      </c>
      <c r="C4112" s="651" t="s">
        <v>1305</v>
      </c>
      <c r="D4112" s="651" t="s">
        <v>1298</v>
      </c>
      <c r="E4112" s="651">
        <v>620</v>
      </c>
      <c r="F4112" s="651" t="s">
        <v>1301</v>
      </c>
      <c r="G4112" s="651">
        <v>8.9999999999999993E-3</v>
      </c>
      <c r="H4112" s="651">
        <v>8.9999999999999993E-3</v>
      </c>
      <c r="I4112" s="651" t="s">
        <v>1302</v>
      </c>
    </row>
    <row r="4113" spans="1:9" ht="15.75" x14ac:dyDescent="0.25">
      <c r="A4113" s="651">
        <v>4112</v>
      </c>
      <c r="B4113" s="651" t="s">
        <v>1308</v>
      </c>
      <c r="C4113" s="651" t="s">
        <v>1305</v>
      </c>
      <c r="D4113" s="651" t="s">
        <v>1298</v>
      </c>
      <c r="E4113" s="651">
        <v>620</v>
      </c>
      <c r="F4113" s="651" t="s">
        <v>1301</v>
      </c>
      <c r="G4113" s="651">
        <v>8.9999999999999993E-3</v>
      </c>
      <c r="H4113" s="651">
        <v>8.9999999999999993E-3</v>
      </c>
      <c r="I4113" s="651" t="s">
        <v>1302</v>
      </c>
    </row>
    <row r="4114" spans="1:9" ht="15.75" x14ac:dyDescent="0.25">
      <c r="A4114" s="651">
        <v>4113</v>
      </c>
      <c r="B4114" s="651" t="s">
        <v>1308</v>
      </c>
      <c r="C4114" s="651" t="s">
        <v>1305</v>
      </c>
      <c r="D4114" s="651" t="s">
        <v>1298</v>
      </c>
      <c r="E4114" s="651">
        <v>620</v>
      </c>
      <c r="F4114" s="651" t="s">
        <v>1301</v>
      </c>
      <c r="G4114" s="651">
        <v>8.9999999999999993E-3</v>
      </c>
      <c r="H4114" s="651">
        <v>8.9999999999999993E-3</v>
      </c>
      <c r="I4114" s="651" t="s">
        <v>1302</v>
      </c>
    </row>
    <row r="4115" spans="1:9" ht="15.75" x14ac:dyDescent="0.25">
      <c r="A4115" s="651">
        <v>4114</v>
      </c>
      <c r="B4115" s="651" t="s">
        <v>1308</v>
      </c>
      <c r="C4115" s="651" t="s">
        <v>1305</v>
      </c>
      <c r="D4115" s="651" t="s">
        <v>1298</v>
      </c>
      <c r="E4115" s="651">
        <v>620</v>
      </c>
      <c r="F4115" s="651" t="s">
        <v>1301</v>
      </c>
      <c r="G4115" s="651">
        <v>1.7000000000000001E-2</v>
      </c>
      <c r="H4115" s="651">
        <v>1.7000000000000001E-2</v>
      </c>
      <c r="I4115" s="651" t="s">
        <v>1300</v>
      </c>
    </row>
    <row r="4116" spans="1:9" ht="15.75" x14ac:dyDescent="0.25">
      <c r="A4116" s="651">
        <v>4115</v>
      </c>
      <c r="B4116" s="651" t="s">
        <v>1308</v>
      </c>
      <c r="C4116" s="651" t="s">
        <v>1305</v>
      </c>
      <c r="D4116" s="651" t="s">
        <v>1298</v>
      </c>
      <c r="E4116" s="651">
        <v>620</v>
      </c>
      <c r="F4116" s="651" t="s">
        <v>1301</v>
      </c>
      <c r="G4116" s="651">
        <v>2.5999999999999999E-2</v>
      </c>
      <c r="H4116" s="651">
        <v>2.5999999999999999E-2</v>
      </c>
      <c r="I4116" s="651" t="s">
        <v>1300</v>
      </c>
    </row>
    <row r="4117" spans="1:9" ht="15.75" x14ac:dyDescent="0.25">
      <c r="A4117" s="651">
        <v>4116</v>
      </c>
      <c r="B4117" s="651" t="s">
        <v>1308</v>
      </c>
      <c r="C4117" s="651" t="s">
        <v>1305</v>
      </c>
      <c r="D4117" s="651" t="s">
        <v>1298</v>
      </c>
      <c r="E4117" s="651">
        <v>620</v>
      </c>
      <c r="F4117" s="651" t="s">
        <v>1301</v>
      </c>
      <c r="G4117" s="651">
        <v>0.04</v>
      </c>
      <c r="H4117" s="651">
        <v>0.04</v>
      </c>
      <c r="I4117" s="651" t="s">
        <v>1302</v>
      </c>
    </row>
    <row r="4118" spans="1:9" ht="15.75" x14ac:dyDescent="0.25">
      <c r="A4118" s="651">
        <v>4117</v>
      </c>
      <c r="B4118" s="651" t="s">
        <v>1308</v>
      </c>
      <c r="C4118" s="651" t="s">
        <v>1305</v>
      </c>
      <c r="D4118" s="651" t="s">
        <v>1298</v>
      </c>
      <c r="E4118" s="651">
        <v>620</v>
      </c>
      <c r="F4118" s="651" t="s">
        <v>1301</v>
      </c>
      <c r="G4118" s="651">
        <v>0.66</v>
      </c>
      <c r="H4118" s="651">
        <v>0.66</v>
      </c>
      <c r="I4118" s="651" t="s">
        <v>1300</v>
      </c>
    </row>
    <row r="4119" spans="1:9" ht="15.75" x14ac:dyDescent="0.25">
      <c r="A4119" s="651">
        <v>4118</v>
      </c>
      <c r="B4119" s="651" t="s">
        <v>1308</v>
      </c>
      <c r="C4119" s="651" t="s">
        <v>1305</v>
      </c>
      <c r="D4119" s="651" t="s">
        <v>1298</v>
      </c>
      <c r="E4119" s="651">
        <v>623</v>
      </c>
      <c r="F4119" s="651" t="s">
        <v>1301</v>
      </c>
      <c r="G4119" s="651">
        <v>8.5000000000000006E-3</v>
      </c>
      <c r="H4119" s="651">
        <v>8.5000000000000006E-3</v>
      </c>
      <c r="I4119" s="651" t="s">
        <v>1302</v>
      </c>
    </row>
    <row r="4120" spans="1:9" ht="15.75" x14ac:dyDescent="0.25">
      <c r="A4120" s="651">
        <v>4119</v>
      </c>
      <c r="B4120" s="651" t="s">
        <v>1308</v>
      </c>
      <c r="C4120" s="651" t="s">
        <v>1305</v>
      </c>
      <c r="D4120" s="651" t="s">
        <v>1298</v>
      </c>
      <c r="E4120" s="651">
        <v>623</v>
      </c>
      <c r="F4120" s="651" t="s">
        <v>1301</v>
      </c>
      <c r="G4120" s="651">
        <v>8.9999999999999993E-3</v>
      </c>
      <c r="H4120" s="651">
        <v>8.9999999999999993E-3</v>
      </c>
      <c r="I4120" s="651" t="s">
        <v>1302</v>
      </c>
    </row>
    <row r="4121" spans="1:9" ht="15.75" x14ac:dyDescent="0.25">
      <c r="A4121" s="651">
        <v>4120</v>
      </c>
      <c r="B4121" s="651" t="s">
        <v>1308</v>
      </c>
      <c r="C4121" s="651" t="s">
        <v>1305</v>
      </c>
      <c r="D4121" s="651" t="s">
        <v>1298</v>
      </c>
      <c r="E4121" s="651">
        <v>624</v>
      </c>
      <c r="F4121" s="651" t="s">
        <v>1301</v>
      </c>
      <c r="G4121" s="651">
        <v>8.5000000000000006E-3</v>
      </c>
      <c r="H4121" s="651">
        <v>8.5000000000000006E-3</v>
      </c>
      <c r="I4121" s="651" t="s">
        <v>1302</v>
      </c>
    </row>
    <row r="4122" spans="1:9" ht="15.75" x14ac:dyDescent="0.25">
      <c r="A4122" s="651">
        <v>4121</v>
      </c>
      <c r="B4122" s="651" t="s">
        <v>1308</v>
      </c>
      <c r="C4122" s="651" t="s">
        <v>1305</v>
      </c>
      <c r="D4122" s="651" t="s">
        <v>1298</v>
      </c>
      <c r="E4122" s="651">
        <v>625</v>
      </c>
      <c r="F4122" s="651" t="s">
        <v>1301</v>
      </c>
      <c r="G4122" s="651">
        <v>8.0000000000000002E-3</v>
      </c>
      <c r="H4122" s="651">
        <v>8.0000000000000002E-3</v>
      </c>
      <c r="I4122" s="651" t="s">
        <v>1302</v>
      </c>
    </row>
    <row r="4123" spans="1:9" ht="15.75" x14ac:dyDescent="0.25">
      <c r="A4123" s="651">
        <v>4122</v>
      </c>
      <c r="B4123" s="651" t="s">
        <v>1308</v>
      </c>
      <c r="C4123" s="651" t="s">
        <v>1305</v>
      </c>
      <c r="D4123" s="651" t="s">
        <v>1298</v>
      </c>
      <c r="E4123" s="651">
        <v>625</v>
      </c>
      <c r="F4123" s="651" t="s">
        <v>1301</v>
      </c>
      <c r="G4123" s="651" t="s">
        <v>1303</v>
      </c>
      <c r="H4123" s="651">
        <v>8.3999999999999995E-3</v>
      </c>
      <c r="I4123" s="651" t="s">
        <v>1302</v>
      </c>
    </row>
    <row r="4124" spans="1:9" ht="15.75" x14ac:dyDescent="0.25">
      <c r="A4124" s="651">
        <v>4123</v>
      </c>
      <c r="B4124" s="651" t="s">
        <v>1308</v>
      </c>
      <c r="C4124" s="651" t="s">
        <v>1305</v>
      </c>
      <c r="D4124" s="651" t="s">
        <v>1298</v>
      </c>
      <c r="E4124" s="651">
        <v>625</v>
      </c>
      <c r="F4124" s="651" t="s">
        <v>1301</v>
      </c>
      <c r="G4124" s="651">
        <v>8.4000000000000012E-3</v>
      </c>
      <c r="H4124" s="651">
        <v>8.4000000000000012E-3</v>
      </c>
      <c r="I4124" s="651" t="s">
        <v>1302</v>
      </c>
    </row>
    <row r="4125" spans="1:9" ht="15.75" x14ac:dyDescent="0.25">
      <c r="A4125" s="651">
        <v>4124</v>
      </c>
      <c r="B4125" s="651" t="s">
        <v>1308</v>
      </c>
      <c r="C4125" s="651" t="s">
        <v>1305</v>
      </c>
      <c r="D4125" s="651" t="s">
        <v>1298</v>
      </c>
      <c r="E4125" s="651">
        <v>625</v>
      </c>
      <c r="F4125" s="651" t="s">
        <v>1301</v>
      </c>
      <c r="G4125" s="651">
        <v>0.04</v>
      </c>
      <c r="H4125" s="651">
        <v>0.04</v>
      </c>
      <c r="I4125" s="651" t="s">
        <v>1302</v>
      </c>
    </row>
    <row r="4126" spans="1:9" ht="15.75" x14ac:dyDescent="0.25">
      <c r="A4126" s="651">
        <v>4125</v>
      </c>
      <c r="B4126" s="651" t="s">
        <v>1308</v>
      </c>
      <c r="C4126" s="651" t="s">
        <v>1305</v>
      </c>
      <c r="D4126" s="651" t="s">
        <v>1298</v>
      </c>
      <c r="E4126" s="651">
        <v>625</v>
      </c>
      <c r="F4126" s="651" t="s">
        <v>1301</v>
      </c>
      <c r="G4126" s="651">
        <v>0.04</v>
      </c>
      <c r="H4126" s="651">
        <v>0.04</v>
      </c>
      <c r="I4126" s="651" t="s">
        <v>1302</v>
      </c>
    </row>
    <row r="4127" spans="1:9" ht="15.75" x14ac:dyDescent="0.25">
      <c r="A4127" s="651">
        <v>4126</v>
      </c>
      <c r="B4127" s="651" t="s">
        <v>1308</v>
      </c>
      <c r="C4127" s="651" t="s">
        <v>1305</v>
      </c>
      <c r="D4127" s="651" t="s">
        <v>1298</v>
      </c>
      <c r="E4127" s="651">
        <v>626</v>
      </c>
      <c r="F4127" s="651" t="s">
        <v>1301</v>
      </c>
      <c r="G4127" s="651">
        <v>0.04</v>
      </c>
      <c r="H4127" s="651">
        <v>0.04</v>
      </c>
      <c r="I4127" s="651" t="s">
        <v>1302</v>
      </c>
    </row>
    <row r="4128" spans="1:9" ht="15.75" x14ac:dyDescent="0.25">
      <c r="A4128" s="651">
        <v>4127</v>
      </c>
      <c r="B4128" s="651" t="s">
        <v>1308</v>
      </c>
      <c r="C4128" s="651" t="s">
        <v>1305</v>
      </c>
      <c r="D4128" s="651" t="s">
        <v>1298</v>
      </c>
      <c r="E4128" s="651">
        <v>629</v>
      </c>
      <c r="F4128" s="651" t="s">
        <v>1301</v>
      </c>
      <c r="G4128" s="651">
        <v>8.0000000000000002E-3</v>
      </c>
      <c r="H4128" s="651">
        <v>8.0000000000000002E-3</v>
      </c>
      <c r="I4128" s="651" t="s">
        <v>1302</v>
      </c>
    </row>
    <row r="4129" spans="1:9" ht="15.75" x14ac:dyDescent="0.25">
      <c r="A4129" s="651">
        <v>4128</v>
      </c>
      <c r="B4129" s="651" t="s">
        <v>1308</v>
      </c>
      <c r="C4129" s="651" t="s">
        <v>1305</v>
      </c>
      <c r="D4129" s="651" t="s">
        <v>1298</v>
      </c>
      <c r="E4129" s="651">
        <v>629</v>
      </c>
      <c r="F4129" s="651" t="s">
        <v>1301</v>
      </c>
      <c r="G4129" s="651">
        <v>0.25</v>
      </c>
      <c r="H4129" s="651">
        <v>0.25</v>
      </c>
      <c r="I4129" s="651" t="s">
        <v>1300</v>
      </c>
    </row>
    <row r="4130" spans="1:9" ht="15.75" x14ac:dyDescent="0.25">
      <c r="A4130" s="651">
        <v>4129</v>
      </c>
      <c r="B4130" s="651" t="s">
        <v>1308</v>
      </c>
      <c r="C4130" s="651" t="s">
        <v>1305</v>
      </c>
      <c r="D4130" s="651" t="s">
        <v>1298</v>
      </c>
      <c r="E4130" s="651">
        <v>630</v>
      </c>
      <c r="F4130" s="651" t="s">
        <v>1301</v>
      </c>
      <c r="G4130" s="651">
        <v>8.0000000000000002E-3</v>
      </c>
      <c r="H4130" s="651">
        <v>8.0000000000000002E-3</v>
      </c>
      <c r="I4130" s="651" t="s">
        <v>1302</v>
      </c>
    </row>
    <row r="4131" spans="1:9" ht="15.75" x14ac:dyDescent="0.25">
      <c r="A4131" s="651">
        <v>4130</v>
      </c>
      <c r="B4131" s="651" t="s">
        <v>1308</v>
      </c>
      <c r="C4131" s="651" t="s">
        <v>1305</v>
      </c>
      <c r="D4131" s="651" t="s">
        <v>1298</v>
      </c>
      <c r="E4131" s="651">
        <v>630</v>
      </c>
      <c r="F4131" s="651" t="s">
        <v>1301</v>
      </c>
      <c r="G4131" s="651">
        <v>8.0000000000000002E-3</v>
      </c>
      <c r="H4131" s="651">
        <v>8.0000000000000002E-3</v>
      </c>
      <c r="I4131" s="651" t="s">
        <v>1302</v>
      </c>
    </row>
    <row r="4132" spans="1:9" ht="15.75" x14ac:dyDescent="0.25">
      <c r="A4132" s="651">
        <v>4131</v>
      </c>
      <c r="B4132" s="651" t="s">
        <v>1308</v>
      </c>
      <c r="C4132" s="651" t="s">
        <v>1305</v>
      </c>
      <c r="D4132" s="651" t="s">
        <v>1298</v>
      </c>
      <c r="E4132" s="651">
        <v>630</v>
      </c>
      <c r="F4132" s="651" t="s">
        <v>1301</v>
      </c>
      <c r="G4132" s="651">
        <v>8.0000000000000002E-3</v>
      </c>
      <c r="H4132" s="651">
        <v>8.0000000000000002E-3</v>
      </c>
      <c r="I4132" s="651" t="s">
        <v>1302</v>
      </c>
    </row>
    <row r="4133" spans="1:9" ht="15.75" x14ac:dyDescent="0.25">
      <c r="A4133" s="651">
        <v>4132</v>
      </c>
      <c r="B4133" s="651" t="s">
        <v>1308</v>
      </c>
      <c r="C4133" s="651" t="s">
        <v>1305</v>
      </c>
      <c r="D4133" s="651" t="s">
        <v>1298</v>
      </c>
      <c r="E4133" s="651">
        <v>630</v>
      </c>
      <c r="F4133" s="651" t="s">
        <v>1301</v>
      </c>
      <c r="G4133" s="651">
        <v>8.0000000000000002E-3</v>
      </c>
      <c r="H4133" s="651">
        <v>8.0000000000000002E-3</v>
      </c>
      <c r="I4133" s="651" t="s">
        <v>1302</v>
      </c>
    </row>
    <row r="4134" spans="1:9" ht="15.75" x14ac:dyDescent="0.25">
      <c r="A4134" s="651">
        <v>4133</v>
      </c>
      <c r="B4134" s="651" t="s">
        <v>1308</v>
      </c>
      <c r="C4134" s="651" t="s">
        <v>1305</v>
      </c>
      <c r="D4134" s="651" t="s">
        <v>1298</v>
      </c>
      <c r="E4134" s="651">
        <v>630</v>
      </c>
      <c r="F4134" s="651" t="s">
        <v>1301</v>
      </c>
      <c r="G4134" s="651">
        <v>8.0000000000000002E-3</v>
      </c>
      <c r="H4134" s="651">
        <v>8.0000000000000002E-3</v>
      </c>
      <c r="I4134" s="651" t="s">
        <v>1302</v>
      </c>
    </row>
    <row r="4135" spans="1:9" ht="15.75" x14ac:dyDescent="0.25">
      <c r="A4135" s="651">
        <v>4134</v>
      </c>
      <c r="B4135" s="651" t="s">
        <v>1308</v>
      </c>
      <c r="C4135" s="651" t="s">
        <v>1305</v>
      </c>
      <c r="D4135" s="651" t="s">
        <v>1298</v>
      </c>
      <c r="E4135" s="651">
        <v>630</v>
      </c>
      <c r="F4135" s="651" t="s">
        <v>1301</v>
      </c>
      <c r="G4135" s="651">
        <v>8.0000000000000002E-3</v>
      </c>
      <c r="H4135" s="651">
        <v>8.0000000000000002E-3</v>
      </c>
      <c r="I4135" s="651" t="s">
        <v>1302</v>
      </c>
    </row>
    <row r="4136" spans="1:9" ht="15.75" x14ac:dyDescent="0.25">
      <c r="A4136" s="651">
        <v>4135</v>
      </c>
      <c r="B4136" s="651" t="s">
        <v>1308</v>
      </c>
      <c r="C4136" s="651" t="s">
        <v>1305</v>
      </c>
      <c r="D4136" s="651" t="s">
        <v>1298</v>
      </c>
      <c r="E4136" s="651">
        <v>630</v>
      </c>
      <c r="F4136" s="651" t="s">
        <v>1301</v>
      </c>
      <c r="G4136" s="651">
        <v>8.0000000000000002E-3</v>
      </c>
      <c r="H4136" s="651">
        <v>8.0000000000000002E-3</v>
      </c>
      <c r="I4136" s="651" t="s">
        <v>1302</v>
      </c>
    </row>
    <row r="4137" spans="1:9" ht="15.75" x14ac:dyDescent="0.25">
      <c r="A4137" s="651">
        <v>4136</v>
      </c>
      <c r="B4137" s="651" t="s">
        <v>1308</v>
      </c>
      <c r="C4137" s="651" t="s">
        <v>1305</v>
      </c>
      <c r="D4137" s="651" t="s">
        <v>1298</v>
      </c>
      <c r="E4137" s="651">
        <v>630</v>
      </c>
      <c r="F4137" s="651" t="s">
        <v>1301</v>
      </c>
      <c r="G4137" s="651">
        <v>8.0000000000000002E-3</v>
      </c>
      <c r="H4137" s="651">
        <v>8.0000000000000002E-3</v>
      </c>
      <c r="I4137" s="651" t="s">
        <v>1302</v>
      </c>
    </row>
    <row r="4138" spans="1:9" ht="15.75" x14ac:dyDescent="0.25">
      <c r="A4138" s="651">
        <v>4137</v>
      </c>
      <c r="B4138" s="651" t="s">
        <v>1308</v>
      </c>
      <c r="C4138" s="651" t="s">
        <v>1305</v>
      </c>
      <c r="D4138" s="651" t="s">
        <v>1298</v>
      </c>
      <c r="E4138" s="651">
        <v>630</v>
      </c>
      <c r="F4138" s="651" t="s">
        <v>1301</v>
      </c>
      <c r="G4138" s="651">
        <v>8.0000000000000002E-3</v>
      </c>
      <c r="H4138" s="651">
        <v>8.0000000000000002E-3</v>
      </c>
      <c r="I4138" s="651" t="s">
        <v>1302</v>
      </c>
    </row>
    <row r="4139" spans="1:9" ht="15.75" x14ac:dyDescent="0.25">
      <c r="A4139" s="651">
        <v>4138</v>
      </c>
      <c r="B4139" s="651" t="s">
        <v>1308</v>
      </c>
      <c r="C4139" s="651" t="s">
        <v>1305</v>
      </c>
      <c r="D4139" s="651" t="s">
        <v>1298</v>
      </c>
      <c r="E4139" s="651">
        <v>630</v>
      </c>
      <c r="F4139" s="651" t="s">
        <v>1301</v>
      </c>
      <c r="G4139" s="651">
        <v>8.0000000000000002E-3</v>
      </c>
      <c r="H4139" s="651">
        <v>8.0000000000000002E-3</v>
      </c>
      <c r="I4139" s="651" t="s">
        <v>1302</v>
      </c>
    </row>
    <row r="4140" spans="1:9" ht="15.75" x14ac:dyDescent="0.25">
      <c r="A4140" s="651">
        <v>4139</v>
      </c>
      <c r="B4140" s="651" t="s">
        <v>1308</v>
      </c>
      <c r="C4140" s="651" t="s">
        <v>1305</v>
      </c>
      <c r="D4140" s="651" t="s">
        <v>1298</v>
      </c>
      <c r="E4140" s="651">
        <v>630</v>
      </c>
      <c r="F4140" s="651" t="s">
        <v>1301</v>
      </c>
      <c r="G4140" s="651">
        <v>8.0000000000000002E-3</v>
      </c>
      <c r="H4140" s="651">
        <v>8.0000000000000002E-3</v>
      </c>
      <c r="I4140" s="651" t="s">
        <v>1302</v>
      </c>
    </row>
    <row r="4141" spans="1:9" ht="15.75" x14ac:dyDescent="0.25">
      <c r="A4141" s="651">
        <v>4140</v>
      </c>
      <c r="B4141" s="651" t="s">
        <v>1308</v>
      </c>
      <c r="C4141" s="651" t="s">
        <v>1305</v>
      </c>
      <c r="D4141" s="651" t="s">
        <v>1298</v>
      </c>
      <c r="E4141" s="651">
        <v>630</v>
      </c>
      <c r="F4141" s="651" t="s">
        <v>1301</v>
      </c>
      <c r="G4141" s="651">
        <v>8.0000000000000002E-3</v>
      </c>
      <c r="H4141" s="651">
        <v>8.0000000000000002E-3</v>
      </c>
      <c r="I4141" s="651" t="s">
        <v>1302</v>
      </c>
    </row>
    <row r="4142" spans="1:9" ht="15.75" x14ac:dyDescent="0.25">
      <c r="A4142" s="651">
        <v>4141</v>
      </c>
      <c r="B4142" s="651" t="s">
        <v>1308</v>
      </c>
      <c r="C4142" s="651" t="s">
        <v>1305</v>
      </c>
      <c r="D4142" s="651" t="s">
        <v>1298</v>
      </c>
      <c r="E4142" s="651">
        <v>630</v>
      </c>
      <c r="F4142" s="651" t="s">
        <v>1301</v>
      </c>
      <c r="G4142" s="651">
        <v>8.0000000000000002E-3</v>
      </c>
      <c r="H4142" s="651">
        <v>8.0000000000000002E-3</v>
      </c>
      <c r="I4142" s="651" t="s">
        <v>1302</v>
      </c>
    </row>
    <row r="4143" spans="1:9" ht="15.75" x14ac:dyDescent="0.25">
      <c r="A4143" s="651">
        <v>4142</v>
      </c>
      <c r="B4143" s="651" t="s">
        <v>1308</v>
      </c>
      <c r="C4143" s="651" t="s">
        <v>1305</v>
      </c>
      <c r="D4143" s="651" t="s">
        <v>1298</v>
      </c>
      <c r="E4143" s="651">
        <v>630</v>
      </c>
      <c r="F4143" s="651" t="s">
        <v>1301</v>
      </c>
      <c r="G4143" s="651">
        <v>8.0000000000000002E-3</v>
      </c>
      <c r="H4143" s="651">
        <v>8.0000000000000002E-3</v>
      </c>
      <c r="I4143" s="651" t="s">
        <v>1302</v>
      </c>
    </row>
    <row r="4144" spans="1:9" ht="15.75" x14ac:dyDescent="0.25">
      <c r="A4144" s="651">
        <v>4143</v>
      </c>
      <c r="B4144" s="651" t="s">
        <v>1308</v>
      </c>
      <c r="C4144" s="651" t="s">
        <v>1305</v>
      </c>
      <c r="D4144" s="651" t="s">
        <v>1298</v>
      </c>
      <c r="E4144" s="651">
        <v>630</v>
      </c>
      <c r="F4144" s="651" t="s">
        <v>1301</v>
      </c>
      <c r="G4144" s="651">
        <v>8.0000000000000002E-3</v>
      </c>
      <c r="H4144" s="651">
        <v>8.0000000000000002E-3</v>
      </c>
      <c r="I4144" s="651" t="s">
        <v>1302</v>
      </c>
    </row>
    <row r="4145" spans="1:9" ht="15.75" x14ac:dyDescent="0.25">
      <c r="A4145" s="651">
        <v>4144</v>
      </c>
      <c r="B4145" s="651" t="s">
        <v>1308</v>
      </c>
      <c r="C4145" s="651" t="s">
        <v>1305</v>
      </c>
      <c r="D4145" s="651" t="s">
        <v>1298</v>
      </c>
      <c r="E4145" s="651">
        <v>630</v>
      </c>
      <c r="F4145" s="651" t="s">
        <v>1301</v>
      </c>
      <c r="G4145" s="651">
        <v>8.0000000000000002E-3</v>
      </c>
      <c r="H4145" s="651">
        <v>8.0000000000000002E-3</v>
      </c>
      <c r="I4145" s="651" t="s">
        <v>1302</v>
      </c>
    </row>
    <row r="4146" spans="1:9" ht="15.75" x14ac:dyDescent="0.25">
      <c r="A4146" s="651">
        <v>4145</v>
      </c>
      <c r="B4146" s="651" t="s">
        <v>1308</v>
      </c>
      <c r="C4146" s="651" t="s">
        <v>1305</v>
      </c>
      <c r="D4146" s="651" t="s">
        <v>1298</v>
      </c>
      <c r="E4146" s="651">
        <v>630</v>
      </c>
      <c r="F4146" s="651" t="s">
        <v>1301</v>
      </c>
      <c r="G4146" s="651">
        <v>8.0000000000000002E-3</v>
      </c>
      <c r="H4146" s="651">
        <v>8.0000000000000002E-3</v>
      </c>
      <c r="I4146" s="651" t="s">
        <v>1302</v>
      </c>
    </row>
    <row r="4147" spans="1:9" ht="15.75" x14ac:dyDescent="0.25">
      <c r="A4147" s="651">
        <v>4146</v>
      </c>
      <c r="B4147" s="651" t="s">
        <v>1308</v>
      </c>
      <c r="C4147" s="651" t="s">
        <v>1305</v>
      </c>
      <c r="D4147" s="651" t="s">
        <v>1298</v>
      </c>
      <c r="E4147" s="651">
        <v>630</v>
      </c>
      <c r="F4147" s="651" t="s">
        <v>1301</v>
      </c>
      <c r="G4147" s="651">
        <v>8.0000000000000002E-3</v>
      </c>
      <c r="H4147" s="651">
        <v>8.0000000000000002E-3</v>
      </c>
      <c r="I4147" s="651" t="s">
        <v>1302</v>
      </c>
    </row>
    <row r="4148" spans="1:9" ht="15.75" x14ac:dyDescent="0.25">
      <c r="A4148" s="651">
        <v>4147</v>
      </c>
      <c r="B4148" s="651" t="s">
        <v>1308</v>
      </c>
      <c r="C4148" s="651" t="s">
        <v>1305</v>
      </c>
      <c r="D4148" s="651" t="s">
        <v>1298</v>
      </c>
      <c r="E4148" s="651">
        <v>630</v>
      </c>
      <c r="F4148" s="651" t="s">
        <v>1301</v>
      </c>
      <c r="G4148" s="651">
        <v>8.0000000000000002E-3</v>
      </c>
      <c r="H4148" s="651">
        <v>8.0000000000000002E-3</v>
      </c>
      <c r="I4148" s="651" t="s">
        <v>1302</v>
      </c>
    </row>
    <row r="4149" spans="1:9" ht="15.75" x14ac:dyDescent="0.25">
      <c r="A4149" s="651">
        <v>4148</v>
      </c>
      <c r="B4149" s="651" t="s">
        <v>1308</v>
      </c>
      <c r="C4149" s="651" t="s">
        <v>1305</v>
      </c>
      <c r="D4149" s="651" t="s">
        <v>1298</v>
      </c>
      <c r="E4149" s="651">
        <v>630</v>
      </c>
      <c r="F4149" s="651" t="s">
        <v>1301</v>
      </c>
      <c r="G4149" s="651">
        <v>8.0000000000000002E-3</v>
      </c>
      <c r="H4149" s="651">
        <v>8.0000000000000002E-3</v>
      </c>
      <c r="I4149" s="651" t="s">
        <v>1302</v>
      </c>
    </row>
    <row r="4150" spans="1:9" ht="15.75" x14ac:dyDescent="0.25">
      <c r="A4150" s="651">
        <v>4149</v>
      </c>
      <c r="B4150" s="651" t="s">
        <v>1308</v>
      </c>
      <c r="C4150" s="651" t="s">
        <v>1305</v>
      </c>
      <c r="D4150" s="651" t="s">
        <v>1298</v>
      </c>
      <c r="E4150" s="651">
        <v>630</v>
      </c>
      <c r="F4150" s="651" t="s">
        <v>1301</v>
      </c>
      <c r="G4150" s="651">
        <v>8.0000000000000002E-3</v>
      </c>
      <c r="H4150" s="651">
        <v>8.0000000000000002E-3</v>
      </c>
      <c r="I4150" s="651" t="s">
        <v>1302</v>
      </c>
    </row>
    <row r="4151" spans="1:9" ht="15.75" x14ac:dyDescent="0.25">
      <c r="A4151" s="651">
        <v>4150</v>
      </c>
      <c r="B4151" s="651" t="s">
        <v>1308</v>
      </c>
      <c r="C4151" s="651" t="s">
        <v>1305</v>
      </c>
      <c r="D4151" s="651" t="s">
        <v>1298</v>
      </c>
      <c r="E4151" s="651">
        <v>630</v>
      </c>
      <c r="F4151" s="651" t="s">
        <v>1301</v>
      </c>
      <c r="G4151" s="651">
        <v>8.0000000000000002E-3</v>
      </c>
      <c r="H4151" s="651">
        <v>8.0000000000000002E-3</v>
      </c>
      <c r="I4151" s="651" t="s">
        <v>1302</v>
      </c>
    </row>
    <row r="4152" spans="1:9" ht="15.75" x14ac:dyDescent="0.25">
      <c r="A4152" s="651">
        <v>4151</v>
      </c>
      <c r="B4152" s="651" t="s">
        <v>1308</v>
      </c>
      <c r="C4152" s="651" t="s">
        <v>1305</v>
      </c>
      <c r="D4152" s="651" t="s">
        <v>1298</v>
      </c>
      <c r="E4152" s="651">
        <v>630</v>
      </c>
      <c r="F4152" s="651" t="s">
        <v>1301</v>
      </c>
      <c r="G4152" s="651">
        <v>8.9999999999999993E-3</v>
      </c>
      <c r="H4152" s="651">
        <v>8.9999999999999993E-3</v>
      </c>
      <c r="I4152" s="651" t="s">
        <v>1300</v>
      </c>
    </row>
    <row r="4153" spans="1:9" ht="15.75" x14ac:dyDescent="0.25">
      <c r="A4153" s="651">
        <v>4152</v>
      </c>
      <c r="B4153" s="651" t="s">
        <v>1308</v>
      </c>
      <c r="C4153" s="651" t="s">
        <v>1305</v>
      </c>
      <c r="D4153" s="651" t="s">
        <v>1298</v>
      </c>
      <c r="E4153" s="651">
        <v>630</v>
      </c>
      <c r="F4153" s="651" t="s">
        <v>1301</v>
      </c>
      <c r="G4153" s="651">
        <v>1.4999999999999999E-2</v>
      </c>
      <c r="H4153" s="651">
        <v>1.4999999999999999E-2</v>
      </c>
      <c r="I4153" s="651" t="s">
        <v>1300</v>
      </c>
    </row>
    <row r="4154" spans="1:9" ht="15.75" x14ac:dyDescent="0.25">
      <c r="A4154" s="651">
        <v>4153</v>
      </c>
      <c r="B4154" s="651" t="s">
        <v>1308</v>
      </c>
      <c r="C4154" s="651" t="s">
        <v>1305</v>
      </c>
      <c r="D4154" s="651" t="s">
        <v>1298</v>
      </c>
      <c r="E4154" s="651">
        <v>630</v>
      </c>
      <c r="F4154" s="651" t="s">
        <v>1301</v>
      </c>
      <c r="G4154" s="651">
        <v>1.7000000000000001E-2</v>
      </c>
      <c r="H4154" s="651">
        <v>1.7000000000000001E-2</v>
      </c>
      <c r="I4154" s="651" t="s">
        <v>1300</v>
      </c>
    </row>
    <row r="4155" spans="1:9" ht="15.75" x14ac:dyDescent="0.25">
      <c r="A4155" s="651">
        <v>4154</v>
      </c>
      <c r="B4155" s="651" t="s">
        <v>1308</v>
      </c>
      <c r="C4155" s="651" t="s">
        <v>1305</v>
      </c>
      <c r="D4155" s="651" t="s">
        <v>1298</v>
      </c>
      <c r="E4155" s="651">
        <v>630</v>
      </c>
      <c r="F4155" s="651" t="s">
        <v>1301</v>
      </c>
      <c r="G4155" s="651">
        <v>1.7999999999999999E-2</v>
      </c>
      <c r="H4155" s="651">
        <v>1.7999999999999999E-2</v>
      </c>
      <c r="I4155" s="651" t="s">
        <v>1300</v>
      </c>
    </row>
    <row r="4156" spans="1:9" ht="15.75" x14ac:dyDescent="0.25">
      <c r="A4156" s="651">
        <v>4155</v>
      </c>
      <c r="B4156" s="651" t="s">
        <v>1308</v>
      </c>
      <c r="C4156" s="651" t="s">
        <v>1305</v>
      </c>
      <c r="D4156" s="651" t="s">
        <v>1298</v>
      </c>
      <c r="E4156" s="651">
        <v>630</v>
      </c>
      <c r="F4156" s="651" t="s">
        <v>1301</v>
      </c>
      <c r="G4156" s="651">
        <v>0.04</v>
      </c>
      <c r="H4156" s="651">
        <v>0.04</v>
      </c>
      <c r="I4156" s="651" t="s">
        <v>1302</v>
      </c>
    </row>
    <row r="4157" spans="1:9" ht="15.75" x14ac:dyDescent="0.25">
      <c r="A4157" s="651">
        <v>4156</v>
      </c>
      <c r="B4157" s="651" t="s">
        <v>1308</v>
      </c>
      <c r="C4157" s="651" t="s">
        <v>1305</v>
      </c>
      <c r="D4157" s="651" t="s">
        <v>1298</v>
      </c>
      <c r="E4157" s="651">
        <v>630</v>
      </c>
      <c r="F4157" s="651" t="s">
        <v>1301</v>
      </c>
      <c r="G4157" s="651">
        <v>0.04</v>
      </c>
      <c r="H4157" s="651">
        <v>0.04</v>
      </c>
      <c r="I4157" s="651" t="s">
        <v>1302</v>
      </c>
    </row>
    <row r="4158" spans="1:9" ht="15.75" x14ac:dyDescent="0.25">
      <c r="A4158" s="651">
        <v>4157</v>
      </c>
      <c r="B4158" s="651" t="s">
        <v>1308</v>
      </c>
      <c r="C4158" s="651" t="s">
        <v>1305</v>
      </c>
      <c r="D4158" s="651" t="s">
        <v>1298</v>
      </c>
      <c r="E4158" s="651">
        <v>630</v>
      </c>
      <c r="F4158" s="651" t="s">
        <v>1301</v>
      </c>
      <c r="G4158" s="651">
        <v>6.4000000000000001E-2</v>
      </c>
      <c r="H4158" s="651">
        <v>6.4000000000000001E-2</v>
      </c>
      <c r="I4158" s="651" t="s">
        <v>1300</v>
      </c>
    </row>
    <row r="4159" spans="1:9" ht="15.75" x14ac:dyDescent="0.25">
      <c r="A4159" s="651">
        <v>4158</v>
      </c>
      <c r="B4159" s="651" t="s">
        <v>1308</v>
      </c>
      <c r="C4159" s="651" t="s">
        <v>1305</v>
      </c>
      <c r="D4159" s="651" t="s">
        <v>1298</v>
      </c>
      <c r="E4159" s="651">
        <v>632</v>
      </c>
      <c r="F4159" s="651" t="s">
        <v>1301</v>
      </c>
      <c r="G4159" s="651">
        <v>1.2999999999999999E-2</v>
      </c>
      <c r="H4159" s="651">
        <v>1.2999999999999999E-2</v>
      </c>
      <c r="I4159" s="651" t="s">
        <v>1300</v>
      </c>
    </row>
    <row r="4160" spans="1:9" ht="15.75" x14ac:dyDescent="0.25">
      <c r="A4160" s="651">
        <v>4159</v>
      </c>
      <c r="B4160" s="651" t="s">
        <v>1308</v>
      </c>
      <c r="C4160" s="651" t="s">
        <v>1305</v>
      </c>
      <c r="D4160" s="651" t="s">
        <v>1298</v>
      </c>
      <c r="E4160" s="651">
        <v>632</v>
      </c>
      <c r="F4160" s="651" t="s">
        <v>1301</v>
      </c>
      <c r="G4160" s="651">
        <v>2.7E-2</v>
      </c>
      <c r="H4160" s="651">
        <v>2.7E-2</v>
      </c>
      <c r="I4160" s="651" t="s">
        <v>1300</v>
      </c>
    </row>
    <row r="4161" spans="1:9" ht="15.75" x14ac:dyDescent="0.25">
      <c r="A4161" s="651">
        <v>4160</v>
      </c>
      <c r="B4161" s="651" t="s">
        <v>1308</v>
      </c>
      <c r="C4161" s="651" t="s">
        <v>1305</v>
      </c>
      <c r="D4161" s="651" t="s">
        <v>1298</v>
      </c>
      <c r="E4161" s="651">
        <v>633</v>
      </c>
      <c r="F4161" s="651" t="s">
        <v>1301</v>
      </c>
      <c r="G4161" s="651">
        <v>8.0000000000000002E-3</v>
      </c>
      <c r="H4161" s="651">
        <v>8.0000000000000002E-3</v>
      </c>
      <c r="I4161" s="651" t="s">
        <v>1302</v>
      </c>
    </row>
    <row r="4162" spans="1:9" ht="15.75" x14ac:dyDescent="0.25">
      <c r="A4162" s="651">
        <v>4161</v>
      </c>
      <c r="B4162" s="651" t="s">
        <v>1308</v>
      </c>
      <c r="C4162" s="651" t="s">
        <v>1305</v>
      </c>
      <c r="D4162" s="651" t="s">
        <v>1298</v>
      </c>
      <c r="E4162" s="651">
        <v>634</v>
      </c>
      <c r="F4162" s="651" t="s">
        <v>1301</v>
      </c>
      <c r="G4162" s="651">
        <v>2.4E-2</v>
      </c>
      <c r="H4162" s="651">
        <v>2.4E-2</v>
      </c>
      <c r="I4162" s="651" t="s">
        <v>1300</v>
      </c>
    </row>
    <row r="4163" spans="1:9" ht="15.75" x14ac:dyDescent="0.25">
      <c r="A4163" s="651">
        <v>4162</v>
      </c>
      <c r="B4163" s="651" t="s">
        <v>1308</v>
      </c>
      <c r="C4163" s="651" t="s">
        <v>1305</v>
      </c>
      <c r="D4163" s="651" t="s">
        <v>1298</v>
      </c>
      <c r="E4163" s="651">
        <v>635</v>
      </c>
      <c r="F4163" s="651" t="s">
        <v>1301</v>
      </c>
      <c r="G4163" s="651">
        <v>8.3000000000000001E-3</v>
      </c>
      <c r="H4163" s="651">
        <v>8.3000000000000001E-3</v>
      </c>
      <c r="I4163" s="651" t="s">
        <v>1302</v>
      </c>
    </row>
    <row r="4164" spans="1:9" ht="15.75" x14ac:dyDescent="0.25">
      <c r="A4164" s="651">
        <v>4163</v>
      </c>
      <c r="B4164" s="651" t="s">
        <v>1308</v>
      </c>
      <c r="C4164" s="651" t="s">
        <v>1305</v>
      </c>
      <c r="D4164" s="651" t="s">
        <v>1298</v>
      </c>
      <c r="E4164" s="651">
        <v>635</v>
      </c>
      <c r="F4164" s="651" t="s">
        <v>1301</v>
      </c>
      <c r="G4164" s="651">
        <v>0.04</v>
      </c>
      <c r="H4164" s="651">
        <v>0.04</v>
      </c>
      <c r="I4164" s="651" t="s">
        <v>1302</v>
      </c>
    </row>
    <row r="4165" spans="1:9" ht="15.75" x14ac:dyDescent="0.25">
      <c r="A4165" s="651">
        <v>4164</v>
      </c>
      <c r="B4165" s="651" t="s">
        <v>1308</v>
      </c>
      <c r="C4165" s="651" t="s">
        <v>1305</v>
      </c>
      <c r="D4165" s="651" t="s">
        <v>1298</v>
      </c>
      <c r="E4165" s="651">
        <v>635</v>
      </c>
      <c r="F4165" s="651" t="s">
        <v>1301</v>
      </c>
      <c r="G4165" s="651">
        <v>7.2321765301821356E-2</v>
      </c>
      <c r="H4165" s="651">
        <v>5.424132397636601E-2</v>
      </c>
      <c r="I4165" s="651" t="s">
        <v>1302</v>
      </c>
    </row>
    <row r="4166" spans="1:9" ht="15.75" x14ac:dyDescent="0.25">
      <c r="A4166" s="651">
        <v>4165</v>
      </c>
      <c r="B4166" s="651" t="s">
        <v>1308</v>
      </c>
      <c r="C4166" s="651" t="s">
        <v>1305</v>
      </c>
      <c r="D4166" s="651" t="s">
        <v>1298</v>
      </c>
      <c r="E4166" s="651">
        <v>636</v>
      </c>
      <c r="F4166" s="651" t="s">
        <v>1301</v>
      </c>
      <c r="G4166" s="651">
        <v>8.0000000000000002E-3</v>
      </c>
      <c r="H4166" s="651">
        <v>8.0000000000000002E-3</v>
      </c>
      <c r="I4166" s="651" t="s">
        <v>1302</v>
      </c>
    </row>
    <row r="4167" spans="1:9" ht="15.75" x14ac:dyDescent="0.25">
      <c r="A4167" s="651">
        <v>4166</v>
      </c>
      <c r="B4167" s="651" t="s">
        <v>1308</v>
      </c>
      <c r="C4167" s="651" t="s">
        <v>1305</v>
      </c>
      <c r="D4167" s="651" t="s">
        <v>1298</v>
      </c>
      <c r="E4167" s="651">
        <v>636</v>
      </c>
      <c r="F4167" s="651" t="s">
        <v>1301</v>
      </c>
      <c r="G4167" s="651">
        <v>8.0000000000000002E-3</v>
      </c>
      <c r="H4167" s="651">
        <v>8.0000000000000002E-3</v>
      </c>
      <c r="I4167" s="651" t="s">
        <v>1302</v>
      </c>
    </row>
    <row r="4168" spans="1:9" ht="15.75" x14ac:dyDescent="0.25">
      <c r="A4168" s="651">
        <v>4167</v>
      </c>
      <c r="B4168" s="651" t="s">
        <v>1308</v>
      </c>
      <c r="C4168" s="651" t="s">
        <v>1305</v>
      </c>
      <c r="D4168" s="651" t="s">
        <v>1298</v>
      </c>
      <c r="E4168" s="651">
        <v>638</v>
      </c>
      <c r="F4168" s="651" t="s">
        <v>1301</v>
      </c>
      <c r="G4168" s="651">
        <v>8.0000000000000002E-3</v>
      </c>
      <c r="H4168" s="651">
        <v>8.0000000000000002E-3</v>
      </c>
      <c r="I4168" s="651" t="s">
        <v>1302</v>
      </c>
    </row>
    <row r="4169" spans="1:9" ht="15.75" x14ac:dyDescent="0.25">
      <c r="A4169" s="651">
        <v>4168</v>
      </c>
      <c r="B4169" s="651" t="s">
        <v>1308</v>
      </c>
      <c r="C4169" s="651" t="s">
        <v>1305</v>
      </c>
      <c r="D4169" s="651" t="s">
        <v>1298</v>
      </c>
      <c r="E4169" s="651">
        <v>638</v>
      </c>
      <c r="F4169" s="651" t="s">
        <v>1301</v>
      </c>
      <c r="G4169" s="651" t="s">
        <v>1303</v>
      </c>
      <c r="H4169" s="651">
        <v>8.3000000000000001E-3</v>
      </c>
      <c r="I4169" s="651" t="s">
        <v>1302</v>
      </c>
    </row>
    <row r="4170" spans="1:9" ht="15.75" x14ac:dyDescent="0.25">
      <c r="A4170" s="651">
        <v>4169</v>
      </c>
      <c r="B4170" s="651" t="s">
        <v>1308</v>
      </c>
      <c r="C4170" s="651" t="s">
        <v>1305</v>
      </c>
      <c r="D4170" s="651" t="s">
        <v>1298</v>
      </c>
      <c r="E4170" s="651">
        <v>638</v>
      </c>
      <c r="F4170" s="651" t="s">
        <v>1301</v>
      </c>
      <c r="G4170" s="651">
        <v>1.0999999999999999E-2</v>
      </c>
      <c r="H4170" s="651">
        <v>1.0999999999999999E-2</v>
      </c>
      <c r="I4170" s="651" t="s">
        <v>1300</v>
      </c>
    </row>
    <row r="4171" spans="1:9" ht="15.75" x14ac:dyDescent="0.25">
      <c r="A4171" s="651">
        <v>4170</v>
      </c>
      <c r="B4171" s="651" t="s">
        <v>1308</v>
      </c>
      <c r="C4171" s="651" t="s">
        <v>1305</v>
      </c>
      <c r="D4171" s="651" t="s">
        <v>1298</v>
      </c>
      <c r="E4171" s="651">
        <v>638</v>
      </c>
      <c r="F4171" s="651" t="s">
        <v>1301</v>
      </c>
      <c r="G4171" s="651">
        <v>1.4E-2</v>
      </c>
      <c r="H4171" s="651">
        <v>1.4E-2</v>
      </c>
      <c r="I4171" s="651" t="s">
        <v>1300</v>
      </c>
    </row>
    <row r="4172" spans="1:9" ht="15.75" x14ac:dyDescent="0.25">
      <c r="A4172" s="651">
        <v>4171</v>
      </c>
      <c r="B4172" s="651" t="s">
        <v>1308</v>
      </c>
      <c r="C4172" s="651" t="s">
        <v>1305</v>
      </c>
      <c r="D4172" s="651" t="s">
        <v>1298</v>
      </c>
      <c r="E4172" s="651">
        <v>640</v>
      </c>
      <c r="F4172" s="651" t="s">
        <v>1301</v>
      </c>
      <c r="G4172" s="651">
        <v>2.5999999999999999E-2</v>
      </c>
      <c r="H4172" s="651">
        <v>2.5999999999999999E-2</v>
      </c>
      <c r="I4172" s="651" t="s">
        <v>1300</v>
      </c>
    </row>
    <row r="4173" spans="1:9" ht="15.75" x14ac:dyDescent="0.25">
      <c r="A4173" s="651">
        <v>4172</v>
      </c>
      <c r="B4173" s="651" t="s">
        <v>1308</v>
      </c>
      <c r="C4173" s="651" t="s">
        <v>1305</v>
      </c>
      <c r="D4173" s="651" t="s">
        <v>1298</v>
      </c>
      <c r="E4173" s="651">
        <v>640</v>
      </c>
      <c r="F4173" s="651" t="s">
        <v>1301</v>
      </c>
      <c r="G4173" s="651">
        <v>0.14000000000000001</v>
      </c>
      <c r="H4173" s="651">
        <v>0.14000000000000001</v>
      </c>
      <c r="I4173" s="651" t="s">
        <v>1300</v>
      </c>
    </row>
    <row r="4174" spans="1:9" ht="15.75" x14ac:dyDescent="0.25">
      <c r="A4174" s="651">
        <v>4173</v>
      </c>
      <c r="B4174" s="651" t="s">
        <v>1308</v>
      </c>
      <c r="C4174" s="651" t="s">
        <v>1305</v>
      </c>
      <c r="D4174" s="651" t="s">
        <v>1298</v>
      </c>
      <c r="E4174" s="651">
        <v>643</v>
      </c>
      <c r="F4174" s="651" t="s">
        <v>1301</v>
      </c>
      <c r="G4174" s="651">
        <v>8.2000000000000007E-3</v>
      </c>
      <c r="H4174" s="651">
        <v>8.2000000000000007E-3</v>
      </c>
      <c r="I4174" s="651" t="s">
        <v>1302</v>
      </c>
    </row>
    <row r="4175" spans="1:9" ht="15.75" x14ac:dyDescent="0.25">
      <c r="A4175" s="651">
        <v>4174</v>
      </c>
      <c r="B4175" s="651" t="s">
        <v>1308</v>
      </c>
      <c r="C4175" s="651" t="s">
        <v>1305</v>
      </c>
      <c r="D4175" s="651" t="s">
        <v>1298</v>
      </c>
      <c r="E4175" s="651">
        <v>643</v>
      </c>
      <c r="F4175" s="651" t="s">
        <v>1301</v>
      </c>
      <c r="G4175" s="651">
        <v>8.2000000000000007E-3</v>
      </c>
      <c r="H4175" s="651">
        <v>8.2000000000000007E-3</v>
      </c>
      <c r="I4175" s="651" t="s">
        <v>1302</v>
      </c>
    </row>
    <row r="4176" spans="1:9" ht="15.75" x14ac:dyDescent="0.25">
      <c r="A4176" s="651">
        <v>4175</v>
      </c>
      <c r="B4176" s="651" t="s">
        <v>1308</v>
      </c>
      <c r="C4176" s="651" t="s">
        <v>1305</v>
      </c>
      <c r="D4176" s="651" t="s">
        <v>1298</v>
      </c>
      <c r="E4176" s="651">
        <v>643</v>
      </c>
      <c r="F4176" s="651" t="s">
        <v>1301</v>
      </c>
      <c r="G4176" s="651">
        <v>8.2000000000000007E-3</v>
      </c>
      <c r="H4176" s="651">
        <v>8.2000000000000007E-3</v>
      </c>
      <c r="I4176" s="651" t="s">
        <v>1302</v>
      </c>
    </row>
    <row r="4177" spans="1:9" ht="15.75" x14ac:dyDescent="0.25">
      <c r="A4177" s="651">
        <v>4176</v>
      </c>
      <c r="B4177" s="651" t="s">
        <v>1308</v>
      </c>
      <c r="C4177" s="651" t="s">
        <v>1305</v>
      </c>
      <c r="D4177" s="651" t="s">
        <v>1298</v>
      </c>
      <c r="E4177" s="651">
        <v>646</v>
      </c>
      <c r="F4177" s="651" t="s">
        <v>1301</v>
      </c>
      <c r="G4177" s="651">
        <v>8.2000000000000007E-3</v>
      </c>
      <c r="H4177" s="651">
        <v>8.2000000000000007E-3</v>
      </c>
      <c r="I4177" s="651" t="s">
        <v>1302</v>
      </c>
    </row>
    <row r="4178" spans="1:9" ht="15.75" x14ac:dyDescent="0.25">
      <c r="A4178" s="651">
        <v>4177</v>
      </c>
      <c r="B4178" s="651" t="s">
        <v>1308</v>
      </c>
      <c r="C4178" s="651" t="s">
        <v>1305</v>
      </c>
      <c r="D4178" s="651" t="s">
        <v>1298</v>
      </c>
      <c r="E4178" s="651">
        <v>646</v>
      </c>
      <c r="F4178" s="651" t="s">
        <v>1301</v>
      </c>
      <c r="G4178" s="651">
        <v>0.61011111111111116</v>
      </c>
      <c r="H4178" s="651">
        <v>0.68</v>
      </c>
      <c r="I4178" s="651" t="s">
        <v>1300</v>
      </c>
    </row>
    <row r="4179" spans="1:9" ht="15.75" x14ac:dyDescent="0.25">
      <c r="A4179" s="651">
        <v>4178</v>
      </c>
      <c r="B4179" s="651" t="s">
        <v>1308</v>
      </c>
      <c r="C4179" s="651" t="s">
        <v>1305</v>
      </c>
      <c r="D4179" s="651" t="s">
        <v>1298</v>
      </c>
      <c r="E4179" s="651">
        <v>647</v>
      </c>
      <c r="F4179" s="651" t="s">
        <v>1301</v>
      </c>
      <c r="G4179" s="651">
        <v>8.2000000000000007E-3</v>
      </c>
      <c r="H4179" s="651">
        <v>8.2000000000000007E-3</v>
      </c>
      <c r="I4179" s="651" t="s">
        <v>1302</v>
      </c>
    </row>
    <row r="4180" spans="1:9" ht="15.75" x14ac:dyDescent="0.25">
      <c r="A4180" s="651">
        <v>4179</v>
      </c>
      <c r="B4180" s="651" t="s">
        <v>1308</v>
      </c>
      <c r="C4180" s="651" t="s">
        <v>1305</v>
      </c>
      <c r="D4180" s="651" t="s">
        <v>1298</v>
      </c>
      <c r="E4180" s="651">
        <v>648</v>
      </c>
      <c r="F4180" s="651" t="s">
        <v>1301</v>
      </c>
      <c r="G4180" s="651">
        <v>1</v>
      </c>
      <c r="H4180" s="651">
        <v>1</v>
      </c>
      <c r="I4180" s="651" t="s">
        <v>1300</v>
      </c>
    </row>
    <row r="4181" spans="1:9" ht="15.75" x14ac:dyDescent="0.25">
      <c r="A4181" s="651">
        <v>4180</v>
      </c>
      <c r="B4181" s="651" t="s">
        <v>1308</v>
      </c>
      <c r="C4181" s="651" t="s">
        <v>1305</v>
      </c>
      <c r="D4181" s="651" t="s">
        <v>1298</v>
      </c>
      <c r="E4181" s="651">
        <v>650</v>
      </c>
      <c r="F4181" s="651" t="s">
        <v>1301</v>
      </c>
      <c r="G4181" s="651">
        <v>8.0000000000000002E-3</v>
      </c>
      <c r="H4181" s="651">
        <v>8.0000000000000002E-3</v>
      </c>
      <c r="I4181" s="651" t="s">
        <v>1302</v>
      </c>
    </row>
    <row r="4182" spans="1:9" ht="15.75" x14ac:dyDescent="0.25">
      <c r="A4182" s="651">
        <v>4181</v>
      </c>
      <c r="B4182" s="651" t="s">
        <v>1308</v>
      </c>
      <c r="C4182" s="651" t="s">
        <v>1305</v>
      </c>
      <c r="D4182" s="651" t="s">
        <v>1298</v>
      </c>
      <c r="E4182" s="651">
        <v>650</v>
      </c>
      <c r="F4182" s="651" t="s">
        <v>1301</v>
      </c>
      <c r="G4182" s="651">
        <v>8.0999999999999996E-3</v>
      </c>
      <c r="H4182" s="651">
        <v>8.0999999999999996E-3</v>
      </c>
      <c r="I4182" s="651" t="s">
        <v>1302</v>
      </c>
    </row>
    <row r="4183" spans="1:9" ht="15.75" x14ac:dyDescent="0.25">
      <c r="A4183" s="651">
        <v>4182</v>
      </c>
      <c r="B4183" s="651" t="s">
        <v>1308</v>
      </c>
      <c r="C4183" s="651" t="s">
        <v>1305</v>
      </c>
      <c r="D4183" s="651" t="s">
        <v>1298</v>
      </c>
      <c r="E4183" s="651">
        <v>650</v>
      </c>
      <c r="F4183" s="651" t="s">
        <v>1301</v>
      </c>
      <c r="G4183" s="651">
        <v>8.0999999999999996E-3</v>
      </c>
      <c r="H4183" s="651">
        <v>8.0999999999999996E-3</v>
      </c>
      <c r="I4183" s="651" t="s">
        <v>1302</v>
      </c>
    </row>
    <row r="4184" spans="1:9" ht="15.75" x14ac:dyDescent="0.25">
      <c r="A4184" s="651">
        <v>4183</v>
      </c>
      <c r="B4184" s="651" t="s">
        <v>1308</v>
      </c>
      <c r="C4184" s="651" t="s">
        <v>1305</v>
      </c>
      <c r="D4184" s="651" t="s">
        <v>1298</v>
      </c>
      <c r="E4184" s="651">
        <v>650</v>
      </c>
      <c r="F4184" s="651" t="s">
        <v>1301</v>
      </c>
      <c r="G4184" s="651">
        <v>8.0999999999999996E-3</v>
      </c>
      <c r="H4184" s="651">
        <v>8.0999999999999996E-3</v>
      </c>
      <c r="I4184" s="651" t="s">
        <v>1302</v>
      </c>
    </row>
    <row r="4185" spans="1:9" ht="15.75" x14ac:dyDescent="0.25">
      <c r="A4185" s="651">
        <v>4184</v>
      </c>
      <c r="B4185" s="651" t="s">
        <v>1308</v>
      </c>
      <c r="C4185" s="651" t="s">
        <v>1305</v>
      </c>
      <c r="D4185" s="651" t="s">
        <v>1298</v>
      </c>
      <c r="E4185" s="651">
        <v>650</v>
      </c>
      <c r="F4185" s="651" t="s">
        <v>1301</v>
      </c>
      <c r="G4185" s="651">
        <v>8.0999999999999996E-3</v>
      </c>
      <c r="H4185" s="651">
        <v>8.0999999999999996E-3</v>
      </c>
      <c r="I4185" s="651" t="s">
        <v>1302</v>
      </c>
    </row>
    <row r="4186" spans="1:9" ht="15.75" x14ac:dyDescent="0.25">
      <c r="A4186" s="651">
        <v>4185</v>
      </c>
      <c r="B4186" s="651" t="s">
        <v>1308</v>
      </c>
      <c r="C4186" s="651" t="s">
        <v>1305</v>
      </c>
      <c r="D4186" s="651" t="s">
        <v>1298</v>
      </c>
      <c r="E4186" s="651">
        <v>650</v>
      </c>
      <c r="F4186" s="651" t="s">
        <v>1301</v>
      </c>
      <c r="G4186" s="651">
        <v>8.0999999999999996E-3</v>
      </c>
      <c r="H4186" s="651">
        <v>8.0999999999999996E-3</v>
      </c>
      <c r="I4186" s="651" t="s">
        <v>1302</v>
      </c>
    </row>
    <row r="4187" spans="1:9" ht="15.75" x14ac:dyDescent="0.25">
      <c r="A4187" s="651">
        <v>4186</v>
      </c>
      <c r="B4187" s="651" t="s">
        <v>1308</v>
      </c>
      <c r="C4187" s="651" t="s">
        <v>1305</v>
      </c>
      <c r="D4187" s="651" t="s">
        <v>1298</v>
      </c>
      <c r="E4187" s="651">
        <v>650</v>
      </c>
      <c r="F4187" s="651" t="s">
        <v>1301</v>
      </c>
      <c r="G4187" s="651" t="s">
        <v>1303</v>
      </c>
      <c r="H4187" s="651">
        <v>8.0999999999999996E-3</v>
      </c>
      <c r="I4187" s="651" t="s">
        <v>1302</v>
      </c>
    </row>
    <row r="4188" spans="1:9" ht="15.75" x14ac:dyDescent="0.25">
      <c r="A4188" s="651">
        <v>4187</v>
      </c>
      <c r="B4188" s="651" t="s">
        <v>1308</v>
      </c>
      <c r="C4188" s="651" t="s">
        <v>1305</v>
      </c>
      <c r="D4188" s="651" t="s">
        <v>1298</v>
      </c>
      <c r="E4188" s="651">
        <v>650</v>
      </c>
      <c r="F4188" s="651" t="s">
        <v>1301</v>
      </c>
      <c r="G4188" s="651" t="s">
        <v>1303</v>
      </c>
      <c r="H4188" s="651">
        <v>1.0999999999999999E-2</v>
      </c>
      <c r="I4188" s="651" t="s">
        <v>1300</v>
      </c>
    </row>
    <row r="4189" spans="1:9" ht="15.75" x14ac:dyDescent="0.25">
      <c r="A4189" s="651">
        <v>4188</v>
      </c>
      <c r="B4189" s="651" t="s">
        <v>1308</v>
      </c>
      <c r="C4189" s="651" t="s">
        <v>1305</v>
      </c>
      <c r="D4189" s="651" t="s">
        <v>1298</v>
      </c>
      <c r="E4189" s="651">
        <v>650</v>
      </c>
      <c r="F4189" s="651" t="s">
        <v>1301</v>
      </c>
      <c r="G4189" s="651">
        <v>1.4444444444444446E-2</v>
      </c>
      <c r="H4189" s="651">
        <v>1.6E-2</v>
      </c>
      <c r="I4189" s="651" t="s">
        <v>1302</v>
      </c>
    </row>
    <row r="4190" spans="1:9" ht="15.75" x14ac:dyDescent="0.25">
      <c r="A4190" s="651">
        <v>4189</v>
      </c>
      <c r="B4190" s="651" t="s">
        <v>1308</v>
      </c>
      <c r="C4190" s="651" t="s">
        <v>1305</v>
      </c>
      <c r="D4190" s="651" t="s">
        <v>1298</v>
      </c>
      <c r="E4190" s="651">
        <v>652</v>
      </c>
      <c r="F4190" s="651" t="s">
        <v>1301</v>
      </c>
      <c r="G4190" s="651">
        <v>8.0999999999999996E-3</v>
      </c>
      <c r="H4190" s="651">
        <v>8.0999999999999996E-3</v>
      </c>
      <c r="I4190" s="651" t="s">
        <v>1302</v>
      </c>
    </row>
    <row r="4191" spans="1:9" ht="15.75" x14ac:dyDescent="0.25">
      <c r="A4191" s="651">
        <v>4190</v>
      </c>
      <c r="B4191" s="651" t="s">
        <v>1308</v>
      </c>
      <c r="C4191" s="651" t="s">
        <v>1305</v>
      </c>
      <c r="D4191" s="651" t="s">
        <v>1298</v>
      </c>
      <c r="E4191" s="651">
        <v>655</v>
      </c>
      <c r="F4191" s="651" t="s">
        <v>1301</v>
      </c>
      <c r="G4191" s="651">
        <v>8.0999999999999996E-3</v>
      </c>
      <c r="H4191" s="651">
        <v>8.0999999999999996E-3</v>
      </c>
      <c r="I4191" s="651" t="s">
        <v>1302</v>
      </c>
    </row>
    <row r="4192" spans="1:9" ht="15.75" x14ac:dyDescent="0.25">
      <c r="A4192" s="651">
        <v>4191</v>
      </c>
      <c r="B4192" s="651" t="s">
        <v>1308</v>
      </c>
      <c r="C4192" s="651" t="s">
        <v>1305</v>
      </c>
      <c r="D4192" s="651" t="s">
        <v>1298</v>
      </c>
      <c r="E4192" s="651">
        <v>655</v>
      </c>
      <c r="F4192" s="651" t="s">
        <v>1301</v>
      </c>
      <c r="G4192" s="651">
        <v>8.0999999999999996E-3</v>
      </c>
      <c r="H4192" s="651">
        <v>8.0999999999999996E-3</v>
      </c>
      <c r="I4192" s="651" t="s">
        <v>1302</v>
      </c>
    </row>
    <row r="4193" spans="1:9" ht="15.75" x14ac:dyDescent="0.25">
      <c r="A4193" s="651">
        <v>4192</v>
      </c>
      <c r="B4193" s="651" t="s">
        <v>1308</v>
      </c>
      <c r="C4193" s="651" t="s">
        <v>1305</v>
      </c>
      <c r="D4193" s="651" t="s">
        <v>1298</v>
      </c>
      <c r="E4193" s="651">
        <v>655</v>
      </c>
      <c r="F4193" s="651" t="s">
        <v>1301</v>
      </c>
      <c r="G4193" s="651" t="s">
        <v>1303</v>
      </c>
      <c r="H4193" s="651">
        <v>2.3E-2</v>
      </c>
      <c r="I4193" s="651" t="s">
        <v>1300</v>
      </c>
    </row>
    <row r="4194" spans="1:9" ht="15.75" x14ac:dyDescent="0.25">
      <c r="A4194" s="651">
        <v>4193</v>
      </c>
      <c r="B4194" s="651" t="s">
        <v>1308</v>
      </c>
      <c r="C4194" s="651" t="s">
        <v>1305</v>
      </c>
      <c r="D4194" s="651" t="s">
        <v>1298</v>
      </c>
      <c r="E4194" s="651">
        <v>658</v>
      </c>
      <c r="F4194" s="651" t="s">
        <v>1301</v>
      </c>
      <c r="G4194" s="651">
        <v>8.0000000000000002E-3</v>
      </c>
      <c r="H4194" s="651">
        <v>8.0000000000000002E-3</v>
      </c>
      <c r="I4194" s="651" t="s">
        <v>1302</v>
      </c>
    </row>
    <row r="4195" spans="1:9" ht="15.75" x14ac:dyDescent="0.25">
      <c r="A4195" s="651">
        <v>4194</v>
      </c>
      <c r="B4195" s="651" t="s">
        <v>1308</v>
      </c>
      <c r="C4195" s="651" t="s">
        <v>1305</v>
      </c>
      <c r="D4195" s="651" t="s">
        <v>1298</v>
      </c>
      <c r="E4195" s="651">
        <v>659</v>
      </c>
      <c r="F4195" s="651" t="s">
        <v>1301</v>
      </c>
      <c r="G4195" s="651">
        <v>8.0000000000000002E-3</v>
      </c>
      <c r="H4195" s="651">
        <v>8.0000000000000002E-3</v>
      </c>
      <c r="I4195" s="651" t="s">
        <v>1302</v>
      </c>
    </row>
    <row r="4196" spans="1:9" ht="15.75" x14ac:dyDescent="0.25">
      <c r="A4196" s="651">
        <v>4195</v>
      </c>
      <c r="B4196" s="651" t="s">
        <v>1308</v>
      </c>
      <c r="C4196" s="651" t="s">
        <v>1305</v>
      </c>
      <c r="D4196" s="651" t="s">
        <v>1298</v>
      </c>
      <c r="E4196" s="651">
        <v>660</v>
      </c>
      <c r="F4196" s="651" t="s">
        <v>1301</v>
      </c>
      <c r="G4196" s="651">
        <v>8.0000000000000002E-3</v>
      </c>
      <c r="H4196" s="651">
        <v>8.0000000000000002E-3</v>
      </c>
      <c r="I4196" s="651" t="s">
        <v>1302</v>
      </c>
    </row>
    <row r="4197" spans="1:9" ht="15.75" x14ac:dyDescent="0.25">
      <c r="A4197" s="651">
        <v>4196</v>
      </c>
      <c r="B4197" s="651" t="s">
        <v>1308</v>
      </c>
      <c r="C4197" s="651" t="s">
        <v>1305</v>
      </c>
      <c r="D4197" s="651" t="s">
        <v>1298</v>
      </c>
      <c r="E4197" s="651">
        <v>660</v>
      </c>
      <c r="F4197" s="651" t="s">
        <v>1301</v>
      </c>
      <c r="G4197" s="651">
        <v>8.0000000000000002E-3</v>
      </c>
      <c r="H4197" s="651">
        <v>8.0000000000000002E-3</v>
      </c>
      <c r="I4197" s="651" t="s">
        <v>1302</v>
      </c>
    </row>
    <row r="4198" spans="1:9" ht="15.75" x14ac:dyDescent="0.25">
      <c r="A4198" s="651">
        <v>4197</v>
      </c>
      <c r="B4198" s="651" t="s">
        <v>1308</v>
      </c>
      <c r="C4198" s="651" t="s">
        <v>1305</v>
      </c>
      <c r="D4198" s="651" t="s">
        <v>1298</v>
      </c>
      <c r="E4198" s="651">
        <v>660</v>
      </c>
      <c r="F4198" s="651" t="s">
        <v>1301</v>
      </c>
      <c r="G4198" s="651">
        <v>8.0000000000000002E-3</v>
      </c>
      <c r="H4198" s="651">
        <v>8.0000000000000002E-3</v>
      </c>
      <c r="I4198" s="651" t="s">
        <v>1302</v>
      </c>
    </row>
    <row r="4199" spans="1:9" ht="15.75" x14ac:dyDescent="0.25">
      <c r="A4199" s="651">
        <v>4198</v>
      </c>
      <c r="B4199" s="651" t="s">
        <v>1308</v>
      </c>
      <c r="C4199" s="651" t="s">
        <v>1305</v>
      </c>
      <c r="D4199" s="651" t="s">
        <v>1298</v>
      </c>
      <c r="E4199" s="651">
        <v>660</v>
      </c>
      <c r="F4199" s="651" t="s">
        <v>1301</v>
      </c>
      <c r="G4199" s="651">
        <v>8.0000000000000002E-3</v>
      </c>
      <c r="H4199" s="651">
        <v>8.0000000000000002E-3</v>
      </c>
      <c r="I4199" s="651" t="s">
        <v>1302</v>
      </c>
    </row>
    <row r="4200" spans="1:9" ht="15.75" x14ac:dyDescent="0.25">
      <c r="A4200" s="651">
        <v>4199</v>
      </c>
      <c r="B4200" s="651" t="s">
        <v>1308</v>
      </c>
      <c r="C4200" s="651" t="s">
        <v>1305</v>
      </c>
      <c r="D4200" s="651" t="s">
        <v>1298</v>
      </c>
      <c r="E4200" s="651">
        <v>660</v>
      </c>
      <c r="F4200" s="651" t="s">
        <v>1301</v>
      </c>
      <c r="G4200" s="651">
        <v>8.0000000000000002E-3</v>
      </c>
      <c r="H4200" s="651">
        <v>8.0000000000000002E-3</v>
      </c>
      <c r="I4200" s="651" t="s">
        <v>1302</v>
      </c>
    </row>
    <row r="4201" spans="1:9" ht="15.75" x14ac:dyDescent="0.25">
      <c r="A4201" s="651">
        <v>4200</v>
      </c>
      <c r="B4201" s="651" t="s">
        <v>1308</v>
      </c>
      <c r="C4201" s="651" t="s">
        <v>1305</v>
      </c>
      <c r="D4201" s="651" t="s">
        <v>1298</v>
      </c>
      <c r="E4201" s="651">
        <v>660</v>
      </c>
      <c r="F4201" s="651" t="s">
        <v>1301</v>
      </c>
      <c r="G4201" s="651">
        <v>8.4000000000000012E-3</v>
      </c>
      <c r="H4201" s="651">
        <v>8.4000000000000012E-3</v>
      </c>
      <c r="I4201" s="651" t="s">
        <v>1302</v>
      </c>
    </row>
    <row r="4202" spans="1:9" ht="15.75" x14ac:dyDescent="0.25">
      <c r="A4202" s="651">
        <v>4201</v>
      </c>
      <c r="B4202" s="651" t="s">
        <v>1308</v>
      </c>
      <c r="C4202" s="651" t="s">
        <v>1305</v>
      </c>
      <c r="D4202" s="651" t="s">
        <v>1298</v>
      </c>
      <c r="E4202" s="651">
        <v>660</v>
      </c>
      <c r="F4202" s="651" t="s">
        <v>1301</v>
      </c>
      <c r="G4202" s="651">
        <v>1.375E-2</v>
      </c>
      <c r="H4202" s="651">
        <v>1.4999999999999999E-2</v>
      </c>
      <c r="I4202" s="651" t="s">
        <v>1302</v>
      </c>
    </row>
    <row r="4203" spans="1:9" ht="15.75" x14ac:dyDescent="0.25">
      <c r="A4203" s="651">
        <v>4202</v>
      </c>
      <c r="B4203" s="651" t="s">
        <v>1308</v>
      </c>
      <c r="C4203" s="651" t="s">
        <v>1305</v>
      </c>
      <c r="D4203" s="651" t="s">
        <v>1298</v>
      </c>
      <c r="E4203" s="651">
        <v>667</v>
      </c>
      <c r="F4203" s="651" t="s">
        <v>1301</v>
      </c>
      <c r="G4203" s="651">
        <v>7.9000000000000008E-3</v>
      </c>
      <c r="H4203" s="651">
        <v>7.9000000000000008E-3</v>
      </c>
      <c r="I4203" s="651" t="s">
        <v>1302</v>
      </c>
    </row>
    <row r="4204" spans="1:9" ht="15.75" x14ac:dyDescent="0.25">
      <c r="A4204" s="651">
        <v>4203</v>
      </c>
      <c r="B4204" s="651" t="s">
        <v>1308</v>
      </c>
      <c r="C4204" s="651" t="s">
        <v>1305</v>
      </c>
      <c r="D4204" s="651" t="s">
        <v>1298</v>
      </c>
      <c r="E4204" s="651">
        <v>667</v>
      </c>
      <c r="F4204" s="651" t="s">
        <v>1301</v>
      </c>
      <c r="G4204" s="651">
        <v>7.9000000000000008E-3</v>
      </c>
      <c r="H4204" s="651">
        <v>7.9000000000000008E-3</v>
      </c>
      <c r="I4204" s="651" t="s">
        <v>1302</v>
      </c>
    </row>
    <row r="4205" spans="1:9" ht="15.75" x14ac:dyDescent="0.25">
      <c r="A4205" s="651">
        <v>4204</v>
      </c>
      <c r="B4205" s="651" t="s">
        <v>1308</v>
      </c>
      <c r="C4205" s="651" t="s">
        <v>1305</v>
      </c>
      <c r="D4205" s="651" t="s">
        <v>1298</v>
      </c>
      <c r="E4205" s="651">
        <v>667</v>
      </c>
      <c r="F4205" s="651" t="s">
        <v>1301</v>
      </c>
      <c r="G4205" s="651">
        <v>7.9000000000000008E-3</v>
      </c>
      <c r="H4205" s="651">
        <v>7.9000000000000008E-3</v>
      </c>
      <c r="I4205" s="651" t="s">
        <v>1302</v>
      </c>
    </row>
    <row r="4206" spans="1:9" ht="15.75" x14ac:dyDescent="0.25">
      <c r="A4206" s="651">
        <v>4205</v>
      </c>
      <c r="B4206" s="651" t="s">
        <v>1308</v>
      </c>
      <c r="C4206" s="651" t="s">
        <v>1305</v>
      </c>
      <c r="D4206" s="651" t="s">
        <v>1298</v>
      </c>
      <c r="E4206" s="651">
        <v>667</v>
      </c>
      <c r="F4206" s="651" t="s">
        <v>1301</v>
      </c>
      <c r="G4206" s="651">
        <v>7.9000000000000008E-3</v>
      </c>
      <c r="H4206" s="651">
        <v>7.9000000000000008E-3</v>
      </c>
      <c r="I4206" s="651" t="s">
        <v>1302</v>
      </c>
    </row>
    <row r="4207" spans="1:9" ht="15.75" x14ac:dyDescent="0.25">
      <c r="A4207" s="651">
        <v>4206</v>
      </c>
      <c r="B4207" s="651" t="s">
        <v>1308</v>
      </c>
      <c r="C4207" s="651" t="s">
        <v>1305</v>
      </c>
      <c r="D4207" s="651" t="s">
        <v>1298</v>
      </c>
      <c r="E4207" s="651">
        <v>667</v>
      </c>
      <c r="F4207" s="651" t="s">
        <v>1301</v>
      </c>
      <c r="G4207" s="651">
        <v>7.9000000000000008E-3</v>
      </c>
      <c r="H4207" s="651">
        <v>7.9000000000000008E-3</v>
      </c>
      <c r="I4207" s="651" t="s">
        <v>1302</v>
      </c>
    </row>
    <row r="4208" spans="1:9" ht="15.75" x14ac:dyDescent="0.25">
      <c r="A4208" s="651">
        <v>4207</v>
      </c>
      <c r="B4208" s="651" t="s">
        <v>1308</v>
      </c>
      <c r="C4208" s="651" t="s">
        <v>1305</v>
      </c>
      <c r="D4208" s="651" t="s">
        <v>1298</v>
      </c>
      <c r="E4208" s="651">
        <v>668</v>
      </c>
      <c r="F4208" s="651" t="s">
        <v>1301</v>
      </c>
      <c r="G4208" s="651">
        <v>7.9000000000000008E-3</v>
      </c>
      <c r="H4208" s="651">
        <v>7.9000000000000008E-3</v>
      </c>
      <c r="I4208" s="651" t="s">
        <v>1302</v>
      </c>
    </row>
    <row r="4209" spans="1:9" ht="15.75" x14ac:dyDescent="0.25">
      <c r="A4209" s="651">
        <v>4208</v>
      </c>
      <c r="B4209" s="651" t="s">
        <v>1308</v>
      </c>
      <c r="C4209" s="651" t="s">
        <v>1305</v>
      </c>
      <c r="D4209" s="651" t="s">
        <v>1298</v>
      </c>
      <c r="E4209" s="651">
        <v>669</v>
      </c>
      <c r="F4209" s="651" t="s">
        <v>1301</v>
      </c>
      <c r="G4209" s="651">
        <v>7.9000000000000008E-3</v>
      </c>
      <c r="H4209" s="651">
        <v>7.9000000000000008E-3</v>
      </c>
      <c r="I4209" s="651" t="s">
        <v>1302</v>
      </c>
    </row>
    <row r="4210" spans="1:9" ht="15.75" x14ac:dyDescent="0.25">
      <c r="A4210" s="651">
        <v>4209</v>
      </c>
      <c r="B4210" s="651" t="s">
        <v>1308</v>
      </c>
      <c r="C4210" s="651" t="s">
        <v>1305</v>
      </c>
      <c r="D4210" s="651" t="s">
        <v>1298</v>
      </c>
      <c r="E4210" s="651">
        <v>669</v>
      </c>
      <c r="F4210" s="651" t="s">
        <v>1301</v>
      </c>
      <c r="G4210" s="651">
        <v>7.9000000000000008E-3</v>
      </c>
      <c r="H4210" s="651">
        <v>7.9000000000000008E-3</v>
      </c>
      <c r="I4210" s="651" t="s">
        <v>1302</v>
      </c>
    </row>
    <row r="4211" spans="1:9" ht="15.75" x14ac:dyDescent="0.25">
      <c r="A4211" s="651">
        <v>4210</v>
      </c>
      <c r="B4211" s="651" t="s">
        <v>1308</v>
      </c>
      <c r="C4211" s="651" t="s">
        <v>1305</v>
      </c>
      <c r="D4211" s="651" t="s">
        <v>1298</v>
      </c>
      <c r="E4211" s="651">
        <v>670</v>
      </c>
      <c r="F4211" s="651" t="s">
        <v>1301</v>
      </c>
      <c r="G4211" s="651">
        <v>7.9000000000000008E-3</v>
      </c>
      <c r="H4211" s="651">
        <v>7.9000000000000008E-3</v>
      </c>
      <c r="I4211" s="651" t="s">
        <v>1302</v>
      </c>
    </row>
    <row r="4212" spans="1:9" ht="15.75" x14ac:dyDescent="0.25">
      <c r="A4212" s="651">
        <v>4211</v>
      </c>
      <c r="B4212" s="651" t="s">
        <v>1308</v>
      </c>
      <c r="C4212" s="651" t="s">
        <v>1305</v>
      </c>
      <c r="D4212" s="651" t="s">
        <v>1298</v>
      </c>
      <c r="E4212" s="651">
        <v>670</v>
      </c>
      <c r="F4212" s="651" t="s">
        <v>1301</v>
      </c>
      <c r="G4212" s="651">
        <v>0.21</v>
      </c>
      <c r="H4212" s="651">
        <v>0.15</v>
      </c>
      <c r="I4212" s="651" t="s">
        <v>1300</v>
      </c>
    </row>
    <row r="4213" spans="1:9" ht="15.75" x14ac:dyDescent="0.25">
      <c r="A4213" s="651">
        <v>4212</v>
      </c>
      <c r="B4213" s="651" t="s">
        <v>1308</v>
      </c>
      <c r="C4213" s="651" t="s">
        <v>1305</v>
      </c>
      <c r="D4213" s="651" t="s">
        <v>1298</v>
      </c>
      <c r="E4213" s="651">
        <v>671</v>
      </c>
      <c r="F4213" s="651" t="s">
        <v>1301</v>
      </c>
      <c r="G4213" s="651" t="s">
        <v>1303</v>
      </c>
      <c r="H4213" s="651">
        <v>5.0999999999999997E-2</v>
      </c>
      <c r="I4213" s="651" t="s">
        <v>1300</v>
      </c>
    </row>
    <row r="4214" spans="1:9" ht="15.75" x14ac:dyDescent="0.25">
      <c r="A4214" s="651">
        <v>4213</v>
      </c>
      <c r="B4214" s="651" t="s">
        <v>1308</v>
      </c>
      <c r="C4214" s="651" t="s">
        <v>1305</v>
      </c>
      <c r="D4214" s="651" t="s">
        <v>1298</v>
      </c>
      <c r="E4214" s="651">
        <v>672</v>
      </c>
      <c r="F4214" s="651" t="s">
        <v>1301</v>
      </c>
      <c r="G4214" s="651">
        <v>0.19600000000000001</v>
      </c>
      <c r="H4214" s="651">
        <v>0.21</v>
      </c>
      <c r="I4214" s="651" t="s">
        <v>1300</v>
      </c>
    </row>
    <row r="4215" spans="1:9" ht="15.75" x14ac:dyDescent="0.25">
      <c r="A4215" s="651">
        <v>4214</v>
      </c>
      <c r="B4215" s="651" t="s">
        <v>1308</v>
      </c>
      <c r="C4215" s="651" t="s">
        <v>1305</v>
      </c>
      <c r="D4215" s="651" t="s">
        <v>1298</v>
      </c>
      <c r="E4215" s="651">
        <v>673</v>
      </c>
      <c r="F4215" s="651" t="s">
        <v>1301</v>
      </c>
      <c r="G4215" s="651">
        <v>7.7999999999999996E-3</v>
      </c>
      <c r="H4215" s="651">
        <v>7.7999999999999996E-3</v>
      </c>
      <c r="I4215" s="651" t="s">
        <v>1302</v>
      </c>
    </row>
    <row r="4216" spans="1:9" ht="15.75" x14ac:dyDescent="0.25">
      <c r="A4216" s="651">
        <v>4215</v>
      </c>
      <c r="B4216" s="651" t="s">
        <v>1308</v>
      </c>
      <c r="C4216" s="651" t="s">
        <v>1305</v>
      </c>
      <c r="D4216" s="651" t="s">
        <v>1298</v>
      </c>
      <c r="E4216" s="651">
        <v>674</v>
      </c>
      <c r="F4216" s="651" t="s">
        <v>1301</v>
      </c>
      <c r="G4216" s="651">
        <v>0.20594444444444446</v>
      </c>
      <c r="H4216" s="651">
        <v>0.22</v>
      </c>
      <c r="I4216" s="651" t="s">
        <v>1300</v>
      </c>
    </row>
    <row r="4217" spans="1:9" ht="15.75" x14ac:dyDescent="0.25">
      <c r="A4217" s="651">
        <v>4216</v>
      </c>
      <c r="B4217" s="651" t="s">
        <v>1308</v>
      </c>
      <c r="C4217" s="651" t="s">
        <v>1305</v>
      </c>
      <c r="D4217" s="651" t="s">
        <v>1298</v>
      </c>
      <c r="E4217" s="651">
        <v>675</v>
      </c>
      <c r="F4217" s="651" t="s">
        <v>1301</v>
      </c>
      <c r="G4217" s="651">
        <v>7.7999999999999996E-3</v>
      </c>
      <c r="H4217" s="651">
        <v>7.7999999999999996E-3</v>
      </c>
      <c r="I4217" s="651" t="s">
        <v>1302</v>
      </c>
    </row>
    <row r="4218" spans="1:9" ht="15.75" x14ac:dyDescent="0.25">
      <c r="A4218" s="651">
        <v>4217</v>
      </c>
      <c r="B4218" s="651" t="s">
        <v>1308</v>
      </c>
      <c r="C4218" s="651" t="s">
        <v>1305</v>
      </c>
      <c r="D4218" s="651" t="s">
        <v>1298</v>
      </c>
      <c r="E4218" s="651">
        <v>675</v>
      </c>
      <c r="F4218" s="651" t="s">
        <v>1301</v>
      </c>
      <c r="G4218" s="651">
        <v>7.7999999999999996E-3</v>
      </c>
      <c r="H4218" s="651">
        <v>7.7999999999999996E-3</v>
      </c>
      <c r="I4218" s="651" t="s">
        <v>1302</v>
      </c>
    </row>
    <row r="4219" spans="1:9" ht="15.75" x14ac:dyDescent="0.25">
      <c r="A4219" s="651">
        <v>4218</v>
      </c>
      <c r="B4219" s="651" t="s">
        <v>1308</v>
      </c>
      <c r="C4219" s="651" t="s">
        <v>1305</v>
      </c>
      <c r="D4219" s="651" t="s">
        <v>1298</v>
      </c>
      <c r="E4219" s="651">
        <v>675</v>
      </c>
      <c r="F4219" s="651" t="s">
        <v>1301</v>
      </c>
      <c r="G4219" s="651">
        <v>8.0000000000000002E-3</v>
      </c>
      <c r="H4219" s="651">
        <v>8.0000000000000002E-3</v>
      </c>
      <c r="I4219" s="651" t="s">
        <v>1302</v>
      </c>
    </row>
    <row r="4220" spans="1:9" ht="15.75" x14ac:dyDescent="0.25">
      <c r="A4220" s="651">
        <v>4219</v>
      </c>
      <c r="B4220" s="651" t="s">
        <v>1308</v>
      </c>
      <c r="C4220" s="651" t="s">
        <v>1305</v>
      </c>
      <c r="D4220" s="651" t="s">
        <v>1298</v>
      </c>
      <c r="E4220" s="651">
        <v>677</v>
      </c>
      <c r="F4220" s="651" t="s">
        <v>1301</v>
      </c>
      <c r="G4220" s="651">
        <v>7.3341666666666659E-3</v>
      </c>
      <c r="H4220" s="651">
        <v>7.7999999999999996E-3</v>
      </c>
      <c r="I4220" s="651" t="s">
        <v>1302</v>
      </c>
    </row>
    <row r="4221" spans="1:9" ht="15.75" x14ac:dyDescent="0.25">
      <c r="A4221" s="651">
        <v>4220</v>
      </c>
      <c r="B4221" s="651" t="s">
        <v>1308</v>
      </c>
      <c r="C4221" s="651" t="s">
        <v>1305</v>
      </c>
      <c r="D4221" s="651" t="s">
        <v>1298</v>
      </c>
      <c r="E4221" s="651">
        <v>680</v>
      </c>
      <c r="F4221" s="651" t="s">
        <v>1301</v>
      </c>
      <c r="G4221" s="651">
        <v>7.7999999999999996E-3</v>
      </c>
      <c r="H4221" s="651">
        <v>7.7999999999999996E-3</v>
      </c>
      <c r="I4221" s="651" t="s">
        <v>1302</v>
      </c>
    </row>
    <row r="4222" spans="1:9" ht="15.75" x14ac:dyDescent="0.25">
      <c r="A4222" s="651">
        <v>4221</v>
      </c>
      <c r="B4222" s="651" t="s">
        <v>1308</v>
      </c>
      <c r="C4222" s="651" t="s">
        <v>1305</v>
      </c>
      <c r="D4222" s="651" t="s">
        <v>1298</v>
      </c>
      <c r="E4222" s="651">
        <v>680</v>
      </c>
      <c r="F4222" s="651" t="s">
        <v>1301</v>
      </c>
      <c r="G4222" s="651">
        <v>7.7999999999999996E-3</v>
      </c>
      <c r="H4222" s="651">
        <v>7.7999999999999996E-3</v>
      </c>
      <c r="I4222" s="651" t="s">
        <v>1302</v>
      </c>
    </row>
    <row r="4223" spans="1:9" ht="15.75" x14ac:dyDescent="0.25">
      <c r="A4223" s="651">
        <v>4222</v>
      </c>
      <c r="B4223" s="651" t="s">
        <v>1308</v>
      </c>
      <c r="C4223" s="651" t="s">
        <v>1305</v>
      </c>
      <c r="D4223" s="651" t="s">
        <v>1298</v>
      </c>
      <c r="E4223" s="651">
        <v>680</v>
      </c>
      <c r="F4223" s="651" t="s">
        <v>1301</v>
      </c>
      <c r="G4223" s="651">
        <v>7.7999999999999996E-3</v>
      </c>
      <c r="H4223" s="651">
        <v>7.7999999999999996E-3</v>
      </c>
      <c r="I4223" s="651" t="s">
        <v>1302</v>
      </c>
    </row>
    <row r="4224" spans="1:9" ht="15.75" x14ac:dyDescent="0.25">
      <c r="A4224" s="651">
        <v>4223</v>
      </c>
      <c r="B4224" s="651" t="s">
        <v>1308</v>
      </c>
      <c r="C4224" s="651" t="s">
        <v>1305</v>
      </c>
      <c r="D4224" s="651" t="s">
        <v>1298</v>
      </c>
      <c r="E4224" s="651">
        <v>681</v>
      </c>
      <c r="F4224" s="651" t="s">
        <v>1301</v>
      </c>
      <c r="G4224" s="651">
        <v>7.7999999999999996E-3</v>
      </c>
      <c r="H4224" s="651">
        <v>7.7999999999999996E-3</v>
      </c>
      <c r="I4224" s="651" t="s">
        <v>1302</v>
      </c>
    </row>
    <row r="4225" spans="1:9" ht="15.75" x14ac:dyDescent="0.25">
      <c r="A4225" s="651">
        <v>4224</v>
      </c>
      <c r="B4225" s="651" t="s">
        <v>1308</v>
      </c>
      <c r="C4225" s="651" t="s">
        <v>1305</v>
      </c>
      <c r="D4225" s="651" t="s">
        <v>1298</v>
      </c>
      <c r="E4225" s="651">
        <v>681</v>
      </c>
      <c r="F4225" s="651" t="s">
        <v>1301</v>
      </c>
      <c r="G4225" s="651">
        <v>8.0000000000000002E-3</v>
      </c>
      <c r="H4225" s="651">
        <v>8.0000000000000002E-3</v>
      </c>
      <c r="I4225" s="651" t="s">
        <v>1302</v>
      </c>
    </row>
    <row r="4226" spans="1:9" ht="15.75" x14ac:dyDescent="0.25">
      <c r="A4226" s="651">
        <v>4225</v>
      </c>
      <c r="B4226" s="651" t="s">
        <v>1308</v>
      </c>
      <c r="C4226" s="651" t="s">
        <v>1305</v>
      </c>
      <c r="D4226" s="651" t="s">
        <v>1298</v>
      </c>
      <c r="E4226" s="651">
        <v>682</v>
      </c>
      <c r="F4226" s="651" t="s">
        <v>1301</v>
      </c>
      <c r="G4226" s="651">
        <v>7.7000000000000002E-3</v>
      </c>
      <c r="H4226" s="651">
        <v>7.7000000000000002E-3</v>
      </c>
      <c r="I4226" s="651" t="s">
        <v>1302</v>
      </c>
    </row>
    <row r="4227" spans="1:9" ht="15.75" x14ac:dyDescent="0.25">
      <c r="A4227" s="651">
        <v>4226</v>
      </c>
      <c r="B4227" s="651" t="s">
        <v>1308</v>
      </c>
      <c r="C4227" s="651" t="s">
        <v>1305</v>
      </c>
      <c r="D4227" s="651" t="s">
        <v>1298</v>
      </c>
      <c r="E4227" s="651">
        <v>682</v>
      </c>
      <c r="F4227" s="651" t="s">
        <v>1301</v>
      </c>
      <c r="G4227" s="651">
        <v>7.7000000000000002E-3</v>
      </c>
      <c r="H4227" s="651">
        <v>7.7000000000000002E-3</v>
      </c>
      <c r="I4227" s="651" t="s">
        <v>1302</v>
      </c>
    </row>
    <row r="4228" spans="1:9" ht="15.75" x14ac:dyDescent="0.25">
      <c r="A4228" s="651">
        <v>4227</v>
      </c>
      <c r="B4228" s="651" t="s">
        <v>1308</v>
      </c>
      <c r="C4228" s="651" t="s">
        <v>1305</v>
      </c>
      <c r="D4228" s="651" t="s">
        <v>1298</v>
      </c>
      <c r="E4228" s="651">
        <v>682</v>
      </c>
      <c r="F4228" s="651" t="s">
        <v>1301</v>
      </c>
      <c r="G4228" s="651">
        <v>7.2936111111111118E-3</v>
      </c>
      <c r="H4228" s="651">
        <v>7.7000000000000002E-3</v>
      </c>
      <c r="I4228" s="651" t="s">
        <v>1302</v>
      </c>
    </row>
    <row r="4229" spans="1:9" ht="15.75" x14ac:dyDescent="0.25">
      <c r="A4229" s="651">
        <v>4228</v>
      </c>
      <c r="B4229" s="651" t="s">
        <v>1308</v>
      </c>
      <c r="C4229" s="651" t="s">
        <v>1305</v>
      </c>
      <c r="D4229" s="651" t="s">
        <v>1298</v>
      </c>
      <c r="E4229" s="651">
        <v>682</v>
      </c>
      <c r="F4229" s="651" t="s">
        <v>1301</v>
      </c>
      <c r="G4229" s="651">
        <v>7.2936111111111118E-3</v>
      </c>
      <c r="H4229" s="651">
        <v>7.7000000000000002E-3</v>
      </c>
      <c r="I4229" s="651" t="s">
        <v>1302</v>
      </c>
    </row>
    <row r="4230" spans="1:9" ht="15.75" x14ac:dyDescent="0.25">
      <c r="A4230" s="651">
        <v>4229</v>
      </c>
      <c r="B4230" s="651" t="s">
        <v>1308</v>
      </c>
      <c r="C4230" s="651" t="s">
        <v>1305</v>
      </c>
      <c r="D4230" s="651" t="s">
        <v>1298</v>
      </c>
      <c r="E4230" s="651">
        <v>683</v>
      </c>
      <c r="F4230" s="651" t="s">
        <v>1301</v>
      </c>
      <c r="G4230" s="651">
        <v>7.7000000000000002E-3</v>
      </c>
      <c r="H4230" s="651">
        <v>7.7000000000000002E-3</v>
      </c>
      <c r="I4230" s="651" t="s">
        <v>1302</v>
      </c>
    </row>
    <row r="4231" spans="1:9" ht="15.75" x14ac:dyDescent="0.25">
      <c r="A4231" s="651">
        <v>4230</v>
      </c>
      <c r="B4231" s="651" t="s">
        <v>1308</v>
      </c>
      <c r="C4231" s="651" t="s">
        <v>1305</v>
      </c>
      <c r="D4231" s="651" t="s">
        <v>1298</v>
      </c>
      <c r="E4231" s="651">
        <v>683</v>
      </c>
      <c r="F4231" s="651" t="s">
        <v>1301</v>
      </c>
      <c r="G4231" s="651">
        <v>7.7000000000000002E-3</v>
      </c>
      <c r="H4231" s="651">
        <v>7.7000000000000002E-3</v>
      </c>
      <c r="I4231" s="651" t="s">
        <v>1302</v>
      </c>
    </row>
    <row r="4232" spans="1:9" ht="15.75" x14ac:dyDescent="0.25">
      <c r="A4232" s="651">
        <v>4231</v>
      </c>
      <c r="B4232" s="651" t="s">
        <v>1308</v>
      </c>
      <c r="C4232" s="651" t="s">
        <v>1305</v>
      </c>
      <c r="D4232" s="651" t="s">
        <v>1298</v>
      </c>
      <c r="E4232" s="651">
        <v>684</v>
      </c>
      <c r="F4232" s="651" t="s">
        <v>1301</v>
      </c>
      <c r="G4232" s="651">
        <v>7.3150000000000003E-3</v>
      </c>
      <c r="H4232" s="651">
        <v>7.7000000000000002E-3</v>
      </c>
      <c r="I4232" s="651" t="s">
        <v>1302</v>
      </c>
    </row>
    <row r="4233" spans="1:9" ht="15.75" x14ac:dyDescent="0.25">
      <c r="A4233" s="651">
        <v>4232</v>
      </c>
      <c r="B4233" s="651" t="s">
        <v>1308</v>
      </c>
      <c r="C4233" s="651" t="s">
        <v>1305</v>
      </c>
      <c r="D4233" s="651" t="s">
        <v>1298</v>
      </c>
      <c r="E4233" s="651">
        <v>688</v>
      </c>
      <c r="F4233" s="651" t="s">
        <v>1301</v>
      </c>
      <c r="G4233" s="651">
        <v>0.56377777777777771</v>
      </c>
      <c r="H4233" s="651">
        <v>0.59</v>
      </c>
      <c r="I4233" s="651" t="s">
        <v>1300</v>
      </c>
    </row>
    <row r="4234" spans="1:9" ht="15.75" x14ac:dyDescent="0.25">
      <c r="A4234" s="651">
        <v>4233</v>
      </c>
      <c r="B4234" s="651" t="s">
        <v>1308</v>
      </c>
      <c r="C4234" s="651" t="s">
        <v>1305</v>
      </c>
      <c r="D4234" s="651" t="s">
        <v>1298</v>
      </c>
      <c r="E4234" s="651">
        <v>690</v>
      </c>
      <c r="F4234" s="651" t="s">
        <v>1301</v>
      </c>
      <c r="G4234" s="651">
        <v>7.7000000000000002E-3</v>
      </c>
      <c r="H4234" s="651">
        <v>7.7000000000000002E-3</v>
      </c>
      <c r="I4234" s="651" t="s">
        <v>1302</v>
      </c>
    </row>
    <row r="4235" spans="1:9" ht="15.75" x14ac:dyDescent="0.25">
      <c r="A4235" s="651">
        <v>4234</v>
      </c>
      <c r="B4235" s="651" t="s">
        <v>1308</v>
      </c>
      <c r="C4235" s="651" t="s">
        <v>1305</v>
      </c>
      <c r="D4235" s="651" t="s">
        <v>1298</v>
      </c>
      <c r="E4235" s="651">
        <v>690</v>
      </c>
      <c r="F4235" s="651" t="s">
        <v>1301</v>
      </c>
      <c r="G4235" s="651">
        <v>7.7000000000000002E-3</v>
      </c>
      <c r="H4235" s="651">
        <v>7.7000000000000002E-3</v>
      </c>
      <c r="I4235" s="651" t="s">
        <v>1302</v>
      </c>
    </row>
    <row r="4236" spans="1:9" ht="15.75" x14ac:dyDescent="0.25">
      <c r="A4236" s="651">
        <v>4235</v>
      </c>
      <c r="B4236" s="651" t="s">
        <v>1308</v>
      </c>
      <c r="C4236" s="651" t="s">
        <v>1305</v>
      </c>
      <c r="D4236" s="651" t="s">
        <v>1298</v>
      </c>
      <c r="E4236" s="651">
        <v>690</v>
      </c>
      <c r="F4236" s="651" t="s">
        <v>1301</v>
      </c>
      <c r="G4236" s="651">
        <v>7.7000000000000002E-3</v>
      </c>
      <c r="H4236" s="651">
        <v>7.7000000000000002E-3</v>
      </c>
      <c r="I4236" s="651" t="s">
        <v>1302</v>
      </c>
    </row>
    <row r="4237" spans="1:9" ht="15.75" x14ac:dyDescent="0.25">
      <c r="A4237" s="651">
        <v>4236</v>
      </c>
      <c r="B4237" s="651" t="s">
        <v>1308</v>
      </c>
      <c r="C4237" s="651" t="s">
        <v>1305</v>
      </c>
      <c r="D4237" s="651" t="s">
        <v>1298</v>
      </c>
      <c r="E4237" s="651">
        <v>690</v>
      </c>
      <c r="F4237" s="651" t="s">
        <v>1301</v>
      </c>
      <c r="G4237" s="651">
        <v>7.7000000000000002E-3</v>
      </c>
      <c r="H4237" s="651">
        <v>7.7000000000000002E-3</v>
      </c>
      <c r="I4237" s="651" t="s">
        <v>1302</v>
      </c>
    </row>
    <row r="4238" spans="1:9" ht="15.75" x14ac:dyDescent="0.25">
      <c r="A4238" s="651">
        <v>4237</v>
      </c>
      <c r="B4238" s="651" t="s">
        <v>1308</v>
      </c>
      <c r="C4238" s="651" t="s">
        <v>1305</v>
      </c>
      <c r="D4238" s="651" t="s">
        <v>1298</v>
      </c>
      <c r="E4238" s="651">
        <v>693</v>
      </c>
      <c r="F4238" s="651" t="s">
        <v>1301</v>
      </c>
      <c r="G4238" s="651">
        <v>7.6E-3</v>
      </c>
      <c r="H4238" s="651">
        <v>7.6E-3</v>
      </c>
      <c r="I4238" s="651" t="s">
        <v>1302</v>
      </c>
    </row>
    <row r="4239" spans="1:9" ht="15.75" x14ac:dyDescent="0.25">
      <c r="A4239" s="651">
        <v>4238</v>
      </c>
      <c r="B4239" s="651" t="s">
        <v>1308</v>
      </c>
      <c r="C4239" s="651" t="s">
        <v>1305</v>
      </c>
      <c r="D4239" s="651" t="s">
        <v>1298</v>
      </c>
      <c r="E4239" s="651">
        <v>693</v>
      </c>
      <c r="F4239" s="651" t="s">
        <v>1301</v>
      </c>
      <c r="G4239" s="651">
        <v>7.6E-3</v>
      </c>
      <c r="H4239" s="651">
        <v>7.6E-3</v>
      </c>
      <c r="I4239" s="651" t="s">
        <v>1302</v>
      </c>
    </row>
    <row r="4240" spans="1:9" ht="15.75" x14ac:dyDescent="0.25">
      <c r="A4240" s="651">
        <v>4239</v>
      </c>
      <c r="B4240" s="651" t="s">
        <v>1308</v>
      </c>
      <c r="C4240" s="651" t="s">
        <v>1305</v>
      </c>
      <c r="D4240" s="651" t="s">
        <v>1298</v>
      </c>
      <c r="E4240" s="651">
        <v>693</v>
      </c>
      <c r="F4240" s="651" t="s">
        <v>1301</v>
      </c>
      <c r="G4240" s="651">
        <v>7.6E-3</v>
      </c>
      <c r="H4240" s="651">
        <v>7.6E-3</v>
      </c>
      <c r="I4240" s="651" t="s">
        <v>1302</v>
      </c>
    </row>
    <row r="4241" spans="1:9" ht="15.75" x14ac:dyDescent="0.25">
      <c r="A4241" s="651">
        <v>4240</v>
      </c>
      <c r="B4241" s="651" t="s">
        <v>1308</v>
      </c>
      <c r="C4241" s="651" t="s">
        <v>1305</v>
      </c>
      <c r="D4241" s="651" t="s">
        <v>1298</v>
      </c>
      <c r="E4241" s="651">
        <v>695</v>
      </c>
      <c r="F4241" s="651" t="s">
        <v>1301</v>
      </c>
      <c r="G4241" s="651">
        <v>7.336111111111111E-3</v>
      </c>
      <c r="H4241" s="651">
        <v>7.6E-3</v>
      </c>
      <c r="I4241" s="651" t="s">
        <v>1302</v>
      </c>
    </row>
    <row r="4242" spans="1:9" ht="15.75" x14ac:dyDescent="0.25">
      <c r="A4242" s="651">
        <v>4241</v>
      </c>
      <c r="B4242" s="651" t="s">
        <v>1308</v>
      </c>
      <c r="C4242" s="651" t="s">
        <v>1305</v>
      </c>
      <c r="D4242" s="651" t="s">
        <v>1298</v>
      </c>
      <c r="E4242" s="651">
        <v>695</v>
      </c>
      <c r="F4242" s="651" t="s">
        <v>1301</v>
      </c>
      <c r="G4242" s="651">
        <v>7.336111111111111E-3</v>
      </c>
      <c r="H4242" s="651">
        <v>7.6E-3</v>
      </c>
      <c r="I4242" s="651" t="s">
        <v>1302</v>
      </c>
    </row>
    <row r="4243" spans="1:9" ht="15.75" x14ac:dyDescent="0.25">
      <c r="A4243" s="651">
        <v>4242</v>
      </c>
      <c r="B4243" s="651" t="s">
        <v>1308</v>
      </c>
      <c r="C4243" s="651" t="s">
        <v>1305</v>
      </c>
      <c r="D4243" s="651" t="s">
        <v>1298</v>
      </c>
      <c r="E4243" s="651">
        <v>695</v>
      </c>
      <c r="F4243" s="651" t="s">
        <v>1301</v>
      </c>
      <c r="G4243" s="651">
        <v>8.0000000000000002E-3</v>
      </c>
      <c r="H4243" s="651">
        <v>8.0000000000000002E-3</v>
      </c>
      <c r="I4243" s="651" t="s">
        <v>1302</v>
      </c>
    </row>
    <row r="4244" spans="1:9" ht="15.75" x14ac:dyDescent="0.25">
      <c r="A4244" s="651">
        <v>4243</v>
      </c>
      <c r="B4244" s="651" t="s">
        <v>1308</v>
      </c>
      <c r="C4244" s="651" t="s">
        <v>1305</v>
      </c>
      <c r="D4244" s="651" t="s">
        <v>1298</v>
      </c>
      <c r="E4244" s="651">
        <v>700</v>
      </c>
      <c r="F4244" s="651" t="s">
        <v>1301</v>
      </c>
      <c r="G4244" s="651">
        <v>7.2916666666666668E-3</v>
      </c>
      <c r="H4244" s="651">
        <v>7.4999999999999997E-3</v>
      </c>
      <c r="I4244" s="651" t="s">
        <v>1302</v>
      </c>
    </row>
    <row r="4245" spans="1:9" ht="15.75" x14ac:dyDescent="0.25">
      <c r="A4245" s="651">
        <v>4244</v>
      </c>
      <c r="B4245" s="651" t="s">
        <v>1308</v>
      </c>
      <c r="C4245" s="651" t="s">
        <v>1305</v>
      </c>
      <c r="D4245" s="651" t="s">
        <v>1298</v>
      </c>
      <c r="E4245" s="651">
        <v>701</v>
      </c>
      <c r="F4245" s="651" t="s">
        <v>1301</v>
      </c>
      <c r="G4245" s="651">
        <v>7.4999999999999997E-3</v>
      </c>
      <c r="H4245" s="651">
        <v>7.4999999999999997E-3</v>
      </c>
      <c r="I4245" s="651" t="s">
        <v>1302</v>
      </c>
    </row>
    <row r="4246" spans="1:9" ht="15.75" x14ac:dyDescent="0.25">
      <c r="A4246" s="651">
        <v>4245</v>
      </c>
      <c r="B4246" s="651" t="s">
        <v>1308</v>
      </c>
      <c r="C4246" s="651" t="s">
        <v>1305</v>
      </c>
      <c r="D4246" s="651" t="s">
        <v>1298</v>
      </c>
      <c r="E4246" s="651">
        <v>701</v>
      </c>
      <c r="F4246" s="651" t="s">
        <v>1301</v>
      </c>
      <c r="G4246" s="651">
        <v>7.4999999999999997E-3</v>
      </c>
      <c r="H4246" s="651">
        <v>7.4999999999999997E-3</v>
      </c>
      <c r="I4246" s="651" t="s">
        <v>1302</v>
      </c>
    </row>
    <row r="4247" spans="1:9" ht="15.75" x14ac:dyDescent="0.25">
      <c r="A4247" s="651">
        <v>4246</v>
      </c>
      <c r="B4247" s="651" t="s">
        <v>1308</v>
      </c>
      <c r="C4247" s="651" t="s">
        <v>1305</v>
      </c>
      <c r="D4247" s="651" t="s">
        <v>1298</v>
      </c>
      <c r="E4247" s="651">
        <v>701</v>
      </c>
      <c r="F4247" s="651" t="s">
        <v>1301</v>
      </c>
      <c r="G4247" s="651">
        <v>7.4999999999999997E-3</v>
      </c>
      <c r="H4247" s="651">
        <v>7.4999999999999997E-3</v>
      </c>
      <c r="I4247" s="651" t="s">
        <v>1302</v>
      </c>
    </row>
    <row r="4248" spans="1:9" ht="15.75" x14ac:dyDescent="0.25">
      <c r="A4248" s="651">
        <v>4247</v>
      </c>
      <c r="B4248" s="651" t="s">
        <v>1308</v>
      </c>
      <c r="C4248" s="651" t="s">
        <v>1305</v>
      </c>
      <c r="D4248" s="651" t="s">
        <v>1298</v>
      </c>
      <c r="E4248" s="651">
        <v>701</v>
      </c>
      <c r="F4248" s="651" t="s">
        <v>1301</v>
      </c>
      <c r="G4248" s="651">
        <v>7.4999999999999997E-3</v>
      </c>
      <c r="H4248" s="651">
        <v>7.4999999999999997E-3</v>
      </c>
      <c r="I4248" s="651" t="s">
        <v>1302</v>
      </c>
    </row>
    <row r="4249" spans="1:9" ht="15.75" x14ac:dyDescent="0.25">
      <c r="A4249" s="651">
        <v>4248</v>
      </c>
      <c r="B4249" s="651" t="s">
        <v>1308</v>
      </c>
      <c r="C4249" s="651" t="s">
        <v>1305</v>
      </c>
      <c r="D4249" s="651" t="s">
        <v>1298</v>
      </c>
      <c r="E4249" s="651">
        <v>701</v>
      </c>
      <c r="F4249" s="651" t="s">
        <v>1301</v>
      </c>
      <c r="G4249" s="651">
        <v>7.4999999999999997E-3</v>
      </c>
      <c r="H4249" s="651">
        <v>7.4999999999999997E-3</v>
      </c>
      <c r="I4249" s="651" t="s">
        <v>1302</v>
      </c>
    </row>
    <row r="4250" spans="1:9" ht="15.75" x14ac:dyDescent="0.25">
      <c r="A4250" s="651">
        <v>4249</v>
      </c>
      <c r="B4250" s="651" t="s">
        <v>1308</v>
      </c>
      <c r="C4250" s="651" t="s">
        <v>1305</v>
      </c>
      <c r="D4250" s="651" t="s">
        <v>1298</v>
      </c>
      <c r="E4250" s="651">
        <v>703</v>
      </c>
      <c r="F4250" s="651" t="s">
        <v>1301</v>
      </c>
      <c r="G4250" s="651">
        <v>7.4999999999999997E-3</v>
      </c>
      <c r="H4250" s="651">
        <v>7.4999999999999997E-3</v>
      </c>
      <c r="I4250" s="651" t="s">
        <v>1302</v>
      </c>
    </row>
    <row r="4251" spans="1:9" ht="15.75" x14ac:dyDescent="0.25">
      <c r="A4251" s="651">
        <v>4250</v>
      </c>
      <c r="B4251" s="651" t="s">
        <v>1308</v>
      </c>
      <c r="C4251" s="651" t="s">
        <v>1305</v>
      </c>
      <c r="D4251" s="651" t="s">
        <v>1298</v>
      </c>
      <c r="E4251" s="651">
        <v>703</v>
      </c>
      <c r="F4251" s="651" t="s">
        <v>1301</v>
      </c>
      <c r="G4251" s="651">
        <v>7.4999999999999997E-3</v>
      </c>
      <c r="H4251" s="651">
        <v>7.4999999999999997E-3</v>
      </c>
      <c r="I4251" s="651" t="s">
        <v>1302</v>
      </c>
    </row>
    <row r="4252" spans="1:9" ht="15.75" x14ac:dyDescent="0.25">
      <c r="A4252" s="651">
        <v>4251</v>
      </c>
      <c r="B4252" s="651" t="s">
        <v>1308</v>
      </c>
      <c r="C4252" s="651" t="s">
        <v>1305</v>
      </c>
      <c r="D4252" s="651" t="s">
        <v>1298</v>
      </c>
      <c r="E4252" s="651">
        <v>703</v>
      </c>
      <c r="F4252" s="651" t="s">
        <v>1301</v>
      </c>
      <c r="G4252" s="651">
        <v>7.4999999999999997E-3</v>
      </c>
      <c r="H4252" s="651">
        <v>7.4999999999999997E-3</v>
      </c>
      <c r="I4252" s="651" t="s">
        <v>1302</v>
      </c>
    </row>
    <row r="4253" spans="1:9" ht="15.75" x14ac:dyDescent="0.25">
      <c r="A4253" s="651">
        <v>4252</v>
      </c>
      <c r="B4253" s="651" t="s">
        <v>1308</v>
      </c>
      <c r="C4253" s="651" t="s">
        <v>1305</v>
      </c>
      <c r="D4253" s="651" t="s">
        <v>1298</v>
      </c>
      <c r="E4253" s="651">
        <v>703</v>
      </c>
      <c r="F4253" s="651" t="s">
        <v>1301</v>
      </c>
      <c r="G4253" s="651">
        <v>7.4999999999999997E-3</v>
      </c>
      <c r="H4253" s="651">
        <v>7.4999999999999997E-3</v>
      </c>
      <c r="I4253" s="651" t="s">
        <v>1302</v>
      </c>
    </row>
    <row r="4254" spans="1:9" ht="15.75" x14ac:dyDescent="0.25">
      <c r="A4254" s="651">
        <v>4253</v>
      </c>
      <c r="B4254" s="651" t="s">
        <v>1308</v>
      </c>
      <c r="C4254" s="651" t="s">
        <v>1305</v>
      </c>
      <c r="D4254" s="651" t="s">
        <v>1298</v>
      </c>
      <c r="E4254" s="651">
        <v>703</v>
      </c>
      <c r="F4254" s="651" t="s">
        <v>1301</v>
      </c>
      <c r="G4254" s="651">
        <v>7.4999999999999997E-3</v>
      </c>
      <c r="H4254" s="651">
        <v>7.4999999999999997E-3</v>
      </c>
      <c r="I4254" s="651" t="s">
        <v>1302</v>
      </c>
    </row>
    <row r="4255" spans="1:9" ht="15.75" x14ac:dyDescent="0.25">
      <c r="A4255" s="651">
        <v>4254</v>
      </c>
      <c r="B4255" s="651" t="s">
        <v>1308</v>
      </c>
      <c r="C4255" s="651" t="s">
        <v>1305</v>
      </c>
      <c r="D4255" s="651" t="s">
        <v>1298</v>
      </c>
      <c r="E4255" s="651">
        <v>703</v>
      </c>
      <c r="F4255" s="651" t="s">
        <v>1301</v>
      </c>
      <c r="G4255" s="651">
        <v>7.4999999999999997E-3</v>
      </c>
      <c r="H4255" s="651">
        <v>7.4999999999999997E-3</v>
      </c>
      <c r="I4255" s="651" t="s">
        <v>1302</v>
      </c>
    </row>
    <row r="4256" spans="1:9" ht="15.75" x14ac:dyDescent="0.25">
      <c r="A4256" s="651">
        <v>4255</v>
      </c>
      <c r="B4256" s="651" t="s">
        <v>1308</v>
      </c>
      <c r="C4256" s="651" t="s">
        <v>1305</v>
      </c>
      <c r="D4256" s="651" t="s">
        <v>1298</v>
      </c>
      <c r="E4256" s="651">
        <v>703</v>
      </c>
      <c r="F4256" s="651" t="s">
        <v>1301</v>
      </c>
      <c r="G4256" s="651">
        <v>7.4999999999999997E-3</v>
      </c>
      <c r="H4256" s="651">
        <v>7.4999999999999997E-3</v>
      </c>
      <c r="I4256" s="651" t="s">
        <v>1302</v>
      </c>
    </row>
    <row r="4257" spans="1:9" ht="15.75" x14ac:dyDescent="0.25">
      <c r="A4257" s="651">
        <v>4256</v>
      </c>
      <c r="B4257" s="651" t="s">
        <v>1308</v>
      </c>
      <c r="C4257" s="651" t="s">
        <v>1305</v>
      </c>
      <c r="D4257" s="651" t="s">
        <v>1298</v>
      </c>
      <c r="E4257" s="651">
        <v>703</v>
      </c>
      <c r="F4257" s="651" t="s">
        <v>1301</v>
      </c>
      <c r="G4257" s="651">
        <v>7.4999999999999997E-3</v>
      </c>
      <c r="H4257" s="651">
        <v>7.4999999999999997E-3</v>
      </c>
      <c r="I4257" s="651" t="s">
        <v>1302</v>
      </c>
    </row>
    <row r="4258" spans="1:9" ht="15.75" x14ac:dyDescent="0.25">
      <c r="A4258" s="651">
        <v>4257</v>
      </c>
      <c r="B4258" s="651" t="s">
        <v>1308</v>
      </c>
      <c r="C4258" s="651" t="s">
        <v>1305</v>
      </c>
      <c r="D4258" s="651" t="s">
        <v>1298</v>
      </c>
      <c r="E4258" s="651">
        <v>704</v>
      </c>
      <c r="F4258" s="651" t="s">
        <v>1301</v>
      </c>
      <c r="G4258" s="651">
        <v>7.4999999999999997E-3</v>
      </c>
      <c r="H4258" s="651">
        <v>7.4999999999999997E-3</v>
      </c>
      <c r="I4258" s="651" t="s">
        <v>1302</v>
      </c>
    </row>
    <row r="4259" spans="1:9" ht="15.75" x14ac:dyDescent="0.25">
      <c r="A4259" s="651">
        <v>4258</v>
      </c>
      <c r="B4259" s="651" t="s">
        <v>1308</v>
      </c>
      <c r="C4259" s="651" t="s">
        <v>1305</v>
      </c>
      <c r="D4259" s="651" t="s">
        <v>1298</v>
      </c>
      <c r="E4259" s="651">
        <v>704</v>
      </c>
      <c r="F4259" s="651" t="s">
        <v>1301</v>
      </c>
      <c r="G4259" s="651">
        <v>7.4999999999999997E-3</v>
      </c>
      <c r="H4259" s="651">
        <v>7.4999999999999997E-3</v>
      </c>
      <c r="I4259" s="651" t="s">
        <v>1302</v>
      </c>
    </row>
    <row r="4260" spans="1:9" ht="15.75" x14ac:dyDescent="0.25">
      <c r="A4260" s="651">
        <v>4259</v>
      </c>
      <c r="B4260" s="651" t="s">
        <v>1308</v>
      </c>
      <c r="C4260" s="651" t="s">
        <v>1305</v>
      </c>
      <c r="D4260" s="651" t="s">
        <v>1298</v>
      </c>
      <c r="E4260" s="651">
        <v>704</v>
      </c>
      <c r="F4260" s="651" t="s">
        <v>1301</v>
      </c>
      <c r="G4260" s="651">
        <v>7.4999999999999997E-3</v>
      </c>
      <c r="H4260" s="651">
        <v>7.4999999999999997E-3</v>
      </c>
      <c r="I4260" s="651" t="s">
        <v>1302</v>
      </c>
    </row>
    <row r="4261" spans="1:9" ht="15.75" x14ac:dyDescent="0.25">
      <c r="A4261" s="651">
        <v>4260</v>
      </c>
      <c r="B4261" s="651" t="s">
        <v>1308</v>
      </c>
      <c r="C4261" s="651" t="s">
        <v>1305</v>
      </c>
      <c r="D4261" s="651" t="s">
        <v>1298</v>
      </c>
      <c r="E4261" s="651">
        <v>708</v>
      </c>
      <c r="F4261" s="651" t="s">
        <v>1301</v>
      </c>
      <c r="G4261" s="651">
        <v>7.4999999999999997E-3</v>
      </c>
      <c r="H4261" s="651">
        <v>7.4999999999999997E-3</v>
      </c>
      <c r="I4261" s="651" t="s">
        <v>1302</v>
      </c>
    </row>
    <row r="4262" spans="1:9" ht="15.75" x14ac:dyDescent="0.25">
      <c r="A4262" s="651">
        <v>4261</v>
      </c>
      <c r="B4262" s="651" t="s">
        <v>1308</v>
      </c>
      <c r="C4262" s="651" t="s">
        <v>1305</v>
      </c>
      <c r="D4262" s="651" t="s">
        <v>1298</v>
      </c>
      <c r="E4262" s="651">
        <v>708</v>
      </c>
      <c r="F4262" s="651" t="s">
        <v>1301</v>
      </c>
      <c r="G4262" s="651">
        <v>7.4999999999999997E-3</v>
      </c>
      <c r="H4262" s="651">
        <v>7.4999999999999997E-3</v>
      </c>
      <c r="I4262" s="651" t="s">
        <v>1302</v>
      </c>
    </row>
    <row r="4263" spans="1:9" ht="15.75" x14ac:dyDescent="0.25">
      <c r="A4263" s="651">
        <v>4262</v>
      </c>
      <c r="B4263" s="651" t="s">
        <v>1308</v>
      </c>
      <c r="C4263" s="651" t="s">
        <v>1305</v>
      </c>
      <c r="D4263" s="651" t="s">
        <v>1298</v>
      </c>
      <c r="E4263" s="651">
        <v>712</v>
      </c>
      <c r="F4263" s="651" t="s">
        <v>1301</v>
      </c>
      <c r="G4263" s="651">
        <v>7.4000000000000003E-3</v>
      </c>
      <c r="H4263" s="651">
        <v>7.4000000000000003E-3</v>
      </c>
      <c r="I4263" s="651" t="s">
        <v>1302</v>
      </c>
    </row>
    <row r="4264" spans="1:9" ht="15.75" x14ac:dyDescent="0.25">
      <c r="A4264" s="651">
        <v>4263</v>
      </c>
      <c r="B4264" s="651" t="s">
        <v>1308</v>
      </c>
      <c r="C4264" s="651" t="s">
        <v>1305</v>
      </c>
      <c r="D4264" s="651" t="s">
        <v>1298</v>
      </c>
      <c r="E4264" s="651">
        <v>712</v>
      </c>
      <c r="F4264" s="651" t="s">
        <v>1301</v>
      </c>
      <c r="G4264" s="651">
        <v>7.4000000000000003E-3</v>
      </c>
      <c r="H4264" s="651">
        <v>7.4000000000000003E-3</v>
      </c>
      <c r="I4264" s="651" t="s">
        <v>1302</v>
      </c>
    </row>
    <row r="4265" spans="1:9" ht="15.75" x14ac:dyDescent="0.25">
      <c r="A4265" s="651">
        <v>4264</v>
      </c>
      <c r="B4265" s="651" t="s">
        <v>1308</v>
      </c>
      <c r="C4265" s="651" t="s">
        <v>1305</v>
      </c>
      <c r="D4265" s="651" t="s">
        <v>1298</v>
      </c>
      <c r="E4265" s="651">
        <v>715</v>
      </c>
      <c r="F4265" s="651" t="s">
        <v>1301</v>
      </c>
      <c r="G4265" s="651">
        <v>7.4000000000000003E-3</v>
      </c>
      <c r="H4265" s="651">
        <v>7.4000000000000003E-3</v>
      </c>
      <c r="I4265" s="651" t="s">
        <v>1302</v>
      </c>
    </row>
    <row r="4266" spans="1:9" ht="15.75" x14ac:dyDescent="0.25">
      <c r="A4266" s="651">
        <v>4265</v>
      </c>
      <c r="B4266" s="651" t="s">
        <v>1308</v>
      </c>
      <c r="C4266" s="651" t="s">
        <v>1305</v>
      </c>
      <c r="D4266" s="651" t="s">
        <v>1298</v>
      </c>
      <c r="E4266" s="651">
        <v>715</v>
      </c>
      <c r="F4266" s="651" t="s">
        <v>1301</v>
      </c>
      <c r="G4266" s="651">
        <v>7.4000000000000003E-3</v>
      </c>
      <c r="H4266" s="651">
        <v>7.4000000000000003E-3</v>
      </c>
      <c r="I4266" s="651" t="s">
        <v>1302</v>
      </c>
    </row>
    <row r="4267" spans="1:9" ht="15.75" x14ac:dyDescent="0.25">
      <c r="A4267" s="651">
        <v>4266</v>
      </c>
      <c r="B4267" s="651" t="s">
        <v>1308</v>
      </c>
      <c r="C4267" s="651" t="s">
        <v>1305</v>
      </c>
      <c r="D4267" s="651" t="s">
        <v>1298</v>
      </c>
      <c r="E4267" s="651">
        <v>715</v>
      </c>
      <c r="F4267" s="651" t="s">
        <v>1301</v>
      </c>
      <c r="G4267" s="651">
        <v>7.4000000000000003E-3</v>
      </c>
      <c r="H4267" s="651">
        <v>7.4000000000000003E-3</v>
      </c>
      <c r="I4267" s="651" t="s">
        <v>1302</v>
      </c>
    </row>
    <row r="4268" spans="1:9" ht="15.75" x14ac:dyDescent="0.25">
      <c r="A4268" s="651">
        <v>4267</v>
      </c>
      <c r="B4268" s="651" t="s">
        <v>1308</v>
      </c>
      <c r="C4268" s="651" t="s">
        <v>1305</v>
      </c>
      <c r="D4268" s="651" t="s">
        <v>1298</v>
      </c>
      <c r="E4268" s="651">
        <v>715</v>
      </c>
      <c r="F4268" s="651" t="s">
        <v>1301</v>
      </c>
      <c r="G4268" s="651">
        <v>7.4000000000000003E-3</v>
      </c>
      <c r="H4268" s="651">
        <v>7.4000000000000003E-3</v>
      </c>
      <c r="I4268" s="651" t="s">
        <v>1302</v>
      </c>
    </row>
    <row r="4269" spans="1:9" ht="15.75" x14ac:dyDescent="0.25">
      <c r="A4269" s="651">
        <v>4268</v>
      </c>
      <c r="B4269" s="651" t="s">
        <v>1308</v>
      </c>
      <c r="C4269" s="651" t="s">
        <v>1305</v>
      </c>
      <c r="D4269" s="651" t="s">
        <v>1298</v>
      </c>
      <c r="E4269" s="651">
        <v>715</v>
      </c>
      <c r="F4269" s="651" t="s">
        <v>1301</v>
      </c>
      <c r="G4269" s="651">
        <v>7.4000000000000003E-3</v>
      </c>
      <c r="H4269" s="651">
        <v>7.4000000000000003E-3</v>
      </c>
      <c r="I4269" s="651" t="s">
        <v>1302</v>
      </c>
    </row>
    <row r="4270" spans="1:9" ht="15.75" x14ac:dyDescent="0.25">
      <c r="A4270" s="651">
        <v>4269</v>
      </c>
      <c r="B4270" s="651" t="s">
        <v>1308</v>
      </c>
      <c r="C4270" s="651" t="s">
        <v>1305</v>
      </c>
      <c r="D4270" s="651" t="s">
        <v>1298</v>
      </c>
      <c r="E4270" s="651">
        <v>715</v>
      </c>
      <c r="F4270" s="651" t="s">
        <v>1301</v>
      </c>
      <c r="G4270" s="651">
        <v>7.4000000000000003E-3</v>
      </c>
      <c r="H4270" s="651">
        <v>7.4000000000000003E-3</v>
      </c>
      <c r="I4270" s="651" t="s">
        <v>1302</v>
      </c>
    </row>
    <row r="4271" spans="1:9" ht="15.75" x14ac:dyDescent="0.25">
      <c r="A4271" s="651">
        <v>4270</v>
      </c>
      <c r="B4271" s="651" t="s">
        <v>1308</v>
      </c>
      <c r="C4271" s="651" t="s">
        <v>1305</v>
      </c>
      <c r="D4271" s="651" t="s">
        <v>1298</v>
      </c>
      <c r="E4271" s="651">
        <v>715</v>
      </c>
      <c r="F4271" s="651" t="s">
        <v>1301</v>
      </c>
      <c r="G4271" s="651">
        <v>2.68125E-2</v>
      </c>
      <c r="H4271" s="651">
        <v>2.7E-2</v>
      </c>
      <c r="I4271" s="651" t="s">
        <v>1300</v>
      </c>
    </row>
    <row r="4272" spans="1:9" ht="15.75" x14ac:dyDescent="0.25">
      <c r="A4272" s="651">
        <v>4271</v>
      </c>
      <c r="B4272" s="651" t="s">
        <v>1308</v>
      </c>
      <c r="C4272" s="651" t="s">
        <v>1305</v>
      </c>
      <c r="D4272" s="651" t="s">
        <v>1298</v>
      </c>
      <c r="E4272" s="651">
        <v>718</v>
      </c>
      <c r="F4272" s="651" t="s">
        <v>1301</v>
      </c>
      <c r="G4272" s="651">
        <v>7.4000000000000003E-3</v>
      </c>
      <c r="H4272" s="651">
        <v>7.4000000000000003E-3</v>
      </c>
      <c r="I4272" s="651" t="s">
        <v>1302</v>
      </c>
    </row>
    <row r="4273" spans="1:9" ht="15.75" x14ac:dyDescent="0.25">
      <c r="A4273" s="651">
        <v>4272</v>
      </c>
      <c r="B4273" s="651" t="s">
        <v>1308</v>
      </c>
      <c r="C4273" s="651" t="s">
        <v>1305</v>
      </c>
      <c r="D4273" s="651" t="s">
        <v>1298</v>
      </c>
      <c r="E4273" s="651">
        <v>719</v>
      </c>
      <c r="F4273" s="651" t="s">
        <v>1301</v>
      </c>
      <c r="G4273" s="651">
        <v>7.3000000000000001E-3</v>
      </c>
      <c r="H4273" s="651">
        <v>7.3000000000000001E-3</v>
      </c>
      <c r="I4273" s="651" t="s">
        <v>1302</v>
      </c>
    </row>
    <row r="4274" spans="1:9" ht="15.75" x14ac:dyDescent="0.25">
      <c r="A4274" s="651">
        <v>4273</v>
      </c>
      <c r="B4274" s="651" t="s">
        <v>1308</v>
      </c>
      <c r="C4274" s="651" t="s">
        <v>1305</v>
      </c>
      <c r="D4274" s="651" t="s">
        <v>1298</v>
      </c>
      <c r="E4274" s="651">
        <v>719</v>
      </c>
      <c r="F4274" s="651" t="s">
        <v>1301</v>
      </c>
      <c r="G4274" s="651">
        <v>7.3000000000000001E-3</v>
      </c>
      <c r="H4274" s="651">
        <v>7.3000000000000001E-3</v>
      </c>
      <c r="I4274" s="651" t="s">
        <v>1302</v>
      </c>
    </row>
    <row r="4275" spans="1:9" ht="15.75" x14ac:dyDescent="0.25">
      <c r="A4275" s="651">
        <v>4274</v>
      </c>
      <c r="B4275" s="651" t="s">
        <v>1308</v>
      </c>
      <c r="C4275" s="651" t="s">
        <v>1305</v>
      </c>
      <c r="D4275" s="651" t="s">
        <v>1298</v>
      </c>
      <c r="E4275" s="651">
        <v>719</v>
      </c>
      <c r="F4275" s="651" t="s">
        <v>1301</v>
      </c>
      <c r="G4275" s="651">
        <v>7.3000000000000001E-3</v>
      </c>
      <c r="H4275" s="651">
        <v>7.3000000000000001E-3</v>
      </c>
      <c r="I4275" s="651" t="s">
        <v>1302</v>
      </c>
    </row>
    <row r="4276" spans="1:9" ht="15.75" x14ac:dyDescent="0.25">
      <c r="A4276" s="651">
        <v>4275</v>
      </c>
      <c r="B4276" s="651" t="s">
        <v>1308</v>
      </c>
      <c r="C4276" s="651" t="s">
        <v>1305</v>
      </c>
      <c r="D4276" s="651" t="s">
        <v>1298</v>
      </c>
      <c r="E4276" s="651">
        <v>720</v>
      </c>
      <c r="F4276" s="651" t="s">
        <v>1304</v>
      </c>
      <c r="G4276" s="651">
        <v>7.3000000000000001E-3</v>
      </c>
      <c r="H4276" s="651">
        <v>7.3000000000000001E-3</v>
      </c>
      <c r="I4276" s="651" t="s">
        <v>1302</v>
      </c>
    </row>
    <row r="4277" spans="1:9" ht="15.75" x14ac:dyDescent="0.25">
      <c r="A4277" s="651">
        <v>4276</v>
      </c>
      <c r="B4277" s="651" t="s">
        <v>1308</v>
      </c>
      <c r="C4277" s="651" t="s">
        <v>1305</v>
      </c>
      <c r="D4277" s="651" t="s">
        <v>1298</v>
      </c>
      <c r="E4277" s="651">
        <v>720</v>
      </c>
      <c r="F4277" s="651" t="s">
        <v>1304</v>
      </c>
      <c r="G4277" s="651">
        <v>7.3000000000000001E-3</v>
      </c>
      <c r="H4277" s="651">
        <v>7.3000000000000001E-3</v>
      </c>
      <c r="I4277" s="651" t="s">
        <v>1302</v>
      </c>
    </row>
    <row r="4278" spans="1:9" ht="15.75" x14ac:dyDescent="0.25">
      <c r="A4278" s="651">
        <v>4277</v>
      </c>
      <c r="B4278" s="651" t="s">
        <v>1308</v>
      </c>
      <c r="C4278" s="651" t="s">
        <v>1305</v>
      </c>
      <c r="D4278" s="651" t="s">
        <v>1298</v>
      </c>
      <c r="E4278" s="651">
        <v>720</v>
      </c>
      <c r="F4278" s="651" t="s">
        <v>1304</v>
      </c>
      <c r="G4278" s="651">
        <v>7.3000000000000001E-3</v>
      </c>
      <c r="H4278" s="651">
        <v>7.3000000000000001E-3</v>
      </c>
      <c r="I4278" s="651" t="s">
        <v>1302</v>
      </c>
    </row>
    <row r="4279" spans="1:9" ht="15.75" x14ac:dyDescent="0.25">
      <c r="A4279" s="651">
        <v>4278</v>
      </c>
      <c r="B4279" s="651" t="s">
        <v>1308</v>
      </c>
      <c r="C4279" s="651" t="s">
        <v>1305</v>
      </c>
      <c r="D4279" s="651" t="s">
        <v>1298</v>
      </c>
      <c r="E4279" s="651">
        <v>720</v>
      </c>
      <c r="F4279" s="651" t="s">
        <v>1304</v>
      </c>
      <c r="G4279" s="651">
        <v>7.3000000000000001E-3</v>
      </c>
      <c r="H4279" s="651">
        <v>7.3000000000000001E-3</v>
      </c>
      <c r="I4279" s="651" t="s">
        <v>1302</v>
      </c>
    </row>
    <row r="4280" spans="1:9" ht="15.75" x14ac:dyDescent="0.25">
      <c r="A4280" s="651">
        <v>4279</v>
      </c>
      <c r="B4280" s="651" t="s">
        <v>1308</v>
      </c>
      <c r="C4280" s="651" t="s">
        <v>1305</v>
      </c>
      <c r="D4280" s="651" t="s">
        <v>1298</v>
      </c>
      <c r="E4280" s="651">
        <v>720</v>
      </c>
      <c r="F4280" s="651" t="s">
        <v>1304</v>
      </c>
      <c r="G4280" s="651">
        <v>7.3000000000000001E-3</v>
      </c>
      <c r="H4280" s="651">
        <v>7.3000000000000001E-3</v>
      </c>
      <c r="I4280" s="651" t="s">
        <v>1302</v>
      </c>
    </row>
    <row r="4281" spans="1:9" ht="15.75" x14ac:dyDescent="0.25">
      <c r="A4281" s="651">
        <v>4280</v>
      </c>
      <c r="B4281" s="651" t="s">
        <v>1308</v>
      </c>
      <c r="C4281" s="651" t="s">
        <v>1305</v>
      </c>
      <c r="D4281" s="651" t="s">
        <v>1298</v>
      </c>
      <c r="E4281" s="651">
        <v>720</v>
      </c>
      <c r="F4281" s="651" t="s">
        <v>1304</v>
      </c>
      <c r="G4281" s="651">
        <v>7.3000000000000001E-3</v>
      </c>
      <c r="H4281" s="651">
        <v>7.3000000000000001E-3</v>
      </c>
      <c r="I4281" s="651" t="s">
        <v>1302</v>
      </c>
    </row>
    <row r="4282" spans="1:9" ht="15.75" x14ac:dyDescent="0.25">
      <c r="A4282" s="651">
        <v>4281</v>
      </c>
      <c r="B4282" s="651" t="s">
        <v>1308</v>
      </c>
      <c r="C4282" s="651" t="s">
        <v>1305</v>
      </c>
      <c r="D4282" s="651" t="s">
        <v>1298</v>
      </c>
      <c r="E4282" s="651">
        <v>720</v>
      </c>
      <c r="F4282" s="651" t="s">
        <v>1304</v>
      </c>
      <c r="G4282" s="651">
        <v>7.3000000000000001E-3</v>
      </c>
      <c r="H4282" s="651">
        <v>7.3000000000000001E-3</v>
      </c>
      <c r="I4282" s="651" t="s">
        <v>1302</v>
      </c>
    </row>
    <row r="4283" spans="1:9" ht="15.75" x14ac:dyDescent="0.25">
      <c r="A4283" s="651">
        <v>4282</v>
      </c>
      <c r="B4283" s="651" t="s">
        <v>1308</v>
      </c>
      <c r="C4283" s="651" t="s">
        <v>1305</v>
      </c>
      <c r="D4283" s="651" t="s">
        <v>1298</v>
      </c>
      <c r="E4283" s="651">
        <v>720</v>
      </c>
      <c r="F4283" s="651" t="s">
        <v>1304</v>
      </c>
      <c r="G4283" s="651">
        <v>7.3000000000000001E-3</v>
      </c>
      <c r="H4283" s="651">
        <v>7.3000000000000001E-3</v>
      </c>
      <c r="I4283" s="651" t="s">
        <v>1302</v>
      </c>
    </row>
    <row r="4284" spans="1:9" ht="15.75" x14ac:dyDescent="0.25">
      <c r="A4284" s="651">
        <v>4283</v>
      </c>
      <c r="B4284" s="651" t="s">
        <v>1308</v>
      </c>
      <c r="C4284" s="651" t="s">
        <v>1305</v>
      </c>
      <c r="D4284" s="651" t="s">
        <v>1298</v>
      </c>
      <c r="E4284" s="651">
        <v>720</v>
      </c>
      <c r="F4284" s="651" t="s">
        <v>1304</v>
      </c>
      <c r="G4284" s="651">
        <v>7.3000000000000001E-3</v>
      </c>
      <c r="H4284" s="651">
        <v>7.3000000000000001E-3</v>
      </c>
      <c r="I4284" s="651" t="s">
        <v>1302</v>
      </c>
    </row>
    <row r="4285" spans="1:9" ht="15.75" x14ac:dyDescent="0.25">
      <c r="A4285" s="651">
        <v>4284</v>
      </c>
      <c r="B4285" s="651" t="s">
        <v>1308</v>
      </c>
      <c r="C4285" s="651" t="s">
        <v>1305</v>
      </c>
      <c r="D4285" s="651" t="s">
        <v>1298</v>
      </c>
      <c r="E4285" s="651">
        <v>720</v>
      </c>
      <c r="F4285" s="651" t="s">
        <v>1304</v>
      </c>
      <c r="G4285" s="651">
        <v>1.0999999999999999E-2</v>
      </c>
      <c r="H4285" s="651">
        <v>1.0999999999999999E-2</v>
      </c>
      <c r="I4285" s="651" t="s">
        <v>1300</v>
      </c>
    </row>
    <row r="4286" spans="1:9" ht="15.75" x14ac:dyDescent="0.25">
      <c r="A4286" s="651">
        <v>4285</v>
      </c>
      <c r="B4286" s="651" t="s">
        <v>1308</v>
      </c>
      <c r="C4286" s="651" t="s">
        <v>1305</v>
      </c>
      <c r="D4286" s="651" t="s">
        <v>1298</v>
      </c>
      <c r="E4286" s="651">
        <v>720</v>
      </c>
      <c r="F4286" s="651" t="s">
        <v>1304</v>
      </c>
      <c r="G4286" s="651" t="s">
        <v>1303</v>
      </c>
      <c r="H4286" s="651">
        <v>1.2E-2</v>
      </c>
      <c r="I4286" s="651" t="s">
        <v>1300</v>
      </c>
    </row>
    <row r="4287" spans="1:9" ht="15.75" x14ac:dyDescent="0.25">
      <c r="A4287" s="651">
        <v>4286</v>
      </c>
      <c r="B4287" s="651" t="s">
        <v>1308</v>
      </c>
      <c r="C4287" s="651" t="s">
        <v>1305</v>
      </c>
      <c r="D4287" s="651" t="s">
        <v>1298</v>
      </c>
      <c r="E4287" s="651">
        <v>722</v>
      </c>
      <c r="F4287" s="651" t="s">
        <v>1304</v>
      </c>
      <c r="G4287" s="651">
        <v>7.3000000000000001E-3</v>
      </c>
      <c r="H4287" s="651">
        <v>7.3000000000000001E-3</v>
      </c>
      <c r="I4287" s="651" t="s">
        <v>1302</v>
      </c>
    </row>
    <row r="4288" spans="1:9" ht="15.75" x14ac:dyDescent="0.25">
      <c r="A4288" s="651">
        <v>4287</v>
      </c>
      <c r="B4288" s="651" t="s">
        <v>1308</v>
      </c>
      <c r="C4288" s="651" t="s">
        <v>1305</v>
      </c>
      <c r="D4288" s="651" t="s">
        <v>1298</v>
      </c>
      <c r="E4288" s="651">
        <v>722</v>
      </c>
      <c r="F4288" s="651" t="s">
        <v>1304</v>
      </c>
      <c r="G4288" s="651">
        <v>7.3000000000000001E-3</v>
      </c>
      <c r="H4288" s="651">
        <v>7.3000000000000001E-3</v>
      </c>
      <c r="I4288" s="651" t="s">
        <v>1302</v>
      </c>
    </row>
    <row r="4289" spans="1:9" ht="15.75" x14ac:dyDescent="0.25">
      <c r="A4289" s="651">
        <v>4288</v>
      </c>
      <c r="B4289" s="651" t="s">
        <v>1308</v>
      </c>
      <c r="C4289" s="651" t="s">
        <v>1305</v>
      </c>
      <c r="D4289" s="651" t="s">
        <v>1298</v>
      </c>
      <c r="E4289" s="651">
        <v>722</v>
      </c>
      <c r="F4289" s="651" t="s">
        <v>1304</v>
      </c>
      <c r="G4289" s="651">
        <v>7.3000000000000001E-3</v>
      </c>
      <c r="H4289" s="651">
        <v>7.3000000000000001E-3</v>
      </c>
      <c r="I4289" s="651" t="s">
        <v>1302</v>
      </c>
    </row>
    <row r="4290" spans="1:9" ht="15.75" x14ac:dyDescent="0.25">
      <c r="A4290" s="651">
        <v>4289</v>
      </c>
      <c r="B4290" s="651" t="s">
        <v>1308</v>
      </c>
      <c r="C4290" s="651" t="s">
        <v>1305</v>
      </c>
      <c r="D4290" s="651" t="s">
        <v>1298</v>
      </c>
      <c r="E4290" s="651">
        <v>722</v>
      </c>
      <c r="F4290" s="651" t="s">
        <v>1304</v>
      </c>
      <c r="G4290" s="651">
        <v>7.3000000000000001E-3</v>
      </c>
      <c r="H4290" s="651">
        <v>7.3000000000000001E-3</v>
      </c>
      <c r="I4290" s="651" t="s">
        <v>1302</v>
      </c>
    </row>
    <row r="4291" spans="1:9" ht="15.75" x14ac:dyDescent="0.25">
      <c r="A4291" s="651">
        <v>4290</v>
      </c>
      <c r="B4291" s="651" t="s">
        <v>1308</v>
      </c>
      <c r="C4291" s="651" t="s">
        <v>1305</v>
      </c>
      <c r="D4291" s="651" t="s">
        <v>1298</v>
      </c>
      <c r="E4291" s="651">
        <v>723</v>
      </c>
      <c r="F4291" s="651" t="s">
        <v>1304</v>
      </c>
      <c r="G4291" s="651">
        <v>7.3000000000000001E-3</v>
      </c>
      <c r="H4291" s="651">
        <v>7.3000000000000001E-3</v>
      </c>
      <c r="I4291" s="651" t="s">
        <v>1302</v>
      </c>
    </row>
    <row r="4292" spans="1:9" ht="15.75" x14ac:dyDescent="0.25">
      <c r="A4292" s="651">
        <v>4291</v>
      </c>
      <c r="B4292" s="651" t="s">
        <v>1308</v>
      </c>
      <c r="C4292" s="651" t="s">
        <v>1305</v>
      </c>
      <c r="D4292" s="651" t="s">
        <v>1298</v>
      </c>
      <c r="E4292" s="651">
        <v>723</v>
      </c>
      <c r="F4292" s="651" t="s">
        <v>1304</v>
      </c>
      <c r="G4292" s="651">
        <v>7.3000000000000001E-3</v>
      </c>
      <c r="H4292" s="651">
        <v>7.3000000000000001E-3</v>
      </c>
      <c r="I4292" s="651" t="s">
        <v>1302</v>
      </c>
    </row>
    <row r="4293" spans="1:9" ht="15.75" x14ac:dyDescent="0.25">
      <c r="A4293" s="651">
        <v>4292</v>
      </c>
      <c r="B4293" s="651" t="s">
        <v>1308</v>
      </c>
      <c r="C4293" s="651" t="s">
        <v>1305</v>
      </c>
      <c r="D4293" s="651" t="s">
        <v>1298</v>
      </c>
      <c r="E4293" s="651">
        <v>726</v>
      </c>
      <c r="F4293" s="651" t="s">
        <v>1304</v>
      </c>
      <c r="G4293" s="651">
        <v>1.2E-2</v>
      </c>
      <c r="H4293" s="651">
        <v>1.2E-2</v>
      </c>
      <c r="I4293" s="651" t="s">
        <v>1300</v>
      </c>
    </row>
    <row r="4294" spans="1:9" ht="15.75" x14ac:dyDescent="0.25">
      <c r="A4294" s="651">
        <v>4293</v>
      </c>
      <c r="B4294" s="651" t="s">
        <v>1308</v>
      </c>
      <c r="C4294" s="651" t="s">
        <v>1305</v>
      </c>
      <c r="D4294" s="651" t="s">
        <v>1298</v>
      </c>
      <c r="E4294" s="651">
        <v>726</v>
      </c>
      <c r="F4294" s="651" t="s">
        <v>1304</v>
      </c>
      <c r="G4294" s="651">
        <v>2.3E-2</v>
      </c>
      <c r="H4294" s="651">
        <v>2.3E-2</v>
      </c>
      <c r="I4294" s="651" t="s">
        <v>1300</v>
      </c>
    </row>
    <row r="4295" spans="1:9" ht="15.75" x14ac:dyDescent="0.25">
      <c r="A4295" s="651">
        <v>4294</v>
      </c>
      <c r="B4295" s="651" t="s">
        <v>1308</v>
      </c>
      <c r="C4295" s="651" t="s">
        <v>1305</v>
      </c>
      <c r="D4295" s="651" t="s">
        <v>1298</v>
      </c>
      <c r="E4295" s="651">
        <v>726</v>
      </c>
      <c r="F4295" s="651" t="s">
        <v>1304</v>
      </c>
      <c r="G4295" s="651">
        <v>8.8999999999999996E-2</v>
      </c>
      <c r="H4295" s="651">
        <v>8.8999999999999996E-2</v>
      </c>
      <c r="I4295" s="651" t="s">
        <v>1300</v>
      </c>
    </row>
    <row r="4296" spans="1:9" ht="15.75" x14ac:dyDescent="0.25">
      <c r="A4296" s="651">
        <v>4295</v>
      </c>
      <c r="B4296" s="651" t="s">
        <v>1308</v>
      </c>
      <c r="C4296" s="651" t="s">
        <v>1305</v>
      </c>
      <c r="D4296" s="651" t="s">
        <v>1298</v>
      </c>
      <c r="E4296" s="651">
        <v>728</v>
      </c>
      <c r="F4296" s="651" t="s">
        <v>1304</v>
      </c>
      <c r="G4296" s="651">
        <v>7.3000000000000001E-3</v>
      </c>
      <c r="H4296" s="651">
        <v>7.3000000000000001E-3</v>
      </c>
      <c r="I4296" s="651" t="s">
        <v>1302</v>
      </c>
    </row>
    <row r="4297" spans="1:9" ht="15.75" x14ac:dyDescent="0.25">
      <c r="A4297" s="651">
        <v>4296</v>
      </c>
      <c r="B4297" s="651" t="s">
        <v>1308</v>
      </c>
      <c r="C4297" s="651" t="s">
        <v>1305</v>
      </c>
      <c r="D4297" s="651" t="s">
        <v>1298</v>
      </c>
      <c r="E4297" s="651">
        <v>730</v>
      </c>
      <c r="F4297" s="651" t="s">
        <v>1304</v>
      </c>
      <c r="G4297" s="651">
        <v>7.1999999999999998E-3</v>
      </c>
      <c r="H4297" s="651">
        <v>7.1999999999999998E-3</v>
      </c>
      <c r="I4297" s="651" t="s">
        <v>1302</v>
      </c>
    </row>
    <row r="4298" spans="1:9" ht="15.75" x14ac:dyDescent="0.25">
      <c r="A4298" s="651">
        <v>4297</v>
      </c>
      <c r="B4298" s="651" t="s">
        <v>1308</v>
      </c>
      <c r="C4298" s="651" t="s">
        <v>1305</v>
      </c>
      <c r="D4298" s="651" t="s">
        <v>1298</v>
      </c>
      <c r="E4298" s="651">
        <v>730</v>
      </c>
      <c r="F4298" s="651" t="s">
        <v>1304</v>
      </c>
      <c r="G4298" s="651">
        <v>7.1999999999999998E-3</v>
      </c>
      <c r="H4298" s="651">
        <v>7.1999999999999998E-3</v>
      </c>
      <c r="I4298" s="651" t="s">
        <v>1302</v>
      </c>
    </row>
    <row r="4299" spans="1:9" ht="15.75" x14ac:dyDescent="0.25">
      <c r="A4299" s="651">
        <v>4298</v>
      </c>
      <c r="B4299" s="651" t="s">
        <v>1308</v>
      </c>
      <c r="C4299" s="651" t="s">
        <v>1305</v>
      </c>
      <c r="D4299" s="651" t="s">
        <v>1298</v>
      </c>
      <c r="E4299" s="651">
        <v>730</v>
      </c>
      <c r="F4299" s="651" t="s">
        <v>1304</v>
      </c>
      <c r="G4299" s="651">
        <v>7.1999999999999998E-3</v>
      </c>
      <c r="H4299" s="651">
        <v>7.1999999999999998E-3</v>
      </c>
      <c r="I4299" s="651" t="s">
        <v>1302</v>
      </c>
    </row>
    <row r="4300" spans="1:9" ht="15.75" x14ac:dyDescent="0.25">
      <c r="A4300" s="651">
        <v>4299</v>
      </c>
      <c r="B4300" s="651" t="s">
        <v>1308</v>
      </c>
      <c r="C4300" s="651" t="s">
        <v>1305</v>
      </c>
      <c r="D4300" s="651" t="s">
        <v>1298</v>
      </c>
      <c r="E4300" s="651">
        <v>730</v>
      </c>
      <c r="F4300" s="651" t="s">
        <v>1304</v>
      </c>
      <c r="G4300" s="651">
        <v>7.1999999999999998E-3</v>
      </c>
      <c r="H4300" s="651">
        <v>7.1999999999999998E-3</v>
      </c>
      <c r="I4300" s="651" t="s">
        <v>1302</v>
      </c>
    </row>
    <row r="4301" spans="1:9" ht="15.75" x14ac:dyDescent="0.25">
      <c r="A4301" s="651">
        <v>4300</v>
      </c>
      <c r="B4301" s="651" t="s">
        <v>1308</v>
      </c>
      <c r="C4301" s="651" t="s">
        <v>1305</v>
      </c>
      <c r="D4301" s="651" t="s">
        <v>1298</v>
      </c>
      <c r="E4301" s="651">
        <v>740</v>
      </c>
      <c r="F4301" s="651" t="s">
        <v>1304</v>
      </c>
      <c r="G4301" s="651">
        <v>7.1000000000000004E-3</v>
      </c>
      <c r="H4301" s="651">
        <v>7.1000000000000004E-3</v>
      </c>
      <c r="I4301" s="651" t="s">
        <v>1302</v>
      </c>
    </row>
    <row r="4302" spans="1:9" ht="15.75" x14ac:dyDescent="0.25">
      <c r="A4302" s="651">
        <v>4301</v>
      </c>
      <c r="B4302" s="651" t="s">
        <v>1308</v>
      </c>
      <c r="C4302" s="651" t="s">
        <v>1305</v>
      </c>
      <c r="D4302" s="651" t="s">
        <v>1298</v>
      </c>
      <c r="E4302" s="651">
        <v>740</v>
      </c>
      <c r="F4302" s="651" t="s">
        <v>1304</v>
      </c>
      <c r="G4302" s="651">
        <v>7.1000000000000004E-3</v>
      </c>
      <c r="H4302" s="651">
        <v>7.1000000000000004E-3</v>
      </c>
      <c r="I4302" s="651" t="s">
        <v>1302</v>
      </c>
    </row>
    <row r="4303" spans="1:9" ht="15.75" x14ac:dyDescent="0.25">
      <c r="A4303" s="651">
        <v>4302</v>
      </c>
      <c r="B4303" s="651" t="s">
        <v>1308</v>
      </c>
      <c r="C4303" s="651" t="s">
        <v>1305</v>
      </c>
      <c r="D4303" s="651" t="s">
        <v>1298</v>
      </c>
      <c r="E4303" s="651">
        <v>741</v>
      </c>
      <c r="F4303" s="651" t="s">
        <v>1304</v>
      </c>
      <c r="G4303" s="651">
        <v>7.1000000000000004E-3</v>
      </c>
      <c r="H4303" s="651">
        <v>7.1000000000000004E-3</v>
      </c>
      <c r="I4303" s="651" t="s">
        <v>1302</v>
      </c>
    </row>
    <row r="4304" spans="1:9" ht="15.75" x14ac:dyDescent="0.25">
      <c r="A4304" s="651">
        <v>4303</v>
      </c>
      <c r="B4304" s="651" t="s">
        <v>1308</v>
      </c>
      <c r="C4304" s="651" t="s">
        <v>1305</v>
      </c>
      <c r="D4304" s="651" t="s">
        <v>1298</v>
      </c>
      <c r="E4304" s="651">
        <v>741</v>
      </c>
      <c r="F4304" s="651" t="s">
        <v>1304</v>
      </c>
      <c r="G4304" s="651">
        <v>7.1000000000000004E-3</v>
      </c>
      <c r="H4304" s="651">
        <v>7.1000000000000004E-3</v>
      </c>
      <c r="I4304" s="651" t="s">
        <v>1302</v>
      </c>
    </row>
    <row r="4305" spans="1:9" ht="15.75" x14ac:dyDescent="0.25">
      <c r="A4305" s="651">
        <v>4304</v>
      </c>
      <c r="B4305" s="651" t="s">
        <v>1308</v>
      </c>
      <c r="C4305" s="651" t="s">
        <v>1305</v>
      </c>
      <c r="D4305" s="651" t="s">
        <v>1298</v>
      </c>
      <c r="E4305" s="651">
        <v>741</v>
      </c>
      <c r="F4305" s="651" t="s">
        <v>1304</v>
      </c>
      <c r="G4305" s="651">
        <v>7.1000000000000004E-3</v>
      </c>
      <c r="H4305" s="651">
        <v>7.1000000000000004E-3</v>
      </c>
      <c r="I4305" s="651" t="s">
        <v>1302</v>
      </c>
    </row>
    <row r="4306" spans="1:9" ht="15.75" x14ac:dyDescent="0.25">
      <c r="A4306" s="651">
        <v>4305</v>
      </c>
      <c r="B4306" s="651" t="s">
        <v>1308</v>
      </c>
      <c r="C4306" s="651" t="s">
        <v>1305</v>
      </c>
      <c r="D4306" s="651" t="s">
        <v>1298</v>
      </c>
      <c r="E4306" s="651" t="s">
        <v>1303</v>
      </c>
      <c r="F4306" s="651" t="s">
        <v>1301</v>
      </c>
      <c r="G4306" s="651" t="s">
        <v>1303</v>
      </c>
      <c r="H4306" s="651">
        <v>2.9000000000000001E-2</v>
      </c>
      <c r="I4306" s="651" t="s">
        <v>1302</v>
      </c>
    </row>
    <row r="4307" spans="1:9" ht="15.75" x14ac:dyDescent="0.25">
      <c r="A4307" s="651">
        <v>4306</v>
      </c>
      <c r="B4307" s="651" t="s">
        <v>1308</v>
      </c>
      <c r="C4307" s="651" t="s">
        <v>1305</v>
      </c>
      <c r="D4307" s="651" t="s">
        <v>1298</v>
      </c>
      <c r="E4307" s="651" t="s">
        <v>1303</v>
      </c>
      <c r="F4307" s="651" t="s">
        <v>1301</v>
      </c>
      <c r="G4307" s="651" t="s">
        <v>1303</v>
      </c>
      <c r="H4307" s="651">
        <v>0.03</v>
      </c>
      <c r="I4307" s="651" t="s">
        <v>1302</v>
      </c>
    </row>
    <row r="4308" spans="1:9" ht="15.75" x14ac:dyDescent="0.25">
      <c r="A4308" s="651">
        <v>4307</v>
      </c>
      <c r="B4308" s="651" t="s">
        <v>1308</v>
      </c>
      <c r="C4308" s="651" t="s">
        <v>1305</v>
      </c>
      <c r="D4308" s="651" t="s">
        <v>1298</v>
      </c>
      <c r="E4308" s="651" t="s">
        <v>1303</v>
      </c>
      <c r="F4308" s="651" t="s">
        <v>1301</v>
      </c>
      <c r="G4308" s="651" t="s">
        <v>1303</v>
      </c>
      <c r="H4308" s="651">
        <v>0.03</v>
      </c>
      <c r="I4308" s="651" t="s">
        <v>1302</v>
      </c>
    </row>
    <row r="4309" spans="1:9" ht="15.75" x14ac:dyDescent="0.25">
      <c r="A4309" s="651">
        <v>4308</v>
      </c>
      <c r="B4309" s="651" t="s">
        <v>1308</v>
      </c>
      <c r="C4309" s="651" t="s">
        <v>1305</v>
      </c>
      <c r="D4309" s="651" t="s">
        <v>1298</v>
      </c>
      <c r="E4309" s="651" t="s">
        <v>1303</v>
      </c>
      <c r="F4309" s="651" t="s">
        <v>1301</v>
      </c>
      <c r="G4309" s="651" t="s">
        <v>1303</v>
      </c>
      <c r="H4309" s="651">
        <v>0.03</v>
      </c>
      <c r="I4309" s="651" t="s">
        <v>1302</v>
      </c>
    </row>
    <row r="4310" spans="1:9" ht="15.75" x14ac:dyDescent="0.25">
      <c r="A4310" s="651">
        <v>4309</v>
      </c>
      <c r="B4310" s="651" t="s">
        <v>1308</v>
      </c>
      <c r="C4310" s="651" t="s">
        <v>1305</v>
      </c>
      <c r="D4310" s="651" t="s">
        <v>1298</v>
      </c>
      <c r="E4310" s="651" t="s">
        <v>1303</v>
      </c>
      <c r="F4310" s="651" t="s">
        <v>1301</v>
      </c>
      <c r="G4310" s="651" t="s">
        <v>1303</v>
      </c>
      <c r="H4310" s="651">
        <v>0.03</v>
      </c>
      <c r="I4310" s="651" t="s">
        <v>1302</v>
      </c>
    </row>
    <row r="4311" spans="1:9" ht="15.75" x14ac:dyDescent="0.25">
      <c r="A4311" s="651">
        <v>4310</v>
      </c>
      <c r="B4311" s="651" t="s">
        <v>1308</v>
      </c>
      <c r="C4311" s="651" t="s">
        <v>1305</v>
      </c>
      <c r="D4311" s="651" t="s">
        <v>1298</v>
      </c>
      <c r="E4311" s="651" t="s">
        <v>1303</v>
      </c>
      <c r="F4311" s="651" t="s">
        <v>1301</v>
      </c>
      <c r="G4311" s="651" t="s">
        <v>1303</v>
      </c>
      <c r="H4311" s="651">
        <v>0.03</v>
      </c>
      <c r="I4311" s="651" t="s">
        <v>1302</v>
      </c>
    </row>
    <row r="4312" spans="1:9" ht="15.75" x14ac:dyDescent="0.25">
      <c r="A4312" s="651">
        <v>4311</v>
      </c>
      <c r="B4312" s="651" t="s">
        <v>1308</v>
      </c>
      <c r="C4312" s="651" t="s">
        <v>1305</v>
      </c>
      <c r="D4312" s="651" t="s">
        <v>1298</v>
      </c>
      <c r="E4312" s="651" t="s">
        <v>1303</v>
      </c>
      <c r="F4312" s="651" t="s">
        <v>1301</v>
      </c>
      <c r="G4312" s="651" t="s">
        <v>1303</v>
      </c>
      <c r="H4312" s="651">
        <v>0.03</v>
      </c>
      <c r="I4312" s="651" t="s">
        <v>1302</v>
      </c>
    </row>
    <row r="4313" spans="1:9" ht="15.75" x14ac:dyDescent="0.25">
      <c r="A4313" s="651">
        <v>4312</v>
      </c>
      <c r="B4313" s="651" t="s">
        <v>1308</v>
      </c>
      <c r="C4313" s="651" t="s">
        <v>1305</v>
      </c>
      <c r="D4313" s="651" t="s">
        <v>1298</v>
      </c>
      <c r="E4313" s="651" t="s">
        <v>1303</v>
      </c>
      <c r="F4313" s="651" t="s">
        <v>1301</v>
      </c>
      <c r="G4313" s="651" t="s">
        <v>1303</v>
      </c>
      <c r="H4313" s="651">
        <v>0.03</v>
      </c>
      <c r="I4313" s="651" t="s">
        <v>1302</v>
      </c>
    </row>
    <row r="4314" spans="1:9" ht="15.75" x14ac:dyDescent="0.25">
      <c r="A4314" s="651">
        <v>4313</v>
      </c>
      <c r="B4314" s="651" t="s">
        <v>1308</v>
      </c>
      <c r="C4314" s="651" t="s">
        <v>1305</v>
      </c>
      <c r="D4314" s="651" t="s">
        <v>1298</v>
      </c>
      <c r="E4314" s="651" t="s">
        <v>1303</v>
      </c>
      <c r="F4314" s="651" t="s">
        <v>1301</v>
      </c>
      <c r="G4314" s="651" t="s">
        <v>1303</v>
      </c>
      <c r="H4314" s="651">
        <v>0.03</v>
      </c>
      <c r="I4314" s="651" t="s">
        <v>1302</v>
      </c>
    </row>
    <row r="4315" spans="1:9" ht="15.75" x14ac:dyDescent="0.25">
      <c r="A4315" s="651">
        <v>4314</v>
      </c>
      <c r="B4315" s="651" t="s">
        <v>1308</v>
      </c>
      <c r="C4315" s="651" t="s">
        <v>1305</v>
      </c>
      <c r="D4315" s="651" t="s">
        <v>1298</v>
      </c>
      <c r="E4315" s="651" t="s">
        <v>1303</v>
      </c>
      <c r="F4315" s="651" t="s">
        <v>1301</v>
      </c>
      <c r="G4315" s="651" t="s">
        <v>1303</v>
      </c>
      <c r="H4315" s="651">
        <v>0.03</v>
      </c>
      <c r="I4315" s="651" t="s">
        <v>1302</v>
      </c>
    </row>
    <row r="4316" spans="1:9" ht="15.75" x14ac:dyDescent="0.25">
      <c r="A4316" s="651">
        <v>4315</v>
      </c>
      <c r="B4316" s="651" t="s">
        <v>1308</v>
      </c>
      <c r="C4316" s="651" t="s">
        <v>1305</v>
      </c>
      <c r="D4316" s="651" t="s">
        <v>1298</v>
      </c>
      <c r="E4316" s="651" t="s">
        <v>1303</v>
      </c>
      <c r="F4316" s="651" t="s">
        <v>1301</v>
      </c>
      <c r="G4316" s="651" t="s">
        <v>1303</v>
      </c>
      <c r="H4316" s="651">
        <v>0.03</v>
      </c>
      <c r="I4316" s="651" t="s">
        <v>1302</v>
      </c>
    </row>
    <row r="4317" spans="1:9" ht="15.75" x14ac:dyDescent="0.25">
      <c r="A4317" s="651">
        <v>4316</v>
      </c>
      <c r="B4317" s="651" t="s">
        <v>1308</v>
      </c>
      <c r="C4317" s="651" t="s">
        <v>1305</v>
      </c>
      <c r="D4317" s="651" t="s">
        <v>1298</v>
      </c>
      <c r="E4317" s="651" t="s">
        <v>1303</v>
      </c>
      <c r="F4317" s="651" t="s">
        <v>1301</v>
      </c>
      <c r="G4317" s="651" t="s">
        <v>1303</v>
      </c>
      <c r="H4317" s="651">
        <v>0.03</v>
      </c>
      <c r="I4317" s="651" t="s">
        <v>1302</v>
      </c>
    </row>
    <row r="4318" spans="1:9" ht="15.75" x14ac:dyDescent="0.25">
      <c r="A4318" s="651">
        <v>4317</v>
      </c>
      <c r="B4318" s="651" t="s">
        <v>1308</v>
      </c>
      <c r="C4318" s="651" t="s">
        <v>1305</v>
      </c>
      <c r="D4318" s="651" t="s">
        <v>1298</v>
      </c>
      <c r="E4318" s="651" t="s">
        <v>1303</v>
      </c>
      <c r="F4318" s="651" t="s">
        <v>1301</v>
      </c>
      <c r="G4318" s="651" t="s">
        <v>1303</v>
      </c>
      <c r="H4318" s="651">
        <v>0.03</v>
      </c>
      <c r="I4318" s="651" t="s">
        <v>1302</v>
      </c>
    </row>
    <row r="4319" spans="1:9" ht="15.75" x14ac:dyDescent="0.25">
      <c r="A4319" s="651">
        <v>4318</v>
      </c>
      <c r="B4319" s="651" t="s">
        <v>1308</v>
      </c>
      <c r="C4319" s="651" t="s">
        <v>1305</v>
      </c>
      <c r="D4319" s="651" t="s">
        <v>1298</v>
      </c>
      <c r="E4319" s="651" t="s">
        <v>1303</v>
      </c>
      <c r="F4319" s="651" t="s">
        <v>1301</v>
      </c>
      <c r="G4319" s="651" t="s">
        <v>1303</v>
      </c>
      <c r="H4319" s="651">
        <v>0.03</v>
      </c>
      <c r="I4319" s="651" t="s">
        <v>1302</v>
      </c>
    </row>
    <row r="4320" spans="1:9" ht="15.75" x14ac:dyDescent="0.25">
      <c r="A4320" s="651">
        <v>4319</v>
      </c>
      <c r="B4320" s="651" t="s">
        <v>1308</v>
      </c>
      <c r="C4320" s="651" t="s">
        <v>1305</v>
      </c>
      <c r="D4320" s="651" t="s">
        <v>1298</v>
      </c>
      <c r="E4320" s="651" t="s">
        <v>1303</v>
      </c>
      <c r="F4320" s="651" t="s">
        <v>1301</v>
      </c>
      <c r="G4320" s="651" t="s">
        <v>1303</v>
      </c>
      <c r="H4320" s="651">
        <v>0.03</v>
      </c>
      <c r="I4320" s="651" t="s">
        <v>1302</v>
      </c>
    </row>
    <row r="4321" spans="1:9" ht="15.75" x14ac:dyDescent="0.25">
      <c r="A4321" s="651">
        <v>4320</v>
      </c>
      <c r="B4321" s="651" t="s">
        <v>1308</v>
      </c>
      <c r="C4321" s="651" t="s">
        <v>1305</v>
      </c>
      <c r="D4321" s="651" t="s">
        <v>1298</v>
      </c>
      <c r="E4321" s="651" t="s">
        <v>1303</v>
      </c>
      <c r="F4321" s="651" t="s">
        <v>1301</v>
      </c>
      <c r="G4321" s="651" t="s">
        <v>1303</v>
      </c>
      <c r="H4321" s="651">
        <v>0.03</v>
      </c>
      <c r="I4321" s="651" t="s">
        <v>1302</v>
      </c>
    </row>
    <row r="4322" spans="1:9" ht="15.75" x14ac:dyDescent="0.25">
      <c r="A4322" s="651">
        <v>4321</v>
      </c>
      <c r="B4322" s="651" t="s">
        <v>1308</v>
      </c>
      <c r="C4322" s="651" t="s">
        <v>1305</v>
      </c>
      <c r="D4322" s="651" t="s">
        <v>1298</v>
      </c>
      <c r="E4322" s="651" t="s">
        <v>1303</v>
      </c>
      <c r="F4322" s="651" t="s">
        <v>1301</v>
      </c>
      <c r="G4322" s="651" t="s">
        <v>1303</v>
      </c>
      <c r="H4322" s="651">
        <v>0.03</v>
      </c>
      <c r="I4322" s="651" t="s">
        <v>1302</v>
      </c>
    </row>
    <row r="4323" spans="1:9" ht="15.75" x14ac:dyDescent="0.25">
      <c r="A4323" s="651">
        <v>4322</v>
      </c>
      <c r="B4323" s="651" t="s">
        <v>1308</v>
      </c>
      <c r="C4323" s="651" t="s">
        <v>1305</v>
      </c>
      <c r="D4323" s="651" t="s">
        <v>1298</v>
      </c>
      <c r="E4323" s="651" t="s">
        <v>1303</v>
      </c>
      <c r="F4323" s="651" t="s">
        <v>1301</v>
      </c>
      <c r="G4323" s="651" t="s">
        <v>1303</v>
      </c>
      <c r="H4323" s="651">
        <v>0.03</v>
      </c>
      <c r="I4323" s="651" t="s">
        <v>1302</v>
      </c>
    </row>
    <row r="4324" spans="1:9" ht="15.75" x14ac:dyDescent="0.25">
      <c r="A4324" s="651">
        <v>4323</v>
      </c>
      <c r="B4324" s="651" t="s">
        <v>1308</v>
      </c>
      <c r="C4324" s="651" t="s">
        <v>1305</v>
      </c>
      <c r="D4324" s="651" t="s">
        <v>1298</v>
      </c>
      <c r="E4324" s="651" t="s">
        <v>1303</v>
      </c>
      <c r="F4324" s="651" t="s">
        <v>1301</v>
      </c>
      <c r="G4324" s="651" t="s">
        <v>1303</v>
      </c>
      <c r="H4324" s="651">
        <v>0.03</v>
      </c>
      <c r="I4324" s="651" t="s">
        <v>1302</v>
      </c>
    </row>
    <row r="4325" spans="1:9" ht="15.75" x14ac:dyDescent="0.25">
      <c r="A4325" s="651">
        <v>4324</v>
      </c>
      <c r="B4325" s="651" t="s">
        <v>1308</v>
      </c>
      <c r="C4325" s="651" t="s">
        <v>1305</v>
      </c>
      <c r="D4325" s="651" t="s">
        <v>1298</v>
      </c>
      <c r="E4325" s="651" t="s">
        <v>1303</v>
      </c>
      <c r="F4325" s="651" t="s">
        <v>1301</v>
      </c>
      <c r="G4325" s="651" t="s">
        <v>1303</v>
      </c>
      <c r="H4325" s="651">
        <v>0.03</v>
      </c>
      <c r="I4325" s="651" t="s">
        <v>1302</v>
      </c>
    </row>
    <row r="4326" spans="1:9" ht="15.75" x14ac:dyDescent="0.25">
      <c r="A4326" s="651">
        <v>4325</v>
      </c>
      <c r="B4326" s="651" t="s">
        <v>1308</v>
      </c>
      <c r="C4326" s="651" t="s">
        <v>1305</v>
      </c>
      <c r="D4326" s="651" t="s">
        <v>1298</v>
      </c>
      <c r="E4326" s="651" t="s">
        <v>1303</v>
      </c>
      <c r="F4326" s="651" t="s">
        <v>1301</v>
      </c>
      <c r="G4326" s="651" t="s">
        <v>1303</v>
      </c>
      <c r="H4326" s="651">
        <v>0.03</v>
      </c>
      <c r="I4326" s="651" t="s">
        <v>1302</v>
      </c>
    </row>
    <row r="4327" spans="1:9" ht="15.75" x14ac:dyDescent="0.25">
      <c r="A4327" s="651">
        <v>4326</v>
      </c>
      <c r="B4327" s="651" t="s">
        <v>1308</v>
      </c>
      <c r="C4327" s="651" t="s">
        <v>1305</v>
      </c>
      <c r="D4327" s="651" t="s">
        <v>1298</v>
      </c>
      <c r="E4327" s="651" t="s">
        <v>1303</v>
      </c>
      <c r="F4327" s="651" t="s">
        <v>1301</v>
      </c>
      <c r="G4327" s="651" t="s">
        <v>1303</v>
      </c>
      <c r="H4327" s="651">
        <v>0.03</v>
      </c>
      <c r="I4327" s="651" t="s">
        <v>1302</v>
      </c>
    </row>
    <row r="4328" spans="1:9" ht="15.75" x14ac:dyDescent="0.25">
      <c r="A4328" s="651">
        <v>4327</v>
      </c>
      <c r="B4328" s="651" t="s">
        <v>1308</v>
      </c>
      <c r="C4328" s="651" t="s">
        <v>1305</v>
      </c>
      <c r="D4328" s="651" t="s">
        <v>1298</v>
      </c>
      <c r="E4328" s="651" t="s">
        <v>1303</v>
      </c>
      <c r="F4328" s="651" t="s">
        <v>1301</v>
      </c>
      <c r="G4328" s="651" t="s">
        <v>1303</v>
      </c>
      <c r="H4328" s="651">
        <v>0.03</v>
      </c>
      <c r="I4328" s="651" t="s">
        <v>1302</v>
      </c>
    </row>
    <row r="4329" spans="1:9" ht="15.75" x14ac:dyDescent="0.25">
      <c r="A4329" s="651">
        <v>4328</v>
      </c>
      <c r="B4329" s="651" t="s">
        <v>1308</v>
      </c>
      <c r="C4329" s="651" t="s">
        <v>1305</v>
      </c>
      <c r="D4329" s="651" t="s">
        <v>1298</v>
      </c>
      <c r="E4329" s="651" t="s">
        <v>1303</v>
      </c>
      <c r="F4329" s="651" t="s">
        <v>1301</v>
      </c>
      <c r="G4329" s="651" t="s">
        <v>1303</v>
      </c>
      <c r="H4329" s="651">
        <v>0.03</v>
      </c>
      <c r="I4329" s="651" t="s">
        <v>1302</v>
      </c>
    </row>
    <row r="4330" spans="1:9" ht="15.75" x14ac:dyDescent="0.25">
      <c r="A4330" s="651">
        <v>4329</v>
      </c>
      <c r="B4330" s="651" t="s">
        <v>1308</v>
      </c>
      <c r="C4330" s="651" t="s">
        <v>1305</v>
      </c>
      <c r="D4330" s="651" t="s">
        <v>1298</v>
      </c>
      <c r="E4330" s="651" t="s">
        <v>1303</v>
      </c>
      <c r="F4330" s="651" t="s">
        <v>1301</v>
      </c>
      <c r="G4330" s="651" t="s">
        <v>1303</v>
      </c>
      <c r="H4330" s="651">
        <v>0.03</v>
      </c>
      <c r="I4330" s="651" t="s">
        <v>1302</v>
      </c>
    </row>
    <row r="4331" spans="1:9" ht="15.75" x14ac:dyDescent="0.25">
      <c r="A4331" s="651">
        <v>4330</v>
      </c>
      <c r="B4331" s="651" t="s">
        <v>1308</v>
      </c>
      <c r="C4331" s="651" t="s">
        <v>1305</v>
      </c>
      <c r="D4331" s="651" t="s">
        <v>1298</v>
      </c>
      <c r="E4331" s="651" t="s">
        <v>1303</v>
      </c>
      <c r="F4331" s="651" t="s">
        <v>1301</v>
      </c>
      <c r="G4331" s="651" t="s">
        <v>1303</v>
      </c>
      <c r="H4331" s="651">
        <v>0.03</v>
      </c>
      <c r="I4331" s="651" t="s">
        <v>1302</v>
      </c>
    </row>
    <row r="4332" spans="1:9" ht="15.75" x14ac:dyDescent="0.25">
      <c r="A4332" s="651">
        <v>4331</v>
      </c>
      <c r="B4332" s="651" t="s">
        <v>1308</v>
      </c>
      <c r="C4332" s="651" t="s">
        <v>1305</v>
      </c>
      <c r="D4332" s="651" t="s">
        <v>1298</v>
      </c>
      <c r="E4332" s="651" t="s">
        <v>1303</v>
      </c>
      <c r="F4332" s="651" t="s">
        <v>1301</v>
      </c>
      <c r="G4332" s="651" t="s">
        <v>1303</v>
      </c>
      <c r="H4332" s="651">
        <v>0.03</v>
      </c>
      <c r="I4332" s="651" t="s">
        <v>1302</v>
      </c>
    </row>
    <row r="4333" spans="1:9" ht="15.75" x14ac:dyDescent="0.25">
      <c r="A4333" s="651">
        <v>4332</v>
      </c>
      <c r="B4333" s="651" t="s">
        <v>1308</v>
      </c>
      <c r="C4333" s="651" t="s">
        <v>1305</v>
      </c>
      <c r="D4333" s="651" t="s">
        <v>1298</v>
      </c>
      <c r="E4333" s="651" t="s">
        <v>1303</v>
      </c>
      <c r="F4333" s="651" t="s">
        <v>1301</v>
      </c>
      <c r="G4333" s="651" t="s">
        <v>1303</v>
      </c>
      <c r="H4333" s="651">
        <v>0.03</v>
      </c>
      <c r="I4333" s="651" t="s">
        <v>1302</v>
      </c>
    </row>
    <row r="4334" spans="1:9" ht="15.75" x14ac:dyDescent="0.25">
      <c r="A4334" s="651">
        <v>4333</v>
      </c>
      <c r="B4334" s="651" t="s">
        <v>1308</v>
      </c>
      <c r="C4334" s="651" t="s">
        <v>1305</v>
      </c>
      <c r="D4334" s="651" t="s">
        <v>1298</v>
      </c>
      <c r="E4334" s="651" t="s">
        <v>1303</v>
      </c>
      <c r="F4334" s="651" t="s">
        <v>1301</v>
      </c>
      <c r="G4334" s="651" t="s">
        <v>1303</v>
      </c>
      <c r="H4334" s="651">
        <v>0.03</v>
      </c>
      <c r="I4334" s="651" t="s">
        <v>1302</v>
      </c>
    </row>
    <row r="4335" spans="1:9" ht="15.75" x14ac:dyDescent="0.25">
      <c r="A4335" s="651">
        <v>4334</v>
      </c>
      <c r="B4335" s="651" t="s">
        <v>1308</v>
      </c>
      <c r="C4335" s="651" t="s">
        <v>1305</v>
      </c>
      <c r="D4335" s="651" t="s">
        <v>1298</v>
      </c>
      <c r="E4335" s="651" t="s">
        <v>1303</v>
      </c>
      <c r="F4335" s="651" t="s">
        <v>1301</v>
      </c>
      <c r="G4335" s="651" t="s">
        <v>1303</v>
      </c>
      <c r="H4335" s="651">
        <v>0.03</v>
      </c>
      <c r="I4335" s="651" t="s">
        <v>1302</v>
      </c>
    </row>
    <row r="4336" spans="1:9" ht="15.75" x14ac:dyDescent="0.25">
      <c r="A4336" s="651">
        <v>4335</v>
      </c>
      <c r="B4336" s="651" t="s">
        <v>1308</v>
      </c>
      <c r="C4336" s="651" t="s">
        <v>1305</v>
      </c>
      <c r="D4336" s="651" t="s">
        <v>1298</v>
      </c>
      <c r="E4336" s="651" t="s">
        <v>1303</v>
      </c>
      <c r="F4336" s="651" t="s">
        <v>1301</v>
      </c>
      <c r="G4336" s="651" t="s">
        <v>1303</v>
      </c>
      <c r="H4336" s="651">
        <v>0.03</v>
      </c>
      <c r="I4336" s="651" t="s">
        <v>1302</v>
      </c>
    </row>
    <row r="4337" spans="1:9" ht="15.75" x14ac:dyDescent="0.25">
      <c r="A4337" s="651">
        <v>4336</v>
      </c>
      <c r="B4337" s="651" t="s">
        <v>1308</v>
      </c>
      <c r="C4337" s="651" t="s">
        <v>1305</v>
      </c>
      <c r="D4337" s="651" t="s">
        <v>1298</v>
      </c>
      <c r="E4337" s="651" t="s">
        <v>1303</v>
      </c>
      <c r="F4337" s="651" t="s">
        <v>1301</v>
      </c>
      <c r="G4337" s="651" t="s">
        <v>1303</v>
      </c>
      <c r="H4337" s="651">
        <v>0.03</v>
      </c>
      <c r="I4337" s="651" t="s">
        <v>1302</v>
      </c>
    </row>
    <row r="4338" spans="1:9" ht="15.75" x14ac:dyDescent="0.25">
      <c r="A4338" s="651">
        <v>4337</v>
      </c>
      <c r="B4338" s="651" t="s">
        <v>1308</v>
      </c>
      <c r="C4338" s="651" t="s">
        <v>1305</v>
      </c>
      <c r="D4338" s="651" t="s">
        <v>1298</v>
      </c>
      <c r="E4338" s="651" t="s">
        <v>1303</v>
      </c>
      <c r="F4338" s="651" t="s">
        <v>1301</v>
      </c>
      <c r="G4338" s="651" t="s">
        <v>1303</v>
      </c>
      <c r="H4338" s="651">
        <v>0.03</v>
      </c>
      <c r="I4338" s="651" t="s">
        <v>1302</v>
      </c>
    </row>
    <row r="4339" spans="1:9" ht="15.75" x14ac:dyDescent="0.25">
      <c r="A4339" s="651">
        <v>4338</v>
      </c>
      <c r="B4339" s="651" t="s">
        <v>1308</v>
      </c>
      <c r="C4339" s="651" t="s">
        <v>1305</v>
      </c>
      <c r="D4339" s="651" t="s">
        <v>1298</v>
      </c>
      <c r="E4339" s="651" t="s">
        <v>1303</v>
      </c>
      <c r="F4339" s="651" t="s">
        <v>1301</v>
      </c>
      <c r="G4339" s="651" t="s">
        <v>1303</v>
      </c>
      <c r="H4339" s="651">
        <v>0.03</v>
      </c>
      <c r="I4339" s="651" t="s">
        <v>1302</v>
      </c>
    </row>
    <row r="4340" spans="1:9" ht="15.75" x14ac:dyDescent="0.25">
      <c r="A4340" s="651">
        <v>4339</v>
      </c>
      <c r="B4340" s="651" t="s">
        <v>1308</v>
      </c>
      <c r="C4340" s="651" t="s">
        <v>1305</v>
      </c>
      <c r="D4340" s="651" t="s">
        <v>1298</v>
      </c>
      <c r="E4340" s="651" t="s">
        <v>1303</v>
      </c>
      <c r="F4340" s="651" t="s">
        <v>1301</v>
      </c>
      <c r="G4340" s="651" t="s">
        <v>1303</v>
      </c>
      <c r="H4340" s="651">
        <v>0.03</v>
      </c>
      <c r="I4340" s="651" t="s">
        <v>1302</v>
      </c>
    </row>
    <row r="4341" spans="1:9" ht="15.75" x14ac:dyDescent="0.25">
      <c r="A4341" s="651">
        <v>4340</v>
      </c>
      <c r="B4341" s="651" t="s">
        <v>1308</v>
      </c>
      <c r="C4341" s="651" t="s">
        <v>1305</v>
      </c>
      <c r="D4341" s="651" t="s">
        <v>1298</v>
      </c>
      <c r="E4341" s="651" t="s">
        <v>1303</v>
      </c>
      <c r="F4341" s="651" t="s">
        <v>1301</v>
      </c>
      <c r="G4341" s="651" t="s">
        <v>1303</v>
      </c>
      <c r="H4341" s="651">
        <v>0.03</v>
      </c>
      <c r="I4341" s="651" t="s">
        <v>1302</v>
      </c>
    </row>
    <row r="4342" spans="1:9" ht="15.75" x14ac:dyDescent="0.25">
      <c r="A4342" s="651">
        <v>4341</v>
      </c>
      <c r="B4342" s="651" t="s">
        <v>1308</v>
      </c>
      <c r="C4342" s="651" t="s">
        <v>1305</v>
      </c>
      <c r="D4342" s="651" t="s">
        <v>1298</v>
      </c>
      <c r="E4342" s="651" t="s">
        <v>1303</v>
      </c>
      <c r="F4342" s="651" t="s">
        <v>1301</v>
      </c>
      <c r="G4342" s="651" t="s">
        <v>1303</v>
      </c>
      <c r="H4342" s="651">
        <v>0.03</v>
      </c>
      <c r="I4342" s="651" t="s">
        <v>1302</v>
      </c>
    </row>
    <row r="4343" spans="1:9" ht="15.75" x14ac:dyDescent="0.25">
      <c r="A4343" s="651">
        <v>4342</v>
      </c>
      <c r="B4343" s="651" t="s">
        <v>1308</v>
      </c>
      <c r="C4343" s="651" t="s">
        <v>1305</v>
      </c>
      <c r="D4343" s="651" t="s">
        <v>1298</v>
      </c>
      <c r="E4343" s="651" t="s">
        <v>1303</v>
      </c>
      <c r="F4343" s="651" t="s">
        <v>1301</v>
      </c>
      <c r="G4343" s="651" t="s">
        <v>1303</v>
      </c>
      <c r="H4343" s="651">
        <v>0.03</v>
      </c>
      <c r="I4343" s="651" t="s">
        <v>1302</v>
      </c>
    </row>
    <row r="4344" spans="1:9" ht="15.75" x14ac:dyDescent="0.25">
      <c r="A4344" s="651">
        <v>4343</v>
      </c>
      <c r="B4344" s="651" t="s">
        <v>1308</v>
      </c>
      <c r="C4344" s="651" t="s">
        <v>1305</v>
      </c>
      <c r="D4344" s="651" t="s">
        <v>1298</v>
      </c>
      <c r="E4344" s="651" t="s">
        <v>1303</v>
      </c>
      <c r="F4344" s="651" t="s">
        <v>1301</v>
      </c>
      <c r="G4344" s="651" t="s">
        <v>1303</v>
      </c>
      <c r="H4344" s="651">
        <v>0.03</v>
      </c>
      <c r="I4344" s="651" t="s">
        <v>1302</v>
      </c>
    </row>
    <row r="4345" spans="1:9" ht="15.75" x14ac:dyDescent="0.25">
      <c r="A4345" s="651">
        <v>4344</v>
      </c>
      <c r="B4345" s="651" t="s">
        <v>1308</v>
      </c>
      <c r="C4345" s="651" t="s">
        <v>1305</v>
      </c>
      <c r="D4345" s="651" t="s">
        <v>1298</v>
      </c>
      <c r="E4345" s="651" t="s">
        <v>1303</v>
      </c>
      <c r="F4345" s="651" t="s">
        <v>1301</v>
      </c>
      <c r="G4345" s="651" t="s">
        <v>1303</v>
      </c>
      <c r="H4345" s="651">
        <v>0.03</v>
      </c>
      <c r="I4345" s="651" t="s">
        <v>1302</v>
      </c>
    </row>
    <row r="4346" spans="1:9" ht="15.75" x14ac:dyDescent="0.25">
      <c r="A4346" s="651">
        <v>4345</v>
      </c>
      <c r="B4346" s="651" t="s">
        <v>1308</v>
      </c>
      <c r="C4346" s="651" t="s">
        <v>1305</v>
      </c>
      <c r="D4346" s="651" t="s">
        <v>1298</v>
      </c>
      <c r="E4346" s="651" t="s">
        <v>1303</v>
      </c>
      <c r="F4346" s="651" t="s">
        <v>1304</v>
      </c>
      <c r="G4346" s="651" t="s">
        <v>1303</v>
      </c>
      <c r="H4346" s="651">
        <v>0.03</v>
      </c>
      <c r="I4346" s="651" t="s">
        <v>1302</v>
      </c>
    </row>
    <row r="4347" spans="1:9" ht="15.75" x14ac:dyDescent="0.25">
      <c r="A4347" s="651">
        <v>4346</v>
      </c>
      <c r="B4347" s="651" t="s">
        <v>1308</v>
      </c>
      <c r="C4347" s="651" t="s">
        <v>1305</v>
      </c>
      <c r="D4347" s="651" t="s">
        <v>1298</v>
      </c>
      <c r="E4347" s="651" t="s">
        <v>1303</v>
      </c>
      <c r="F4347" s="651" t="s">
        <v>1304</v>
      </c>
      <c r="G4347" s="651" t="s">
        <v>1303</v>
      </c>
      <c r="H4347" s="651">
        <v>0.03</v>
      </c>
      <c r="I4347" s="651" t="s">
        <v>1302</v>
      </c>
    </row>
    <row r="4348" spans="1:9" ht="15.75" x14ac:dyDescent="0.25">
      <c r="A4348" s="651">
        <v>4347</v>
      </c>
      <c r="B4348" s="651" t="s">
        <v>1308</v>
      </c>
      <c r="C4348" s="651" t="s">
        <v>1305</v>
      </c>
      <c r="D4348" s="651" t="s">
        <v>1298</v>
      </c>
      <c r="E4348" s="651" t="s">
        <v>1303</v>
      </c>
      <c r="F4348" s="651" t="s">
        <v>1304</v>
      </c>
      <c r="G4348" s="651" t="s">
        <v>1303</v>
      </c>
      <c r="H4348" s="651">
        <v>0.03</v>
      </c>
      <c r="I4348" s="651" t="s">
        <v>1302</v>
      </c>
    </row>
    <row r="4349" spans="1:9" ht="15.75" x14ac:dyDescent="0.25">
      <c r="A4349" s="651">
        <v>4348</v>
      </c>
      <c r="B4349" s="651" t="s">
        <v>1308</v>
      </c>
      <c r="C4349" s="651" t="s">
        <v>1305</v>
      </c>
      <c r="D4349" s="651" t="s">
        <v>1298</v>
      </c>
      <c r="E4349" s="651" t="s">
        <v>1303</v>
      </c>
      <c r="F4349" s="651" t="s">
        <v>1304</v>
      </c>
      <c r="G4349" s="651" t="s">
        <v>1303</v>
      </c>
      <c r="H4349" s="651">
        <v>0.03</v>
      </c>
      <c r="I4349" s="651" t="s">
        <v>1302</v>
      </c>
    </row>
    <row r="4350" spans="1:9" ht="15.75" x14ac:dyDescent="0.25">
      <c r="A4350" s="651">
        <v>4349</v>
      </c>
      <c r="B4350" s="651" t="s">
        <v>1308</v>
      </c>
      <c r="C4350" s="651" t="s">
        <v>1305</v>
      </c>
      <c r="D4350" s="651" t="s">
        <v>1298</v>
      </c>
      <c r="E4350" s="651" t="s">
        <v>1303</v>
      </c>
      <c r="F4350" s="651" t="s">
        <v>1304</v>
      </c>
      <c r="G4350" s="651" t="s">
        <v>1303</v>
      </c>
      <c r="H4350" s="651">
        <v>0.03</v>
      </c>
      <c r="I4350" s="651" t="s">
        <v>1302</v>
      </c>
    </row>
    <row r="4351" spans="1:9" ht="15.75" x14ac:dyDescent="0.25">
      <c r="A4351" s="651">
        <v>4350</v>
      </c>
      <c r="B4351" s="651" t="s">
        <v>1308</v>
      </c>
      <c r="C4351" s="651" t="s">
        <v>1305</v>
      </c>
      <c r="D4351" s="651" t="s">
        <v>1298</v>
      </c>
      <c r="E4351" s="651" t="s">
        <v>1303</v>
      </c>
      <c r="F4351" s="651" t="s">
        <v>1304</v>
      </c>
      <c r="G4351" s="651" t="s">
        <v>1303</v>
      </c>
      <c r="H4351" s="651">
        <v>0.03</v>
      </c>
      <c r="I4351" s="651" t="s">
        <v>1302</v>
      </c>
    </row>
    <row r="4352" spans="1:9" ht="15.75" x14ac:dyDescent="0.25">
      <c r="A4352" s="651">
        <v>4351</v>
      </c>
      <c r="B4352" s="651" t="s">
        <v>1308</v>
      </c>
      <c r="C4352" s="651" t="s">
        <v>1305</v>
      </c>
      <c r="D4352" s="651" t="s">
        <v>1298</v>
      </c>
      <c r="E4352" s="651" t="s">
        <v>1303</v>
      </c>
      <c r="F4352" s="651" t="s">
        <v>1304</v>
      </c>
      <c r="G4352" s="651" t="s">
        <v>1303</v>
      </c>
      <c r="H4352" s="651">
        <v>0.03</v>
      </c>
      <c r="I4352" s="651" t="s">
        <v>1302</v>
      </c>
    </row>
    <row r="4353" spans="1:9" ht="15.75" x14ac:dyDescent="0.25">
      <c r="A4353" s="651">
        <v>4352</v>
      </c>
      <c r="B4353" s="651" t="s">
        <v>1308</v>
      </c>
      <c r="C4353" s="651" t="s">
        <v>1305</v>
      </c>
      <c r="D4353" s="651" t="s">
        <v>1298</v>
      </c>
      <c r="E4353" s="651" t="s">
        <v>1303</v>
      </c>
      <c r="F4353" s="651" t="s">
        <v>1304</v>
      </c>
      <c r="G4353" s="651" t="s">
        <v>1303</v>
      </c>
      <c r="H4353" s="651">
        <v>0.03</v>
      </c>
      <c r="I4353" s="651" t="s">
        <v>1302</v>
      </c>
    </row>
    <row r="4354" spans="1:9" ht="15.75" x14ac:dyDescent="0.25">
      <c r="A4354" s="651">
        <v>4353</v>
      </c>
      <c r="B4354" s="651" t="s">
        <v>1308</v>
      </c>
      <c r="C4354" s="651" t="s">
        <v>1305</v>
      </c>
      <c r="D4354" s="651" t="s">
        <v>1298</v>
      </c>
      <c r="E4354" s="651" t="s">
        <v>1303</v>
      </c>
      <c r="F4354" s="651" t="s">
        <v>1304</v>
      </c>
      <c r="G4354" s="651" t="s">
        <v>1303</v>
      </c>
      <c r="H4354" s="651">
        <v>0.03</v>
      </c>
      <c r="I4354" s="651" t="s">
        <v>1302</v>
      </c>
    </row>
    <row r="4355" spans="1:9" ht="15.75" x14ac:dyDescent="0.25">
      <c r="A4355" s="651">
        <v>4354</v>
      </c>
      <c r="B4355" s="651" t="s">
        <v>1308</v>
      </c>
      <c r="C4355" s="651" t="s">
        <v>1305</v>
      </c>
      <c r="D4355" s="651" t="s">
        <v>1298</v>
      </c>
      <c r="E4355" s="651" t="s">
        <v>1303</v>
      </c>
      <c r="F4355" s="651" t="s">
        <v>1304</v>
      </c>
      <c r="G4355" s="651" t="s">
        <v>1303</v>
      </c>
      <c r="H4355" s="651">
        <v>0.03</v>
      </c>
      <c r="I4355" s="651" t="s">
        <v>1302</v>
      </c>
    </row>
    <row r="4356" spans="1:9" ht="15.75" x14ac:dyDescent="0.25">
      <c r="A4356" s="651">
        <v>4355</v>
      </c>
      <c r="B4356" s="651" t="s">
        <v>1308</v>
      </c>
      <c r="C4356" s="651" t="s">
        <v>1305</v>
      </c>
      <c r="D4356" s="651" t="s">
        <v>1298</v>
      </c>
      <c r="E4356" s="651" t="s">
        <v>1303</v>
      </c>
      <c r="F4356" s="651" t="s">
        <v>1304</v>
      </c>
      <c r="G4356" s="651" t="s">
        <v>1303</v>
      </c>
      <c r="H4356" s="651">
        <v>0.03</v>
      </c>
      <c r="I4356" s="651" t="s">
        <v>1302</v>
      </c>
    </row>
    <row r="4357" spans="1:9" ht="15.75" x14ac:dyDescent="0.25">
      <c r="A4357" s="651">
        <v>4356</v>
      </c>
      <c r="B4357" s="651" t="s">
        <v>1308</v>
      </c>
      <c r="C4357" s="651" t="s">
        <v>1305</v>
      </c>
      <c r="D4357" s="651" t="s">
        <v>1298</v>
      </c>
      <c r="E4357" s="651" t="s">
        <v>1303</v>
      </c>
      <c r="F4357" s="651" t="s">
        <v>1304</v>
      </c>
      <c r="G4357" s="651" t="s">
        <v>1303</v>
      </c>
      <c r="H4357" s="651">
        <v>0.03</v>
      </c>
      <c r="I4357" s="651" t="s">
        <v>1302</v>
      </c>
    </row>
    <row r="4358" spans="1:9" ht="15.75" x14ac:dyDescent="0.25">
      <c r="A4358" s="651">
        <v>4357</v>
      </c>
      <c r="B4358" s="651" t="s">
        <v>1308</v>
      </c>
      <c r="C4358" s="651" t="s">
        <v>1305</v>
      </c>
      <c r="D4358" s="651" t="s">
        <v>1298</v>
      </c>
      <c r="E4358" s="651" t="s">
        <v>1303</v>
      </c>
      <c r="F4358" s="651" t="s">
        <v>1304</v>
      </c>
      <c r="G4358" s="651" t="s">
        <v>1303</v>
      </c>
      <c r="H4358" s="651">
        <v>0.03</v>
      </c>
      <c r="I4358" s="651" t="s">
        <v>1302</v>
      </c>
    </row>
    <row r="4359" spans="1:9" ht="15.75" x14ac:dyDescent="0.25">
      <c r="A4359" s="651">
        <v>4358</v>
      </c>
      <c r="B4359" s="651" t="s">
        <v>1308</v>
      </c>
      <c r="C4359" s="651" t="s">
        <v>1305</v>
      </c>
      <c r="D4359" s="651" t="s">
        <v>1298</v>
      </c>
      <c r="E4359" s="651" t="s">
        <v>1303</v>
      </c>
      <c r="F4359" s="651" t="s">
        <v>1304</v>
      </c>
      <c r="G4359" s="651" t="s">
        <v>1303</v>
      </c>
      <c r="H4359" s="651">
        <v>0.03</v>
      </c>
      <c r="I4359" s="651" t="s">
        <v>1302</v>
      </c>
    </row>
    <row r="4360" spans="1:9" ht="15.75" x14ac:dyDescent="0.25">
      <c r="A4360" s="651">
        <v>4359</v>
      </c>
      <c r="B4360" s="651" t="s">
        <v>1308</v>
      </c>
      <c r="C4360" s="651" t="s">
        <v>1305</v>
      </c>
      <c r="D4360" s="651" t="s">
        <v>1298</v>
      </c>
      <c r="E4360" s="651" t="s">
        <v>1303</v>
      </c>
      <c r="F4360" s="651" t="s">
        <v>1304</v>
      </c>
      <c r="G4360" s="651" t="s">
        <v>1303</v>
      </c>
      <c r="H4360" s="651">
        <v>0.03</v>
      </c>
      <c r="I4360" s="651" t="s">
        <v>1302</v>
      </c>
    </row>
    <row r="4361" spans="1:9" ht="15.75" x14ac:dyDescent="0.25">
      <c r="A4361" s="651">
        <v>4360</v>
      </c>
      <c r="B4361" s="651" t="s">
        <v>1308</v>
      </c>
      <c r="C4361" s="651" t="s">
        <v>1305</v>
      </c>
      <c r="D4361" s="651" t="s">
        <v>1298</v>
      </c>
      <c r="E4361" s="651" t="s">
        <v>1303</v>
      </c>
      <c r="F4361" s="651" t="s">
        <v>1304</v>
      </c>
      <c r="G4361" s="651" t="s">
        <v>1303</v>
      </c>
      <c r="H4361" s="651">
        <v>0.03</v>
      </c>
      <c r="I4361" s="651" t="s">
        <v>1302</v>
      </c>
    </row>
    <row r="4362" spans="1:9" ht="15.75" x14ac:dyDescent="0.25">
      <c r="A4362" s="651">
        <v>4361</v>
      </c>
      <c r="B4362" s="651" t="s">
        <v>1308</v>
      </c>
      <c r="C4362" s="651" t="s">
        <v>1305</v>
      </c>
      <c r="D4362" s="651" t="s">
        <v>1298</v>
      </c>
      <c r="E4362" s="651" t="s">
        <v>1303</v>
      </c>
      <c r="F4362" s="651" t="s">
        <v>1304</v>
      </c>
      <c r="G4362" s="651" t="s">
        <v>1303</v>
      </c>
      <c r="H4362" s="651">
        <v>0.03</v>
      </c>
      <c r="I4362" s="651" t="s">
        <v>1302</v>
      </c>
    </row>
    <row r="4363" spans="1:9" ht="15.75" x14ac:dyDescent="0.25">
      <c r="A4363" s="651">
        <v>4362</v>
      </c>
      <c r="B4363" s="651" t="s">
        <v>1308</v>
      </c>
      <c r="C4363" s="651" t="s">
        <v>1305</v>
      </c>
      <c r="D4363" s="651" t="s">
        <v>1298</v>
      </c>
      <c r="E4363" s="651" t="s">
        <v>1303</v>
      </c>
      <c r="F4363" s="651" t="s">
        <v>1304</v>
      </c>
      <c r="G4363" s="651" t="s">
        <v>1303</v>
      </c>
      <c r="H4363" s="651">
        <v>0.03</v>
      </c>
      <c r="I4363" s="651" t="s">
        <v>1302</v>
      </c>
    </row>
    <row r="4364" spans="1:9" ht="15.75" x14ac:dyDescent="0.25">
      <c r="A4364" s="651">
        <v>4363</v>
      </c>
      <c r="B4364" s="651" t="s">
        <v>1308</v>
      </c>
      <c r="C4364" s="651" t="s">
        <v>1305</v>
      </c>
      <c r="D4364" s="651" t="s">
        <v>1298</v>
      </c>
      <c r="E4364" s="651" t="s">
        <v>1303</v>
      </c>
      <c r="F4364" s="651" t="s">
        <v>1304</v>
      </c>
      <c r="G4364" s="651" t="s">
        <v>1303</v>
      </c>
      <c r="H4364" s="651">
        <v>0.03</v>
      </c>
      <c r="I4364" s="651" t="s">
        <v>1302</v>
      </c>
    </row>
    <row r="4365" spans="1:9" ht="15.75" x14ac:dyDescent="0.25">
      <c r="A4365" s="651">
        <v>4364</v>
      </c>
      <c r="B4365" s="651" t="s">
        <v>1308</v>
      </c>
      <c r="C4365" s="651" t="s">
        <v>1305</v>
      </c>
      <c r="D4365" s="651" t="s">
        <v>1298</v>
      </c>
      <c r="E4365" s="651" t="s">
        <v>1303</v>
      </c>
      <c r="F4365" s="651" t="s">
        <v>1304</v>
      </c>
      <c r="G4365" s="651" t="s">
        <v>1303</v>
      </c>
      <c r="H4365" s="651">
        <v>0.03</v>
      </c>
      <c r="I4365" s="651" t="s">
        <v>1302</v>
      </c>
    </row>
    <row r="4366" spans="1:9" ht="15.75" x14ac:dyDescent="0.25">
      <c r="A4366" s="651">
        <v>4365</v>
      </c>
      <c r="B4366" s="651" t="s">
        <v>1308</v>
      </c>
      <c r="C4366" s="651" t="s">
        <v>1305</v>
      </c>
      <c r="D4366" s="651" t="s">
        <v>1298</v>
      </c>
      <c r="E4366" s="651" t="s">
        <v>1303</v>
      </c>
      <c r="F4366" s="651" t="s">
        <v>1304</v>
      </c>
      <c r="G4366" s="651" t="s">
        <v>1303</v>
      </c>
      <c r="H4366" s="651">
        <v>0.03</v>
      </c>
      <c r="I4366" s="651" t="s">
        <v>1302</v>
      </c>
    </row>
    <row r="4367" spans="1:9" ht="15.75" x14ac:dyDescent="0.25">
      <c r="A4367" s="651">
        <v>4366</v>
      </c>
      <c r="B4367" s="651" t="s">
        <v>1308</v>
      </c>
      <c r="C4367" s="651" t="s">
        <v>1305</v>
      </c>
      <c r="D4367" s="651" t="s">
        <v>1298</v>
      </c>
      <c r="E4367" s="651" t="s">
        <v>1303</v>
      </c>
      <c r="F4367" s="651" t="s">
        <v>1304</v>
      </c>
      <c r="G4367" s="651" t="s">
        <v>1303</v>
      </c>
      <c r="H4367" s="651">
        <v>0.03</v>
      </c>
      <c r="I4367" s="651" t="s">
        <v>1302</v>
      </c>
    </row>
    <row r="4368" spans="1:9" ht="15.75" x14ac:dyDescent="0.25">
      <c r="A4368" s="651">
        <v>4367</v>
      </c>
      <c r="B4368" s="651" t="s">
        <v>1308</v>
      </c>
      <c r="C4368" s="651" t="s">
        <v>1305</v>
      </c>
      <c r="D4368" s="651" t="s">
        <v>1298</v>
      </c>
      <c r="E4368" s="651" t="s">
        <v>1303</v>
      </c>
      <c r="F4368" s="651" t="s">
        <v>1304</v>
      </c>
      <c r="G4368" s="651" t="s">
        <v>1303</v>
      </c>
      <c r="H4368" s="651">
        <v>0.03</v>
      </c>
      <c r="I4368" s="651" t="s">
        <v>1302</v>
      </c>
    </row>
    <row r="4369" spans="1:9" ht="15.75" x14ac:dyDescent="0.25">
      <c r="A4369" s="651">
        <v>4368</v>
      </c>
      <c r="B4369" s="651" t="s">
        <v>1308</v>
      </c>
      <c r="C4369" s="651" t="s">
        <v>1305</v>
      </c>
      <c r="D4369" s="651" t="s">
        <v>1298</v>
      </c>
      <c r="E4369" s="651" t="s">
        <v>1303</v>
      </c>
      <c r="F4369" s="651" t="s">
        <v>1304</v>
      </c>
      <c r="G4369" s="651" t="s">
        <v>1303</v>
      </c>
      <c r="H4369" s="651">
        <v>0.03</v>
      </c>
      <c r="I4369" s="651" t="s">
        <v>1302</v>
      </c>
    </row>
    <row r="4370" spans="1:9" ht="15.75" x14ac:dyDescent="0.25">
      <c r="A4370" s="651">
        <v>4369</v>
      </c>
      <c r="B4370" s="651" t="s">
        <v>1308</v>
      </c>
      <c r="C4370" s="651" t="s">
        <v>1305</v>
      </c>
      <c r="D4370" s="651" t="s">
        <v>1298</v>
      </c>
      <c r="E4370" s="651" t="s">
        <v>1303</v>
      </c>
      <c r="F4370" s="651" t="s">
        <v>1304</v>
      </c>
      <c r="G4370" s="651" t="s">
        <v>1303</v>
      </c>
      <c r="H4370" s="651">
        <v>0.03</v>
      </c>
      <c r="I4370" s="651" t="s">
        <v>1302</v>
      </c>
    </row>
    <row r="4371" spans="1:9" ht="15.75" x14ac:dyDescent="0.25">
      <c r="A4371" s="651">
        <v>4370</v>
      </c>
      <c r="B4371" s="651" t="s">
        <v>1308</v>
      </c>
      <c r="C4371" s="651" t="s">
        <v>1305</v>
      </c>
      <c r="D4371" s="651" t="s">
        <v>1298</v>
      </c>
      <c r="E4371" s="651" t="s">
        <v>1303</v>
      </c>
      <c r="F4371" s="651" t="s">
        <v>1304</v>
      </c>
      <c r="G4371" s="651" t="s">
        <v>1303</v>
      </c>
      <c r="H4371" s="651">
        <v>0.03</v>
      </c>
      <c r="I4371" s="651" t="s">
        <v>1302</v>
      </c>
    </row>
    <row r="4372" spans="1:9" ht="15.75" x14ac:dyDescent="0.25">
      <c r="A4372" s="651">
        <v>4371</v>
      </c>
      <c r="B4372" s="651" t="s">
        <v>1308</v>
      </c>
      <c r="C4372" s="651" t="s">
        <v>1305</v>
      </c>
      <c r="D4372" s="651" t="s">
        <v>1298</v>
      </c>
      <c r="E4372" s="651" t="s">
        <v>1303</v>
      </c>
      <c r="F4372" s="651" t="s">
        <v>1304</v>
      </c>
      <c r="G4372" s="651" t="s">
        <v>1303</v>
      </c>
      <c r="H4372" s="651">
        <v>0.03</v>
      </c>
      <c r="I4372" s="651" t="s">
        <v>1302</v>
      </c>
    </row>
    <row r="4373" spans="1:9" ht="15.75" x14ac:dyDescent="0.25">
      <c r="A4373" s="651">
        <v>4372</v>
      </c>
      <c r="B4373" s="651" t="s">
        <v>1308</v>
      </c>
      <c r="C4373" s="651" t="s">
        <v>1305</v>
      </c>
      <c r="D4373" s="651" t="s">
        <v>1298</v>
      </c>
      <c r="E4373" s="651" t="s">
        <v>1303</v>
      </c>
      <c r="F4373" s="651" t="s">
        <v>1304</v>
      </c>
      <c r="G4373" s="651" t="s">
        <v>1303</v>
      </c>
      <c r="H4373" s="651">
        <v>0.03</v>
      </c>
      <c r="I4373" s="651" t="s">
        <v>1302</v>
      </c>
    </row>
    <row r="4374" spans="1:9" ht="15.75" x14ac:dyDescent="0.25">
      <c r="A4374" s="651">
        <v>4373</v>
      </c>
      <c r="B4374" s="651" t="s">
        <v>1308</v>
      </c>
      <c r="C4374" s="651" t="s">
        <v>1305</v>
      </c>
      <c r="D4374" s="651" t="s">
        <v>1298</v>
      </c>
      <c r="E4374" s="651" t="s">
        <v>1303</v>
      </c>
      <c r="F4374" s="651" t="s">
        <v>1304</v>
      </c>
      <c r="G4374" s="651" t="s">
        <v>1303</v>
      </c>
      <c r="H4374" s="651">
        <v>0.03</v>
      </c>
      <c r="I4374" s="651" t="s">
        <v>1302</v>
      </c>
    </row>
    <row r="4375" spans="1:9" ht="15.75" x14ac:dyDescent="0.25">
      <c r="A4375" s="651">
        <v>4374</v>
      </c>
      <c r="B4375" s="651" t="s">
        <v>1308</v>
      </c>
      <c r="C4375" s="651" t="s">
        <v>1305</v>
      </c>
      <c r="D4375" s="651" t="s">
        <v>1298</v>
      </c>
      <c r="E4375" s="651" t="s">
        <v>1303</v>
      </c>
      <c r="F4375" s="651" t="s">
        <v>1304</v>
      </c>
      <c r="G4375" s="651" t="s">
        <v>1303</v>
      </c>
      <c r="H4375" s="651">
        <v>0.03</v>
      </c>
      <c r="I4375" s="651" t="s">
        <v>1302</v>
      </c>
    </row>
    <row r="4376" spans="1:9" ht="15.75" x14ac:dyDescent="0.25">
      <c r="A4376" s="651">
        <v>4375</v>
      </c>
      <c r="B4376" s="651" t="s">
        <v>1308</v>
      </c>
      <c r="C4376" s="651" t="s">
        <v>1305</v>
      </c>
      <c r="D4376" s="651" t="s">
        <v>1298</v>
      </c>
      <c r="E4376" s="651" t="s">
        <v>1303</v>
      </c>
      <c r="F4376" s="651" t="s">
        <v>1304</v>
      </c>
      <c r="G4376" s="651" t="s">
        <v>1303</v>
      </c>
      <c r="H4376" s="651">
        <v>0.03</v>
      </c>
      <c r="I4376" s="651" t="s">
        <v>1302</v>
      </c>
    </row>
    <row r="4377" spans="1:9" ht="15.75" x14ac:dyDescent="0.25">
      <c r="A4377" s="651">
        <v>4376</v>
      </c>
      <c r="B4377" s="651" t="s">
        <v>1308</v>
      </c>
      <c r="C4377" s="651" t="s">
        <v>1305</v>
      </c>
      <c r="D4377" s="651" t="s">
        <v>1298</v>
      </c>
      <c r="E4377" s="651" t="s">
        <v>1303</v>
      </c>
      <c r="F4377" s="651" t="s">
        <v>1304</v>
      </c>
      <c r="G4377" s="651" t="s">
        <v>1303</v>
      </c>
      <c r="H4377" s="651">
        <v>0.03</v>
      </c>
      <c r="I4377" s="651" t="s">
        <v>1302</v>
      </c>
    </row>
    <row r="4378" spans="1:9" ht="15.75" x14ac:dyDescent="0.25">
      <c r="A4378" s="651">
        <v>4377</v>
      </c>
      <c r="B4378" s="651" t="s">
        <v>1308</v>
      </c>
      <c r="C4378" s="651" t="s">
        <v>1305</v>
      </c>
      <c r="D4378" s="651" t="s">
        <v>1298</v>
      </c>
      <c r="E4378" s="651" t="s">
        <v>1303</v>
      </c>
      <c r="F4378" s="651" t="s">
        <v>1304</v>
      </c>
      <c r="G4378" s="651" t="s">
        <v>1303</v>
      </c>
      <c r="H4378" s="651">
        <v>0.03</v>
      </c>
      <c r="I4378" s="651" t="s">
        <v>1302</v>
      </c>
    </row>
    <row r="4379" spans="1:9" ht="15.75" x14ac:dyDescent="0.25">
      <c r="A4379" s="651">
        <v>4378</v>
      </c>
      <c r="B4379" s="651" t="s">
        <v>1308</v>
      </c>
      <c r="C4379" s="651" t="s">
        <v>1305</v>
      </c>
      <c r="D4379" s="651" t="s">
        <v>1298</v>
      </c>
      <c r="E4379" s="651" t="s">
        <v>1303</v>
      </c>
      <c r="F4379" s="651" t="s">
        <v>1304</v>
      </c>
      <c r="G4379" s="651" t="s">
        <v>1303</v>
      </c>
      <c r="H4379" s="651">
        <v>0.03</v>
      </c>
      <c r="I4379" s="651" t="s">
        <v>1302</v>
      </c>
    </row>
    <row r="4380" spans="1:9" ht="15.75" x14ac:dyDescent="0.25">
      <c r="A4380" s="651">
        <v>4379</v>
      </c>
      <c r="B4380" s="651" t="s">
        <v>1308</v>
      </c>
      <c r="C4380" s="651" t="s">
        <v>1305</v>
      </c>
      <c r="D4380" s="651" t="s">
        <v>1298</v>
      </c>
      <c r="E4380" s="651" t="s">
        <v>1303</v>
      </c>
      <c r="F4380" s="651" t="s">
        <v>1304</v>
      </c>
      <c r="G4380" s="651" t="s">
        <v>1303</v>
      </c>
      <c r="H4380" s="651">
        <v>0.03</v>
      </c>
      <c r="I4380" s="651" t="s">
        <v>1302</v>
      </c>
    </row>
    <row r="4381" spans="1:9" ht="15.75" x14ac:dyDescent="0.25">
      <c r="A4381" s="651">
        <v>4380</v>
      </c>
      <c r="B4381" s="651" t="s">
        <v>1308</v>
      </c>
      <c r="C4381" s="651" t="s">
        <v>1305</v>
      </c>
      <c r="D4381" s="651" t="s">
        <v>1298</v>
      </c>
      <c r="E4381" s="651" t="s">
        <v>1303</v>
      </c>
      <c r="F4381" s="651" t="s">
        <v>1304</v>
      </c>
      <c r="G4381" s="651" t="s">
        <v>1303</v>
      </c>
      <c r="H4381" s="651">
        <v>0.03</v>
      </c>
      <c r="I4381" s="651" t="s">
        <v>1302</v>
      </c>
    </row>
    <row r="4382" spans="1:9" ht="15.75" x14ac:dyDescent="0.25">
      <c r="A4382" s="651">
        <v>4381</v>
      </c>
      <c r="B4382" s="651" t="s">
        <v>1308</v>
      </c>
      <c r="C4382" s="651" t="s">
        <v>1305</v>
      </c>
      <c r="D4382" s="651" t="s">
        <v>1298</v>
      </c>
      <c r="E4382" s="651" t="s">
        <v>1303</v>
      </c>
      <c r="F4382" s="651" t="s">
        <v>1304</v>
      </c>
      <c r="G4382" s="651" t="s">
        <v>1303</v>
      </c>
      <c r="H4382" s="651">
        <v>0.03</v>
      </c>
      <c r="I4382" s="651" t="s">
        <v>1302</v>
      </c>
    </row>
    <row r="4383" spans="1:9" ht="15.75" x14ac:dyDescent="0.25">
      <c r="A4383" s="651">
        <v>4382</v>
      </c>
      <c r="B4383" s="651" t="s">
        <v>1308</v>
      </c>
      <c r="C4383" s="651" t="s">
        <v>1305</v>
      </c>
      <c r="D4383" s="651" t="s">
        <v>1298</v>
      </c>
      <c r="E4383" s="651" t="s">
        <v>1303</v>
      </c>
      <c r="F4383" s="651" t="s">
        <v>1304</v>
      </c>
      <c r="G4383" s="651" t="s">
        <v>1303</v>
      </c>
      <c r="H4383" s="651">
        <v>0.03</v>
      </c>
      <c r="I4383" s="651" t="s">
        <v>1302</v>
      </c>
    </row>
    <row r="4384" spans="1:9" ht="15.75" x14ac:dyDescent="0.25">
      <c r="A4384" s="651">
        <v>4383</v>
      </c>
      <c r="B4384" s="651" t="s">
        <v>1308</v>
      </c>
      <c r="C4384" s="651" t="s">
        <v>1305</v>
      </c>
      <c r="D4384" s="651" t="s">
        <v>1298</v>
      </c>
      <c r="E4384" s="651" t="s">
        <v>1303</v>
      </c>
      <c r="F4384" s="651" t="s">
        <v>1304</v>
      </c>
      <c r="G4384" s="651" t="s">
        <v>1303</v>
      </c>
      <c r="H4384" s="651">
        <v>0.03</v>
      </c>
      <c r="I4384" s="651" t="s">
        <v>1302</v>
      </c>
    </row>
    <row r="4385" spans="1:9" ht="15.75" x14ac:dyDescent="0.25">
      <c r="A4385" s="651">
        <v>4384</v>
      </c>
      <c r="B4385" s="651" t="s">
        <v>1308</v>
      </c>
      <c r="C4385" s="651" t="s">
        <v>1305</v>
      </c>
      <c r="D4385" s="651" t="s">
        <v>1298</v>
      </c>
      <c r="E4385" s="651" t="s">
        <v>1303</v>
      </c>
      <c r="F4385" s="651" t="s">
        <v>1304</v>
      </c>
      <c r="G4385" s="651" t="s">
        <v>1303</v>
      </c>
      <c r="H4385" s="651">
        <v>0.03</v>
      </c>
      <c r="I4385" s="651" t="s">
        <v>1302</v>
      </c>
    </row>
    <row r="4386" spans="1:9" ht="15.75" x14ac:dyDescent="0.25">
      <c r="A4386" s="651">
        <v>4385</v>
      </c>
      <c r="B4386" s="651" t="s">
        <v>1308</v>
      </c>
      <c r="C4386" s="651" t="s">
        <v>1305</v>
      </c>
      <c r="D4386" s="651" t="s">
        <v>1298</v>
      </c>
      <c r="E4386" s="651" t="s">
        <v>1303</v>
      </c>
      <c r="F4386" s="651" t="s">
        <v>1304</v>
      </c>
      <c r="G4386" s="651" t="s">
        <v>1303</v>
      </c>
      <c r="H4386" s="651">
        <v>0.03</v>
      </c>
      <c r="I4386" s="651" t="s">
        <v>1302</v>
      </c>
    </row>
    <row r="4387" spans="1:9" ht="15.75" x14ac:dyDescent="0.25">
      <c r="A4387" s="651">
        <v>4386</v>
      </c>
      <c r="B4387" s="651" t="s">
        <v>1308</v>
      </c>
      <c r="C4387" s="651" t="s">
        <v>1305</v>
      </c>
      <c r="D4387" s="651" t="s">
        <v>1298</v>
      </c>
      <c r="E4387" s="651" t="s">
        <v>1303</v>
      </c>
      <c r="F4387" s="651" t="s">
        <v>1304</v>
      </c>
      <c r="G4387" s="651" t="s">
        <v>1303</v>
      </c>
      <c r="H4387" s="651">
        <v>0.03</v>
      </c>
      <c r="I4387" s="651" t="s">
        <v>1302</v>
      </c>
    </row>
    <row r="4388" spans="1:9" ht="15.75" x14ac:dyDescent="0.25">
      <c r="A4388" s="651">
        <v>4387</v>
      </c>
      <c r="B4388" s="651" t="s">
        <v>1308</v>
      </c>
      <c r="C4388" s="651" t="s">
        <v>1305</v>
      </c>
      <c r="D4388" s="651" t="s">
        <v>1298</v>
      </c>
      <c r="E4388" s="651" t="s">
        <v>1303</v>
      </c>
      <c r="F4388" s="651" t="s">
        <v>1304</v>
      </c>
      <c r="G4388" s="651" t="s">
        <v>1303</v>
      </c>
      <c r="H4388" s="651">
        <v>0.03</v>
      </c>
      <c r="I4388" s="651" t="s">
        <v>1302</v>
      </c>
    </row>
    <row r="4389" spans="1:9" ht="15.75" x14ac:dyDescent="0.25">
      <c r="A4389" s="651">
        <v>4388</v>
      </c>
      <c r="B4389" s="651" t="s">
        <v>1308</v>
      </c>
      <c r="C4389" s="651" t="s">
        <v>1305</v>
      </c>
      <c r="D4389" s="651" t="s">
        <v>1298</v>
      </c>
      <c r="E4389" s="651" t="s">
        <v>1303</v>
      </c>
      <c r="F4389" s="651" t="s">
        <v>1304</v>
      </c>
      <c r="G4389" s="651" t="s">
        <v>1303</v>
      </c>
      <c r="H4389" s="651">
        <v>0.03</v>
      </c>
      <c r="I4389" s="651" t="s">
        <v>1302</v>
      </c>
    </row>
    <row r="4390" spans="1:9" ht="15.75" x14ac:dyDescent="0.25">
      <c r="A4390" s="651">
        <v>4389</v>
      </c>
      <c r="B4390" s="651" t="s">
        <v>1308</v>
      </c>
      <c r="C4390" s="651" t="s">
        <v>1305</v>
      </c>
      <c r="D4390" s="651" t="s">
        <v>1298</v>
      </c>
      <c r="E4390" s="651" t="s">
        <v>1303</v>
      </c>
      <c r="F4390" s="651" t="s">
        <v>1304</v>
      </c>
      <c r="G4390" s="651" t="s">
        <v>1303</v>
      </c>
      <c r="H4390" s="651">
        <v>0.03</v>
      </c>
      <c r="I4390" s="651" t="s">
        <v>1302</v>
      </c>
    </row>
    <row r="4391" spans="1:9" ht="15.75" x14ac:dyDescent="0.25">
      <c r="A4391" s="651">
        <v>4390</v>
      </c>
      <c r="B4391" s="651" t="s">
        <v>1308</v>
      </c>
      <c r="C4391" s="651" t="s">
        <v>1305</v>
      </c>
      <c r="D4391" s="651" t="s">
        <v>1298</v>
      </c>
      <c r="E4391" s="651" t="s">
        <v>1303</v>
      </c>
      <c r="F4391" s="651" t="s">
        <v>1304</v>
      </c>
      <c r="G4391" s="651" t="s">
        <v>1303</v>
      </c>
      <c r="H4391" s="651">
        <v>0.03</v>
      </c>
      <c r="I4391" s="651" t="s">
        <v>1302</v>
      </c>
    </row>
    <row r="4392" spans="1:9" ht="15.75" x14ac:dyDescent="0.25">
      <c r="A4392" s="651">
        <v>4391</v>
      </c>
      <c r="B4392" s="651" t="s">
        <v>1308</v>
      </c>
      <c r="C4392" s="651" t="s">
        <v>1305</v>
      </c>
      <c r="D4392" s="651" t="s">
        <v>1298</v>
      </c>
      <c r="E4392" s="651" t="s">
        <v>1303</v>
      </c>
      <c r="F4392" s="651" t="s">
        <v>1304</v>
      </c>
      <c r="G4392" s="651" t="s">
        <v>1303</v>
      </c>
      <c r="H4392" s="651">
        <v>0.03</v>
      </c>
      <c r="I4392" s="651" t="s">
        <v>1302</v>
      </c>
    </row>
    <row r="4393" spans="1:9" ht="15.75" x14ac:dyDescent="0.25">
      <c r="A4393" s="651">
        <v>4392</v>
      </c>
      <c r="B4393" s="651" t="s">
        <v>1308</v>
      </c>
      <c r="C4393" s="651" t="s">
        <v>1305</v>
      </c>
      <c r="D4393" s="651" t="s">
        <v>1298</v>
      </c>
      <c r="E4393" s="651" t="s">
        <v>1303</v>
      </c>
      <c r="F4393" s="651" t="s">
        <v>1304</v>
      </c>
      <c r="G4393" s="651" t="s">
        <v>1303</v>
      </c>
      <c r="H4393" s="651">
        <v>0.03</v>
      </c>
      <c r="I4393" s="651" t="s">
        <v>1302</v>
      </c>
    </row>
    <row r="4394" spans="1:9" ht="15.75" x14ac:dyDescent="0.25">
      <c r="A4394" s="651">
        <v>4393</v>
      </c>
      <c r="B4394" s="651" t="s">
        <v>1308</v>
      </c>
      <c r="C4394" s="651" t="s">
        <v>1305</v>
      </c>
      <c r="D4394" s="651" t="s">
        <v>1298</v>
      </c>
      <c r="E4394" s="651" t="s">
        <v>1303</v>
      </c>
      <c r="F4394" s="651" t="s">
        <v>1304</v>
      </c>
      <c r="G4394" s="651" t="s">
        <v>1303</v>
      </c>
      <c r="H4394" s="651">
        <v>0.03</v>
      </c>
      <c r="I4394" s="651" t="s">
        <v>1302</v>
      </c>
    </row>
    <row r="4395" spans="1:9" ht="15.75" x14ac:dyDescent="0.25">
      <c r="A4395" s="651">
        <v>4394</v>
      </c>
      <c r="B4395" s="651" t="s">
        <v>1308</v>
      </c>
      <c r="C4395" s="651" t="s">
        <v>1305</v>
      </c>
      <c r="D4395" s="651" t="s">
        <v>1298</v>
      </c>
      <c r="E4395" s="651" t="s">
        <v>1303</v>
      </c>
      <c r="F4395" s="651" t="s">
        <v>1304</v>
      </c>
      <c r="G4395" s="651" t="s">
        <v>1303</v>
      </c>
      <c r="H4395" s="651">
        <v>0.03</v>
      </c>
      <c r="I4395" s="651" t="s">
        <v>1302</v>
      </c>
    </row>
    <row r="4396" spans="1:9" ht="15.75" x14ac:dyDescent="0.25">
      <c r="A4396" s="651">
        <v>4395</v>
      </c>
      <c r="B4396" s="651" t="s">
        <v>1308</v>
      </c>
      <c r="C4396" s="651" t="s">
        <v>1305</v>
      </c>
      <c r="D4396" s="651" t="s">
        <v>1298</v>
      </c>
      <c r="E4396" s="651" t="s">
        <v>1303</v>
      </c>
      <c r="F4396" s="651" t="s">
        <v>1304</v>
      </c>
      <c r="G4396" s="651" t="s">
        <v>1303</v>
      </c>
      <c r="H4396" s="651">
        <v>0.03</v>
      </c>
      <c r="I4396" s="651" t="s">
        <v>1302</v>
      </c>
    </row>
    <row r="4397" spans="1:9" ht="15.75" x14ac:dyDescent="0.25">
      <c r="A4397" s="651">
        <v>4396</v>
      </c>
      <c r="B4397" s="651" t="s">
        <v>1308</v>
      </c>
      <c r="C4397" s="651" t="s">
        <v>1305</v>
      </c>
      <c r="D4397" s="651" t="s">
        <v>1298</v>
      </c>
      <c r="E4397" s="651" t="s">
        <v>1303</v>
      </c>
      <c r="F4397" s="651" t="s">
        <v>1304</v>
      </c>
      <c r="G4397" s="651" t="s">
        <v>1303</v>
      </c>
      <c r="H4397" s="651">
        <v>0.03</v>
      </c>
      <c r="I4397" s="651" t="s">
        <v>1302</v>
      </c>
    </row>
    <row r="4398" spans="1:9" ht="15.75" x14ac:dyDescent="0.25">
      <c r="A4398" s="651">
        <v>4397</v>
      </c>
      <c r="B4398" s="651" t="s">
        <v>1308</v>
      </c>
      <c r="C4398" s="651" t="s">
        <v>1305</v>
      </c>
      <c r="D4398" s="651" t="s">
        <v>1298</v>
      </c>
      <c r="E4398" s="651" t="s">
        <v>1303</v>
      </c>
      <c r="F4398" s="651" t="s">
        <v>1304</v>
      </c>
      <c r="G4398" s="651" t="s">
        <v>1303</v>
      </c>
      <c r="H4398" s="651">
        <v>0.03</v>
      </c>
      <c r="I4398" s="651" t="s">
        <v>1302</v>
      </c>
    </row>
    <row r="4399" spans="1:9" ht="15.75" x14ac:dyDescent="0.25">
      <c r="A4399" s="651">
        <v>4398</v>
      </c>
      <c r="B4399" s="651" t="s">
        <v>1308</v>
      </c>
      <c r="C4399" s="651" t="s">
        <v>1305</v>
      </c>
      <c r="D4399" s="651" t="s">
        <v>1298</v>
      </c>
      <c r="E4399" s="651" t="s">
        <v>1303</v>
      </c>
      <c r="F4399" s="651" t="s">
        <v>1304</v>
      </c>
      <c r="G4399" s="651" t="s">
        <v>1303</v>
      </c>
      <c r="H4399" s="651">
        <v>0.03</v>
      </c>
      <c r="I4399" s="651" t="s">
        <v>1302</v>
      </c>
    </row>
    <row r="4400" spans="1:9" ht="15.75" x14ac:dyDescent="0.25">
      <c r="A4400" s="651">
        <v>4399</v>
      </c>
      <c r="B4400" s="651" t="s">
        <v>1308</v>
      </c>
      <c r="C4400" s="651" t="s">
        <v>1305</v>
      </c>
      <c r="D4400" s="651" t="s">
        <v>1298</v>
      </c>
      <c r="E4400" s="651" t="s">
        <v>1303</v>
      </c>
      <c r="F4400" s="651" t="s">
        <v>1304</v>
      </c>
      <c r="G4400" s="651" t="s">
        <v>1303</v>
      </c>
      <c r="H4400" s="651">
        <v>0.03</v>
      </c>
      <c r="I4400" s="651" t="s">
        <v>1302</v>
      </c>
    </row>
    <row r="4401" spans="1:9" ht="15.75" x14ac:dyDescent="0.25">
      <c r="A4401" s="651">
        <v>4400</v>
      </c>
      <c r="B4401" s="651" t="s">
        <v>1308</v>
      </c>
      <c r="C4401" s="651" t="s">
        <v>1305</v>
      </c>
      <c r="D4401" s="651" t="s">
        <v>1298</v>
      </c>
      <c r="E4401" s="651" t="s">
        <v>1303</v>
      </c>
      <c r="F4401" s="651" t="s">
        <v>1304</v>
      </c>
      <c r="G4401" s="651" t="s">
        <v>1303</v>
      </c>
      <c r="H4401" s="651">
        <v>0.03</v>
      </c>
      <c r="I4401" s="651" t="s">
        <v>1302</v>
      </c>
    </row>
    <row r="4402" spans="1:9" ht="15.75" x14ac:dyDescent="0.25">
      <c r="A4402" s="651">
        <v>4401</v>
      </c>
      <c r="B4402" s="651" t="s">
        <v>1308</v>
      </c>
      <c r="C4402" s="651" t="s">
        <v>1305</v>
      </c>
      <c r="D4402" s="651" t="s">
        <v>1298</v>
      </c>
      <c r="E4402" s="651" t="s">
        <v>1303</v>
      </c>
      <c r="F4402" s="651" t="s">
        <v>1304</v>
      </c>
      <c r="G4402" s="651" t="s">
        <v>1303</v>
      </c>
      <c r="H4402" s="651">
        <v>0.03</v>
      </c>
      <c r="I4402" s="651" t="s">
        <v>1302</v>
      </c>
    </row>
    <row r="4403" spans="1:9" ht="15.75" x14ac:dyDescent="0.25">
      <c r="A4403" s="651">
        <v>4402</v>
      </c>
      <c r="B4403" s="651" t="s">
        <v>1308</v>
      </c>
      <c r="C4403" s="651" t="s">
        <v>1305</v>
      </c>
      <c r="D4403" s="651" t="s">
        <v>1298</v>
      </c>
      <c r="E4403" s="651" t="s">
        <v>1303</v>
      </c>
      <c r="F4403" s="651" t="s">
        <v>1304</v>
      </c>
      <c r="G4403" s="651" t="s">
        <v>1303</v>
      </c>
      <c r="H4403" s="651">
        <v>0.03</v>
      </c>
      <c r="I4403" s="651" t="s">
        <v>1302</v>
      </c>
    </row>
    <row r="4404" spans="1:9" ht="15.75" x14ac:dyDescent="0.25">
      <c r="A4404" s="651">
        <v>4403</v>
      </c>
      <c r="B4404" s="651" t="s">
        <v>1308</v>
      </c>
      <c r="C4404" s="651" t="s">
        <v>1305</v>
      </c>
      <c r="D4404" s="651" t="s">
        <v>1298</v>
      </c>
      <c r="E4404" s="651" t="s">
        <v>1303</v>
      </c>
      <c r="F4404" s="651" t="s">
        <v>1304</v>
      </c>
      <c r="G4404" s="651" t="s">
        <v>1303</v>
      </c>
      <c r="H4404" s="651">
        <v>0.03</v>
      </c>
      <c r="I4404" s="651" t="s">
        <v>1302</v>
      </c>
    </row>
    <row r="4405" spans="1:9" ht="15.75" x14ac:dyDescent="0.25">
      <c r="A4405" s="651">
        <v>4404</v>
      </c>
      <c r="B4405" s="651" t="s">
        <v>1308</v>
      </c>
      <c r="C4405" s="651" t="s">
        <v>1305</v>
      </c>
      <c r="D4405" s="651" t="s">
        <v>1298</v>
      </c>
      <c r="E4405" s="651" t="s">
        <v>1303</v>
      </c>
      <c r="F4405" s="651" t="s">
        <v>1304</v>
      </c>
      <c r="G4405" s="651" t="s">
        <v>1303</v>
      </c>
      <c r="H4405" s="651">
        <v>0.03</v>
      </c>
      <c r="I4405" s="651" t="s">
        <v>1302</v>
      </c>
    </row>
    <row r="4406" spans="1:9" ht="15.75" x14ac:dyDescent="0.25">
      <c r="A4406" s="651">
        <v>4405</v>
      </c>
      <c r="B4406" s="651" t="s">
        <v>1308</v>
      </c>
      <c r="C4406" s="651" t="s">
        <v>1305</v>
      </c>
      <c r="D4406" s="651" t="s">
        <v>1298</v>
      </c>
      <c r="E4406" s="651" t="s">
        <v>1303</v>
      </c>
      <c r="F4406" s="651" t="s">
        <v>1304</v>
      </c>
      <c r="G4406" s="651" t="s">
        <v>1303</v>
      </c>
      <c r="H4406" s="651">
        <v>0.03</v>
      </c>
      <c r="I4406" s="651" t="s">
        <v>1302</v>
      </c>
    </row>
    <row r="4407" spans="1:9" ht="15.75" x14ac:dyDescent="0.25">
      <c r="A4407" s="651">
        <v>4406</v>
      </c>
      <c r="B4407" s="651" t="s">
        <v>1308</v>
      </c>
      <c r="C4407" s="651" t="s">
        <v>1305</v>
      </c>
      <c r="D4407" s="651" t="s">
        <v>1298</v>
      </c>
      <c r="E4407" s="651" t="s">
        <v>1303</v>
      </c>
      <c r="F4407" s="651" t="s">
        <v>1304</v>
      </c>
      <c r="G4407" s="651" t="s">
        <v>1303</v>
      </c>
      <c r="H4407" s="651">
        <v>0.03</v>
      </c>
      <c r="I4407" s="651" t="s">
        <v>1302</v>
      </c>
    </row>
    <row r="4408" spans="1:9" ht="15.75" x14ac:dyDescent="0.25">
      <c r="A4408" s="651">
        <v>4407</v>
      </c>
      <c r="B4408" s="651" t="s">
        <v>1308</v>
      </c>
      <c r="C4408" s="651" t="s">
        <v>1305</v>
      </c>
      <c r="D4408" s="651" t="s">
        <v>1298</v>
      </c>
      <c r="E4408" s="651" t="s">
        <v>1303</v>
      </c>
      <c r="F4408" s="651" t="s">
        <v>1304</v>
      </c>
      <c r="G4408" s="651" t="s">
        <v>1303</v>
      </c>
      <c r="H4408" s="651">
        <v>0.03</v>
      </c>
      <c r="I4408" s="651" t="s">
        <v>1302</v>
      </c>
    </row>
    <row r="4409" spans="1:9" ht="15.75" x14ac:dyDescent="0.25">
      <c r="A4409" s="651">
        <v>4408</v>
      </c>
      <c r="B4409" s="651" t="s">
        <v>1308</v>
      </c>
      <c r="C4409" s="651" t="s">
        <v>1305</v>
      </c>
      <c r="D4409" s="651" t="s">
        <v>1298</v>
      </c>
      <c r="E4409" s="651" t="s">
        <v>1303</v>
      </c>
      <c r="F4409" s="651" t="s">
        <v>1304</v>
      </c>
      <c r="G4409" s="651" t="s">
        <v>1303</v>
      </c>
      <c r="H4409" s="651">
        <v>0.03</v>
      </c>
      <c r="I4409" s="651" t="s">
        <v>1302</v>
      </c>
    </row>
    <row r="4410" spans="1:9" ht="15.75" x14ac:dyDescent="0.25">
      <c r="A4410" s="651">
        <v>4409</v>
      </c>
      <c r="B4410" s="651" t="s">
        <v>1308</v>
      </c>
      <c r="C4410" s="651" t="s">
        <v>1305</v>
      </c>
      <c r="D4410" s="651" t="s">
        <v>1298</v>
      </c>
      <c r="E4410" s="651" t="s">
        <v>1303</v>
      </c>
      <c r="F4410" s="651" t="s">
        <v>1304</v>
      </c>
      <c r="G4410" s="651" t="s">
        <v>1303</v>
      </c>
      <c r="H4410" s="651">
        <v>0.03</v>
      </c>
      <c r="I4410" s="651" t="s">
        <v>1302</v>
      </c>
    </row>
    <row r="4411" spans="1:9" ht="15.75" x14ac:dyDescent="0.25">
      <c r="A4411" s="651">
        <v>4410</v>
      </c>
      <c r="B4411" s="651" t="s">
        <v>1308</v>
      </c>
      <c r="C4411" s="651" t="s">
        <v>1305</v>
      </c>
      <c r="D4411" s="651" t="s">
        <v>1298</v>
      </c>
      <c r="E4411" s="651" t="s">
        <v>1303</v>
      </c>
      <c r="F4411" s="651" t="s">
        <v>1304</v>
      </c>
      <c r="G4411" s="651" t="s">
        <v>1303</v>
      </c>
      <c r="H4411" s="651">
        <v>0.03</v>
      </c>
      <c r="I4411" s="651" t="s">
        <v>1302</v>
      </c>
    </row>
    <row r="4412" spans="1:9" ht="15.75" x14ac:dyDescent="0.25">
      <c r="A4412" s="651">
        <v>4411</v>
      </c>
      <c r="B4412" s="651" t="s">
        <v>1308</v>
      </c>
      <c r="C4412" s="651" t="s">
        <v>1305</v>
      </c>
      <c r="D4412" s="651" t="s">
        <v>1298</v>
      </c>
      <c r="E4412" s="651" t="s">
        <v>1303</v>
      </c>
      <c r="F4412" s="651" t="s">
        <v>1304</v>
      </c>
      <c r="G4412" s="651" t="s">
        <v>1303</v>
      </c>
      <c r="H4412" s="651">
        <v>0.03</v>
      </c>
      <c r="I4412" s="651" t="s">
        <v>1302</v>
      </c>
    </row>
    <row r="4413" spans="1:9" ht="15.75" x14ac:dyDescent="0.25">
      <c r="A4413" s="651">
        <v>4412</v>
      </c>
      <c r="B4413" s="651" t="s">
        <v>1308</v>
      </c>
      <c r="C4413" s="651" t="s">
        <v>1305</v>
      </c>
      <c r="D4413" s="651" t="s">
        <v>1298</v>
      </c>
      <c r="E4413" s="651" t="s">
        <v>1303</v>
      </c>
      <c r="F4413" s="651" t="s">
        <v>1304</v>
      </c>
      <c r="G4413" s="651" t="s">
        <v>1303</v>
      </c>
      <c r="H4413" s="651">
        <v>0.03</v>
      </c>
      <c r="I4413" s="651" t="s">
        <v>1302</v>
      </c>
    </row>
    <row r="4414" spans="1:9" ht="15.75" x14ac:dyDescent="0.25">
      <c r="A4414" s="651">
        <v>4413</v>
      </c>
      <c r="B4414" s="651" t="s">
        <v>1308</v>
      </c>
      <c r="C4414" s="651" t="s">
        <v>1305</v>
      </c>
      <c r="D4414" s="651" t="s">
        <v>1298</v>
      </c>
      <c r="E4414" s="651" t="s">
        <v>1303</v>
      </c>
      <c r="F4414" s="651" t="s">
        <v>1304</v>
      </c>
      <c r="G4414" s="651" t="s">
        <v>1303</v>
      </c>
      <c r="H4414" s="651">
        <v>0.03</v>
      </c>
      <c r="I4414" s="651" t="s">
        <v>1302</v>
      </c>
    </row>
    <row r="4415" spans="1:9" ht="15.75" x14ac:dyDescent="0.25">
      <c r="A4415" s="651">
        <v>4414</v>
      </c>
      <c r="B4415" s="651" t="s">
        <v>1308</v>
      </c>
      <c r="C4415" s="651" t="s">
        <v>1305</v>
      </c>
      <c r="D4415" s="651" t="s">
        <v>1298</v>
      </c>
      <c r="E4415" s="651" t="s">
        <v>1303</v>
      </c>
      <c r="F4415" s="651" t="s">
        <v>1304</v>
      </c>
      <c r="G4415" s="651" t="s">
        <v>1303</v>
      </c>
      <c r="H4415" s="651">
        <v>0.03</v>
      </c>
      <c r="I4415" s="651" t="s">
        <v>1302</v>
      </c>
    </row>
    <row r="4416" spans="1:9" ht="15.75" x14ac:dyDescent="0.25">
      <c r="A4416" s="651">
        <v>4415</v>
      </c>
      <c r="B4416" s="651" t="s">
        <v>1308</v>
      </c>
      <c r="C4416" s="651" t="s">
        <v>1305</v>
      </c>
      <c r="D4416" s="651" t="s">
        <v>1298</v>
      </c>
      <c r="E4416" s="651" t="s">
        <v>1303</v>
      </c>
      <c r="F4416" s="651" t="s">
        <v>1304</v>
      </c>
      <c r="G4416" s="651" t="s">
        <v>1303</v>
      </c>
      <c r="H4416" s="651">
        <v>0.03</v>
      </c>
      <c r="I4416" s="651" t="s">
        <v>1302</v>
      </c>
    </row>
    <row r="4417" spans="1:9" ht="15.75" x14ac:dyDescent="0.25">
      <c r="A4417" s="651">
        <v>4416</v>
      </c>
      <c r="B4417" s="651" t="s">
        <v>1308</v>
      </c>
      <c r="C4417" s="651" t="s">
        <v>1305</v>
      </c>
      <c r="D4417" s="651" t="s">
        <v>1298</v>
      </c>
      <c r="E4417" s="651" t="s">
        <v>1303</v>
      </c>
      <c r="F4417" s="651" t="s">
        <v>1304</v>
      </c>
      <c r="G4417" s="651" t="s">
        <v>1303</v>
      </c>
      <c r="H4417" s="651">
        <v>0.03</v>
      </c>
      <c r="I4417" s="651" t="s">
        <v>1302</v>
      </c>
    </row>
    <row r="4418" spans="1:9" ht="15.75" x14ac:dyDescent="0.25">
      <c r="A4418" s="651">
        <v>4417</v>
      </c>
      <c r="B4418" s="651" t="s">
        <v>1308</v>
      </c>
      <c r="C4418" s="651" t="s">
        <v>1305</v>
      </c>
      <c r="D4418" s="651" t="s">
        <v>1298</v>
      </c>
      <c r="E4418" s="651" t="s">
        <v>1303</v>
      </c>
      <c r="F4418" s="651" t="s">
        <v>1304</v>
      </c>
      <c r="G4418" s="651" t="s">
        <v>1303</v>
      </c>
      <c r="H4418" s="651">
        <v>0.03</v>
      </c>
      <c r="I4418" s="651" t="s">
        <v>1302</v>
      </c>
    </row>
    <row r="4419" spans="1:9" ht="15.75" x14ac:dyDescent="0.25">
      <c r="A4419" s="651">
        <v>4418</v>
      </c>
      <c r="B4419" s="651" t="s">
        <v>1308</v>
      </c>
      <c r="C4419" s="651" t="s">
        <v>1305</v>
      </c>
      <c r="D4419" s="651" t="s">
        <v>1298</v>
      </c>
      <c r="E4419" s="651" t="s">
        <v>1303</v>
      </c>
      <c r="F4419" s="651" t="s">
        <v>1304</v>
      </c>
      <c r="G4419" s="651" t="s">
        <v>1303</v>
      </c>
      <c r="H4419" s="651">
        <v>0.03</v>
      </c>
      <c r="I4419" s="651" t="s">
        <v>1302</v>
      </c>
    </row>
    <row r="4420" spans="1:9" ht="15.75" x14ac:dyDescent="0.25">
      <c r="A4420" s="651">
        <v>4419</v>
      </c>
      <c r="B4420" s="651" t="s">
        <v>1308</v>
      </c>
      <c r="C4420" s="651" t="s">
        <v>1305</v>
      </c>
      <c r="D4420" s="651" t="s">
        <v>1298</v>
      </c>
      <c r="E4420" s="651" t="s">
        <v>1303</v>
      </c>
      <c r="F4420" s="651" t="s">
        <v>1304</v>
      </c>
      <c r="G4420" s="651" t="s">
        <v>1303</v>
      </c>
      <c r="H4420" s="651">
        <v>0.03</v>
      </c>
      <c r="I4420" s="651" t="s">
        <v>1302</v>
      </c>
    </row>
    <row r="4421" spans="1:9" ht="15.75" x14ac:dyDescent="0.25">
      <c r="A4421" s="651">
        <v>4420</v>
      </c>
      <c r="B4421" s="651" t="s">
        <v>1308</v>
      </c>
      <c r="C4421" s="651" t="s">
        <v>1305</v>
      </c>
      <c r="D4421" s="651" t="s">
        <v>1298</v>
      </c>
      <c r="E4421" s="651" t="s">
        <v>1303</v>
      </c>
      <c r="F4421" s="651" t="s">
        <v>1304</v>
      </c>
      <c r="G4421" s="651" t="s">
        <v>1303</v>
      </c>
      <c r="H4421" s="651">
        <v>0.03</v>
      </c>
      <c r="I4421" s="651" t="s">
        <v>1302</v>
      </c>
    </row>
    <row r="4422" spans="1:9" ht="15.75" x14ac:dyDescent="0.25">
      <c r="A4422" s="651">
        <v>4421</v>
      </c>
      <c r="B4422" s="651" t="s">
        <v>1308</v>
      </c>
      <c r="C4422" s="651" t="s">
        <v>1305</v>
      </c>
      <c r="D4422" s="651" t="s">
        <v>1298</v>
      </c>
      <c r="E4422" s="651" t="s">
        <v>1303</v>
      </c>
      <c r="F4422" s="651" t="s">
        <v>1304</v>
      </c>
      <c r="G4422" s="651" t="s">
        <v>1303</v>
      </c>
      <c r="H4422" s="651">
        <v>0.03</v>
      </c>
      <c r="I4422" s="651" t="s">
        <v>1302</v>
      </c>
    </row>
    <row r="4423" spans="1:9" ht="15.75" x14ac:dyDescent="0.25">
      <c r="A4423" s="651">
        <v>4422</v>
      </c>
      <c r="B4423" s="651" t="s">
        <v>1308</v>
      </c>
      <c r="C4423" s="651" t="s">
        <v>1305</v>
      </c>
      <c r="D4423" s="651" t="s">
        <v>1298</v>
      </c>
      <c r="E4423" s="651" t="s">
        <v>1303</v>
      </c>
      <c r="F4423" s="651" t="s">
        <v>1304</v>
      </c>
      <c r="G4423" s="651" t="s">
        <v>1303</v>
      </c>
      <c r="H4423" s="651">
        <v>0.03</v>
      </c>
      <c r="I4423" s="651" t="s">
        <v>1302</v>
      </c>
    </row>
    <row r="4424" spans="1:9" ht="15.75" x14ac:dyDescent="0.25">
      <c r="A4424" s="651">
        <v>4423</v>
      </c>
      <c r="B4424" s="651" t="s">
        <v>1308</v>
      </c>
      <c r="C4424" s="651" t="s">
        <v>1305</v>
      </c>
      <c r="D4424" s="651" t="s">
        <v>1298</v>
      </c>
      <c r="E4424" s="651" t="s">
        <v>1303</v>
      </c>
      <c r="F4424" s="651" t="s">
        <v>1304</v>
      </c>
      <c r="G4424" s="651" t="s">
        <v>1303</v>
      </c>
      <c r="H4424" s="651">
        <v>0.03</v>
      </c>
      <c r="I4424" s="651" t="s">
        <v>1302</v>
      </c>
    </row>
    <row r="4425" spans="1:9" ht="15.75" x14ac:dyDescent="0.25">
      <c r="A4425" s="651">
        <v>4424</v>
      </c>
      <c r="B4425" s="651" t="s">
        <v>1308</v>
      </c>
      <c r="C4425" s="651" t="s">
        <v>1305</v>
      </c>
      <c r="D4425" s="651" t="s">
        <v>1298</v>
      </c>
      <c r="E4425" s="651" t="s">
        <v>1303</v>
      </c>
      <c r="F4425" s="651" t="s">
        <v>1304</v>
      </c>
      <c r="G4425" s="651" t="s">
        <v>1303</v>
      </c>
      <c r="H4425" s="651">
        <v>0.03</v>
      </c>
      <c r="I4425" s="651" t="s">
        <v>1302</v>
      </c>
    </row>
    <row r="4426" spans="1:9" ht="15.75" x14ac:dyDescent="0.25">
      <c r="A4426" s="651">
        <v>4425</v>
      </c>
      <c r="B4426" s="651" t="s">
        <v>1308</v>
      </c>
      <c r="C4426" s="651" t="s">
        <v>1305</v>
      </c>
      <c r="D4426" s="651" t="s">
        <v>1298</v>
      </c>
      <c r="E4426" s="651" t="s">
        <v>1303</v>
      </c>
      <c r="F4426" s="651" t="s">
        <v>1304</v>
      </c>
      <c r="G4426" s="651" t="s">
        <v>1303</v>
      </c>
      <c r="H4426" s="651">
        <v>0.03</v>
      </c>
      <c r="I4426" s="651" t="s">
        <v>1302</v>
      </c>
    </row>
    <row r="4427" spans="1:9" ht="15.75" x14ac:dyDescent="0.25">
      <c r="A4427" s="651">
        <v>4426</v>
      </c>
      <c r="B4427" s="651" t="s">
        <v>1308</v>
      </c>
      <c r="C4427" s="651" t="s">
        <v>1305</v>
      </c>
      <c r="D4427" s="651" t="s">
        <v>1298</v>
      </c>
      <c r="E4427" s="651" t="s">
        <v>1303</v>
      </c>
      <c r="F4427" s="651" t="s">
        <v>1304</v>
      </c>
      <c r="G4427" s="651" t="s">
        <v>1303</v>
      </c>
      <c r="H4427" s="651">
        <v>0.03</v>
      </c>
      <c r="I4427" s="651" t="s">
        <v>1302</v>
      </c>
    </row>
    <row r="4428" spans="1:9" ht="15.75" x14ac:dyDescent="0.25">
      <c r="A4428" s="651">
        <v>4427</v>
      </c>
      <c r="B4428" s="651" t="s">
        <v>1308</v>
      </c>
      <c r="C4428" s="651" t="s">
        <v>1305</v>
      </c>
      <c r="D4428" s="651" t="s">
        <v>1298</v>
      </c>
      <c r="E4428" s="651" t="s">
        <v>1303</v>
      </c>
      <c r="F4428" s="651" t="s">
        <v>1304</v>
      </c>
      <c r="G4428" s="651" t="s">
        <v>1303</v>
      </c>
      <c r="H4428" s="651">
        <v>0.03</v>
      </c>
      <c r="I4428" s="651" t="s">
        <v>1302</v>
      </c>
    </row>
    <row r="4429" spans="1:9" ht="15.75" x14ac:dyDescent="0.25">
      <c r="A4429" s="651">
        <v>4428</v>
      </c>
      <c r="B4429" s="651" t="s">
        <v>1308</v>
      </c>
      <c r="C4429" s="651" t="s">
        <v>1305</v>
      </c>
      <c r="D4429" s="651" t="s">
        <v>1298</v>
      </c>
      <c r="E4429" s="651" t="s">
        <v>1303</v>
      </c>
      <c r="F4429" s="651" t="s">
        <v>1304</v>
      </c>
      <c r="G4429" s="651" t="s">
        <v>1303</v>
      </c>
      <c r="H4429" s="651">
        <v>0.03</v>
      </c>
      <c r="I4429" s="651" t="s">
        <v>1302</v>
      </c>
    </row>
    <row r="4430" spans="1:9" ht="15.75" x14ac:dyDescent="0.25">
      <c r="A4430" s="651">
        <v>4429</v>
      </c>
      <c r="B4430" s="651" t="s">
        <v>1308</v>
      </c>
      <c r="C4430" s="651" t="s">
        <v>1305</v>
      </c>
      <c r="D4430" s="651" t="s">
        <v>1298</v>
      </c>
      <c r="E4430" s="651" t="s">
        <v>1303</v>
      </c>
      <c r="F4430" s="651" t="s">
        <v>1304</v>
      </c>
      <c r="G4430" s="651" t="s">
        <v>1303</v>
      </c>
      <c r="H4430" s="651">
        <v>0.03</v>
      </c>
      <c r="I4430" s="651" t="s">
        <v>1302</v>
      </c>
    </row>
    <row r="4431" spans="1:9" ht="15.75" x14ac:dyDescent="0.25">
      <c r="A4431" s="651">
        <v>4430</v>
      </c>
      <c r="B4431" s="651" t="s">
        <v>1308</v>
      </c>
      <c r="C4431" s="651" t="s">
        <v>1305</v>
      </c>
      <c r="D4431" s="651" t="s">
        <v>1298</v>
      </c>
      <c r="E4431" s="651" t="s">
        <v>1303</v>
      </c>
      <c r="F4431" s="651" t="s">
        <v>1304</v>
      </c>
      <c r="G4431" s="651" t="s">
        <v>1303</v>
      </c>
      <c r="H4431" s="651">
        <v>0.03</v>
      </c>
      <c r="I4431" s="651" t="s">
        <v>1302</v>
      </c>
    </row>
    <row r="4432" spans="1:9" ht="15.75" x14ac:dyDescent="0.25">
      <c r="A4432" s="651">
        <v>4431</v>
      </c>
      <c r="B4432" s="651" t="s">
        <v>1308</v>
      </c>
      <c r="C4432" s="651" t="s">
        <v>1305</v>
      </c>
      <c r="D4432" s="651" t="s">
        <v>1298</v>
      </c>
      <c r="E4432" s="651" t="s">
        <v>1303</v>
      </c>
      <c r="F4432" s="651" t="s">
        <v>1304</v>
      </c>
      <c r="G4432" s="651" t="s">
        <v>1303</v>
      </c>
      <c r="H4432" s="651">
        <v>0.03</v>
      </c>
      <c r="I4432" s="651" t="s">
        <v>1302</v>
      </c>
    </row>
    <row r="4433" spans="1:9" ht="15.75" x14ac:dyDescent="0.25">
      <c r="A4433" s="651">
        <v>4432</v>
      </c>
      <c r="B4433" s="651" t="s">
        <v>1308</v>
      </c>
      <c r="C4433" s="651" t="s">
        <v>1305</v>
      </c>
      <c r="D4433" s="651" t="s">
        <v>1298</v>
      </c>
      <c r="E4433" s="651" t="s">
        <v>1303</v>
      </c>
      <c r="F4433" s="651" t="s">
        <v>1304</v>
      </c>
      <c r="G4433" s="651" t="s">
        <v>1303</v>
      </c>
      <c r="H4433" s="651">
        <v>0.03</v>
      </c>
      <c r="I4433" s="651" t="s">
        <v>1302</v>
      </c>
    </row>
    <row r="4434" spans="1:9" ht="15.75" x14ac:dyDescent="0.25">
      <c r="A4434" s="651">
        <v>4433</v>
      </c>
      <c r="B4434" s="651" t="s">
        <v>1308</v>
      </c>
      <c r="C4434" s="651" t="s">
        <v>1305</v>
      </c>
      <c r="D4434" s="651" t="s">
        <v>1298</v>
      </c>
      <c r="E4434" s="651" t="s">
        <v>1303</v>
      </c>
      <c r="F4434" s="651" t="s">
        <v>1304</v>
      </c>
      <c r="G4434" s="651" t="s">
        <v>1303</v>
      </c>
      <c r="H4434" s="651">
        <v>0.03</v>
      </c>
      <c r="I4434" s="651" t="s">
        <v>1302</v>
      </c>
    </row>
    <row r="4435" spans="1:9" ht="15.75" x14ac:dyDescent="0.25">
      <c r="A4435" s="651">
        <v>4434</v>
      </c>
      <c r="B4435" s="651" t="s">
        <v>1308</v>
      </c>
      <c r="C4435" s="651" t="s">
        <v>1305</v>
      </c>
      <c r="D4435" s="651" t="s">
        <v>1298</v>
      </c>
      <c r="E4435" s="651" t="s">
        <v>1303</v>
      </c>
      <c r="F4435" s="651" t="s">
        <v>1304</v>
      </c>
      <c r="G4435" s="651" t="s">
        <v>1303</v>
      </c>
      <c r="H4435" s="651">
        <v>0.03</v>
      </c>
      <c r="I4435" s="651" t="s">
        <v>1302</v>
      </c>
    </row>
    <row r="4436" spans="1:9" ht="15.75" x14ac:dyDescent="0.25">
      <c r="A4436" s="651">
        <v>4435</v>
      </c>
      <c r="B4436" s="651" t="s">
        <v>1308</v>
      </c>
      <c r="C4436" s="651" t="s">
        <v>1305</v>
      </c>
      <c r="D4436" s="651" t="s">
        <v>1298</v>
      </c>
      <c r="E4436" s="651" t="s">
        <v>1303</v>
      </c>
      <c r="F4436" s="651" t="s">
        <v>1304</v>
      </c>
      <c r="G4436" s="651" t="s">
        <v>1303</v>
      </c>
      <c r="H4436" s="651">
        <v>0.03</v>
      </c>
      <c r="I4436" s="651" t="s">
        <v>1302</v>
      </c>
    </row>
    <row r="4437" spans="1:9" ht="15.75" x14ac:dyDescent="0.25">
      <c r="A4437" s="651">
        <v>4436</v>
      </c>
      <c r="B4437" s="651" t="s">
        <v>1308</v>
      </c>
      <c r="C4437" s="651" t="s">
        <v>1305</v>
      </c>
      <c r="D4437" s="651" t="s">
        <v>1298</v>
      </c>
      <c r="E4437" s="651" t="s">
        <v>1303</v>
      </c>
      <c r="F4437" s="651" t="s">
        <v>1304</v>
      </c>
      <c r="G4437" s="651" t="s">
        <v>1303</v>
      </c>
      <c r="H4437" s="651">
        <v>0.03</v>
      </c>
      <c r="I4437" s="651" t="s">
        <v>1302</v>
      </c>
    </row>
    <row r="4438" spans="1:9" ht="15.75" x14ac:dyDescent="0.25">
      <c r="A4438" s="651">
        <v>4437</v>
      </c>
      <c r="B4438" s="651" t="s">
        <v>1308</v>
      </c>
      <c r="C4438" s="651" t="s">
        <v>1305</v>
      </c>
      <c r="D4438" s="651" t="s">
        <v>1298</v>
      </c>
      <c r="E4438" s="651" t="s">
        <v>1303</v>
      </c>
      <c r="F4438" s="651" t="s">
        <v>1304</v>
      </c>
      <c r="G4438" s="651" t="s">
        <v>1303</v>
      </c>
      <c r="H4438" s="651">
        <v>0.03</v>
      </c>
      <c r="I4438" s="651" t="s">
        <v>1302</v>
      </c>
    </row>
    <row r="4439" spans="1:9" ht="15.75" x14ac:dyDescent="0.25">
      <c r="A4439" s="651">
        <v>4438</v>
      </c>
      <c r="B4439" s="651" t="s">
        <v>1308</v>
      </c>
      <c r="C4439" s="651" t="s">
        <v>1305</v>
      </c>
      <c r="D4439" s="651" t="s">
        <v>1298</v>
      </c>
      <c r="E4439" s="651" t="s">
        <v>1303</v>
      </c>
      <c r="F4439" s="651" t="s">
        <v>1304</v>
      </c>
      <c r="G4439" s="651" t="s">
        <v>1303</v>
      </c>
      <c r="H4439" s="651">
        <v>0.03</v>
      </c>
      <c r="I4439" s="651" t="s">
        <v>1302</v>
      </c>
    </row>
    <row r="4440" spans="1:9" ht="15.75" x14ac:dyDescent="0.25">
      <c r="A4440" s="651">
        <v>4439</v>
      </c>
      <c r="B4440" s="651" t="s">
        <v>1308</v>
      </c>
      <c r="C4440" s="651" t="s">
        <v>1305</v>
      </c>
      <c r="D4440" s="651" t="s">
        <v>1298</v>
      </c>
      <c r="E4440" s="651" t="s">
        <v>1303</v>
      </c>
      <c r="F4440" s="651" t="s">
        <v>1304</v>
      </c>
      <c r="G4440" s="651" t="s">
        <v>1303</v>
      </c>
      <c r="H4440" s="651">
        <v>0.03</v>
      </c>
      <c r="I4440" s="651" t="s">
        <v>1302</v>
      </c>
    </row>
    <row r="4441" spans="1:9" ht="15.75" x14ac:dyDescent="0.25">
      <c r="A4441" s="651">
        <v>4440</v>
      </c>
      <c r="B4441" s="651" t="s">
        <v>1308</v>
      </c>
      <c r="C4441" s="651" t="s">
        <v>1305</v>
      </c>
      <c r="D4441" s="651" t="s">
        <v>1298</v>
      </c>
      <c r="E4441" s="651" t="s">
        <v>1303</v>
      </c>
      <c r="F4441" s="651" t="s">
        <v>1304</v>
      </c>
      <c r="G4441" s="651" t="s">
        <v>1303</v>
      </c>
      <c r="H4441" s="651">
        <v>0.03</v>
      </c>
      <c r="I4441" s="651" t="s">
        <v>1302</v>
      </c>
    </row>
    <row r="4442" spans="1:9" ht="15.75" x14ac:dyDescent="0.25">
      <c r="A4442" s="651">
        <v>4441</v>
      </c>
      <c r="B4442" s="651" t="s">
        <v>1308</v>
      </c>
      <c r="C4442" s="651" t="s">
        <v>1305</v>
      </c>
      <c r="D4442" s="651" t="s">
        <v>1298</v>
      </c>
      <c r="E4442" s="651" t="s">
        <v>1303</v>
      </c>
      <c r="F4442" s="651" t="s">
        <v>1304</v>
      </c>
      <c r="G4442" s="651" t="s">
        <v>1303</v>
      </c>
      <c r="H4442" s="651">
        <v>0.03</v>
      </c>
      <c r="I4442" s="651" t="s">
        <v>1302</v>
      </c>
    </row>
    <row r="4443" spans="1:9" ht="15.75" x14ac:dyDescent="0.25">
      <c r="A4443" s="651">
        <v>4442</v>
      </c>
      <c r="B4443" s="651" t="s">
        <v>1308</v>
      </c>
      <c r="C4443" s="651" t="s">
        <v>1305</v>
      </c>
      <c r="D4443" s="651" t="s">
        <v>1298</v>
      </c>
      <c r="E4443" s="651" t="s">
        <v>1303</v>
      </c>
      <c r="F4443" s="651" t="s">
        <v>1304</v>
      </c>
      <c r="G4443" s="651" t="s">
        <v>1303</v>
      </c>
      <c r="H4443" s="651">
        <v>0.03</v>
      </c>
      <c r="I4443" s="651" t="s">
        <v>1302</v>
      </c>
    </row>
    <row r="4444" spans="1:9" ht="15.75" x14ac:dyDescent="0.25">
      <c r="A4444" s="651">
        <v>4443</v>
      </c>
      <c r="B4444" s="651" t="s">
        <v>1308</v>
      </c>
      <c r="C4444" s="651" t="s">
        <v>1305</v>
      </c>
      <c r="D4444" s="651" t="s">
        <v>1298</v>
      </c>
      <c r="E4444" s="651" t="s">
        <v>1303</v>
      </c>
      <c r="F4444" s="651" t="s">
        <v>1304</v>
      </c>
      <c r="G4444" s="651" t="s">
        <v>1303</v>
      </c>
      <c r="H4444" s="651">
        <v>0.03</v>
      </c>
      <c r="I4444" s="651" t="s">
        <v>1302</v>
      </c>
    </row>
    <row r="4445" spans="1:9" ht="15.75" x14ac:dyDescent="0.25">
      <c r="A4445" s="651">
        <v>4444</v>
      </c>
      <c r="B4445" s="651" t="s">
        <v>1308</v>
      </c>
      <c r="C4445" s="651" t="s">
        <v>1305</v>
      </c>
      <c r="D4445" s="651" t="s">
        <v>1298</v>
      </c>
      <c r="E4445" s="651" t="s">
        <v>1303</v>
      </c>
      <c r="F4445" s="651" t="s">
        <v>1304</v>
      </c>
      <c r="G4445" s="651" t="s">
        <v>1303</v>
      </c>
      <c r="H4445" s="651">
        <v>0.03</v>
      </c>
      <c r="I4445" s="651" t="s">
        <v>1302</v>
      </c>
    </row>
    <row r="4446" spans="1:9" ht="15.75" x14ac:dyDescent="0.25">
      <c r="A4446" s="651">
        <v>4445</v>
      </c>
      <c r="B4446" s="651" t="s">
        <v>1308</v>
      </c>
      <c r="C4446" s="651" t="s">
        <v>1305</v>
      </c>
      <c r="D4446" s="651" t="s">
        <v>1298</v>
      </c>
      <c r="E4446" s="651" t="s">
        <v>1303</v>
      </c>
      <c r="F4446" s="651" t="s">
        <v>1304</v>
      </c>
      <c r="G4446" s="651" t="s">
        <v>1303</v>
      </c>
      <c r="H4446" s="651">
        <v>0.03</v>
      </c>
      <c r="I4446" s="651" t="s">
        <v>1302</v>
      </c>
    </row>
    <row r="4447" spans="1:9" ht="15.75" x14ac:dyDescent="0.25">
      <c r="A4447" s="651">
        <v>4446</v>
      </c>
      <c r="B4447" s="651" t="s">
        <v>1308</v>
      </c>
      <c r="C4447" s="651" t="s">
        <v>1305</v>
      </c>
      <c r="D4447" s="651" t="s">
        <v>1298</v>
      </c>
      <c r="E4447" s="651" t="s">
        <v>1303</v>
      </c>
      <c r="F4447" s="651" t="s">
        <v>1304</v>
      </c>
      <c r="G4447" s="651" t="s">
        <v>1303</v>
      </c>
      <c r="H4447" s="651">
        <v>0.03</v>
      </c>
      <c r="I4447" s="651" t="s">
        <v>1302</v>
      </c>
    </row>
    <row r="4448" spans="1:9" ht="15.75" x14ac:dyDescent="0.25">
      <c r="A4448" s="651">
        <v>4447</v>
      </c>
      <c r="B4448" s="651" t="s">
        <v>1308</v>
      </c>
      <c r="C4448" s="651" t="s">
        <v>1305</v>
      </c>
      <c r="D4448" s="651" t="s">
        <v>1298</v>
      </c>
      <c r="E4448" s="651" t="s">
        <v>1303</v>
      </c>
      <c r="F4448" s="651" t="s">
        <v>1304</v>
      </c>
      <c r="G4448" s="651" t="s">
        <v>1303</v>
      </c>
      <c r="H4448" s="651">
        <v>0.03</v>
      </c>
      <c r="I4448" s="651" t="s">
        <v>1302</v>
      </c>
    </row>
    <row r="4449" spans="1:9" ht="15.75" x14ac:dyDescent="0.25">
      <c r="A4449" s="651">
        <v>4448</v>
      </c>
      <c r="B4449" s="651" t="s">
        <v>1308</v>
      </c>
      <c r="C4449" s="651" t="s">
        <v>1305</v>
      </c>
      <c r="D4449" s="651" t="s">
        <v>1298</v>
      </c>
      <c r="E4449" s="651" t="s">
        <v>1303</v>
      </c>
      <c r="F4449" s="651" t="s">
        <v>1304</v>
      </c>
      <c r="G4449" s="651" t="s">
        <v>1303</v>
      </c>
      <c r="H4449" s="651">
        <v>0.03</v>
      </c>
      <c r="I4449" s="651" t="s">
        <v>1302</v>
      </c>
    </row>
    <row r="4450" spans="1:9" ht="15.75" x14ac:dyDescent="0.25">
      <c r="A4450" s="651">
        <v>4449</v>
      </c>
      <c r="B4450" s="651" t="s">
        <v>1308</v>
      </c>
      <c r="C4450" s="651" t="s">
        <v>1305</v>
      </c>
      <c r="D4450" s="651" t="s">
        <v>1298</v>
      </c>
      <c r="E4450" s="651" t="s">
        <v>1303</v>
      </c>
      <c r="F4450" s="651" t="s">
        <v>1304</v>
      </c>
      <c r="G4450" s="651" t="s">
        <v>1303</v>
      </c>
      <c r="H4450" s="651">
        <v>0.03</v>
      </c>
      <c r="I4450" s="651" t="s">
        <v>1302</v>
      </c>
    </row>
    <row r="4451" spans="1:9" ht="15.75" x14ac:dyDescent="0.25">
      <c r="A4451" s="651">
        <v>4450</v>
      </c>
      <c r="B4451" s="651" t="s">
        <v>1308</v>
      </c>
      <c r="C4451" s="651" t="s">
        <v>1305</v>
      </c>
      <c r="D4451" s="651" t="s">
        <v>1298</v>
      </c>
      <c r="E4451" s="651" t="s">
        <v>1303</v>
      </c>
      <c r="F4451" s="651" t="s">
        <v>1304</v>
      </c>
      <c r="G4451" s="651" t="s">
        <v>1303</v>
      </c>
      <c r="H4451" s="651">
        <v>0.03</v>
      </c>
      <c r="I4451" s="651" t="s">
        <v>1302</v>
      </c>
    </row>
    <row r="4452" spans="1:9" ht="15.75" x14ac:dyDescent="0.25">
      <c r="A4452" s="651">
        <v>4451</v>
      </c>
      <c r="B4452" s="651" t="s">
        <v>1308</v>
      </c>
      <c r="C4452" s="651" t="s">
        <v>1305</v>
      </c>
      <c r="D4452" s="651" t="s">
        <v>1298</v>
      </c>
      <c r="E4452" s="651" t="s">
        <v>1303</v>
      </c>
      <c r="F4452" s="651" t="s">
        <v>1304</v>
      </c>
      <c r="G4452" s="651" t="s">
        <v>1303</v>
      </c>
      <c r="H4452" s="651">
        <v>0.03</v>
      </c>
      <c r="I4452" s="651" t="s">
        <v>1302</v>
      </c>
    </row>
    <row r="4453" spans="1:9" ht="15.75" x14ac:dyDescent="0.25">
      <c r="A4453" s="651">
        <v>4452</v>
      </c>
      <c r="B4453" s="651" t="s">
        <v>1308</v>
      </c>
      <c r="C4453" s="651" t="s">
        <v>1305</v>
      </c>
      <c r="D4453" s="651" t="s">
        <v>1298</v>
      </c>
      <c r="E4453" s="651" t="s">
        <v>1303</v>
      </c>
      <c r="F4453" s="651" t="s">
        <v>1304</v>
      </c>
      <c r="G4453" s="651" t="s">
        <v>1303</v>
      </c>
      <c r="H4453" s="651">
        <v>0.03</v>
      </c>
      <c r="I4453" s="651" t="s">
        <v>1302</v>
      </c>
    </row>
    <row r="4454" spans="1:9" ht="15.75" x14ac:dyDescent="0.25">
      <c r="A4454" s="651">
        <v>4453</v>
      </c>
      <c r="B4454" s="651" t="s">
        <v>1308</v>
      </c>
      <c r="C4454" s="651" t="s">
        <v>1305</v>
      </c>
      <c r="D4454" s="651" t="s">
        <v>1298</v>
      </c>
      <c r="E4454" s="651" t="s">
        <v>1303</v>
      </c>
      <c r="F4454" s="651" t="s">
        <v>1304</v>
      </c>
      <c r="G4454" s="651" t="s">
        <v>1303</v>
      </c>
      <c r="H4454" s="651">
        <v>0.03</v>
      </c>
      <c r="I4454" s="651" t="s">
        <v>1302</v>
      </c>
    </row>
    <row r="4455" spans="1:9" ht="15.75" x14ac:dyDescent="0.25">
      <c r="A4455" s="651">
        <v>4454</v>
      </c>
      <c r="B4455" s="651" t="s">
        <v>1308</v>
      </c>
      <c r="C4455" s="651" t="s">
        <v>1305</v>
      </c>
      <c r="D4455" s="651" t="s">
        <v>1298</v>
      </c>
      <c r="E4455" s="651" t="s">
        <v>1303</v>
      </c>
      <c r="F4455" s="651" t="s">
        <v>1304</v>
      </c>
      <c r="G4455" s="651" t="s">
        <v>1303</v>
      </c>
      <c r="H4455" s="651">
        <v>0.03</v>
      </c>
      <c r="I4455" s="651" t="s">
        <v>1302</v>
      </c>
    </row>
    <row r="4456" spans="1:9" ht="15.75" x14ac:dyDescent="0.25">
      <c r="A4456" s="651">
        <v>4455</v>
      </c>
      <c r="B4456" s="651" t="s">
        <v>1308</v>
      </c>
      <c r="C4456" s="651" t="s">
        <v>1305</v>
      </c>
      <c r="D4456" s="651" t="s">
        <v>1298</v>
      </c>
      <c r="E4456" s="651" t="s">
        <v>1303</v>
      </c>
      <c r="F4456" s="651" t="s">
        <v>1304</v>
      </c>
      <c r="G4456" s="651" t="s">
        <v>1303</v>
      </c>
      <c r="H4456" s="651">
        <v>0.03</v>
      </c>
      <c r="I4456" s="651" t="s">
        <v>1302</v>
      </c>
    </row>
    <row r="4457" spans="1:9" ht="15.75" x14ac:dyDescent="0.25">
      <c r="A4457" s="651">
        <v>4456</v>
      </c>
      <c r="B4457" s="651" t="s">
        <v>1308</v>
      </c>
      <c r="C4457" s="651" t="s">
        <v>1305</v>
      </c>
      <c r="D4457" s="651" t="s">
        <v>1298</v>
      </c>
      <c r="E4457" s="651" t="s">
        <v>1303</v>
      </c>
      <c r="F4457" s="651" t="s">
        <v>1304</v>
      </c>
      <c r="G4457" s="651" t="s">
        <v>1303</v>
      </c>
      <c r="H4457" s="651">
        <v>0.03</v>
      </c>
      <c r="I4457" s="651" t="s">
        <v>1302</v>
      </c>
    </row>
    <row r="4458" spans="1:9" ht="15.75" x14ac:dyDescent="0.25">
      <c r="A4458" s="651">
        <v>4457</v>
      </c>
      <c r="B4458" s="651" t="s">
        <v>1308</v>
      </c>
      <c r="C4458" s="651" t="s">
        <v>1305</v>
      </c>
      <c r="D4458" s="651" t="s">
        <v>1298</v>
      </c>
      <c r="E4458" s="651" t="s">
        <v>1303</v>
      </c>
      <c r="F4458" s="651" t="s">
        <v>1304</v>
      </c>
      <c r="G4458" s="651" t="s">
        <v>1303</v>
      </c>
      <c r="H4458" s="651">
        <v>0.03</v>
      </c>
      <c r="I4458" s="651" t="s">
        <v>1302</v>
      </c>
    </row>
    <row r="4459" spans="1:9" ht="15.75" x14ac:dyDescent="0.25">
      <c r="A4459" s="651">
        <v>4458</v>
      </c>
      <c r="B4459" s="651" t="s">
        <v>1308</v>
      </c>
      <c r="C4459" s="651" t="s">
        <v>1305</v>
      </c>
      <c r="D4459" s="651" t="s">
        <v>1298</v>
      </c>
      <c r="E4459" s="651" t="s">
        <v>1303</v>
      </c>
      <c r="F4459" s="651" t="s">
        <v>1304</v>
      </c>
      <c r="G4459" s="651" t="s">
        <v>1303</v>
      </c>
      <c r="H4459" s="651">
        <v>0.03</v>
      </c>
      <c r="I4459" s="651" t="s">
        <v>1302</v>
      </c>
    </row>
    <row r="4460" spans="1:9" ht="15.75" x14ac:dyDescent="0.25">
      <c r="A4460" s="651">
        <v>4459</v>
      </c>
      <c r="B4460" s="651" t="s">
        <v>1308</v>
      </c>
      <c r="C4460" s="651" t="s">
        <v>1305</v>
      </c>
      <c r="D4460" s="651" t="s">
        <v>1298</v>
      </c>
      <c r="E4460" s="651" t="s">
        <v>1303</v>
      </c>
      <c r="F4460" s="651" t="s">
        <v>1304</v>
      </c>
      <c r="G4460" s="651" t="s">
        <v>1303</v>
      </c>
      <c r="H4460" s="651">
        <v>0.03</v>
      </c>
      <c r="I4460" s="651" t="s">
        <v>1302</v>
      </c>
    </row>
    <row r="4461" spans="1:9" ht="15.75" x14ac:dyDescent="0.25">
      <c r="A4461" s="651">
        <v>4460</v>
      </c>
      <c r="B4461" s="651" t="s">
        <v>1308</v>
      </c>
      <c r="C4461" s="651" t="s">
        <v>1305</v>
      </c>
      <c r="D4461" s="651" t="s">
        <v>1298</v>
      </c>
      <c r="E4461" s="651" t="s">
        <v>1303</v>
      </c>
      <c r="F4461" s="651" t="s">
        <v>1304</v>
      </c>
      <c r="G4461" s="651" t="s">
        <v>1303</v>
      </c>
      <c r="H4461" s="651">
        <v>0.03</v>
      </c>
      <c r="I4461" s="651" t="s">
        <v>1302</v>
      </c>
    </row>
    <row r="4462" spans="1:9" ht="15.75" x14ac:dyDescent="0.25">
      <c r="A4462" s="651">
        <v>4461</v>
      </c>
      <c r="B4462" s="651" t="s">
        <v>1308</v>
      </c>
      <c r="C4462" s="651" t="s">
        <v>1305</v>
      </c>
      <c r="D4462" s="651" t="s">
        <v>1298</v>
      </c>
      <c r="E4462" s="651" t="s">
        <v>1303</v>
      </c>
      <c r="F4462" s="651" t="s">
        <v>1304</v>
      </c>
      <c r="G4462" s="651" t="s">
        <v>1303</v>
      </c>
      <c r="H4462" s="651">
        <v>0.03</v>
      </c>
      <c r="I4462" s="651" t="s">
        <v>1302</v>
      </c>
    </row>
    <row r="4463" spans="1:9" ht="15.75" x14ac:dyDescent="0.25">
      <c r="A4463" s="651">
        <v>4462</v>
      </c>
      <c r="B4463" s="651" t="s">
        <v>1308</v>
      </c>
      <c r="C4463" s="651" t="s">
        <v>1305</v>
      </c>
      <c r="D4463" s="651" t="s">
        <v>1298</v>
      </c>
      <c r="E4463" s="651" t="s">
        <v>1303</v>
      </c>
      <c r="F4463" s="651" t="s">
        <v>1304</v>
      </c>
      <c r="G4463" s="651" t="s">
        <v>1303</v>
      </c>
      <c r="H4463" s="651">
        <v>0.03</v>
      </c>
      <c r="I4463" s="651" t="s">
        <v>1302</v>
      </c>
    </row>
    <row r="4464" spans="1:9" ht="15.75" x14ac:dyDescent="0.25">
      <c r="A4464" s="651">
        <v>4463</v>
      </c>
      <c r="B4464" s="651" t="s">
        <v>1308</v>
      </c>
      <c r="C4464" s="651" t="s">
        <v>1305</v>
      </c>
      <c r="D4464" s="651" t="s">
        <v>1298</v>
      </c>
      <c r="E4464" s="651" t="s">
        <v>1303</v>
      </c>
      <c r="F4464" s="651" t="s">
        <v>1304</v>
      </c>
      <c r="G4464" s="651" t="s">
        <v>1303</v>
      </c>
      <c r="H4464" s="651">
        <v>0.03</v>
      </c>
      <c r="I4464" s="651" t="s">
        <v>1302</v>
      </c>
    </row>
    <row r="4465" spans="1:9" ht="15.75" x14ac:dyDescent="0.25">
      <c r="A4465" s="651">
        <v>4464</v>
      </c>
      <c r="B4465" s="651" t="s">
        <v>1308</v>
      </c>
      <c r="C4465" s="651" t="s">
        <v>1305</v>
      </c>
      <c r="D4465" s="651" t="s">
        <v>1298</v>
      </c>
      <c r="E4465" s="651" t="s">
        <v>1303</v>
      </c>
      <c r="F4465" s="651" t="s">
        <v>1304</v>
      </c>
      <c r="G4465" s="651" t="s">
        <v>1303</v>
      </c>
      <c r="H4465" s="651">
        <v>0.03</v>
      </c>
      <c r="I4465" s="651" t="s">
        <v>1302</v>
      </c>
    </row>
    <row r="4466" spans="1:9" ht="15.75" x14ac:dyDescent="0.25">
      <c r="A4466" s="651">
        <v>4465</v>
      </c>
      <c r="B4466" s="651" t="s">
        <v>1308</v>
      </c>
      <c r="C4466" s="651" t="s">
        <v>1305</v>
      </c>
      <c r="D4466" s="651" t="s">
        <v>1298</v>
      </c>
      <c r="E4466" s="651" t="s">
        <v>1303</v>
      </c>
      <c r="F4466" s="651" t="s">
        <v>1304</v>
      </c>
      <c r="G4466" s="651" t="s">
        <v>1303</v>
      </c>
      <c r="H4466" s="651">
        <v>0.03</v>
      </c>
      <c r="I4466" s="651" t="s">
        <v>1302</v>
      </c>
    </row>
    <row r="4467" spans="1:9" ht="15.75" x14ac:dyDescent="0.25">
      <c r="A4467" s="651">
        <v>4466</v>
      </c>
      <c r="B4467" s="651" t="s">
        <v>1308</v>
      </c>
      <c r="C4467" s="651" t="s">
        <v>1305</v>
      </c>
      <c r="D4467" s="651" t="s">
        <v>1298</v>
      </c>
      <c r="E4467" s="651" t="s">
        <v>1303</v>
      </c>
      <c r="F4467" s="651" t="s">
        <v>1304</v>
      </c>
      <c r="G4467" s="651" t="s">
        <v>1303</v>
      </c>
      <c r="H4467" s="651">
        <v>0.03</v>
      </c>
      <c r="I4467" s="651" t="s">
        <v>1302</v>
      </c>
    </row>
    <row r="4468" spans="1:9" ht="15.75" x14ac:dyDescent="0.25">
      <c r="A4468" s="651">
        <v>4467</v>
      </c>
      <c r="B4468" s="651" t="s">
        <v>1308</v>
      </c>
      <c r="C4468" s="651" t="s">
        <v>1305</v>
      </c>
      <c r="D4468" s="651" t="s">
        <v>1298</v>
      </c>
      <c r="E4468" s="651" t="s">
        <v>1303</v>
      </c>
      <c r="F4468" s="651" t="s">
        <v>1304</v>
      </c>
      <c r="G4468" s="651" t="s">
        <v>1303</v>
      </c>
      <c r="H4468" s="651">
        <v>0.03</v>
      </c>
      <c r="I4468" s="651" t="s">
        <v>1302</v>
      </c>
    </row>
    <row r="4469" spans="1:9" ht="15.75" x14ac:dyDescent="0.25">
      <c r="A4469" s="651">
        <v>4468</v>
      </c>
      <c r="B4469" s="651" t="s">
        <v>1308</v>
      </c>
      <c r="C4469" s="651" t="s">
        <v>1305</v>
      </c>
      <c r="D4469" s="651" t="s">
        <v>1298</v>
      </c>
      <c r="E4469" s="651" t="s">
        <v>1303</v>
      </c>
      <c r="F4469" s="651" t="s">
        <v>1304</v>
      </c>
      <c r="G4469" s="651" t="s">
        <v>1303</v>
      </c>
      <c r="H4469" s="651">
        <v>0.03</v>
      </c>
      <c r="I4469" s="651" t="s">
        <v>1302</v>
      </c>
    </row>
    <row r="4470" spans="1:9" ht="15.75" x14ac:dyDescent="0.25">
      <c r="A4470" s="651">
        <v>4469</v>
      </c>
      <c r="B4470" s="651" t="s">
        <v>1308</v>
      </c>
      <c r="C4470" s="651" t="s">
        <v>1305</v>
      </c>
      <c r="D4470" s="651" t="s">
        <v>1298</v>
      </c>
      <c r="E4470" s="651" t="s">
        <v>1303</v>
      </c>
      <c r="F4470" s="651" t="s">
        <v>1304</v>
      </c>
      <c r="G4470" s="651" t="s">
        <v>1303</v>
      </c>
      <c r="H4470" s="651">
        <v>0.03</v>
      </c>
      <c r="I4470" s="651" t="s">
        <v>1302</v>
      </c>
    </row>
    <row r="4471" spans="1:9" ht="15.75" x14ac:dyDescent="0.25">
      <c r="A4471" s="651">
        <v>4470</v>
      </c>
      <c r="B4471" s="651" t="s">
        <v>1308</v>
      </c>
      <c r="C4471" s="651" t="s">
        <v>1305</v>
      </c>
      <c r="D4471" s="651" t="s">
        <v>1298</v>
      </c>
      <c r="E4471" s="651" t="s">
        <v>1303</v>
      </c>
      <c r="F4471" s="651" t="s">
        <v>1304</v>
      </c>
      <c r="G4471" s="651" t="s">
        <v>1303</v>
      </c>
      <c r="H4471" s="651">
        <v>0.03</v>
      </c>
      <c r="I4471" s="651" t="s">
        <v>1302</v>
      </c>
    </row>
    <row r="4472" spans="1:9" ht="15.75" x14ac:dyDescent="0.25">
      <c r="A4472" s="651">
        <v>4471</v>
      </c>
      <c r="B4472" s="651" t="s">
        <v>1308</v>
      </c>
      <c r="C4472" s="651" t="s">
        <v>1305</v>
      </c>
      <c r="D4472" s="651" t="s">
        <v>1298</v>
      </c>
      <c r="E4472" s="651" t="s">
        <v>1303</v>
      </c>
      <c r="F4472" s="651" t="s">
        <v>1304</v>
      </c>
      <c r="G4472" s="651" t="s">
        <v>1303</v>
      </c>
      <c r="H4472" s="651">
        <v>0.03</v>
      </c>
      <c r="I4472" s="651" t="s">
        <v>1302</v>
      </c>
    </row>
    <row r="4473" spans="1:9" ht="15.75" x14ac:dyDescent="0.25">
      <c r="A4473" s="651">
        <v>4472</v>
      </c>
      <c r="B4473" s="651" t="s">
        <v>1308</v>
      </c>
      <c r="C4473" s="651" t="s">
        <v>1305</v>
      </c>
      <c r="D4473" s="651" t="s">
        <v>1298</v>
      </c>
      <c r="E4473" s="651" t="s">
        <v>1303</v>
      </c>
      <c r="F4473" s="651" t="s">
        <v>1304</v>
      </c>
      <c r="G4473" s="651" t="s">
        <v>1303</v>
      </c>
      <c r="H4473" s="651">
        <v>0.03</v>
      </c>
      <c r="I4473" s="651" t="s">
        <v>1302</v>
      </c>
    </row>
    <row r="4474" spans="1:9" ht="15.75" x14ac:dyDescent="0.25">
      <c r="A4474" s="651">
        <v>4473</v>
      </c>
      <c r="B4474" s="651" t="s">
        <v>1308</v>
      </c>
      <c r="C4474" s="651" t="s">
        <v>1305</v>
      </c>
      <c r="D4474" s="651" t="s">
        <v>1298</v>
      </c>
      <c r="E4474" s="651" t="s">
        <v>1303</v>
      </c>
      <c r="F4474" s="651" t="s">
        <v>1304</v>
      </c>
      <c r="G4474" s="651" t="s">
        <v>1303</v>
      </c>
      <c r="H4474" s="651">
        <v>0.03</v>
      </c>
      <c r="I4474" s="651" t="s">
        <v>1302</v>
      </c>
    </row>
    <row r="4475" spans="1:9" ht="15.75" x14ac:dyDescent="0.25">
      <c r="A4475" s="651">
        <v>4474</v>
      </c>
      <c r="B4475" s="651" t="s">
        <v>1308</v>
      </c>
      <c r="C4475" s="651" t="s">
        <v>1305</v>
      </c>
      <c r="D4475" s="651" t="s">
        <v>1298</v>
      </c>
      <c r="E4475" s="651" t="s">
        <v>1303</v>
      </c>
      <c r="F4475" s="651" t="s">
        <v>1304</v>
      </c>
      <c r="G4475" s="651" t="s">
        <v>1303</v>
      </c>
      <c r="H4475" s="651">
        <v>0.03</v>
      </c>
      <c r="I4475" s="651" t="s">
        <v>1302</v>
      </c>
    </row>
    <row r="4476" spans="1:9" ht="15.75" x14ac:dyDescent="0.25">
      <c r="A4476" s="651">
        <v>4475</v>
      </c>
      <c r="B4476" s="651" t="s">
        <v>1308</v>
      </c>
      <c r="C4476" s="651" t="s">
        <v>1305</v>
      </c>
      <c r="D4476" s="651" t="s">
        <v>1298</v>
      </c>
      <c r="E4476" s="651" t="s">
        <v>1303</v>
      </c>
      <c r="F4476" s="651" t="s">
        <v>1304</v>
      </c>
      <c r="G4476" s="651" t="s">
        <v>1303</v>
      </c>
      <c r="H4476" s="651">
        <v>0.03</v>
      </c>
      <c r="I4476" s="651" t="s">
        <v>1302</v>
      </c>
    </row>
    <row r="4477" spans="1:9" ht="15.75" x14ac:dyDescent="0.25">
      <c r="A4477" s="651">
        <v>4476</v>
      </c>
      <c r="B4477" s="651" t="s">
        <v>1308</v>
      </c>
      <c r="C4477" s="651" t="s">
        <v>1305</v>
      </c>
      <c r="D4477" s="651" t="s">
        <v>1298</v>
      </c>
      <c r="E4477" s="651" t="s">
        <v>1303</v>
      </c>
      <c r="F4477" s="651" t="s">
        <v>1304</v>
      </c>
      <c r="G4477" s="651" t="s">
        <v>1303</v>
      </c>
      <c r="H4477" s="651">
        <v>0.03</v>
      </c>
      <c r="I4477" s="651" t="s">
        <v>1302</v>
      </c>
    </row>
    <row r="4478" spans="1:9" ht="15.75" x14ac:dyDescent="0.25">
      <c r="A4478" s="651">
        <v>4477</v>
      </c>
      <c r="B4478" s="651" t="s">
        <v>1308</v>
      </c>
      <c r="C4478" s="651" t="s">
        <v>1305</v>
      </c>
      <c r="D4478" s="651" t="s">
        <v>1298</v>
      </c>
      <c r="E4478" s="651" t="s">
        <v>1303</v>
      </c>
      <c r="F4478" s="651" t="s">
        <v>1304</v>
      </c>
      <c r="G4478" s="651" t="s">
        <v>1303</v>
      </c>
      <c r="H4478" s="651">
        <v>0.03</v>
      </c>
      <c r="I4478" s="651" t="s">
        <v>1302</v>
      </c>
    </row>
    <row r="4479" spans="1:9" ht="15.75" x14ac:dyDescent="0.25">
      <c r="A4479" s="651">
        <v>4478</v>
      </c>
      <c r="B4479" s="651" t="s">
        <v>1308</v>
      </c>
      <c r="C4479" s="651" t="s">
        <v>1305</v>
      </c>
      <c r="D4479" s="651" t="s">
        <v>1298</v>
      </c>
      <c r="E4479" s="651" t="s">
        <v>1303</v>
      </c>
      <c r="F4479" s="651" t="s">
        <v>1304</v>
      </c>
      <c r="G4479" s="651" t="s">
        <v>1303</v>
      </c>
      <c r="H4479" s="651">
        <v>0.03</v>
      </c>
      <c r="I4479" s="651" t="s">
        <v>1302</v>
      </c>
    </row>
    <row r="4480" spans="1:9" ht="15.75" x14ac:dyDescent="0.25">
      <c r="A4480" s="651">
        <v>4479</v>
      </c>
      <c r="B4480" s="651" t="s">
        <v>1308</v>
      </c>
      <c r="C4480" s="651" t="s">
        <v>1305</v>
      </c>
      <c r="D4480" s="651" t="s">
        <v>1298</v>
      </c>
      <c r="E4480" s="651" t="s">
        <v>1303</v>
      </c>
      <c r="F4480" s="651" t="s">
        <v>1304</v>
      </c>
      <c r="G4480" s="651" t="s">
        <v>1303</v>
      </c>
      <c r="H4480" s="651">
        <v>0.03</v>
      </c>
      <c r="I4480" s="651" t="s">
        <v>1302</v>
      </c>
    </row>
    <row r="4481" spans="1:9" ht="15.75" x14ac:dyDescent="0.25">
      <c r="A4481" s="651">
        <v>4480</v>
      </c>
      <c r="B4481" s="651" t="s">
        <v>1308</v>
      </c>
      <c r="C4481" s="651" t="s">
        <v>1305</v>
      </c>
      <c r="D4481" s="651" t="s">
        <v>1298</v>
      </c>
      <c r="E4481" s="651" t="s">
        <v>1303</v>
      </c>
      <c r="F4481" s="651" t="s">
        <v>1304</v>
      </c>
      <c r="G4481" s="651" t="s">
        <v>1303</v>
      </c>
      <c r="H4481" s="651">
        <v>0.03</v>
      </c>
      <c r="I4481" s="651" t="s">
        <v>1302</v>
      </c>
    </row>
    <row r="4482" spans="1:9" ht="15.75" x14ac:dyDescent="0.25">
      <c r="A4482" s="651">
        <v>4481</v>
      </c>
      <c r="B4482" s="651" t="s">
        <v>1308</v>
      </c>
      <c r="C4482" s="651" t="s">
        <v>1305</v>
      </c>
      <c r="D4482" s="651" t="s">
        <v>1298</v>
      </c>
      <c r="E4482" s="651" t="s">
        <v>1303</v>
      </c>
      <c r="F4482" s="651" t="s">
        <v>1304</v>
      </c>
      <c r="G4482" s="651" t="s">
        <v>1303</v>
      </c>
      <c r="H4482" s="651">
        <v>0.03</v>
      </c>
      <c r="I4482" s="651" t="s">
        <v>1302</v>
      </c>
    </row>
    <row r="4483" spans="1:9" ht="15.75" x14ac:dyDescent="0.25">
      <c r="A4483" s="651">
        <v>4482</v>
      </c>
      <c r="B4483" s="651" t="s">
        <v>1308</v>
      </c>
      <c r="C4483" s="651" t="s">
        <v>1305</v>
      </c>
      <c r="D4483" s="651" t="s">
        <v>1298</v>
      </c>
      <c r="E4483" s="651" t="s">
        <v>1303</v>
      </c>
      <c r="F4483" s="651" t="s">
        <v>1304</v>
      </c>
      <c r="G4483" s="651" t="s">
        <v>1303</v>
      </c>
      <c r="H4483" s="651">
        <v>0.03</v>
      </c>
      <c r="I4483" s="651" t="s">
        <v>1302</v>
      </c>
    </row>
    <row r="4484" spans="1:9" ht="15.75" x14ac:dyDescent="0.25">
      <c r="A4484" s="651">
        <v>4483</v>
      </c>
      <c r="B4484" s="651" t="s">
        <v>1308</v>
      </c>
      <c r="C4484" s="651" t="s">
        <v>1305</v>
      </c>
      <c r="D4484" s="651" t="s">
        <v>1298</v>
      </c>
      <c r="E4484" s="651" t="s">
        <v>1303</v>
      </c>
      <c r="F4484" s="651" t="s">
        <v>1304</v>
      </c>
      <c r="G4484" s="651" t="s">
        <v>1303</v>
      </c>
      <c r="H4484" s="651">
        <v>0.03</v>
      </c>
      <c r="I4484" s="651" t="s">
        <v>1302</v>
      </c>
    </row>
    <row r="4485" spans="1:9" ht="15.75" x14ac:dyDescent="0.25">
      <c r="A4485" s="651">
        <v>4484</v>
      </c>
      <c r="B4485" s="651" t="s">
        <v>1308</v>
      </c>
      <c r="C4485" s="651" t="s">
        <v>1305</v>
      </c>
      <c r="D4485" s="651" t="s">
        <v>1298</v>
      </c>
      <c r="E4485" s="651" t="s">
        <v>1303</v>
      </c>
      <c r="F4485" s="651" t="s">
        <v>1304</v>
      </c>
      <c r="G4485" s="651" t="s">
        <v>1303</v>
      </c>
      <c r="H4485" s="651">
        <v>0.03</v>
      </c>
      <c r="I4485" s="651" t="s">
        <v>1302</v>
      </c>
    </row>
    <row r="4486" spans="1:9" ht="15.75" x14ac:dyDescent="0.25">
      <c r="A4486" s="651">
        <v>4485</v>
      </c>
      <c r="B4486" s="651" t="s">
        <v>1308</v>
      </c>
      <c r="C4486" s="651" t="s">
        <v>1305</v>
      </c>
      <c r="D4486" s="651" t="s">
        <v>1298</v>
      </c>
      <c r="E4486" s="651" t="s">
        <v>1303</v>
      </c>
      <c r="F4486" s="651" t="s">
        <v>1301</v>
      </c>
      <c r="G4486" s="651" t="s">
        <v>1303</v>
      </c>
      <c r="H4486" s="651">
        <v>3.1E-2</v>
      </c>
      <c r="I4486" s="651" t="s">
        <v>1302</v>
      </c>
    </row>
    <row r="4487" spans="1:9" ht="15.75" x14ac:dyDescent="0.25">
      <c r="A4487" s="651">
        <v>4486</v>
      </c>
      <c r="B4487" s="651" t="s">
        <v>1308</v>
      </c>
      <c r="C4487" s="651" t="s">
        <v>1305</v>
      </c>
      <c r="D4487" s="651" t="s">
        <v>1298</v>
      </c>
      <c r="E4487" s="651" t="s">
        <v>1303</v>
      </c>
      <c r="F4487" s="651" t="s">
        <v>1301</v>
      </c>
      <c r="G4487" s="651" t="s">
        <v>1303</v>
      </c>
      <c r="H4487" s="651">
        <v>3.1E-2</v>
      </c>
      <c r="I4487" s="651" t="s">
        <v>1302</v>
      </c>
    </row>
    <row r="4488" spans="1:9" ht="15.75" x14ac:dyDescent="0.25">
      <c r="A4488" s="651">
        <v>4487</v>
      </c>
      <c r="B4488" s="651" t="s">
        <v>1308</v>
      </c>
      <c r="C4488" s="651" t="s">
        <v>1305</v>
      </c>
      <c r="D4488" s="651" t="s">
        <v>1298</v>
      </c>
      <c r="E4488" s="651" t="s">
        <v>1303</v>
      </c>
      <c r="F4488" s="651" t="s">
        <v>1301</v>
      </c>
      <c r="G4488" s="651" t="s">
        <v>1303</v>
      </c>
      <c r="H4488" s="651">
        <v>3.1E-2</v>
      </c>
      <c r="I4488" s="651" t="s">
        <v>1302</v>
      </c>
    </row>
    <row r="4489" spans="1:9" ht="15.75" x14ac:dyDescent="0.25">
      <c r="A4489" s="651">
        <v>4488</v>
      </c>
      <c r="B4489" s="651" t="s">
        <v>1308</v>
      </c>
      <c r="C4489" s="651" t="s">
        <v>1305</v>
      </c>
      <c r="D4489" s="651" t="s">
        <v>1298</v>
      </c>
      <c r="E4489" s="651" t="s">
        <v>1303</v>
      </c>
      <c r="F4489" s="651" t="s">
        <v>1301</v>
      </c>
      <c r="G4489" s="651" t="s">
        <v>1303</v>
      </c>
      <c r="H4489" s="651">
        <v>3.2000000000000001E-2</v>
      </c>
      <c r="I4489" s="651" t="s">
        <v>1302</v>
      </c>
    </row>
    <row r="4490" spans="1:9" ht="15.75" x14ac:dyDescent="0.25">
      <c r="A4490" s="651">
        <v>4489</v>
      </c>
      <c r="B4490" s="651" t="s">
        <v>1308</v>
      </c>
      <c r="C4490" s="651" t="s">
        <v>1305</v>
      </c>
      <c r="D4490" s="651" t="s">
        <v>1298</v>
      </c>
      <c r="E4490" s="651" t="s">
        <v>1303</v>
      </c>
      <c r="F4490" s="651" t="s">
        <v>1301</v>
      </c>
      <c r="G4490" s="651" t="s">
        <v>1303</v>
      </c>
      <c r="H4490" s="651">
        <v>3.2000000000000001E-2</v>
      </c>
      <c r="I4490" s="651" t="s">
        <v>1302</v>
      </c>
    </row>
    <row r="4491" spans="1:9" ht="15.75" x14ac:dyDescent="0.25">
      <c r="A4491" s="651">
        <v>4490</v>
      </c>
      <c r="B4491" s="651" t="s">
        <v>1308</v>
      </c>
      <c r="C4491" s="651" t="s">
        <v>1305</v>
      </c>
      <c r="D4491" s="651" t="s">
        <v>1298</v>
      </c>
      <c r="E4491" s="651" t="s">
        <v>1303</v>
      </c>
      <c r="F4491" s="651" t="s">
        <v>1304</v>
      </c>
      <c r="G4491" s="651" t="s">
        <v>1303</v>
      </c>
      <c r="H4491" s="651">
        <v>3.2000000000000001E-2</v>
      </c>
      <c r="I4491" s="651" t="s">
        <v>1302</v>
      </c>
    </row>
    <row r="4492" spans="1:9" ht="15.75" x14ac:dyDescent="0.25">
      <c r="A4492" s="651">
        <v>4491</v>
      </c>
      <c r="B4492" s="651" t="s">
        <v>1308</v>
      </c>
      <c r="C4492" s="651" t="s">
        <v>1305</v>
      </c>
      <c r="D4492" s="651" t="s">
        <v>1298</v>
      </c>
      <c r="E4492" s="651" t="s">
        <v>1303</v>
      </c>
      <c r="F4492" s="651" t="s">
        <v>1304</v>
      </c>
      <c r="G4492" s="651" t="s">
        <v>1303</v>
      </c>
      <c r="H4492" s="651">
        <v>3.2000000000000001E-2</v>
      </c>
      <c r="I4492" s="651" t="s">
        <v>1302</v>
      </c>
    </row>
    <row r="4493" spans="1:9" ht="15.75" x14ac:dyDescent="0.25">
      <c r="A4493" s="651">
        <v>4492</v>
      </c>
      <c r="B4493" s="651" t="s">
        <v>1308</v>
      </c>
      <c r="C4493" s="651" t="s">
        <v>1305</v>
      </c>
      <c r="D4493" s="651" t="s">
        <v>1298</v>
      </c>
      <c r="E4493" s="651" t="s">
        <v>1303</v>
      </c>
      <c r="F4493" s="651" t="s">
        <v>1304</v>
      </c>
      <c r="G4493" s="651" t="s">
        <v>1303</v>
      </c>
      <c r="H4493" s="651">
        <v>3.2000000000000001E-2</v>
      </c>
      <c r="I4493" s="651" t="s">
        <v>1302</v>
      </c>
    </row>
    <row r="4494" spans="1:9" ht="15.75" x14ac:dyDescent="0.25">
      <c r="A4494" s="651">
        <v>4493</v>
      </c>
      <c r="B4494" s="651" t="s">
        <v>1308</v>
      </c>
      <c r="C4494" s="651" t="s">
        <v>1305</v>
      </c>
      <c r="D4494" s="651" t="s">
        <v>1298</v>
      </c>
      <c r="E4494" s="651" t="s">
        <v>1303</v>
      </c>
      <c r="F4494" s="651" t="s">
        <v>1304</v>
      </c>
      <c r="G4494" s="651" t="s">
        <v>1303</v>
      </c>
      <c r="H4494" s="651">
        <v>3.2000000000000001E-2</v>
      </c>
      <c r="I4494" s="651" t="s">
        <v>1302</v>
      </c>
    </row>
    <row r="4495" spans="1:9" ht="15.75" x14ac:dyDescent="0.25">
      <c r="A4495" s="651">
        <v>4494</v>
      </c>
      <c r="B4495" s="651" t="s">
        <v>1308</v>
      </c>
      <c r="C4495" s="651" t="s">
        <v>1305</v>
      </c>
      <c r="D4495" s="651" t="s">
        <v>1298</v>
      </c>
      <c r="E4495" s="651" t="s">
        <v>1303</v>
      </c>
      <c r="F4495" s="651" t="s">
        <v>1304</v>
      </c>
      <c r="G4495" s="651" t="s">
        <v>1303</v>
      </c>
      <c r="H4495" s="651">
        <v>3.2000000000000001E-2</v>
      </c>
      <c r="I4495" s="651" t="s">
        <v>1302</v>
      </c>
    </row>
    <row r="4496" spans="1:9" ht="15.75" x14ac:dyDescent="0.25">
      <c r="A4496" s="651">
        <v>4495</v>
      </c>
      <c r="B4496" s="651" t="s">
        <v>1308</v>
      </c>
      <c r="C4496" s="651" t="s">
        <v>1305</v>
      </c>
      <c r="D4496" s="651" t="s">
        <v>1298</v>
      </c>
      <c r="E4496" s="651" t="s">
        <v>1303</v>
      </c>
      <c r="F4496" s="651" t="s">
        <v>1304</v>
      </c>
      <c r="G4496" s="651" t="s">
        <v>1303</v>
      </c>
      <c r="H4496" s="651">
        <v>3.2000000000000001E-2</v>
      </c>
      <c r="I4496" s="651" t="s">
        <v>1302</v>
      </c>
    </row>
    <row r="4497" spans="1:9" ht="15.75" x14ac:dyDescent="0.25">
      <c r="A4497" s="651">
        <v>4496</v>
      </c>
      <c r="B4497" s="651" t="s">
        <v>1308</v>
      </c>
      <c r="C4497" s="651" t="s">
        <v>1305</v>
      </c>
      <c r="D4497" s="651" t="s">
        <v>1298</v>
      </c>
      <c r="E4497" s="651" t="s">
        <v>1303</v>
      </c>
      <c r="F4497" s="651" t="s">
        <v>1304</v>
      </c>
      <c r="G4497" s="651" t="s">
        <v>1303</v>
      </c>
      <c r="H4497" s="651">
        <v>3.2000000000000001E-2</v>
      </c>
      <c r="I4497" s="651" t="s">
        <v>1302</v>
      </c>
    </row>
    <row r="4498" spans="1:9" ht="15.75" x14ac:dyDescent="0.25">
      <c r="A4498" s="651">
        <v>4497</v>
      </c>
      <c r="B4498" s="651" t="s">
        <v>1308</v>
      </c>
      <c r="C4498" s="651" t="s">
        <v>1305</v>
      </c>
      <c r="D4498" s="651" t="s">
        <v>1298</v>
      </c>
      <c r="E4498" s="651" t="s">
        <v>1303</v>
      </c>
      <c r="F4498" s="651" t="s">
        <v>1304</v>
      </c>
      <c r="G4498" s="651" t="s">
        <v>1303</v>
      </c>
      <c r="H4498" s="651">
        <v>3.2000000000000001E-2</v>
      </c>
      <c r="I4498" s="651" t="s">
        <v>1302</v>
      </c>
    </row>
    <row r="4499" spans="1:9" ht="15.75" x14ac:dyDescent="0.25">
      <c r="A4499" s="651">
        <v>4498</v>
      </c>
      <c r="B4499" s="651" t="s">
        <v>1308</v>
      </c>
      <c r="C4499" s="651" t="s">
        <v>1305</v>
      </c>
      <c r="D4499" s="651" t="s">
        <v>1298</v>
      </c>
      <c r="E4499" s="651" t="s">
        <v>1303</v>
      </c>
      <c r="F4499" s="651" t="s">
        <v>1304</v>
      </c>
      <c r="G4499" s="651" t="s">
        <v>1303</v>
      </c>
      <c r="H4499" s="651">
        <v>3.2000000000000001E-2</v>
      </c>
      <c r="I4499" s="651" t="s">
        <v>1302</v>
      </c>
    </row>
    <row r="4500" spans="1:9" ht="15.75" x14ac:dyDescent="0.25">
      <c r="A4500" s="651">
        <v>4499</v>
      </c>
      <c r="B4500" s="651" t="s">
        <v>1308</v>
      </c>
      <c r="C4500" s="651" t="s">
        <v>1305</v>
      </c>
      <c r="D4500" s="651" t="s">
        <v>1298</v>
      </c>
      <c r="E4500" s="651" t="s">
        <v>1303</v>
      </c>
      <c r="F4500" s="651" t="s">
        <v>1304</v>
      </c>
      <c r="G4500" s="651" t="s">
        <v>1303</v>
      </c>
      <c r="H4500" s="651">
        <v>3.2000000000000001E-2</v>
      </c>
      <c r="I4500" s="651" t="s">
        <v>1302</v>
      </c>
    </row>
    <row r="4501" spans="1:9" ht="15.75" x14ac:dyDescent="0.25">
      <c r="A4501" s="651">
        <v>4500</v>
      </c>
      <c r="B4501" s="651" t="s">
        <v>1308</v>
      </c>
      <c r="C4501" s="651" t="s">
        <v>1305</v>
      </c>
      <c r="D4501" s="651" t="s">
        <v>1298</v>
      </c>
      <c r="E4501" s="651" t="s">
        <v>1303</v>
      </c>
      <c r="F4501" s="651" t="s">
        <v>1304</v>
      </c>
      <c r="G4501" s="651" t="s">
        <v>1303</v>
      </c>
      <c r="H4501" s="651">
        <v>3.2000000000000001E-2</v>
      </c>
      <c r="I4501" s="651" t="s">
        <v>1302</v>
      </c>
    </row>
    <row r="4502" spans="1:9" ht="15.75" x14ac:dyDescent="0.25">
      <c r="A4502" s="651">
        <v>4501</v>
      </c>
      <c r="B4502" s="651" t="s">
        <v>1308</v>
      </c>
      <c r="C4502" s="651" t="s">
        <v>1305</v>
      </c>
      <c r="D4502" s="651" t="s">
        <v>1298</v>
      </c>
      <c r="E4502" s="651" t="s">
        <v>1303</v>
      </c>
      <c r="F4502" s="651" t="s">
        <v>1304</v>
      </c>
      <c r="G4502" s="651" t="s">
        <v>1303</v>
      </c>
      <c r="H4502" s="651">
        <v>3.2000000000000001E-2</v>
      </c>
      <c r="I4502" s="651" t="s">
        <v>1302</v>
      </c>
    </row>
    <row r="4503" spans="1:9" ht="15.75" x14ac:dyDescent="0.25">
      <c r="A4503" s="651">
        <v>4502</v>
      </c>
      <c r="B4503" s="651" t="s">
        <v>1308</v>
      </c>
      <c r="C4503" s="651" t="s">
        <v>1305</v>
      </c>
      <c r="D4503" s="651" t="s">
        <v>1298</v>
      </c>
      <c r="E4503" s="651" t="s">
        <v>1303</v>
      </c>
      <c r="F4503" s="651" t="s">
        <v>1304</v>
      </c>
      <c r="G4503" s="651" t="s">
        <v>1303</v>
      </c>
      <c r="H4503" s="651">
        <v>3.2000000000000001E-2</v>
      </c>
      <c r="I4503" s="651" t="s">
        <v>1302</v>
      </c>
    </row>
    <row r="4504" spans="1:9" ht="15.75" x14ac:dyDescent="0.25">
      <c r="A4504" s="651">
        <v>4503</v>
      </c>
      <c r="B4504" s="651" t="s">
        <v>1308</v>
      </c>
      <c r="C4504" s="651" t="s">
        <v>1305</v>
      </c>
      <c r="D4504" s="651" t="s">
        <v>1298</v>
      </c>
      <c r="E4504" s="651" t="s">
        <v>1303</v>
      </c>
      <c r="F4504" s="651" t="s">
        <v>1304</v>
      </c>
      <c r="G4504" s="651" t="s">
        <v>1303</v>
      </c>
      <c r="H4504" s="651">
        <v>3.2000000000000001E-2</v>
      </c>
      <c r="I4504" s="651" t="s">
        <v>1302</v>
      </c>
    </row>
    <row r="4505" spans="1:9" ht="15.75" x14ac:dyDescent="0.25">
      <c r="A4505" s="651">
        <v>4504</v>
      </c>
      <c r="B4505" s="651" t="s">
        <v>1308</v>
      </c>
      <c r="C4505" s="651" t="s">
        <v>1305</v>
      </c>
      <c r="D4505" s="651" t="s">
        <v>1298</v>
      </c>
      <c r="E4505" s="651" t="s">
        <v>1303</v>
      </c>
      <c r="F4505" s="651" t="s">
        <v>1304</v>
      </c>
      <c r="G4505" s="651" t="s">
        <v>1303</v>
      </c>
      <c r="H4505" s="651">
        <v>3.2000000000000001E-2</v>
      </c>
      <c r="I4505" s="651" t="s">
        <v>1302</v>
      </c>
    </row>
    <row r="4506" spans="1:9" ht="15.75" x14ac:dyDescent="0.25">
      <c r="A4506" s="651">
        <v>4505</v>
      </c>
      <c r="B4506" s="651" t="s">
        <v>1308</v>
      </c>
      <c r="C4506" s="651" t="s">
        <v>1305</v>
      </c>
      <c r="D4506" s="651" t="s">
        <v>1298</v>
      </c>
      <c r="E4506" s="651" t="s">
        <v>1303</v>
      </c>
      <c r="F4506" s="651" t="s">
        <v>1304</v>
      </c>
      <c r="G4506" s="651" t="s">
        <v>1303</v>
      </c>
      <c r="H4506" s="651">
        <v>3.2000000000000001E-2</v>
      </c>
      <c r="I4506" s="651" t="s">
        <v>1302</v>
      </c>
    </row>
    <row r="4507" spans="1:9" ht="15.75" x14ac:dyDescent="0.25">
      <c r="A4507" s="651">
        <v>4506</v>
      </c>
      <c r="B4507" s="651" t="s">
        <v>1308</v>
      </c>
      <c r="C4507" s="651" t="s">
        <v>1305</v>
      </c>
      <c r="D4507" s="651" t="s">
        <v>1298</v>
      </c>
      <c r="E4507" s="651" t="s">
        <v>1303</v>
      </c>
      <c r="F4507" s="651" t="s">
        <v>1304</v>
      </c>
      <c r="G4507" s="651" t="s">
        <v>1303</v>
      </c>
      <c r="H4507" s="651">
        <v>3.2000000000000001E-2</v>
      </c>
      <c r="I4507" s="651" t="s">
        <v>1302</v>
      </c>
    </row>
    <row r="4508" spans="1:9" ht="15.75" x14ac:dyDescent="0.25">
      <c r="A4508" s="651">
        <v>4507</v>
      </c>
      <c r="B4508" s="651" t="s">
        <v>1308</v>
      </c>
      <c r="C4508" s="651" t="s">
        <v>1305</v>
      </c>
      <c r="D4508" s="651" t="s">
        <v>1298</v>
      </c>
      <c r="E4508" s="651" t="s">
        <v>1303</v>
      </c>
      <c r="F4508" s="651" t="s">
        <v>1304</v>
      </c>
      <c r="G4508" s="651" t="s">
        <v>1303</v>
      </c>
      <c r="H4508" s="651">
        <v>3.2000000000000001E-2</v>
      </c>
      <c r="I4508" s="651" t="s">
        <v>1302</v>
      </c>
    </row>
    <row r="4509" spans="1:9" ht="15.75" x14ac:dyDescent="0.25">
      <c r="A4509" s="651">
        <v>4508</v>
      </c>
      <c r="B4509" s="651" t="s">
        <v>1308</v>
      </c>
      <c r="C4509" s="651" t="s">
        <v>1305</v>
      </c>
      <c r="D4509" s="651" t="s">
        <v>1298</v>
      </c>
      <c r="E4509" s="651" t="s">
        <v>1303</v>
      </c>
      <c r="F4509" s="651" t="s">
        <v>1304</v>
      </c>
      <c r="G4509" s="651" t="s">
        <v>1303</v>
      </c>
      <c r="H4509" s="651">
        <v>3.2000000000000001E-2</v>
      </c>
      <c r="I4509" s="651" t="s">
        <v>1302</v>
      </c>
    </row>
    <row r="4510" spans="1:9" ht="15.75" x14ac:dyDescent="0.25">
      <c r="A4510" s="651">
        <v>4509</v>
      </c>
      <c r="B4510" s="651" t="s">
        <v>1308</v>
      </c>
      <c r="C4510" s="651" t="s">
        <v>1305</v>
      </c>
      <c r="D4510" s="651" t="s">
        <v>1298</v>
      </c>
      <c r="E4510" s="651" t="s">
        <v>1303</v>
      </c>
      <c r="F4510" s="651" t="s">
        <v>1304</v>
      </c>
      <c r="G4510" s="651" t="s">
        <v>1303</v>
      </c>
      <c r="H4510" s="651">
        <v>3.2000000000000001E-2</v>
      </c>
      <c r="I4510" s="651" t="s">
        <v>1302</v>
      </c>
    </row>
    <row r="4511" spans="1:9" ht="15.75" x14ac:dyDescent="0.25">
      <c r="A4511" s="651">
        <v>4510</v>
      </c>
      <c r="B4511" s="651" t="s">
        <v>1308</v>
      </c>
      <c r="C4511" s="651" t="s">
        <v>1305</v>
      </c>
      <c r="D4511" s="651" t="s">
        <v>1298</v>
      </c>
      <c r="E4511" s="651" t="s">
        <v>1303</v>
      </c>
      <c r="F4511" s="651" t="s">
        <v>1304</v>
      </c>
      <c r="G4511" s="651" t="s">
        <v>1303</v>
      </c>
      <c r="H4511" s="651">
        <v>3.2000000000000001E-2</v>
      </c>
      <c r="I4511" s="651" t="s">
        <v>1302</v>
      </c>
    </row>
    <row r="4512" spans="1:9" ht="15.75" x14ac:dyDescent="0.25">
      <c r="A4512" s="651">
        <v>4511</v>
      </c>
      <c r="B4512" s="651" t="s">
        <v>1308</v>
      </c>
      <c r="C4512" s="651" t="s">
        <v>1305</v>
      </c>
      <c r="D4512" s="651" t="s">
        <v>1298</v>
      </c>
      <c r="E4512" s="651" t="s">
        <v>1303</v>
      </c>
      <c r="F4512" s="651" t="s">
        <v>1301</v>
      </c>
      <c r="G4512" s="651" t="s">
        <v>1303</v>
      </c>
      <c r="H4512" s="651">
        <v>3.3000000000000002E-2</v>
      </c>
      <c r="I4512" s="651" t="s">
        <v>1302</v>
      </c>
    </row>
    <row r="4513" spans="1:9" ht="15.75" x14ac:dyDescent="0.25">
      <c r="A4513" s="651">
        <v>4512</v>
      </c>
      <c r="B4513" s="651" t="s">
        <v>1308</v>
      </c>
      <c r="C4513" s="651" t="s">
        <v>1305</v>
      </c>
      <c r="D4513" s="651" t="s">
        <v>1298</v>
      </c>
      <c r="E4513" s="651" t="s">
        <v>1303</v>
      </c>
      <c r="F4513" s="651" t="s">
        <v>1301</v>
      </c>
      <c r="G4513" s="651" t="s">
        <v>1303</v>
      </c>
      <c r="H4513" s="651">
        <v>3.3000000000000002E-2</v>
      </c>
      <c r="I4513" s="651" t="s">
        <v>1302</v>
      </c>
    </row>
    <row r="4514" spans="1:9" ht="15.75" x14ac:dyDescent="0.25">
      <c r="A4514" s="651">
        <v>4513</v>
      </c>
      <c r="B4514" s="651" t="s">
        <v>1308</v>
      </c>
      <c r="C4514" s="651" t="s">
        <v>1305</v>
      </c>
      <c r="D4514" s="651" t="s">
        <v>1298</v>
      </c>
      <c r="E4514" s="651" t="s">
        <v>1303</v>
      </c>
      <c r="F4514" s="651" t="s">
        <v>1301</v>
      </c>
      <c r="G4514" s="651" t="s">
        <v>1303</v>
      </c>
      <c r="H4514" s="651">
        <v>3.3000000000000002E-2</v>
      </c>
      <c r="I4514" s="651" t="s">
        <v>1302</v>
      </c>
    </row>
    <row r="4515" spans="1:9" ht="15.75" x14ac:dyDescent="0.25">
      <c r="A4515" s="651">
        <v>4514</v>
      </c>
      <c r="B4515" s="651" t="s">
        <v>1308</v>
      </c>
      <c r="C4515" s="651" t="s">
        <v>1305</v>
      </c>
      <c r="D4515" s="651" t="s">
        <v>1298</v>
      </c>
      <c r="E4515" s="651" t="s">
        <v>1303</v>
      </c>
      <c r="F4515" s="651" t="s">
        <v>1301</v>
      </c>
      <c r="G4515" s="651" t="s">
        <v>1303</v>
      </c>
      <c r="H4515" s="651">
        <v>3.4000000000000002E-2</v>
      </c>
      <c r="I4515" s="651" t="s">
        <v>1302</v>
      </c>
    </row>
    <row r="4516" spans="1:9" ht="15.75" x14ac:dyDescent="0.25">
      <c r="A4516" s="651">
        <v>4515</v>
      </c>
      <c r="B4516" s="651" t="s">
        <v>1308</v>
      </c>
      <c r="C4516" s="651" t="s">
        <v>1305</v>
      </c>
      <c r="D4516" s="651" t="s">
        <v>1298</v>
      </c>
      <c r="E4516" s="651" t="s">
        <v>1303</v>
      </c>
      <c r="F4516" s="651" t="s">
        <v>1301</v>
      </c>
      <c r="G4516" s="651" t="s">
        <v>1303</v>
      </c>
      <c r="H4516" s="651">
        <v>3.4000000000000002E-2</v>
      </c>
      <c r="I4516" s="651" t="s">
        <v>1302</v>
      </c>
    </row>
    <row r="4517" spans="1:9" ht="15.75" x14ac:dyDescent="0.25">
      <c r="A4517" s="651">
        <v>4516</v>
      </c>
      <c r="B4517" s="651" t="s">
        <v>1308</v>
      </c>
      <c r="C4517" s="651" t="s">
        <v>1305</v>
      </c>
      <c r="D4517" s="651" t="s">
        <v>1298</v>
      </c>
      <c r="E4517" s="651" t="s">
        <v>1303</v>
      </c>
      <c r="F4517" s="651" t="s">
        <v>1301</v>
      </c>
      <c r="G4517" s="651" t="s">
        <v>1303</v>
      </c>
      <c r="H4517" s="651">
        <v>3.4000000000000002E-2</v>
      </c>
      <c r="I4517" s="651" t="s">
        <v>1302</v>
      </c>
    </row>
    <row r="4518" spans="1:9" ht="15.75" x14ac:dyDescent="0.25">
      <c r="A4518" s="651">
        <v>4517</v>
      </c>
      <c r="B4518" s="651" t="s">
        <v>1308</v>
      </c>
      <c r="C4518" s="651" t="s">
        <v>1305</v>
      </c>
      <c r="D4518" s="651" t="s">
        <v>1298</v>
      </c>
      <c r="E4518" s="651" t="s">
        <v>1303</v>
      </c>
      <c r="F4518" s="651" t="s">
        <v>1301</v>
      </c>
      <c r="G4518" s="651" t="s">
        <v>1303</v>
      </c>
      <c r="H4518" s="651">
        <v>3.5000000000000003E-2</v>
      </c>
      <c r="I4518" s="651" t="s">
        <v>1302</v>
      </c>
    </row>
    <row r="4519" spans="1:9" ht="15.75" x14ac:dyDescent="0.25">
      <c r="A4519" s="651">
        <v>4518</v>
      </c>
      <c r="B4519" s="651" t="s">
        <v>1308</v>
      </c>
      <c r="C4519" s="651" t="s">
        <v>1305</v>
      </c>
      <c r="D4519" s="651" t="s">
        <v>1298</v>
      </c>
      <c r="E4519" s="651" t="s">
        <v>1303</v>
      </c>
      <c r="F4519" s="651" t="s">
        <v>1301</v>
      </c>
      <c r="G4519" s="651" t="s">
        <v>1303</v>
      </c>
      <c r="H4519" s="651">
        <v>3.5000000000000003E-2</v>
      </c>
      <c r="I4519" s="651" t="s">
        <v>1302</v>
      </c>
    </row>
    <row r="4520" spans="1:9" ht="15.75" x14ac:dyDescent="0.25">
      <c r="A4520" s="651">
        <v>4519</v>
      </c>
      <c r="B4520" s="651" t="s">
        <v>1308</v>
      </c>
      <c r="C4520" s="651" t="s">
        <v>1305</v>
      </c>
      <c r="D4520" s="651" t="s">
        <v>1298</v>
      </c>
      <c r="E4520" s="651" t="s">
        <v>1303</v>
      </c>
      <c r="F4520" s="651" t="s">
        <v>1301</v>
      </c>
      <c r="G4520" s="651" t="s">
        <v>1303</v>
      </c>
      <c r="H4520" s="651">
        <v>3.5000000000000003E-2</v>
      </c>
      <c r="I4520" s="651" t="s">
        <v>1302</v>
      </c>
    </row>
    <row r="4521" spans="1:9" ht="15.75" x14ac:dyDescent="0.25">
      <c r="A4521" s="651">
        <v>4520</v>
      </c>
      <c r="B4521" s="651" t="s">
        <v>1308</v>
      </c>
      <c r="C4521" s="651" t="s">
        <v>1305</v>
      </c>
      <c r="D4521" s="651" t="s">
        <v>1298</v>
      </c>
      <c r="E4521" s="651" t="s">
        <v>1303</v>
      </c>
      <c r="F4521" s="651" t="s">
        <v>1301</v>
      </c>
      <c r="G4521" s="651" t="s">
        <v>1303</v>
      </c>
      <c r="H4521" s="651">
        <v>3.5000000000000003E-2</v>
      </c>
      <c r="I4521" s="651" t="s">
        <v>1302</v>
      </c>
    </row>
    <row r="4522" spans="1:9" ht="15.75" x14ac:dyDescent="0.25">
      <c r="A4522" s="651">
        <v>4521</v>
      </c>
      <c r="B4522" s="651" t="s">
        <v>1308</v>
      </c>
      <c r="C4522" s="651" t="s">
        <v>1305</v>
      </c>
      <c r="D4522" s="651" t="s">
        <v>1298</v>
      </c>
      <c r="E4522" s="651" t="s">
        <v>1303</v>
      </c>
      <c r="F4522" s="651" t="s">
        <v>1301</v>
      </c>
      <c r="G4522" s="651" t="s">
        <v>1303</v>
      </c>
      <c r="H4522" s="651">
        <v>3.5999999999999997E-2</v>
      </c>
      <c r="I4522" s="651" t="s">
        <v>1302</v>
      </c>
    </row>
    <row r="4523" spans="1:9" ht="15.75" x14ac:dyDescent="0.25">
      <c r="A4523" s="651">
        <v>4522</v>
      </c>
      <c r="B4523" s="651" t="s">
        <v>1308</v>
      </c>
      <c r="C4523" s="651" t="s">
        <v>1305</v>
      </c>
      <c r="D4523" s="651" t="s">
        <v>1298</v>
      </c>
      <c r="E4523" s="651" t="s">
        <v>1303</v>
      </c>
      <c r="F4523" s="651" t="s">
        <v>1301</v>
      </c>
      <c r="G4523" s="651" t="s">
        <v>1303</v>
      </c>
      <c r="H4523" s="651">
        <v>3.5999999999999997E-2</v>
      </c>
      <c r="I4523" s="651" t="s">
        <v>1302</v>
      </c>
    </row>
    <row r="4524" spans="1:9" ht="15.75" x14ac:dyDescent="0.25">
      <c r="A4524" s="651">
        <v>4523</v>
      </c>
      <c r="B4524" s="651" t="s">
        <v>1308</v>
      </c>
      <c r="C4524" s="651" t="s">
        <v>1305</v>
      </c>
      <c r="D4524" s="651" t="s">
        <v>1298</v>
      </c>
      <c r="E4524" s="651" t="s">
        <v>1303</v>
      </c>
      <c r="F4524" s="651" t="s">
        <v>1301</v>
      </c>
      <c r="G4524" s="651" t="s">
        <v>1303</v>
      </c>
      <c r="H4524" s="651">
        <v>3.5999999999999997E-2</v>
      </c>
      <c r="I4524" s="651" t="s">
        <v>1302</v>
      </c>
    </row>
    <row r="4525" spans="1:9" ht="15.75" x14ac:dyDescent="0.25">
      <c r="A4525" s="651">
        <v>4524</v>
      </c>
      <c r="B4525" s="651" t="s">
        <v>1308</v>
      </c>
      <c r="C4525" s="651" t="s">
        <v>1305</v>
      </c>
      <c r="D4525" s="651" t="s">
        <v>1298</v>
      </c>
      <c r="E4525" s="651" t="s">
        <v>1303</v>
      </c>
      <c r="F4525" s="651" t="s">
        <v>1301</v>
      </c>
      <c r="G4525" s="651" t="s">
        <v>1303</v>
      </c>
      <c r="H4525" s="651">
        <v>3.5999999999999997E-2</v>
      </c>
      <c r="I4525" s="651" t="s">
        <v>1302</v>
      </c>
    </row>
    <row r="4526" spans="1:9" ht="15.75" x14ac:dyDescent="0.25">
      <c r="A4526" s="651">
        <v>4525</v>
      </c>
      <c r="B4526" s="651" t="s">
        <v>1308</v>
      </c>
      <c r="C4526" s="651" t="s">
        <v>1305</v>
      </c>
      <c r="D4526" s="651" t="s">
        <v>1298</v>
      </c>
      <c r="E4526" s="651" t="s">
        <v>1303</v>
      </c>
      <c r="F4526" s="651" t="s">
        <v>1301</v>
      </c>
      <c r="G4526" s="651" t="s">
        <v>1303</v>
      </c>
      <c r="H4526" s="651">
        <v>3.5999999999999997E-2</v>
      </c>
      <c r="I4526" s="651" t="s">
        <v>1302</v>
      </c>
    </row>
    <row r="4527" spans="1:9" ht="15.75" x14ac:dyDescent="0.25">
      <c r="A4527" s="651">
        <v>4526</v>
      </c>
      <c r="B4527" s="651" t="s">
        <v>1308</v>
      </c>
      <c r="C4527" s="651" t="s">
        <v>1305</v>
      </c>
      <c r="D4527" s="651" t="s">
        <v>1298</v>
      </c>
      <c r="E4527" s="651" t="s">
        <v>1303</v>
      </c>
      <c r="F4527" s="651" t="s">
        <v>1301</v>
      </c>
      <c r="G4527" s="651" t="s">
        <v>1303</v>
      </c>
      <c r="H4527" s="651">
        <v>3.5999999999999997E-2</v>
      </c>
      <c r="I4527" s="651" t="s">
        <v>1302</v>
      </c>
    </row>
    <row r="4528" spans="1:9" ht="15.75" x14ac:dyDescent="0.25">
      <c r="A4528" s="651">
        <v>4527</v>
      </c>
      <c r="B4528" s="651" t="s">
        <v>1308</v>
      </c>
      <c r="C4528" s="651" t="s">
        <v>1305</v>
      </c>
      <c r="D4528" s="651" t="s">
        <v>1298</v>
      </c>
      <c r="E4528" s="651" t="s">
        <v>1303</v>
      </c>
      <c r="F4528" s="651" t="s">
        <v>1301</v>
      </c>
      <c r="G4528" s="651" t="s">
        <v>1303</v>
      </c>
      <c r="H4528" s="651">
        <v>3.5999999999999997E-2</v>
      </c>
      <c r="I4528" s="651" t="s">
        <v>1302</v>
      </c>
    </row>
    <row r="4529" spans="1:9" ht="15.75" x14ac:dyDescent="0.25">
      <c r="A4529" s="651">
        <v>4528</v>
      </c>
      <c r="B4529" s="651" t="s">
        <v>1308</v>
      </c>
      <c r="C4529" s="651" t="s">
        <v>1305</v>
      </c>
      <c r="D4529" s="651" t="s">
        <v>1298</v>
      </c>
      <c r="E4529" s="651" t="s">
        <v>1303</v>
      </c>
      <c r="F4529" s="651" t="s">
        <v>1301</v>
      </c>
      <c r="G4529" s="651" t="s">
        <v>1303</v>
      </c>
      <c r="H4529" s="651">
        <v>3.5999999999999997E-2</v>
      </c>
      <c r="I4529" s="651" t="s">
        <v>1302</v>
      </c>
    </row>
    <row r="4530" spans="1:9" ht="15.75" x14ac:dyDescent="0.25">
      <c r="A4530" s="651">
        <v>4529</v>
      </c>
      <c r="B4530" s="651" t="s">
        <v>1308</v>
      </c>
      <c r="C4530" s="651" t="s">
        <v>1305</v>
      </c>
      <c r="D4530" s="651" t="s">
        <v>1298</v>
      </c>
      <c r="E4530" s="651" t="s">
        <v>1303</v>
      </c>
      <c r="F4530" s="651" t="s">
        <v>1301</v>
      </c>
      <c r="G4530" s="651" t="s">
        <v>1303</v>
      </c>
      <c r="H4530" s="651">
        <v>3.5999999999999997E-2</v>
      </c>
      <c r="I4530" s="651" t="s">
        <v>1302</v>
      </c>
    </row>
    <row r="4531" spans="1:9" ht="15.75" x14ac:dyDescent="0.25">
      <c r="A4531" s="651">
        <v>4530</v>
      </c>
      <c r="B4531" s="651" t="s">
        <v>1308</v>
      </c>
      <c r="C4531" s="651" t="s">
        <v>1305</v>
      </c>
      <c r="D4531" s="651" t="s">
        <v>1298</v>
      </c>
      <c r="E4531" s="651" t="s">
        <v>1303</v>
      </c>
      <c r="F4531" s="651" t="s">
        <v>1301</v>
      </c>
      <c r="G4531" s="651" t="s">
        <v>1303</v>
      </c>
      <c r="H4531" s="651">
        <v>3.5999999999999997E-2</v>
      </c>
      <c r="I4531" s="651" t="s">
        <v>1302</v>
      </c>
    </row>
    <row r="4532" spans="1:9" ht="15.75" x14ac:dyDescent="0.25">
      <c r="A4532" s="651">
        <v>4531</v>
      </c>
      <c r="B4532" s="651" t="s">
        <v>1308</v>
      </c>
      <c r="C4532" s="651" t="s">
        <v>1305</v>
      </c>
      <c r="D4532" s="651" t="s">
        <v>1298</v>
      </c>
      <c r="E4532" s="651" t="s">
        <v>1303</v>
      </c>
      <c r="F4532" s="651" t="s">
        <v>1301</v>
      </c>
      <c r="G4532" s="651" t="s">
        <v>1303</v>
      </c>
      <c r="H4532" s="651">
        <v>3.5999999999999997E-2</v>
      </c>
      <c r="I4532" s="651" t="s">
        <v>1302</v>
      </c>
    </row>
    <row r="4533" spans="1:9" ht="15.75" x14ac:dyDescent="0.25">
      <c r="A4533" s="651">
        <v>4532</v>
      </c>
      <c r="B4533" s="651" t="s">
        <v>1308</v>
      </c>
      <c r="C4533" s="651" t="s">
        <v>1305</v>
      </c>
      <c r="D4533" s="651" t="s">
        <v>1298</v>
      </c>
      <c r="E4533" s="651" t="s">
        <v>1303</v>
      </c>
      <c r="F4533" s="651" t="s">
        <v>1301</v>
      </c>
      <c r="G4533" s="651" t="s">
        <v>1303</v>
      </c>
      <c r="H4533" s="651">
        <v>3.5999999999999997E-2</v>
      </c>
      <c r="I4533" s="651" t="s">
        <v>1302</v>
      </c>
    </row>
    <row r="4534" spans="1:9" ht="15.75" x14ac:dyDescent="0.25">
      <c r="A4534" s="651">
        <v>4533</v>
      </c>
      <c r="B4534" s="651" t="s">
        <v>1308</v>
      </c>
      <c r="C4534" s="651" t="s">
        <v>1305</v>
      </c>
      <c r="D4534" s="651" t="s">
        <v>1298</v>
      </c>
      <c r="E4534" s="651" t="s">
        <v>1303</v>
      </c>
      <c r="F4534" s="651" t="s">
        <v>1301</v>
      </c>
      <c r="G4534" s="651" t="s">
        <v>1303</v>
      </c>
      <c r="H4534" s="651">
        <v>3.5999999999999997E-2</v>
      </c>
      <c r="I4534" s="651" t="s">
        <v>1302</v>
      </c>
    </row>
    <row r="4535" spans="1:9" ht="15.75" x14ac:dyDescent="0.25">
      <c r="A4535" s="651">
        <v>4534</v>
      </c>
      <c r="B4535" s="651" t="s">
        <v>1308</v>
      </c>
      <c r="C4535" s="651" t="s">
        <v>1305</v>
      </c>
      <c r="D4535" s="651" t="s">
        <v>1298</v>
      </c>
      <c r="E4535" s="651" t="s">
        <v>1303</v>
      </c>
      <c r="F4535" s="651" t="s">
        <v>1301</v>
      </c>
      <c r="G4535" s="651" t="s">
        <v>1303</v>
      </c>
      <c r="H4535" s="651">
        <v>3.5999999999999997E-2</v>
      </c>
      <c r="I4535" s="651" t="s">
        <v>1302</v>
      </c>
    </row>
    <row r="4536" spans="1:9" ht="15.75" x14ac:dyDescent="0.25">
      <c r="A4536" s="651">
        <v>4535</v>
      </c>
      <c r="B4536" s="651" t="s">
        <v>1308</v>
      </c>
      <c r="C4536" s="651" t="s">
        <v>1305</v>
      </c>
      <c r="D4536" s="651" t="s">
        <v>1298</v>
      </c>
      <c r="E4536" s="651" t="s">
        <v>1303</v>
      </c>
      <c r="F4536" s="651" t="s">
        <v>1301</v>
      </c>
      <c r="G4536" s="651" t="s">
        <v>1303</v>
      </c>
      <c r="H4536" s="651">
        <v>3.5999999999999997E-2</v>
      </c>
      <c r="I4536" s="651" t="s">
        <v>1302</v>
      </c>
    </row>
    <row r="4537" spans="1:9" ht="15.75" x14ac:dyDescent="0.25">
      <c r="A4537" s="651">
        <v>4536</v>
      </c>
      <c r="B4537" s="651" t="s">
        <v>1308</v>
      </c>
      <c r="C4537" s="651" t="s">
        <v>1305</v>
      </c>
      <c r="D4537" s="651" t="s">
        <v>1298</v>
      </c>
      <c r="E4537" s="651" t="s">
        <v>1303</v>
      </c>
      <c r="F4537" s="651" t="s">
        <v>1301</v>
      </c>
      <c r="G4537" s="651" t="s">
        <v>1303</v>
      </c>
      <c r="H4537" s="651">
        <v>3.5999999999999997E-2</v>
      </c>
      <c r="I4537" s="651" t="s">
        <v>1302</v>
      </c>
    </row>
    <row r="4538" spans="1:9" ht="15.75" x14ac:dyDescent="0.25">
      <c r="A4538" s="651">
        <v>4537</v>
      </c>
      <c r="B4538" s="651" t="s">
        <v>1308</v>
      </c>
      <c r="C4538" s="651" t="s">
        <v>1305</v>
      </c>
      <c r="D4538" s="651" t="s">
        <v>1298</v>
      </c>
      <c r="E4538" s="651" t="s">
        <v>1303</v>
      </c>
      <c r="F4538" s="651" t="s">
        <v>1301</v>
      </c>
      <c r="G4538" s="651" t="s">
        <v>1303</v>
      </c>
      <c r="H4538" s="651">
        <v>3.5999999999999997E-2</v>
      </c>
      <c r="I4538" s="651" t="s">
        <v>1302</v>
      </c>
    </row>
    <row r="4539" spans="1:9" ht="15.75" x14ac:dyDescent="0.25">
      <c r="A4539" s="651">
        <v>4538</v>
      </c>
      <c r="B4539" s="651" t="s">
        <v>1308</v>
      </c>
      <c r="C4539" s="651" t="s">
        <v>1305</v>
      </c>
      <c r="D4539" s="651" t="s">
        <v>1298</v>
      </c>
      <c r="E4539" s="651" t="s">
        <v>1303</v>
      </c>
      <c r="F4539" s="651" t="s">
        <v>1301</v>
      </c>
      <c r="G4539" s="651" t="s">
        <v>1303</v>
      </c>
      <c r="H4539" s="651">
        <v>3.5999999999999997E-2</v>
      </c>
      <c r="I4539" s="651" t="s">
        <v>1302</v>
      </c>
    </row>
    <row r="4540" spans="1:9" ht="15.75" x14ac:dyDescent="0.25">
      <c r="A4540" s="651">
        <v>4539</v>
      </c>
      <c r="B4540" s="651" t="s">
        <v>1308</v>
      </c>
      <c r="C4540" s="651" t="s">
        <v>1305</v>
      </c>
      <c r="D4540" s="651" t="s">
        <v>1298</v>
      </c>
      <c r="E4540" s="651" t="s">
        <v>1303</v>
      </c>
      <c r="F4540" s="651" t="s">
        <v>1301</v>
      </c>
      <c r="G4540" s="651" t="s">
        <v>1303</v>
      </c>
      <c r="H4540" s="651">
        <v>3.5999999999999997E-2</v>
      </c>
      <c r="I4540" s="651" t="s">
        <v>1302</v>
      </c>
    </row>
    <row r="4541" spans="1:9" ht="15.75" x14ac:dyDescent="0.25">
      <c r="A4541" s="651">
        <v>4540</v>
      </c>
      <c r="B4541" s="651" t="s">
        <v>1308</v>
      </c>
      <c r="C4541" s="651" t="s">
        <v>1305</v>
      </c>
      <c r="D4541" s="651" t="s">
        <v>1298</v>
      </c>
      <c r="E4541" s="651" t="s">
        <v>1303</v>
      </c>
      <c r="F4541" s="651" t="s">
        <v>1301</v>
      </c>
      <c r="G4541" s="651" t="s">
        <v>1303</v>
      </c>
      <c r="H4541" s="651">
        <v>3.5999999999999997E-2</v>
      </c>
      <c r="I4541" s="651" t="s">
        <v>1302</v>
      </c>
    </row>
    <row r="4542" spans="1:9" ht="15.75" x14ac:dyDescent="0.25">
      <c r="A4542" s="651">
        <v>4541</v>
      </c>
      <c r="B4542" s="651" t="s">
        <v>1308</v>
      </c>
      <c r="C4542" s="651" t="s">
        <v>1305</v>
      </c>
      <c r="D4542" s="651" t="s">
        <v>1298</v>
      </c>
      <c r="E4542" s="651" t="s">
        <v>1303</v>
      </c>
      <c r="F4542" s="651" t="s">
        <v>1301</v>
      </c>
      <c r="G4542" s="651" t="s">
        <v>1303</v>
      </c>
      <c r="H4542" s="651">
        <v>3.5999999999999997E-2</v>
      </c>
      <c r="I4542" s="651" t="s">
        <v>1302</v>
      </c>
    </row>
    <row r="4543" spans="1:9" ht="15.75" x14ac:dyDescent="0.25">
      <c r="A4543" s="651">
        <v>4542</v>
      </c>
      <c r="B4543" s="651" t="s">
        <v>1308</v>
      </c>
      <c r="C4543" s="651" t="s">
        <v>1305</v>
      </c>
      <c r="D4543" s="651" t="s">
        <v>1298</v>
      </c>
      <c r="E4543" s="651" t="s">
        <v>1303</v>
      </c>
      <c r="F4543" s="651" t="s">
        <v>1301</v>
      </c>
      <c r="G4543" s="651" t="s">
        <v>1303</v>
      </c>
      <c r="H4543" s="651">
        <v>3.5999999999999997E-2</v>
      </c>
      <c r="I4543" s="651" t="s">
        <v>1302</v>
      </c>
    </row>
    <row r="4544" spans="1:9" ht="15.75" x14ac:dyDescent="0.25">
      <c r="A4544" s="651">
        <v>4543</v>
      </c>
      <c r="B4544" s="651" t="s">
        <v>1308</v>
      </c>
      <c r="C4544" s="651" t="s">
        <v>1305</v>
      </c>
      <c r="D4544" s="651" t="s">
        <v>1298</v>
      </c>
      <c r="E4544" s="651" t="s">
        <v>1303</v>
      </c>
      <c r="F4544" s="651" t="s">
        <v>1301</v>
      </c>
      <c r="G4544" s="651" t="s">
        <v>1303</v>
      </c>
      <c r="H4544" s="651">
        <v>3.5999999999999997E-2</v>
      </c>
      <c r="I4544" s="651" t="s">
        <v>1302</v>
      </c>
    </row>
    <row r="4545" spans="1:9" ht="15.75" x14ac:dyDescent="0.25">
      <c r="A4545" s="651">
        <v>4544</v>
      </c>
      <c r="B4545" s="651" t="s">
        <v>1308</v>
      </c>
      <c r="C4545" s="651" t="s">
        <v>1305</v>
      </c>
      <c r="D4545" s="651" t="s">
        <v>1298</v>
      </c>
      <c r="E4545" s="651" t="s">
        <v>1303</v>
      </c>
      <c r="F4545" s="651" t="s">
        <v>1301</v>
      </c>
      <c r="G4545" s="651" t="s">
        <v>1303</v>
      </c>
      <c r="H4545" s="651">
        <v>3.5999999999999997E-2</v>
      </c>
      <c r="I4545" s="651" t="s">
        <v>1302</v>
      </c>
    </row>
    <row r="4546" spans="1:9" ht="15.75" x14ac:dyDescent="0.25">
      <c r="A4546" s="651">
        <v>4545</v>
      </c>
      <c r="B4546" s="651" t="s">
        <v>1308</v>
      </c>
      <c r="C4546" s="651" t="s">
        <v>1305</v>
      </c>
      <c r="D4546" s="651" t="s">
        <v>1298</v>
      </c>
      <c r="E4546" s="651" t="s">
        <v>1303</v>
      </c>
      <c r="F4546" s="651" t="s">
        <v>1301</v>
      </c>
      <c r="G4546" s="651" t="s">
        <v>1303</v>
      </c>
      <c r="H4546" s="651">
        <v>3.5999999999999997E-2</v>
      </c>
      <c r="I4546" s="651" t="s">
        <v>1302</v>
      </c>
    </row>
    <row r="4547" spans="1:9" ht="15.75" x14ac:dyDescent="0.25">
      <c r="A4547" s="651">
        <v>4546</v>
      </c>
      <c r="B4547" s="651" t="s">
        <v>1308</v>
      </c>
      <c r="C4547" s="651" t="s">
        <v>1305</v>
      </c>
      <c r="D4547" s="651" t="s">
        <v>1298</v>
      </c>
      <c r="E4547" s="651" t="s">
        <v>1303</v>
      </c>
      <c r="F4547" s="651" t="s">
        <v>1301</v>
      </c>
      <c r="G4547" s="651" t="s">
        <v>1303</v>
      </c>
      <c r="H4547" s="651">
        <v>3.5999999999999997E-2</v>
      </c>
      <c r="I4547" s="651" t="s">
        <v>1302</v>
      </c>
    </row>
    <row r="4548" spans="1:9" ht="15.75" x14ac:dyDescent="0.25">
      <c r="A4548" s="651">
        <v>4547</v>
      </c>
      <c r="B4548" s="651" t="s">
        <v>1308</v>
      </c>
      <c r="C4548" s="651" t="s">
        <v>1305</v>
      </c>
      <c r="D4548" s="651" t="s">
        <v>1298</v>
      </c>
      <c r="E4548" s="651" t="s">
        <v>1303</v>
      </c>
      <c r="F4548" s="651" t="s">
        <v>1301</v>
      </c>
      <c r="G4548" s="651" t="s">
        <v>1303</v>
      </c>
      <c r="H4548" s="651">
        <v>3.6999999999999998E-2</v>
      </c>
      <c r="I4548" s="651" t="s">
        <v>1302</v>
      </c>
    </row>
    <row r="4549" spans="1:9" ht="15.75" x14ac:dyDescent="0.25">
      <c r="A4549" s="651">
        <v>4548</v>
      </c>
      <c r="B4549" s="651" t="s">
        <v>1308</v>
      </c>
      <c r="C4549" s="651" t="s">
        <v>1305</v>
      </c>
      <c r="D4549" s="651" t="s">
        <v>1298</v>
      </c>
      <c r="E4549" s="651" t="s">
        <v>1303</v>
      </c>
      <c r="F4549" s="651" t="s">
        <v>1301</v>
      </c>
      <c r="G4549" s="651" t="s">
        <v>1303</v>
      </c>
      <c r="H4549" s="651">
        <v>3.6999999999999998E-2</v>
      </c>
      <c r="I4549" s="651" t="s">
        <v>1302</v>
      </c>
    </row>
    <row r="4550" spans="1:9" ht="15.75" x14ac:dyDescent="0.25">
      <c r="A4550" s="651">
        <v>4549</v>
      </c>
      <c r="B4550" s="651" t="s">
        <v>1308</v>
      </c>
      <c r="C4550" s="651" t="s">
        <v>1305</v>
      </c>
      <c r="D4550" s="651" t="s">
        <v>1298</v>
      </c>
      <c r="E4550" s="651" t="s">
        <v>1303</v>
      </c>
      <c r="F4550" s="651" t="s">
        <v>1301</v>
      </c>
      <c r="G4550" s="651" t="s">
        <v>1303</v>
      </c>
      <c r="H4550" s="651">
        <v>3.6999999999999998E-2</v>
      </c>
      <c r="I4550" s="651" t="s">
        <v>1302</v>
      </c>
    </row>
    <row r="4551" spans="1:9" ht="15.75" x14ac:dyDescent="0.25">
      <c r="A4551" s="651">
        <v>4550</v>
      </c>
      <c r="B4551" s="651" t="s">
        <v>1308</v>
      </c>
      <c r="C4551" s="651" t="s">
        <v>1305</v>
      </c>
      <c r="D4551" s="651" t="s">
        <v>1298</v>
      </c>
      <c r="E4551" s="651" t="s">
        <v>1303</v>
      </c>
      <c r="F4551" s="651" t="s">
        <v>1301</v>
      </c>
      <c r="G4551" s="651" t="s">
        <v>1303</v>
      </c>
      <c r="H4551" s="651">
        <v>3.6999999999999998E-2</v>
      </c>
      <c r="I4551" s="651" t="s">
        <v>1302</v>
      </c>
    </row>
    <row r="4552" spans="1:9" ht="15.75" x14ac:dyDescent="0.25">
      <c r="A4552" s="651">
        <v>4551</v>
      </c>
      <c r="B4552" s="651" t="s">
        <v>1308</v>
      </c>
      <c r="C4552" s="651" t="s">
        <v>1305</v>
      </c>
      <c r="D4552" s="651" t="s">
        <v>1298</v>
      </c>
      <c r="E4552" s="651" t="s">
        <v>1303</v>
      </c>
      <c r="F4552" s="651" t="s">
        <v>1301</v>
      </c>
      <c r="G4552" s="651" t="s">
        <v>1303</v>
      </c>
      <c r="H4552" s="651">
        <v>3.6999999999999998E-2</v>
      </c>
      <c r="I4552" s="651" t="s">
        <v>1302</v>
      </c>
    </row>
    <row r="4553" spans="1:9" ht="15.75" x14ac:dyDescent="0.25">
      <c r="A4553" s="651">
        <v>4552</v>
      </c>
      <c r="B4553" s="651" t="s">
        <v>1308</v>
      </c>
      <c r="C4553" s="651" t="s">
        <v>1305</v>
      </c>
      <c r="D4553" s="651" t="s">
        <v>1298</v>
      </c>
      <c r="E4553" s="651" t="s">
        <v>1303</v>
      </c>
      <c r="F4553" s="651" t="s">
        <v>1301</v>
      </c>
      <c r="G4553" s="651" t="s">
        <v>1303</v>
      </c>
      <c r="H4553" s="651">
        <v>3.6999999999999998E-2</v>
      </c>
      <c r="I4553" s="651" t="s">
        <v>1302</v>
      </c>
    </row>
    <row r="4554" spans="1:9" ht="15.75" x14ac:dyDescent="0.25">
      <c r="A4554" s="651">
        <v>4553</v>
      </c>
      <c r="B4554" s="651" t="s">
        <v>1308</v>
      </c>
      <c r="C4554" s="651" t="s">
        <v>1305</v>
      </c>
      <c r="D4554" s="651" t="s">
        <v>1298</v>
      </c>
      <c r="E4554" s="651" t="s">
        <v>1303</v>
      </c>
      <c r="F4554" s="651" t="s">
        <v>1301</v>
      </c>
      <c r="G4554" s="651" t="s">
        <v>1303</v>
      </c>
      <c r="H4554" s="651">
        <v>3.6999999999999998E-2</v>
      </c>
      <c r="I4554" s="651" t="s">
        <v>1302</v>
      </c>
    </row>
    <row r="4555" spans="1:9" ht="15.75" x14ac:dyDescent="0.25">
      <c r="A4555" s="651">
        <v>4554</v>
      </c>
      <c r="B4555" s="651" t="s">
        <v>1308</v>
      </c>
      <c r="C4555" s="651" t="s">
        <v>1305</v>
      </c>
      <c r="D4555" s="651" t="s">
        <v>1298</v>
      </c>
      <c r="E4555" s="651" t="s">
        <v>1303</v>
      </c>
      <c r="F4555" s="651" t="s">
        <v>1301</v>
      </c>
      <c r="G4555" s="651" t="s">
        <v>1303</v>
      </c>
      <c r="H4555" s="651">
        <v>3.6999999999999998E-2</v>
      </c>
      <c r="I4555" s="651" t="s">
        <v>1302</v>
      </c>
    </row>
    <row r="4556" spans="1:9" ht="15.75" x14ac:dyDescent="0.25">
      <c r="A4556" s="651">
        <v>4555</v>
      </c>
      <c r="B4556" s="651" t="s">
        <v>1308</v>
      </c>
      <c r="C4556" s="651" t="s">
        <v>1305</v>
      </c>
      <c r="D4556" s="651" t="s">
        <v>1298</v>
      </c>
      <c r="E4556" s="651" t="s">
        <v>1303</v>
      </c>
      <c r="F4556" s="651" t="s">
        <v>1301</v>
      </c>
      <c r="G4556" s="651" t="s">
        <v>1303</v>
      </c>
      <c r="H4556" s="651">
        <v>3.6999999999999998E-2</v>
      </c>
      <c r="I4556" s="651" t="s">
        <v>1302</v>
      </c>
    </row>
    <row r="4557" spans="1:9" ht="15.75" x14ac:dyDescent="0.25">
      <c r="A4557" s="651">
        <v>4556</v>
      </c>
      <c r="B4557" s="651" t="s">
        <v>1308</v>
      </c>
      <c r="C4557" s="651" t="s">
        <v>1305</v>
      </c>
      <c r="D4557" s="651" t="s">
        <v>1298</v>
      </c>
      <c r="E4557" s="651" t="s">
        <v>1303</v>
      </c>
      <c r="F4557" s="651" t="s">
        <v>1301</v>
      </c>
      <c r="G4557" s="651" t="s">
        <v>1303</v>
      </c>
      <c r="H4557" s="651">
        <v>3.6999999999999998E-2</v>
      </c>
      <c r="I4557" s="651" t="s">
        <v>1302</v>
      </c>
    </row>
    <row r="4558" spans="1:9" ht="15.75" x14ac:dyDescent="0.25">
      <c r="A4558" s="651">
        <v>4557</v>
      </c>
      <c r="B4558" s="651" t="s">
        <v>1308</v>
      </c>
      <c r="C4558" s="651" t="s">
        <v>1305</v>
      </c>
      <c r="D4558" s="651" t="s">
        <v>1298</v>
      </c>
      <c r="E4558" s="651" t="s">
        <v>1303</v>
      </c>
      <c r="F4558" s="651" t="s">
        <v>1301</v>
      </c>
      <c r="G4558" s="651" t="s">
        <v>1303</v>
      </c>
      <c r="H4558" s="651">
        <v>3.6999999999999998E-2</v>
      </c>
      <c r="I4558" s="651" t="s">
        <v>1302</v>
      </c>
    </row>
    <row r="4559" spans="1:9" ht="15.75" x14ac:dyDescent="0.25">
      <c r="A4559" s="651">
        <v>4558</v>
      </c>
      <c r="B4559" s="651" t="s">
        <v>1308</v>
      </c>
      <c r="C4559" s="651" t="s">
        <v>1305</v>
      </c>
      <c r="D4559" s="651" t="s">
        <v>1298</v>
      </c>
      <c r="E4559" s="651" t="s">
        <v>1303</v>
      </c>
      <c r="F4559" s="651" t="s">
        <v>1301</v>
      </c>
      <c r="G4559" s="651" t="s">
        <v>1303</v>
      </c>
      <c r="H4559" s="651">
        <v>3.6999999999999998E-2</v>
      </c>
      <c r="I4559" s="651" t="s">
        <v>1302</v>
      </c>
    </row>
    <row r="4560" spans="1:9" ht="15.75" x14ac:dyDescent="0.25">
      <c r="A4560" s="651">
        <v>4559</v>
      </c>
      <c r="B4560" s="651" t="s">
        <v>1308</v>
      </c>
      <c r="C4560" s="651" t="s">
        <v>1305</v>
      </c>
      <c r="D4560" s="651" t="s">
        <v>1298</v>
      </c>
      <c r="E4560" s="651" t="s">
        <v>1303</v>
      </c>
      <c r="F4560" s="651" t="s">
        <v>1301</v>
      </c>
      <c r="G4560" s="651" t="s">
        <v>1303</v>
      </c>
      <c r="H4560" s="651">
        <v>3.6999999999999998E-2</v>
      </c>
      <c r="I4560" s="651" t="s">
        <v>1302</v>
      </c>
    </row>
    <row r="4561" spans="1:9" ht="15.75" x14ac:dyDescent="0.25">
      <c r="A4561" s="651">
        <v>4560</v>
      </c>
      <c r="B4561" s="651" t="s">
        <v>1308</v>
      </c>
      <c r="C4561" s="651" t="s">
        <v>1305</v>
      </c>
      <c r="D4561" s="651" t="s">
        <v>1298</v>
      </c>
      <c r="E4561" s="651" t="s">
        <v>1303</v>
      </c>
      <c r="F4561" s="651" t="s">
        <v>1301</v>
      </c>
      <c r="G4561" s="651" t="s">
        <v>1303</v>
      </c>
      <c r="H4561" s="651">
        <v>3.6999999999999998E-2</v>
      </c>
      <c r="I4561" s="651" t="s">
        <v>1302</v>
      </c>
    </row>
    <row r="4562" spans="1:9" ht="15.75" x14ac:dyDescent="0.25">
      <c r="A4562" s="651">
        <v>4561</v>
      </c>
      <c r="B4562" s="651" t="s">
        <v>1308</v>
      </c>
      <c r="C4562" s="651" t="s">
        <v>1305</v>
      </c>
      <c r="D4562" s="651" t="s">
        <v>1298</v>
      </c>
      <c r="E4562" s="651" t="s">
        <v>1303</v>
      </c>
      <c r="F4562" s="651" t="s">
        <v>1301</v>
      </c>
      <c r="G4562" s="651" t="s">
        <v>1303</v>
      </c>
      <c r="H4562" s="651">
        <v>3.6999999999999998E-2</v>
      </c>
      <c r="I4562" s="651" t="s">
        <v>1302</v>
      </c>
    </row>
    <row r="4563" spans="1:9" ht="15.75" x14ac:dyDescent="0.25">
      <c r="A4563" s="651">
        <v>4562</v>
      </c>
      <c r="B4563" s="651" t="s">
        <v>1308</v>
      </c>
      <c r="C4563" s="651" t="s">
        <v>1305</v>
      </c>
      <c r="D4563" s="651" t="s">
        <v>1298</v>
      </c>
      <c r="E4563" s="651" t="s">
        <v>1303</v>
      </c>
      <c r="F4563" s="651" t="s">
        <v>1301</v>
      </c>
      <c r="G4563" s="651" t="s">
        <v>1303</v>
      </c>
      <c r="H4563" s="651">
        <v>3.6999999999999998E-2</v>
      </c>
      <c r="I4563" s="651" t="s">
        <v>1302</v>
      </c>
    </row>
    <row r="4564" spans="1:9" ht="15.75" x14ac:dyDescent="0.25">
      <c r="A4564" s="651">
        <v>4563</v>
      </c>
      <c r="B4564" s="651" t="s">
        <v>1308</v>
      </c>
      <c r="C4564" s="651" t="s">
        <v>1305</v>
      </c>
      <c r="D4564" s="651" t="s">
        <v>1298</v>
      </c>
      <c r="E4564" s="651" t="s">
        <v>1303</v>
      </c>
      <c r="F4564" s="651" t="s">
        <v>1301</v>
      </c>
      <c r="G4564" s="651" t="s">
        <v>1303</v>
      </c>
      <c r="H4564" s="651">
        <v>3.6999999999999998E-2</v>
      </c>
      <c r="I4564" s="651" t="s">
        <v>1302</v>
      </c>
    </row>
    <row r="4565" spans="1:9" ht="15.75" x14ac:dyDescent="0.25">
      <c r="A4565" s="651">
        <v>4564</v>
      </c>
      <c r="B4565" s="651" t="s">
        <v>1308</v>
      </c>
      <c r="C4565" s="651" t="s">
        <v>1305</v>
      </c>
      <c r="D4565" s="651" t="s">
        <v>1298</v>
      </c>
      <c r="E4565" s="651" t="s">
        <v>1303</v>
      </c>
      <c r="F4565" s="651" t="s">
        <v>1301</v>
      </c>
      <c r="G4565" s="651" t="s">
        <v>1303</v>
      </c>
      <c r="H4565" s="651">
        <v>3.6999999999999998E-2</v>
      </c>
      <c r="I4565" s="651" t="s">
        <v>1302</v>
      </c>
    </row>
    <row r="4566" spans="1:9" ht="15.75" x14ac:dyDescent="0.25">
      <c r="A4566" s="651">
        <v>4565</v>
      </c>
      <c r="B4566" s="651" t="s">
        <v>1308</v>
      </c>
      <c r="C4566" s="651" t="s">
        <v>1305</v>
      </c>
      <c r="D4566" s="651" t="s">
        <v>1298</v>
      </c>
      <c r="E4566" s="651" t="s">
        <v>1303</v>
      </c>
      <c r="F4566" s="651" t="s">
        <v>1301</v>
      </c>
      <c r="G4566" s="651" t="s">
        <v>1303</v>
      </c>
      <c r="H4566" s="651">
        <v>3.6999999999999998E-2</v>
      </c>
      <c r="I4566" s="651" t="s">
        <v>1302</v>
      </c>
    </row>
    <row r="4567" spans="1:9" ht="15.75" x14ac:dyDescent="0.25">
      <c r="A4567" s="651">
        <v>4566</v>
      </c>
      <c r="B4567" s="651" t="s">
        <v>1308</v>
      </c>
      <c r="C4567" s="651" t="s">
        <v>1305</v>
      </c>
      <c r="D4567" s="651" t="s">
        <v>1298</v>
      </c>
      <c r="E4567" s="651" t="s">
        <v>1303</v>
      </c>
      <c r="F4567" s="651" t="s">
        <v>1301</v>
      </c>
      <c r="G4567" s="651" t="s">
        <v>1303</v>
      </c>
      <c r="H4567" s="651">
        <v>3.6999999999999998E-2</v>
      </c>
      <c r="I4567" s="651" t="s">
        <v>1302</v>
      </c>
    </row>
    <row r="4568" spans="1:9" ht="15.75" x14ac:dyDescent="0.25">
      <c r="A4568" s="651">
        <v>4567</v>
      </c>
      <c r="B4568" s="651" t="s">
        <v>1308</v>
      </c>
      <c r="C4568" s="651" t="s">
        <v>1305</v>
      </c>
      <c r="D4568" s="651" t="s">
        <v>1298</v>
      </c>
      <c r="E4568" s="651" t="s">
        <v>1303</v>
      </c>
      <c r="F4568" s="651" t="s">
        <v>1301</v>
      </c>
      <c r="G4568" s="651" t="s">
        <v>1303</v>
      </c>
      <c r="H4568" s="651">
        <v>3.6999999999999998E-2</v>
      </c>
      <c r="I4568" s="651" t="s">
        <v>1302</v>
      </c>
    </row>
    <row r="4569" spans="1:9" ht="15.75" x14ac:dyDescent="0.25">
      <c r="A4569" s="651">
        <v>4568</v>
      </c>
      <c r="B4569" s="651" t="s">
        <v>1308</v>
      </c>
      <c r="C4569" s="651" t="s">
        <v>1305</v>
      </c>
      <c r="D4569" s="651" t="s">
        <v>1298</v>
      </c>
      <c r="E4569" s="651" t="s">
        <v>1303</v>
      </c>
      <c r="F4569" s="651" t="s">
        <v>1301</v>
      </c>
      <c r="G4569" s="651" t="s">
        <v>1303</v>
      </c>
      <c r="H4569" s="651">
        <v>3.6999999999999998E-2</v>
      </c>
      <c r="I4569" s="651" t="s">
        <v>1302</v>
      </c>
    </row>
    <row r="4570" spans="1:9" ht="15.75" x14ac:dyDescent="0.25">
      <c r="A4570" s="651">
        <v>4569</v>
      </c>
      <c r="B4570" s="651" t="s">
        <v>1308</v>
      </c>
      <c r="C4570" s="651" t="s">
        <v>1305</v>
      </c>
      <c r="D4570" s="651" t="s">
        <v>1298</v>
      </c>
      <c r="E4570" s="651" t="s">
        <v>1303</v>
      </c>
      <c r="F4570" s="651" t="s">
        <v>1301</v>
      </c>
      <c r="G4570" s="651" t="s">
        <v>1303</v>
      </c>
      <c r="H4570" s="651">
        <v>3.6999999999999998E-2</v>
      </c>
      <c r="I4570" s="651" t="s">
        <v>1302</v>
      </c>
    </row>
    <row r="4571" spans="1:9" ht="15.75" x14ac:dyDescent="0.25">
      <c r="A4571" s="651">
        <v>4570</v>
      </c>
      <c r="B4571" s="651" t="s">
        <v>1308</v>
      </c>
      <c r="C4571" s="651" t="s">
        <v>1305</v>
      </c>
      <c r="D4571" s="651" t="s">
        <v>1298</v>
      </c>
      <c r="E4571" s="651" t="s">
        <v>1303</v>
      </c>
      <c r="F4571" s="651" t="s">
        <v>1301</v>
      </c>
      <c r="G4571" s="651" t="s">
        <v>1303</v>
      </c>
      <c r="H4571" s="651">
        <v>3.6999999999999998E-2</v>
      </c>
      <c r="I4571" s="651" t="s">
        <v>1302</v>
      </c>
    </row>
    <row r="4572" spans="1:9" ht="15.75" x14ac:dyDescent="0.25">
      <c r="A4572" s="651">
        <v>4571</v>
      </c>
      <c r="B4572" s="651" t="s">
        <v>1308</v>
      </c>
      <c r="C4572" s="651" t="s">
        <v>1305</v>
      </c>
      <c r="D4572" s="651" t="s">
        <v>1298</v>
      </c>
      <c r="E4572" s="651" t="s">
        <v>1303</v>
      </c>
      <c r="F4572" s="651" t="s">
        <v>1301</v>
      </c>
      <c r="G4572" s="651" t="s">
        <v>1303</v>
      </c>
      <c r="H4572" s="651">
        <v>3.6999999999999998E-2</v>
      </c>
      <c r="I4572" s="651" t="s">
        <v>1302</v>
      </c>
    </row>
    <row r="4573" spans="1:9" ht="15.75" x14ac:dyDescent="0.25">
      <c r="A4573" s="651">
        <v>4572</v>
      </c>
      <c r="B4573" s="651" t="s">
        <v>1308</v>
      </c>
      <c r="C4573" s="651" t="s">
        <v>1305</v>
      </c>
      <c r="D4573" s="651" t="s">
        <v>1298</v>
      </c>
      <c r="E4573" s="651" t="s">
        <v>1303</v>
      </c>
      <c r="F4573" s="651" t="s">
        <v>1301</v>
      </c>
      <c r="G4573" s="651" t="s">
        <v>1303</v>
      </c>
      <c r="H4573" s="651">
        <v>3.6999999999999998E-2</v>
      </c>
      <c r="I4573" s="651" t="s">
        <v>1302</v>
      </c>
    </row>
    <row r="4574" spans="1:9" ht="15.75" x14ac:dyDescent="0.25">
      <c r="A4574" s="651">
        <v>4573</v>
      </c>
      <c r="B4574" s="651" t="s">
        <v>1308</v>
      </c>
      <c r="C4574" s="651" t="s">
        <v>1305</v>
      </c>
      <c r="D4574" s="651" t="s">
        <v>1298</v>
      </c>
      <c r="E4574" s="651" t="s">
        <v>1303</v>
      </c>
      <c r="F4574" s="651" t="s">
        <v>1301</v>
      </c>
      <c r="G4574" s="651" t="s">
        <v>1303</v>
      </c>
      <c r="H4574" s="651">
        <v>3.6999999999999998E-2</v>
      </c>
      <c r="I4574" s="651" t="s">
        <v>1302</v>
      </c>
    </row>
    <row r="4575" spans="1:9" ht="15.75" x14ac:dyDescent="0.25">
      <c r="A4575" s="651">
        <v>4574</v>
      </c>
      <c r="B4575" s="651" t="s">
        <v>1308</v>
      </c>
      <c r="C4575" s="651" t="s">
        <v>1305</v>
      </c>
      <c r="D4575" s="651" t="s">
        <v>1298</v>
      </c>
      <c r="E4575" s="651" t="s">
        <v>1303</v>
      </c>
      <c r="F4575" s="651" t="s">
        <v>1301</v>
      </c>
      <c r="G4575" s="651" t="s">
        <v>1303</v>
      </c>
      <c r="H4575" s="651">
        <v>3.6999999999999998E-2</v>
      </c>
      <c r="I4575" s="651" t="s">
        <v>1302</v>
      </c>
    </row>
    <row r="4576" spans="1:9" ht="15.75" x14ac:dyDescent="0.25">
      <c r="A4576" s="651">
        <v>4575</v>
      </c>
      <c r="B4576" s="651" t="s">
        <v>1308</v>
      </c>
      <c r="C4576" s="651" t="s">
        <v>1305</v>
      </c>
      <c r="D4576" s="651" t="s">
        <v>1298</v>
      </c>
      <c r="E4576" s="651" t="s">
        <v>1303</v>
      </c>
      <c r="F4576" s="651" t="s">
        <v>1301</v>
      </c>
      <c r="G4576" s="651" t="s">
        <v>1303</v>
      </c>
      <c r="H4576" s="651">
        <v>3.6999999999999998E-2</v>
      </c>
      <c r="I4576" s="651" t="s">
        <v>1302</v>
      </c>
    </row>
    <row r="4577" spans="1:9" ht="15.75" x14ac:dyDescent="0.25">
      <c r="A4577" s="651">
        <v>4576</v>
      </c>
      <c r="B4577" s="651" t="s">
        <v>1308</v>
      </c>
      <c r="C4577" s="651" t="s">
        <v>1305</v>
      </c>
      <c r="D4577" s="651" t="s">
        <v>1298</v>
      </c>
      <c r="E4577" s="651" t="s">
        <v>1303</v>
      </c>
      <c r="F4577" s="651" t="s">
        <v>1301</v>
      </c>
      <c r="G4577" s="651" t="s">
        <v>1303</v>
      </c>
      <c r="H4577" s="651">
        <v>3.6999999999999998E-2</v>
      </c>
      <c r="I4577" s="651" t="s">
        <v>1302</v>
      </c>
    </row>
    <row r="4578" spans="1:9" ht="15.75" x14ac:dyDescent="0.25">
      <c r="A4578" s="651">
        <v>4577</v>
      </c>
      <c r="B4578" s="651" t="s">
        <v>1308</v>
      </c>
      <c r="C4578" s="651" t="s">
        <v>1305</v>
      </c>
      <c r="D4578" s="651" t="s">
        <v>1298</v>
      </c>
      <c r="E4578" s="651" t="s">
        <v>1303</v>
      </c>
      <c r="F4578" s="651" t="s">
        <v>1301</v>
      </c>
      <c r="G4578" s="651" t="s">
        <v>1303</v>
      </c>
      <c r="H4578" s="651">
        <v>3.6999999999999998E-2</v>
      </c>
      <c r="I4578" s="651" t="s">
        <v>1302</v>
      </c>
    </row>
    <row r="4579" spans="1:9" ht="15.75" x14ac:dyDescent="0.25">
      <c r="A4579" s="651">
        <v>4578</v>
      </c>
      <c r="B4579" s="651" t="s">
        <v>1308</v>
      </c>
      <c r="C4579" s="651" t="s">
        <v>1305</v>
      </c>
      <c r="D4579" s="651" t="s">
        <v>1298</v>
      </c>
      <c r="E4579" s="651" t="s">
        <v>1303</v>
      </c>
      <c r="F4579" s="651" t="s">
        <v>1301</v>
      </c>
      <c r="G4579" s="651" t="s">
        <v>1303</v>
      </c>
      <c r="H4579" s="651">
        <v>3.6999999999999998E-2</v>
      </c>
      <c r="I4579" s="651" t="s">
        <v>1302</v>
      </c>
    </row>
    <row r="4580" spans="1:9" ht="15.75" x14ac:dyDescent="0.25">
      <c r="A4580" s="651">
        <v>4579</v>
      </c>
      <c r="B4580" s="651" t="s">
        <v>1308</v>
      </c>
      <c r="C4580" s="651" t="s">
        <v>1305</v>
      </c>
      <c r="D4580" s="651" t="s">
        <v>1298</v>
      </c>
      <c r="E4580" s="651" t="s">
        <v>1303</v>
      </c>
      <c r="F4580" s="651" t="s">
        <v>1301</v>
      </c>
      <c r="G4580" s="651" t="s">
        <v>1303</v>
      </c>
      <c r="H4580" s="651">
        <v>3.6999999999999998E-2</v>
      </c>
      <c r="I4580" s="651" t="s">
        <v>1302</v>
      </c>
    </row>
    <row r="4581" spans="1:9" ht="15.75" x14ac:dyDescent="0.25">
      <c r="A4581" s="651">
        <v>4580</v>
      </c>
      <c r="B4581" s="651" t="s">
        <v>1308</v>
      </c>
      <c r="C4581" s="651" t="s">
        <v>1305</v>
      </c>
      <c r="D4581" s="651" t="s">
        <v>1298</v>
      </c>
      <c r="E4581" s="651" t="s">
        <v>1303</v>
      </c>
      <c r="F4581" s="651" t="s">
        <v>1301</v>
      </c>
      <c r="G4581" s="651" t="s">
        <v>1303</v>
      </c>
      <c r="H4581" s="651">
        <v>3.6999999999999998E-2</v>
      </c>
      <c r="I4581" s="651" t="s">
        <v>1302</v>
      </c>
    </row>
    <row r="4582" spans="1:9" ht="15.75" x14ac:dyDescent="0.25">
      <c r="A4582" s="651">
        <v>4581</v>
      </c>
      <c r="B4582" s="651" t="s">
        <v>1308</v>
      </c>
      <c r="C4582" s="651" t="s">
        <v>1305</v>
      </c>
      <c r="D4582" s="651" t="s">
        <v>1298</v>
      </c>
      <c r="E4582" s="651" t="s">
        <v>1303</v>
      </c>
      <c r="F4582" s="651" t="s">
        <v>1301</v>
      </c>
      <c r="G4582" s="651" t="s">
        <v>1303</v>
      </c>
      <c r="H4582" s="651">
        <v>3.6999999999999998E-2</v>
      </c>
      <c r="I4582" s="651" t="s">
        <v>1302</v>
      </c>
    </row>
    <row r="4583" spans="1:9" ht="15.75" x14ac:dyDescent="0.25">
      <c r="A4583" s="651">
        <v>4582</v>
      </c>
      <c r="B4583" s="651" t="s">
        <v>1308</v>
      </c>
      <c r="C4583" s="651" t="s">
        <v>1305</v>
      </c>
      <c r="D4583" s="651" t="s">
        <v>1298</v>
      </c>
      <c r="E4583" s="651" t="s">
        <v>1303</v>
      </c>
      <c r="F4583" s="651" t="s">
        <v>1301</v>
      </c>
      <c r="G4583" s="651" t="s">
        <v>1303</v>
      </c>
      <c r="H4583" s="651">
        <v>3.6999999999999998E-2</v>
      </c>
      <c r="I4583" s="651" t="s">
        <v>1302</v>
      </c>
    </row>
    <row r="4584" spans="1:9" ht="15.75" x14ac:dyDescent="0.25">
      <c r="A4584" s="651">
        <v>4583</v>
      </c>
      <c r="B4584" s="651" t="s">
        <v>1308</v>
      </c>
      <c r="C4584" s="651" t="s">
        <v>1305</v>
      </c>
      <c r="D4584" s="651" t="s">
        <v>1298</v>
      </c>
      <c r="E4584" s="651" t="s">
        <v>1303</v>
      </c>
      <c r="F4584" s="651" t="s">
        <v>1301</v>
      </c>
      <c r="G4584" s="651" t="s">
        <v>1303</v>
      </c>
      <c r="H4584" s="651">
        <v>3.6999999999999998E-2</v>
      </c>
      <c r="I4584" s="651" t="s">
        <v>1302</v>
      </c>
    </row>
    <row r="4585" spans="1:9" ht="15.75" x14ac:dyDescent="0.25">
      <c r="A4585" s="651">
        <v>4584</v>
      </c>
      <c r="B4585" s="651" t="s">
        <v>1308</v>
      </c>
      <c r="C4585" s="651" t="s">
        <v>1305</v>
      </c>
      <c r="D4585" s="651" t="s">
        <v>1298</v>
      </c>
      <c r="E4585" s="651" t="s">
        <v>1303</v>
      </c>
      <c r="F4585" s="651" t="s">
        <v>1301</v>
      </c>
      <c r="G4585" s="651" t="s">
        <v>1303</v>
      </c>
      <c r="H4585" s="651">
        <v>3.6999999999999998E-2</v>
      </c>
      <c r="I4585" s="651" t="s">
        <v>1302</v>
      </c>
    </row>
    <row r="4586" spans="1:9" ht="15.75" x14ac:dyDescent="0.25">
      <c r="A4586" s="651">
        <v>4585</v>
      </c>
      <c r="B4586" s="651" t="s">
        <v>1308</v>
      </c>
      <c r="C4586" s="651" t="s">
        <v>1305</v>
      </c>
      <c r="D4586" s="651" t="s">
        <v>1298</v>
      </c>
      <c r="E4586" s="651" t="s">
        <v>1303</v>
      </c>
      <c r="F4586" s="651" t="s">
        <v>1301</v>
      </c>
      <c r="G4586" s="651" t="s">
        <v>1303</v>
      </c>
      <c r="H4586" s="651">
        <v>3.6999999999999998E-2</v>
      </c>
      <c r="I4586" s="651" t="s">
        <v>1302</v>
      </c>
    </row>
    <row r="4587" spans="1:9" ht="15.75" x14ac:dyDescent="0.25">
      <c r="A4587" s="651">
        <v>4586</v>
      </c>
      <c r="B4587" s="651" t="s">
        <v>1308</v>
      </c>
      <c r="C4587" s="651" t="s">
        <v>1305</v>
      </c>
      <c r="D4587" s="651" t="s">
        <v>1298</v>
      </c>
      <c r="E4587" s="651" t="s">
        <v>1303</v>
      </c>
      <c r="F4587" s="651" t="s">
        <v>1301</v>
      </c>
      <c r="G4587" s="651" t="s">
        <v>1303</v>
      </c>
      <c r="H4587" s="651">
        <v>3.6999999999999998E-2</v>
      </c>
      <c r="I4587" s="651" t="s">
        <v>1302</v>
      </c>
    </row>
    <row r="4588" spans="1:9" ht="15.75" x14ac:dyDescent="0.25">
      <c r="A4588" s="651">
        <v>4587</v>
      </c>
      <c r="B4588" s="651" t="s">
        <v>1308</v>
      </c>
      <c r="C4588" s="651" t="s">
        <v>1305</v>
      </c>
      <c r="D4588" s="651" t="s">
        <v>1298</v>
      </c>
      <c r="E4588" s="651" t="s">
        <v>1303</v>
      </c>
      <c r="F4588" s="651" t="s">
        <v>1301</v>
      </c>
      <c r="G4588" s="651" t="s">
        <v>1303</v>
      </c>
      <c r="H4588" s="651">
        <v>3.6999999999999998E-2</v>
      </c>
      <c r="I4588" s="651" t="s">
        <v>1302</v>
      </c>
    </row>
    <row r="4589" spans="1:9" ht="15.75" x14ac:dyDescent="0.25">
      <c r="A4589" s="651">
        <v>4588</v>
      </c>
      <c r="B4589" s="651" t="s">
        <v>1308</v>
      </c>
      <c r="C4589" s="651" t="s">
        <v>1305</v>
      </c>
      <c r="D4589" s="651" t="s">
        <v>1298</v>
      </c>
      <c r="E4589" s="651" t="s">
        <v>1303</v>
      </c>
      <c r="F4589" s="651" t="s">
        <v>1301</v>
      </c>
      <c r="G4589" s="651" t="s">
        <v>1303</v>
      </c>
      <c r="H4589" s="651">
        <v>3.6999999999999998E-2</v>
      </c>
      <c r="I4589" s="651" t="s">
        <v>1302</v>
      </c>
    </row>
    <row r="4590" spans="1:9" ht="15.75" x14ac:dyDescent="0.25">
      <c r="A4590" s="651">
        <v>4589</v>
      </c>
      <c r="B4590" s="651" t="s">
        <v>1308</v>
      </c>
      <c r="C4590" s="651" t="s">
        <v>1305</v>
      </c>
      <c r="D4590" s="651" t="s">
        <v>1298</v>
      </c>
      <c r="E4590" s="651" t="s">
        <v>1303</v>
      </c>
      <c r="F4590" s="651" t="s">
        <v>1301</v>
      </c>
      <c r="G4590" s="651" t="s">
        <v>1303</v>
      </c>
      <c r="H4590" s="651">
        <v>3.6999999999999998E-2</v>
      </c>
      <c r="I4590" s="651" t="s">
        <v>1302</v>
      </c>
    </row>
    <row r="4591" spans="1:9" ht="15.75" x14ac:dyDescent="0.25">
      <c r="A4591" s="651">
        <v>4590</v>
      </c>
      <c r="B4591" s="651" t="s">
        <v>1308</v>
      </c>
      <c r="C4591" s="651" t="s">
        <v>1305</v>
      </c>
      <c r="D4591" s="651" t="s">
        <v>1298</v>
      </c>
      <c r="E4591" s="651" t="s">
        <v>1303</v>
      </c>
      <c r="F4591" s="651" t="s">
        <v>1301</v>
      </c>
      <c r="G4591" s="651" t="s">
        <v>1303</v>
      </c>
      <c r="H4591" s="651">
        <v>3.6999999999999998E-2</v>
      </c>
      <c r="I4591" s="651" t="s">
        <v>1302</v>
      </c>
    </row>
    <row r="4592" spans="1:9" ht="15.75" x14ac:dyDescent="0.25">
      <c r="A4592" s="651">
        <v>4591</v>
      </c>
      <c r="B4592" s="651" t="s">
        <v>1308</v>
      </c>
      <c r="C4592" s="651" t="s">
        <v>1305</v>
      </c>
      <c r="D4592" s="651" t="s">
        <v>1298</v>
      </c>
      <c r="E4592" s="651" t="s">
        <v>1303</v>
      </c>
      <c r="F4592" s="651" t="s">
        <v>1301</v>
      </c>
      <c r="G4592" s="651" t="s">
        <v>1303</v>
      </c>
      <c r="H4592" s="651">
        <v>3.6999999999999998E-2</v>
      </c>
      <c r="I4592" s="651" t="s">
        <v>1302</v>
      </c>
    </row>
    <row r="4593" spans="1:9" ht="15.75" x14ac:dyDescent="0.25">
      <c r="A4593" s="651">
        <v>4592</v>
      </c>
      <c r="B4593" s="651" t="s">
        <v>1308</v>
      </c>
      <c r="C4593" s="651" t="s">
        <v>1305</v>
      </c>
      <c r="D4593" s="651" t="s">
        <v>1298</v>
      </c>
      <c r="E4593" s="651" t="s">
        <v>1303</v>
      </c>
      <c r="F4593" s="651" t="s">
        <v>1301</v>
      </c>
      <c r="G4593" s="651" t="s">
        <v>1303</v>
      </c>
      <c r="H4593" s="651">
        <v>3.6999999999999998E-2</v>
      </c>
      <c r="I4593" s="651" t="s">
        <v>1302</v>
      </c>
    </row>
    <row r="4594" spans="1:9" ht="15.75" x14ac:dyDescent="0.25">
      <c r="A4594" s="651">
        <v>4593</v>
      </c>
      <c r="B4594" s="651" t="s">
        <v>1308</v>
      </c>
      <c r="C4594" s="651" t="s">
        <v>1305</v>
      </c>
      <c r="D4594" s="651" t="s">
        <v>1298</v>
      </c>
      <c r="E4594" s="651" t="s">
        <v>1303</v>
      </c>
      <c r="F4594" s="651" t="s">
        <v>1301</v>
      </c>
      <c r="G4594" s="651" t="s">
        <v>1303</v>
      </c>
      <c r="H4594" s="651">
        <v>3.6999999999999998E-2</v>
      </c>
      <c r="I4594" s="651" t="s">
        <v>1302</v>
      </c>
    </row>
    <row r="4595" spans="1:9" ht="15.75" x14ac:dyDescent="0.25">
      <c r="A4595" s="651">
        <v>4594</v>
      </c>
      <c r="B4595" s="651" t="s">
        <v>1308</v>
      </c>
      <c r="C4595" s="651" t="s">
        <v>1305</v>
      </c>
      <c r="D4595" s="651" t="s">
        <v>1298</v>
      </c>
      <c r="E4595" s="651" t="s">
        <v>1303</v>
      </c>
      <c r="F4595" s="651" t="s">
        <v>1301</v>
      </c>
      <c r="G4595" s="651" t="s">
        <v>1303</v>
      </c>
      <c r="H4595" s="651">
        <v>3.6999999999999998E-2</v>
      </c>
      <c r="I4595" s="651" t="s">
        <v>1302</v>
      </c>
    </row>
    <row r="4596" spans="1:9" ht="15.75" x14ac:dyDescent="0.25">
      <c r="A4596" s="651">
        <v>4595</v>
      </c>
      <c r="B4596" s="651" t="s">
        <v>1308</v>
      </c>
      <c r="C4596" s="651" t="s">
        <v>1305</v>
      </c>
      <c r="D4596" s="651" t="s">
        <v>1298</v>
      </c>
      <c r="E4596" s="651" t="s">
        <v>1303</v>
      </c>
      <c r="F4596" s="651" t="s">
        <v>1301</v>
      </c>
      <c r="G4596" s="651" t="s">
        <v>1303</v>
      </c>
      <c r="H4596" s="651">
        <v>3.7999999999999999E-2</v>
      </c>
      <c r="I4596" s="651" t="s">
        <v>1302</v>
      </c>
    </row>
    <row r="4597" spans="1:9" ht="15.75" x14ac:dyDescent="0.25">
      <c r="A4597" s="651">
        <v>4596</v>
      </c>
      <c r="B4597" s="651" t="s">
        <v>1308</v>
      </c>
      <c r="C4597" s="651" t="s">
        <v>1305</v>
      </c>
      <c r="D4597" s="651" t="s">
        <v>1298</v>
      </c>
      <c r="E4597" s="651" t="s">
        <v>1303</v>
      </c>
      <c r="F4597" s="651" t="s">
        <v>1301</v>
      </c>
      <c r="G4597" s="651" t="s">
        <v>1303</v>
      </c>
      <c r="H4597" s="651">
        <v>3.7999999999999999E-2</v>
      </c>
      <c r="I4597" s="651" t="s">
        <v>1302</v>
      </c>
    </row>
    <row r="4598" spans="1:9" ht="15.75" x14ac:dyDescent="0.25">
      <c r="A4598" s="651">
        <v>4597</v>
      </c>
      <c r="B4598" s="651" t="s">
        <v>1308</v>
      </c>
      <c r="C4598" s="651" t="s">
        <v>1305</v>
      </c>
      <c r="D4598" s="651" t="s">
        <v>1298</v>
      </c>
      <c r="E4598" s="651" t="s">
        <v>1303</v>
      </c>
      <c r="F4598" s="651" t="s">
        <v>1301</v>
      </c>
      <c r="G4598" s="651" t="s">
        <v>1303</v>
      </c>
      <c r="H4598" s="651">
        <v>3.7999999999999999E-2</v>
      </c>
      <c r="I4598" s="651" t="s">
        <v>1302</v>
      </c>
    </row>
    <row r="4599" spans="1:9" ht="15.75" x14ac:dyDescent="0.25">
      <c r="A4599" s="651">
        <v>4598</v>
      </c>
      <c r="B4599" s="651" t="s">
        <v>1308</v>
      </c>
      <c r="C4599" s="651" t="s">
        <v>1305</v>
      </c>
      <c r="D4599" s="651" t="s">
        <v>1298</v>
      </c>
      <c r="E4599" s="651" t="s">
        <v>1303</v>
      </c>
      <c r="F4599" s="651" t="s">
        <v>1301</v>
      </c>
      <c r="G4599" s="651" t="s">
        <v>1303</v>
      </c>
      <c r="H4599" s="651">
        <v>3.7999999999999999E-2</v>
      </c>
      <c r="I4599" s="651" t="s">
        <v>1302</v>
      </c>
    </row>
    <row r="4600" spans="1:9" ht="15.75" x14ac:dyDescent="0.25">
      <c r="A4600" s="651">
        <v>4599</v>
      </c>
      <c r="B4600" s="651" t="s">
        <v>1308</v>
      </c>
      <c r="C4600" s="651" t="s">
        <v>1305</v>
      </c>
      <c r="D4600" s="651" t="s">
        <v>1298</v>
      </c>
      <c r="E4600" s="651" t="s">
        <v>1303</v>
      </c>
      <c r="F4600" s="651" t="s">
        <v>1301</v>
      </c>
      <c r="G4600" s="651" t="s">
        <v>1303</v>
      </c>
      <c r="H4600" s="651">
        <v>3.7999999999999999E-2</v>
      </c>
      <c r="I4600" s="651" t="s">
        <v>1302</v>
      </c>
    </row>
    <row r="4601" spans="1:9" ht="15.75" x14ac:dyDescent="0.25">
      <c r="A4601" s="651">
        <v>4600</v>
      </c>
      <c r="B4601" s="651" t="s">
        <v>1308</v>
      </c>
      <c r="C4601" s="651" t="s">
        <v>1305</v>
      </c>
      <c r="D4601" s="651" t="s">
        <v>1298</v>
      </c>
      <c r="E4601" s="651" t="s">
        <v>1303</v>
      </c>
      <c r="F4601" s="651" t="s">
        <v>1301</v>
      </c>
      <c r="G4601" s="651" t="s">
        <v>1303</v>
      </c>
      <c r="H4601" s="651">
        <v>3.7999999999999999E-2</v>
      </c>
      <c r="I4601" s="651" t="s">
        <v>1302</v>
      </c>
    </row>
    <row r="4602" spans="1:9" ht="15.75" x14ac:dyDescent="0.25">
      <c r="A4602" s="651">
        <v>4601</v>
      </c>
      <c r="B4602" s="651" t="s">
        <v>1308</v>
      </c>
      <c r="C4602" s="651" t="s">
        <v>1305</v>
      </c>
      <c r="D4602" s="651" t="s">
        <v>1298</v>
      </c>
      <c r="E4602" s="651" t="s">
        <v>1303</v>
      </c>
      <c r="F4602" s="651" t="s">
        <v>1301</v>
      </c>
      <c r="G4602" s="651" t="s">
        <v>1303</v>
      </c>
      <c r="H4602" s="651">
        <v>3.7999999999999999E-2</v>
      </c>
      <c r="I4602" s="651" t="s">
        <v>1302</v>
      </c>
    </row>
    <row r="4603" spans="1:9" ht="15.75" x14ac:dyDescent="0.25">
      <c r="A4603" s="651">
        <v>4602</v>
      </c>
      <c r="B4603" s="651" t="s">
        <v>1308</v>
      </c>
      <c r="C4603" s="651" t="s">
        <v>1305</v>
      </c>
      <c r="D4603" s="651" t="s">
        <v>1298</v>
      </c>
      <c r="E4603" s="651" t="s">
        <v>1303</v>
      </c>
      <c r="F4603" s="651" t="s">
        <v>1301</v>
      </c>
      <c r="G4603" s="651" t="s">
        <v>1303</v>
      </c>
      <c r="H4603" s="651">
        <v>3.7999999999999999E-2</v>
      </c>
      <c r="I4603" s="651" t="s">
        <v>1302</v>
      </c>
    </row>
    <row r="4604" spans="1:9" ht="15.75" x14ac:dyDescent="0.25">
      <c r="A4604" s="651">
        <v>4603</v>
      </c>
      <c r="B4604" s="651" t="s">
        <v>1308</v>
      </c>
      <c r="C4604" s="651" t="s">
        <v>1305</v>
      </c>
      <c r="D4604" s="651" t="s">
        <v>1298</v>
      </c>
      <c r="E4604" s="651" t="s">
        <v>1303</v>
      </c>
      <c r="F4604" s="651" t="s">
        <v>1301</v>
      </c>
      <c r="G4604" s="651" t="s">
        <v>1303</v>
      </c>
      <c r="H4604" s="651">
        <v>3.7999999999999999E-2</v>
      </c>
      <c r="I4604" s="651" t="s">
        <v>1302</v>
      </c>
    </row>
    <row r="4605" spans="1:9" ht="15.75" x14ac:dyDescent="0.25">
      <c r="A4605" s="651">
        <v>4604</v>
      </c>
      <c r="B4605" s="651" t="s">
        <v>1308</v>
      </c>
      <c r="C4605" s="651" t="s">
        <v>1305</v>
      </c>
      <c r="D4605" s="651" t="s">
        <v>1298</v>
      </c>
      <c r="E4605" s="651" t="s">
        <v>1303</v>
      </c>
      <c r="F4605" s="651" t="s">
        <v>1301</v>
      </c>
      <c r="G4605" s="651" t="s">
        <v>1303</v>
      </c>
      <c r="H4605" s="651">
        <v>3.7999999999999999E-2</v>
      </c>
      <c r="I4605" s="651" t="s">
        <v>1302</v>
      </c>
    </row>
    <row r="4606" spans="1:9" ht="15.75" x14ac:dyDescent="0.25">
      <c r="A4606" s="651">
        <v>4605</v>
      </c>
      <c r="B4606" s="651" t="s">
        <v>1308</v>
      </c>
      <c r="C4606" s="651" t="s">
        <v>1305</v>
      </c>
      <c r="D4606" s="651" t="s">
        <v>1298</v>
      </c>
      <c r="E4606" s="651" t="s">
        <v>1303</v>
      </c>
      <c r="F4606" s="651" t="s">
        <v>1301</v>
      </c>
      <c r="G4606" s="651" t="s">
        <v>1303</v>
      </c>
      <c r="H4606" s="651">
        <v>3.7999999999999999E-2</v>
      </c>
      <c r="I4606" s="651" t="s">
        <v>1302</v>
      </c>
    </row>
    <row r="4607" spans="1:9" ht="15.75" x14ac:dyDescent="0.25">
      <c r="A4607" s="651">
        <v>4606</v>
      </c>
      <c r="B4607" s="651" t="s">
        <v>1308</v>
      </c>
      <c r="C4607" s="651" t="s">
        <v>1305</v>
      </c>
      <c r="D4607" s="651" t="s">
        <v>1298</v>
      </c>
      <c r="E4607" s="651" t="s">
        <v>1303</v>
      </c>
      <c r="F4607" s="651" t="s">
        <v>1301</v>
      </c>
      <c r="G4607" s="651" t="s">
        <v>1303</v>
      </c>
      <c r="H4607" s="651">
        <v>3.7999999999999999E-2</v>
      </c>
      <c r="I4607" s="651" t="s">
        <v>1302</v>
      </c>
    </row>
    <row r="4608" spans="1:9" ht="15.75" x14ac:dyDescent="0.25">
      <c r="A4608" s="651">
        <v>4607</v>
      </c>
      <c r="B4608" s="651" t="s">
        <v>1308</v>
      </c>
      <c r="C4608" s="651" t="s">
        <v>1305</v>
      </c>
      <c r="D4608" s="651" t="s">
        <v>1298</v>
      </c>
      <c r="E4608" s="651" t="s">
        <v>1303</v>
      </c>
      <c r="F4608" s="651" t="s">
        <v>1301</v>
      </c>
      <c r="G4608" s="651" t="s">
        <v>1303</v>
      </c>
      <c r="H4608" s="651">
        <v>3.7999999999999999E-2</v>
      </c>
      <c r="I4608" s="651" t="s">
        <v>1302</v>
      </c>
    </row>
    <row r="4609" spans="1:9" ht="15.75" x14ac:dyDescent="0.25">
      <c r="A4609" s="651">
        <v>4608</v>
      </c>
      <c r="B4609" s="651" t="s">
        <v>1308</v>
      </c>
      <c r="C4609" s="651" t="s">
        <v>1305</v>
      </c>
      <c r="D4609" s="651" t="s">
        <v>1298</v>
      </c>
      <c r="E4609" s="651" t="s">
        <v>1303</v>
      </c>
      <c r="F4609" s="651" t="s">
        <v>1301</v>
      </c>
      <c r="G4609" s="651" t="s">
        <v>1303</v>
      </c>
      <c r="H4609" s="651">
        <v>3.7999999999999999E-2</v>
      </c>
      <c r="I4609" s="651" t="s">
        <v>1302</v>
      </c>
    </row>
    <row r="4610" spans="1:9" ht="15.75" x14ac:dyDescent="0.25">
      <c r="A4610" s="651">
        <v>4609</v>
      </c>
      <c r="B4610" s="651" t="s">
        <v>1308</v>
      </c>
      <c r="C4610" s="651" t="s">
        <v>1305</v>
      </c>
      <c r="D4610" s="651" t="s">
        <v>1298</v>
      </c>
      <c r="E4610" s="651" t="s">
        <v>1303</v>
      </c>
      <c r="F4610" s="651" t="s">
        <v>1301</v>
      </c>
      <c r="G4610" s="651" t="s">
        <v>1303</v>
      </c>
      <c r="H4610" s="651">
        <v>3.7999999999999999E-2</v>
      </c>
      <c r="I4610" s="651" t="s">
        <v>1302</v>
      </c>
    </row>
    <row r="4611" spans="1:9" ht="15.75" x14ac:dyDescent="0.25">
      <c r="A4611" s="651">
        <v>4610</v>
      </c>
      <c r="B4611" s="651" t="s">
        <v>1308</v>
      </c>
      <c r="C4611" s="651" t="s">
        <v>1305</v>
      </c>
      <c r="D4611" s="651" t="s">
        <v>1298</v>
      </c>
      <c r="E4611" s="651" t="s">
        <v>1303</v>
      </c>
      <c r="F4611" s="651" t="s">
        <v>1301</v>
      </c>
      <c r="G4611" s="651" t="s">
        <v>1303</v>
      </c>
      <c r="H4611" s="651">
        <v>3.7999999999999999E-2</v>
      </c>
      <c r="I4611" s="651" t="s">
        <v>1302</v>
      </c>
    </row>
    <row r="4612" spans="1:9" ht="15.75" x14ac:dyDescent="0.25">
      <c r="A4612" s="651">
        <v>4611</v>
      </c>
      <c r="B4612" s="651" t="s">
        <v>1308</v>
      </c>
      <c r="C4612" s="651" t="s">
        <v>1305</v>
      </c>
      <c r="D4612" s="651" t="s">
        <v>1298</v>
      </c>
      <c r="E4612" s="651" t="s">
        <v>1303</v>
      </c>
      <c r="F4612" s="651" t="s">
        <v>1301</v>
      </c>
      <c r="G4612" s="651" t="s">
        <v>1303</v>
      </c>
      <c r="H4612" s="651">
        <v>3.7999999999999999E-2</v>
      </c>
      <c r="I4612" s="651" t="s">
        <v>1302</v>
      </c>
    </row>
    <row r="4613" spans="1:9" ht="15.75" x14ac:dyDescent="0.25">
      <c r="A4613" s="651">
        <v>4612</v>
      </c>
      <c r="B4613" s="651" t="s">
        <v>1308</v>
      </c>
      <c r="C4613" s="651" t="s">
        <v>1305</v>
      </c>
      <c r="D4613" s="651" t="s">
        <v>1298</v>
      </c>
      <c r="E4613" s="651" t="s">
        <v>1303</v>
      </c>
      <c r="F4613" s="651" t="s">
        <v>1301</v>
      </c>
      <c r="G4613" s="651" t="s">
        <v>1303</v>
      </c>
      <c r="H4613" s="651">
        <v>3.7999999999999999E-2</v>
      </c>
      <c r="I4613" s="651" t="s">
        <v>1302</v>
      </c>
    </row>
    <row r="4614" spans="1:9" ht="15.75" x14ac:dyDescent="0.25">
      <c r="A4614" s="651">
        <v>4613</v>
      </c>
      <c r="B4614" s="651" t="s">
        <v>1308</v>
      </c>
      <c r="C4614" s="651" t="s">
        <v>1305</v>
      </c>
      <c r="D4614" s="651" t="s">
        <v>1298</v>
      </c>
      <c r="E4614" s="651" t="s">
        <v>1303</v>
      </c>
      <c r="F4614" s="651" t="s">
        <v>1301</v>
      </c>
      <c r="G4614" s="651" t="s">
        <v>1303</v>
      </c>
      <c r="H4614" s="651">
        <v>3.7999999999999999E-2</v>
      </c>
      <c r="I4614" s="651" t="s">
        <v>1302</v>
      </c>
    </row>
    <row r="4615" spans="1:9" ht="15.75" x14ac:dyDescent="0.25">
      <c r="A4615" s="651">
        <v>4614</v>
      </c>
      <c r="B4615" s="651" t="s">
        <v>1308</v>
      </c>
      <c r="C4615" s="651" t="s">
        <v>1305</v>
      </c>
      <c r="D4615" s="651" t="s">
        <v>1298</v>
      </c>
      <c r="E4615" s="651" t="s">
        <v>1303</v>
      </c>
      <c r="F4615" s="651" t="s">
        <v>1301</v>
      </c>
      <c r="G4615" s="651" t="s">
        <v>1303</v>
      </c>
      <c r="H4615" s="651">
        <v>3.7999999999999999E-2</v>
      </c>
      <c r="I4615" s="651" t="s">
        <v>1302</v>
      </c>
    </row>
    <row r="4616" spans="1:9" ht="15.75" x14ac:dyDescent="0.25">
      <c r="A4616" s="651">
        <v>4615</v>
      </c>
      <c r="B4616" s="651" t="s">
        <v>1308</v>
      </c>
      <c r="C4616" s="651" t="s">
        <v>1305</v>
      </c>
      <c r="D4616" s="651" t="s">
        <v>1298</v>
      </c>
      <c r="E4616" s="651" t="s">
        <v>1303</v>
      </c>
      <c r="F4616" s="651" t="s">
        <v>1301</v>
      </c>
      <c r="G4616" s="651" t="s">
        <v>1303</v>
      </c>
      <c r="H4616" s="651">
        <v>3.7999999999999999E-2</v>
      </c>
      <c r="I4616" s="651" t="s">
        <v>1302</v>
      </c>
    </row>
    <row r="4617" spans="1:9" ht="15.75" x14ac:dyDescent="0.25">
      <c r="A4617" s="651">
        <v>4616</v>
      </c>
      <c r="B4617" s="651" t="s">
        <v>1308</v>
      </c>
      <c r="C4617" s="651" t="s">
        <v>1305</v>
      </c>
      <c r="D4617" s="651" t="s">
        <v>1298</v>
      </c>
      <c r="E4617" s="651" t="s">
        <v>1303</v>
      </c>
      <c r="F4617" s="651" t="s">
        <v>1301</v>
      </c>
      <c r="G4617" s="651" t="s">
        <v>1303</v>
      </c>
      <c r="H4617" s="651">
        <v>3.7999999999999999E-2</v>
      </c>
      <c r="I4617" s="651" t="s">
        <v>1302</v>
      </c>
    </row>
    <row r="4618" spans="1:9" ht="15.75" x14ac:dyDescent="0.25">
      <c r="A4618" s="651">
        <v>4617</v>
      </c>
      <c r="B4618" s="651" t="s">
        <v>1308</v>
      </c>
      <c r="C4618" s="651" t="s">
        <v>1305</v>
      </c>
      <c r="D4618" s="651" t="s">
        <v>1298</v>
      </c>
      <c r="E4618" s="651" t="s">
        <v>1303</v>
      </c>
      <c r="F4618" s="651" t="s">
        <v>1301</v>
      </c>
      <c r="G4618" s="651" t="s">
        <v>1303</v>
      </c>
      <c r="H4618" s="651">
        <v>3.7999999999999999E-2</v>
      </c>
      <c r="I4618" s="651" t="s">
        <v>1302</v>
      </c>
    </row>
    <row r="4619" spans="1:9" ht="15.75" x14ac:dyDescent="0.25">
      <c r="A4619" s="651">
        <v>4618</v>
      </c>
      <c r="B4619" s="651" t="s">
        <v>1308</v>
      </c>
      <c r="C4619" s="651" t="s">
        <v>1305</v>
      </c>
      <c r="D4619" s="651" t="s">
        <v>1298</v>
      </c>
      <c r="E4619" s="651" t="s">
        <v>1303</v>
      </c>
      <c r="F4619" s="651" t="s">
        <v>1301</v>
      </c>
      <c r="G4619" s="651" t="s">
        <v>1303</v>
      </c>
      <c r="H4619" s="651">
        <v>3.7999999999999999E-2</v>
      </c>
      <c r="I4619" s="651" t="s">
        <v>1302</v>
      </c>
    </row>
    <row r="4620" spans="1:9" ht="15.75" x14ac:dyDescent="0.25">
      <c r="A4620" s="651">
        <v>4619</v>
      </c>
      <c r="B4620" s="651" t="s">
        <v>1308</v>
      </c>
      <c r="C4620" s="651" t="s">
        <v>1305</v>
      </c>
      <c r="D4620" s="651" t="s">
        <v>1298</v>
      </c>
      <c r="E4620" s="651" t="s">
        <v>1303</v>
      </c>
      <c r="F4620" s="651" t="s">
        <v>1301</v>
      </c>
      <c r="G4620" s="651" t="s">
        <v>1303</v>
      </c>
      <c r="H4620" s="651">
        <v>3.7999999999999999E-2</v>
      </c>
      <c r="I4620" s="651" t="s">
        <v>1302</v>
      </c>
    </row>
    <row r="4621" spans="1:9" ht="15.75" x14ac:dyDescent="0.25">
      <c r="A4621" s="651">
        <v>4620</v>
      </c>
      <c r="B4621" s="651" t="s">
        <v>1308</v>
      </c>
      <c r="C4621" s="651" t="s">
        <v>1305</v>
      </c>
      <c r="D4621" s="651" t="s">
        <v>1298</v>
      </c>
      <c r="E4621" s="651" t="s">
        <v>1303</v>
      </c>
      <c r="F4621" s="651" t="s">
        <v>1301</v>
      </c>
      <c r="G4621" s="651" t="s">
        <v>1303</v>
      </c>
      <c r="H4621" s="651">
        <v>3.7999999999999999E-2</v>
      </c>
      <c r="I4621" s="651" t="s">
        <v>1302</v>
      </c>
    </row>
    <row r="4622" spans="1:9" ht="15.75" x14ac:dyDescent="0.25">
      <c r="A4622" s="651">
        <v>4621</v>
      </c>
      <c r="B4622" s="651" t="s">
        <v>1308</v>
      </c>
      <c r="C4622" s="651" t="s">
        <v>1305</v>
      </c>
      <c r="D4622" s="651" t="s">
        <v>1298</v>
      </c>
      <c r="E4622" s="651" t="s">
        <v>1303</v>
      </c>
      <c r="F4622" s="651" t="s">
        <v>1301</v>
      </c>
      <c r="G4622" s="651" t="s">
        <v>1303</v>
      </c>
      <c r="H4622" s="651">
        <v>3.7999999999999999E-2</v>
      </c>
      <c r="I4622" s="651" t="s">
        <v>1302</v>
      </c>
    </row>
    <row r="4623" spans="1:9" ht="15.75" x14ac:dyDescent="0.25">
      <c r="A4623" s="651">
        <v>4622</v>
      </c>
      <c r="B4623" s="651" t="s">
        <v>1308</v>
      </c>
      <c r="C4623" s="651" t="s">
        <v>1305</v>
      </c>
      <c r="D4623" s="651" t="s">
        <v>1298</v>
      </c>
      <c r="E4623" s="651" t="s">
        <v>1303</v>
      </c>
      <c r="F4623" s="651" t="s">
        <v>1301</v>
      </c>
      <c r="G4623" s="651" t="s">
        <v>1303</v>
      </c>
      <c r="H4623" s="651">
        <v>3.7999999999999999E-2</v>
      </c>
      <c r="I4623" s="651" t="s">
        <v>1302</v>
      </c>
    </row>
    <row r="4624" spans="1:9" ht="15.75" x14ac:dyDescent="0.25">
      <c r="A4624" s="651">
        <v>4623</v>
      </c>
      <c r="B4624" s="651" t="s">
        <v>1308</v>
      </c>
      <c r="C4624" s="651" t="s">
        <v>1305</v>
      </c>
      <c r="D4624" s="651" t="s">
        <v>1298</v>
      </c>
      <c r="E4624" s="651" t="s">
        <v>1303</v>
      </c>
      <c r="F4624" s="651" t="s">
        <v>1301</v>
      </c>
      <c r="G4624" s="651" t="s">
        <v>1303</v>
      </c>
      <c r="H4624" s="651">
        <v>3.7999999999999999E-2</v>
      </c>
      <c r="I4624" s="651" t="s">
        <v>1302</v>
      </c>
    </row>
    <row r="4625" spans="1:9" ht="15.75" x14ac:dyDescent="0.25">
      <c r="A4625" s="651">
        <v>4624</v>
      </c>
      <c r="B4625" s="651" t="s">
        <v>1308</v>
      </c>
      <c r="C4625" s="651" t="s">
        <v>1305</v>
      </c>
      <c r="D4625" s="651" t="s">
        <v>1298</v>
      </c>
      <c r="E4625" s="651" t="s">
        <v>1303</v>
      </c>
      <c r="F4625" s="651" t="s">
        <v>1301</v>
      </c>
      <c r="G4625" s="651" t="s">
        <v>1303</v>
      </c>
      <c r="H4625" s="651">
        <v>3.7999999999999999E-2</v>
      </c>
      <c r="I4625" s="651" t="s">
        <v>1302</v>
      </c>
    </row>
    <row r="4626" spans="1:9" ht="15.75" x14ac:dyDescent="0.25">
      <c r="A4626" s="651">
        <v>4625</v>
      </c>
      <c r="B4626" s="651" t="s">
        <v>1308</v>
      </c>
      <c r="C4626" s="651" t="s">
        <v>1305</v>
      </c>
      <c r="D4626" s="651" t="s">
        <v>1298</v>
      </c>
      <c r="E4626" s="651" t="s">
        <v>1303</v>
      </c>
      <c r="F4626" s="651" t="s">
        <v>1301</v>
      </c>
      <c r="G4626" s="651" t="s">
        <v>1303</v>
      </c>
      <c r="H4626" s="651">
        <v>3.7999999999999999E-2</v>
      </c>
      <c r="I4626" s="651" t="s">
        <v>1302</v>
      </c>
    </row>
    <row r="4627" spans="1:9" ht="15.75" x14ac:dyDescent="0.25">
      <c r="A4627" s="651">
        <v>4626</v>
      </c>
      <c r="B4627" s="651" t="s">
        <v>1308</v>
      </c>
      <c r="C4627" s="651" t="s">
        <v>1305</v>
      </c>
      <c r="D4627" s="651" t="s">
        <v>1298</v>
      </c>
      <c r="E4627" s="651" t="s">
        <v>1303</v>
      </c>
      <c r="F4627" s="651" t="s">
        <v>1301</v>
      </c>
      <c r="G4627" s="651" t="s">
        <v>1303</v>
      </c>
      <c r="H4627" s="651">
        <v>3.7999999999999999E-2</v>
      </c>
      <c r="I4627" s="651" t="s">
        <v>1302</v>
      </c>
    </row>
    <row r="4628" spans="1:9" ht="15.75" x14ac:dyDescent="0.25">
      <c r="A4628" s="651">
        <v>4627</v>
      </c>
      <c r="B4628" s="651" t="s">
        <v>1308</v>
      </c>
      <c r="C4628" s="651" t="s">
        <v>1305</v>
      </c>
      <c r="D4628" s="651" t="s">
        <v>1298</v>
      </c>
      <c r="E4628" s="651" t="s">
        <v>1303</v>
      </c>
      <c r="F4628" s="651" t="s">
        <v>1301</v>
      </c>
      <c r="G4628" s="651" t="s">
        <v>1303</v>
      </c>
      <c r="H4628" s="651">
        <v>3.7999999999999999E-2</v>
      </c>
      <c r="I4628" s="651" t="s">
        <v>1302</v>
      </c>
    </row>
    <row r="4629" spans="1:9" ht="15.75" x14ac:dyDescent="0.25">
      <c r="A4629" s="651">
        <v>4628</v>
      </c>
      <c r="B4629" s="651" t="s">
        <v>1308</v>
      </c>
      <c r="C4629" s="651" t="s">
        <v>1305</v>
      </c>
      <c r="D4629" s="651" t="s">
        <v>1298</v>
      </c>
      <c r="E4629" s="651" t="s">
        <v>1303</v>
      </c>
      <c r="F4629" s="651" t="s">
        <v>1301</v>
      </c>
      <c r="G4629" s="651" t="s">
        <v>1303</v>
      </c>
      <c r="H4629" s="651">
        <v>3.7999999999999999E-2</v>
      </c>
      <c r="I4629" s="651" t="s">
        <v>1302</v>
      </c>
    </row>
    <row r="4630" spans="1:9" ht="15.75" x14ac:dyDescent="0.25">
      <c r="A4630" s="651">
        <v>4629</v>
      </c>
      <c r="B4630" s="651" t="s">
        <v>1308</v>
      </c>
      <c r="C4630" s="651" t="s">
        <v>1305</v>
      </c>
      <c r="D4630" s="651" t="s">
        <v>1298</v>
      </c>
      <c r="E4630" s="651" t="s">
        <v>1303</v>
      </c>
      <c r="F4630" s="651" t="s">
        <v>1301</v>
      </c>
      <c r="G4630" s="651" t="s">
        <v>1303</v>
      </c>
      <c r="H4630" s="651">
        <v>3.7999999999999999E-2</v>
      </c>
      <c r="I4630" s="651" t="s">
        <v>1302</v>
      </c>
    </row>
    <row r="4631" spans="1:9" ht="15.75" x14ac:dyDescent="0.25">
      <c r="A4631" s="651">
        <v>4630</v>
      </c>
      <c r="B4631" s="651" t="s">
        <v>1308</v>
      </c>
      <c r="C4631" s="651" t="s">
        <v>1305</v>
      </c>
      <c r="D4631" s="651" t="s">
        <v>1298</v>
      </c>
      <c r="E4631" s="651" t="s">
        <v>1303</v>
      </c>
      <c r="F4631" s="651" t="s">
        <v>1301</v>
      </c>
      <c r="G4631" s="651" t="s">
        <v>1303</v>
      </c>
      <c r="H4631" s="651">
        <v>3.7999999999999999E-2</v>
      </c>
      <c r="I4631" s="651" t="s">
        <v>1302</v>
      </c>
    </row>
    <row r="4632" spans="1:9" ht="15.75" x14ac:dyDescent="0.25">
      <c r="A4632" s="651">
        <v>4631</v>
      </c>
      <c r="B4632" s="651" t="s">
        <v>1308</v>
      </c>
      <c r="C4632" s="651" t="s">
        <v>1305</v>
      </c>
      <c r="D4632" s="651" t="s">
        <v>1298</v>
      </c>
      <c r="E4632" s="651" t="s">
        <v>1303</v>
      </c>
      <c r="F4632" s="651" t="s">
        <v>1301</v>
      </c>
      <c r="G4632" s="651" t="s">
        <v>1303</v>
      </c>
      <c r="H4632" s="651">
        <v>3.7999999999999999E-2</v>
      </c>
      <c r="I4632" s="651" t="s">
        <v>1302</v>
      </c>
    </row>
    <row r="4633" spans="1:9" ht="15.75" x14ac:dyDescent="0.25">
      <c r="A4633" s="651">
        <v>4632</v>
      </c>
      <c r="B4633" s="651" t="s">
        <v>1308</v>
      </c>
      <c r="C4633" s="651" t="s">
        <v>1305</v>
      </c>
      <c r="D4633" s="651" t="s">
        <v>1298</v>
      </c>
      <c r="E4633" s="651" t="s">
        <v>1303</v>
      </c>
      <c r="F4633" s="651" t="s">
        <v>1301</v>
      </c>
      <c r="G4633" s="651" t="s">
        <v>1303</v>
      </c>
      <c r="H4633" s="651">
        <v>3.7999999999999999E-2</v>
      </c>
      <c r="I4633" s="651" t="s">
        <v>1302</v>
      </c>
    </row>
    <row r="4634" spans="1:9" ht="15.75" x14ac:dyDescent="0.25">
      <c r="A4634" s="651">
        <v>4633</v>
      </c>
      <c r="B4634" s="651" t="s">
        <v>1308</v>
      </c>
      <c r="C4634" s="651" t="s">
        <v>1305</v>
      </c>
      <c r="D4634" s="651" t="s">
        <v>1298</v>
      </c>
      <c r="E4634" s="651" t="s">
        <v>1303</v>
      </c>
      <c r="F4634" s="651" t="s">
        <v>1301</v>
      </c>
      <c r="G4634" s="651" t="s">
        <v>1303</v>
      </c>
      <c r="H4634" s="651">
        <v>3.7999999999999999E-2</v>
      </c>
      <c r="I4634" s="651" t="s">
        <v>1302</v>
      </c>
    </row>
    <row r="4635" spans="1:9" ht="15.75" x14ac:dyDescent="0.25">
      <c r="A4635" s="651">
        <v>4634</v>
      </c>
      <c r="B4635" s="651" t="s">
        <v>1308</v>
      </c>
      <c r="C4635" s="651" t="s">
        <v>1305</v>
      </c>
      <c r="D4635" s="651" t="s">
        <v>1298</v>
      </c>
      <c r="E4635" s="651" t="s">
        <v>1303</v>
      </c>
      <c r="F4635" s="651" t="s">
        <v>1301</v>
      </c>
      <c r="G4635" s="651" t="s">
        <v>1303</v>
      </c>
      <c r="H4635" s="651">
        <v>3.7999999999999999E-2</v>
      </c>
      <c r="I4635" s="651" t="s">
        <v>1302</v>
      </c>
    </row>
    <row r="4636" spans="1:9" ht="15.75" x14ac:dyDescent="0.25">
      <c r="A4636" s="651">
        <v>4635</v>
      </c>
      <c r="B4636" s="651" t="s">
        <v>1308</v>
      </c>
      <c r="C4636" s="651" t="s">
        <v>1305</v>
      </c>
      <c r="D4636" s="651" t="s">
        <v>1298</v>
      </c>
      <c r="E4636" s="651" t="s">
        <v>1303</v>
      </c>
      <c r="F4636" s="651" t="s">
        <v>1301</v>
      </c>
      <c r="G4636" s="651" t="s">
        <v>1303</v>
      </c>
      <c r="H4636" s="651">
        <v>3.7999999999999999E-2</v>
      </c>
      <c r="I4636" s="651" t="s">
        <v>1302</v>
      </c>
    </row>
    <row r="4637" spans="1:9" ht="15.75" x14ac:dyDescent="0.25">
      <c r="A4637" s="651">
        <v>4636</v>
      </c>
      <c r="B4637" s="651" t="s">
        <v>1308</v>
      </c>
      <c r="C4637" s="651" t="s">
        <v>1305</v>
      </c>
      <c r="D4637" s="651" t="s">
        <v>1298</v>
      </c>
      <c r="E4637" s="651" t="s">
        <v>1303</v>
      </c>
      <c r="F4637" s="651" t="s">
        <v>1301</v>
      </c>
      <c r="G4637" s="651" t="s">
        <v>1303</v>
      </c>
      <c r="H4637" s="651">
        <v>3.7999999999999999E-2</v>
      </c>
      <c r="I4637" s="651" t="s">
        <v>1302</v>
      </c>
    </row>
    <row r="4638" spans="1:9" ht="15.75" x14ac:dyDescent="0.25">
      <c r="A4638" s="651">
        <v>4637</v>
      </c>
      <c r="B4638" s="651" t="s">
        <v>1308</v>
      </c>
      <c r="C4638" s="651" t="s">
        <v>1305</v>
      </c>
      <c r="D4638" s="651" t="s">
        <v>1298</v>
      </c>
      <c r="E4638" s="651" t="s">
        <v>1303</v>
      </c>
      <c r="F4638" s="651" t="s">
        <v>1301</v>
      </c>
      <c r="G4638" s="651" t="s">
        <v>1303</v>
      </c>
      <c r="H4638" s="651">
        <v>3.7999999999999999E-2</v>
      </c>
      <c r="I4638" s="651" t="s">
        <v>1302</v>
      </c>
    </row>
    <row r="4639" spans="1:9" ht="15.75" x14ac:dyDescent="0.25">
      <c r="A4639" s="651">
        <v>4638</v>
      </c>
      <c r="B4639" s="651" t="s">
        <v>1308</v>
      </c>
      <c r="C4639" s="651" t="s">
        <v>1305</v>
      </c>
      <c r="D4639" s="651" t="s">
        <v>1298</v>
      </c>
      <c r="E4639" s="651" t="s">
        <v>1303</v>
      </c>
      <c r="F4639" s="651" t="s">
        <v>1301</v>
      </c>
      <c r="G4639" s="651" t="s">
        <v>1303</v>
      </c>
      <c r="H4639" s="651">
        <v>3.7999999999999999E-2</v>
      </c>
      <c r="I4639" s="651" t="s">
        <v>1302</v>
      </c>
    </row>
    <row r="4640" spans="1:9" ht="15.75" x14ac:dyDescent="0.25">
      <c r="A4640" s="651">
        <v>4639</v>
      </c>
      <c r="B4640" s="651" t="s">
        <v>1308</v>
      </c>
      <c r="C4640" s="651" t="s">
        <v>1305</v>
      </c>
      <c r="D4640" s="651" t="s">
        <v>1298</v>
      </c>
      <c r="E4640" s="651" t="s">
        <v>1303</v>
      </c>
      <c r="F4640" s="651" t="s">
        <v>1301</v>
      </c>
      <c r="G4640" s="651" t="s">
        <v>1303</v>
      </c>
      <c r="H4640" s="651">
        <v>3.7999999999999999E-2</v>
      </c>
      <c r="I4640" s="651" t="s">
        <v>1302</v>
      </c>
    </row>
    <row r="4641" spans="1:9" ht="15.75" x14ac:dyDescent="0.25">
      <c r="A4641" s="651">
        <v>4640</v>
      </c>
      <c r="B4641" s="651" t="s">
        <v>1308</v>
      </c>
      <c r="C4641" s="651" t="s">
        <v>1305</v>
      </c>
      <c r="D4641" s="651" t="s">
        <v>1298</v>
      </c>
      <c r="E4641" s="651" t="s">
        <v>1303</v>
      </c>
      <c r="F4641" s="651" t="s">
        <v>1301</v>
      </c>
      <c r="G4641" s="651" t="s">
        <v>1303</v>
      </c>
      <c r="H4641" s="651">
        <v>3.7999999999999999E-2</v>
      </c>
      <c r="I4641" s="651" t="s">
        <v>1302</v>
      </c>
    </row>
    <row r="4642" spans="1:9" ht="15.75" x14ac:dyDescent="0.25">
      <c r="A4642" s="651">
        <v>4641</v>
      </c>
      <c r="B4642" s="651" t="s">
        <v>1308</v>
      </c>
      <c r="C4642" s="651" t="s">
        <v>1305</v>
      </c>
      <c r="D4642" s="651" t="s">
        <v>1298</v>
      </c>
      <c r="E4642" s="651" t="s">
        <v>1303</v>
      </c>
      <c r="F4642" s="651" t="s">
        <v>1301</v>
      </c>
      <c r="G4642" s="651" t="s">
        <v>1303</v>
      </c>
      <c r="H4642" s="651">
        <v>3.7999999999999999E-2</v>
      </c>
      <c r="I4642" s="651" t="s">
        <v>1302</v>
      </c>
    </row>
    <row r="4643" spans="1:9" ht="15.75" x14ac:dyDescent="0.25">
      <c r="A4643" s="651">
        <v>4642</v>
      </c>
      <c r="B4643" s="651" t="s">
        <v>1308</v>
      </c>
      <c r="C4643" s="651" t="s">
        <v>1305</v>
      </c>
      <c r="D4643" s="651" t="s">
        <v>1298</v>
      </c>
      <c r="E4643" s="651" t="s">
        <v>1303</v>
      </c>
      <c r="F4643" s="651" t="s">
        <v>1301</v>
      </c>
      <c r="G4643" s="651" t="s">
        <v>1303</v>
      </c>
      <c r="H4643" s="651">
        <v>3.7999999999999999E-2</v>
      </c>
      <c r="I4643" s="651" t="s">
        <v>1302</v>
      </c>
    </row>
    <row r="4644" spans="1:9" ht="15.75" x14ac:dyDescent="0.25">
      <c r="A4644" s="651">
        <v>4643</v>
      </c>
      <c r="B4644" s="651" t="s">
        <v>1308</v>
      </c>
      <c r="C4644" s="651" t="s">
        <v>1305</v>
      </c>
      <c r="D4644" s="651" t="s">
        <v>1298</v>
      </c>
      <c r="E4644" s="651" t="s">
        <v>1303</v>
      </c>
      <c r="F4644" s="651" t="s">
        <v>1301</v>
      </c>
      <c r="G4644" s="651" t="s">
        <v>1303</v>
      </c>
      <c r="H4644" s="651">
        <v>3.7999999999999999E-2</v>
      </c>
      <c r="I4644" s="651" t="s">
        <v>1302</v>
      </c>
    </row>
    <row r="4645" spans="1:9" ht="15.75" x14ac:dyDescent="0.25">
      <c r="A4645" s="651">
        <v>4644</v>
      </c>
      <c r="B4645" s="651" t="s">
        <v>1308</v>
      </c>
      <c r="C4645" s="651" t="s">
        <v>1305</v>
      </c>
      <c r="D4645" s="651" t="s">
        <v>1298</v>
      </c>
      <c r="E4645" s="651" t="s">
        <v>1303</v>
      </c>
      <c r="F4645" s="651" t="s">
        <v>1301</v>
      </c>
      <c r="G4645" s="651" t="s">
        <v>1303</v>
      </c>
      <c r="H4645" s="651">
        <v>3.7999999999999999E-2</v>
      </c>
      <c r="I4645" s="651" t="s">
        <v>1302</v>
      </c>
    </row>
    <row r="4646" spans="1:9" ht="15.75" x14ac:dyDescent="0.25">
      <c r="A4646" s="651">
        <v>4645</v>
      </c>
      <c r="B4646" s="651" t="s">
        <v>1308</v>
      </c>
      <c r="C4646" s="651" t="s">
        <v>1305</v>
      </c>
      <c r="D4646" s="651" t="s">
        <v>1298</v>
      </c>
      <c r="E4646" s="651" t="s">
        <v>1303</v>
      </c>
      <c r="F4646" s="651" t="s">
        <v>1301</v>
      </c>
      <c r="G4646" s="651" t="s">
        <v>1303</v>
      </c>
      <c r="H4646" s="651">
        <v>3.7999999999999999E-2</v>
      </c>
      <c r="I4646" s="651" t="s">
        <v>1302</v>
      </c>
    </row>
    <row r="4647" spans="1:9" ht="15.75" x14ac:dyDescent="0.25">
      <c r="A4647" s="651">
        <v>4646</v>
      </c>
      <c r="B4647" s="651" t="s">
        <v>1308</v>
      </c>
      <c r="C4647" s="651" t="s">
        <v>1305</v>
      </c>
      <c r="D4647" s="651" t="s">
        <v>1298</v>
      </c>
      <c r="E4647" s="651" t="s">
        <v>1303</v>
      </c>
      <c r="F4647" s="651" t="s">
        <v>1301</v>
      </c>
      <c r="G4647" s="651" t="s">
        <v>1303</v>
      </c>
      <c r="H4647" s="651">
        <v>3.7999999999999999E-2</v>
      </c>
      <c r="I4647" s="651" t="s">
        <v>1302</v>
      </c>
    </row>
    <row r="4648" spans="1:9" ht="15.75" x14ac:dyDescent="0.25">
      <c r="A4648" s="651">
        <v>4647</v>
      </c>
      <c r="B4648" s="651" t="s">
        <v>1308</v>
      </c>
      <c r="C4648" s="651" t="s">
        <v>1305</v>
      </c>
      <c r="D4648" s="651" t="s">
        <v>1298</v>
      </c>
      <c r="E4648" s="651" t="s">
        <v>1303</v>
      </c>
      <c r="F4648" s="651" t="s">
        <v>1301</v>
      </c>
      <c r="G4648" s="651" t="s">
        <v>1303</v>
      </c>
      <c r="H4648" s="651">
        <v>3.7999999999999999E-2</v>
      </c>
      <c r="I4648" s="651" t="s">
        <v>1302</v>
      </c>
    </row>
    <row r="4649" spans="1:9" ht="15.75" x14ac:dyDescent="0.25">
      <c r="A4649" s="651">
        <v>4648</v>
      </c>
      <c r="B4649" s="651" t="s">
        <v>1308</v>
      </c>
      <c r="C4649" s="651" t="s">
        <v>1305</v>
      </c>
      <c r="D4649" s="651" t="s">
        <v>1298</v>
      </c>
      <c r="E4649" s="651" t="s">
        <v>1303</v>
      </c>
      <c r="F4649" s="651" t="s">
        <v>1301</v>
      </c>
      <c r="G4649" s="651" t="s">
        <v>1303</v>
      </c>
      <c r="H4649" s="651">
        <v>3.7999999999999999E-2</v>
      </c>
      <c r="I4649" s="651" t="s">
        <v>1302</v>
      </c>
    </row>
    <row r="4650" spans="1:9" ht="15.75" x14ac:dyDescent="0.25">
      <c r="A4650" s="651">
        <v>4649</v>
      </c>
      <c r="B4650" s="651" t="s">
        <v>1308</v>
      </c>
      <c r="C4650" s="651" t="s">
        <v>1305</v>
      </c>
      <c r="D4650" s="651" t="s">
        <v>1298</v>
      </c>
      <c r="E4650" s="651" t="s">
        <v>1303</v>
      </c>
      <c r="F4650" s="651" t="s">
        <v>1301</v>
      </c>
      <c r="G4650" s="651" t="s">
        <v>1303</v>
      </c>
      <c r="H4650" s="651">
        <v>3.7999999999999999E-2</v>
      </c>
      <c r="I4650" s="651" t="s">
        <v>1302</v>
      </c>
    </row>
    <row r="4651" spans="1:9" ht="15.75" x14ac:dyDescent="0.25">
      <c r="A4651" s="651">
        <v>4650</v>
      </c>
      <c r="B4651" s="651" t="s">
        <v>1308</v>
      </c>
      <c r="C4651" s="651" t="s">
        <v>1305</v>
      </c>
      <c r="D4651" s="651" t="s">
        <v>1298</v>
      </c>
      <c r="E4651" s="651" t="s">
        <v>1303</v>
      </c>
      <c r="F4651" s="651" t="s">
        <v>1301</v>
      </c>
      <c r="G4651" s="651" t="s">
        <v>1303</v>
      </c>
      <c r="H4651" s="651">
        <v>3.7999999999999999E-2</v>
      </c>
      <c r="I4651" s="651" t="s">
        <v>1302</v>
      </c>
    </row>
    <row r="4652" spans="1:9" ht="15.75" x14ac:dyDescent="0.25">
      <c r="A4652" s="651">
        <v>4651</v>
      </c>
      <c r="B4652" s="651" t="s">
        <v>1308</v>
      </c>
      <c r="C4652" s="651" t="s">
        <v>1305</v>
      </c>
      <c r="D4652" s="651" t="s">
        <v>1298</v>
      </c>
      <c r="E4652" s="651" t="s">
        <v>1303</v>
      </c>
      <c r="F4652" s="651" t="s">
        <v>1301</v>
      </c>
      <c r="G4652" s="651" t="s">
        <v>1303</v>
      </c>
      <c r="H4652" s="651">
        <v>3.7999999999999999E-2</v>
      </c>
      <c r="I4652" s="651" t="s">
        <v>1302</v>
      </c>
    </row>
    <row r="4653" spans="1:9" ht="15.75" x14ac:dyDescent="0.25">
      <c r="A4653" s="651">
        <v>4652</v>
      </c>
      <c r="B4653" s="651" t="s">
        <v>1308</v>
      </c>
      <c r="C4653" s="651" t="s">
        <v>1305</v>
      </c>
      <c r="D4653" s="651" t="s">
        <v>1298</v>
      </c>
      <c r="E4653" s="651" t="s">
        <v>1303</v>
      </c>
      <c r="F4653" s="651" t="s">
        <v>1301</v>
      </c>
      <c r="G4653" s="651" t="s">
        <v>1303</v>
      </c>
      <c r="H4653" s="651">
        <v>3.7999999999999999E-2</v>
      </c>
      <c r="I4653" s="651" t="s">
        <v>1302</v>
      </c>
    </row>
    <row r="4654" spans="1:9" ht="15.75" x14ac:dyDescent="0.25">
      <c r="A4654" s="651">
        <v>4653</v>
      </c>
      <c r="B4654" s="651" t="s">
        <v>1308</v>
      </c>
      <c r="C4654" s="651" t="s">
        <v>1305</v>
      </c>
      <c r="D4654" s="651" t="s">
        <v>1298</v>
      </c>
      <c r="E4654" s="651" t="s">
        <v>1303</v>
      </c>
      <c r="F4654" s="651" t="s">
        <v>1301</v>
      </c>
      <c r="G4654" s="651" t="s">
        <v>1303</v>
      </c>
      <c r="H4654" s="651">
        <v>3.7999999999999999E-2</v>
      </c>
      <c r="I4654" s="651" t="s">
        <v>1302</v>
      </c>
    </row>
    <row r="4655" spans="1:9" ht="15.75" x14ac:dyDescent="0.25">
      <c r="A4655" s="651">
        <v>4654</v>
      </c>
      <c r="B4655" s="651" t="s">
        <v>1308</v>
      </c>
      <c r="C4655" s="651" t="s">
        <v>1305</v>
      </c>
      <c r="D4655" s="651" t="s">
        <v>1298</v>
      </c>
      <c r="E4655" s="651" t="s">
        <v>1303</v>
      </c>
      <c r="F4655" s="651" t="s">
        <v>1301</v>
      </c>
      <c r="G4655" s="651" t="s">
        <v>1303</v>
      </c>
      <c r="H4655" s="651">
        <v>3.7999999999999999E-2</v>
      </c>
      <c r="I4655" s="651" t="s">
        <v>1302</v>
      </c>
    </row>
    <row r="4656" spans="1:9" ht="15.75" x14ac:dyDescent="0.25">
      <c r="A4656" s="651">
        <v>4655</v>
      </c>
      <c r="B4656" s="651" t="s">
        <v>1308</v>
      </c>
      <c r="C4656" s="651" t="s">
        <v>1305</v>
      </c>
      <c r="D4656" s="651" t="s">
        <v>1298</v>
      </c>
      <c r="E4656" s="651" t="s">
        <v>1303</v>
      </c>
      <c r="F4656" s="651" t="s">
        <v>1301</v>
      </c>
      <c r="G4656" s="651" t="s">
        <v>1303</v>
      </c>
      <c r="H4656" s="651">
        <v>3.7999999999999999E-2</v>
      </c>
      <c r="I4656" s="651" t="s">
        <v>1302</v>
      </c>
    </row>
    <row r="4657" spans="1:9" ht="15.75" x14ac:dyDescent="0.25">
      <c r="A4657" s="651">
        <v>4656</v>
      </c>
      <c r="B4657" s="651" t="s">
        <v>1308</v>
      </c>
      <c r="C4657" s="651" t="s">
        <v>1305</v>
      </c>
      <c r="D4657" s="651" t="s">
        <v>1298</v>
      </c>
      <c r="E4657" s="651" t="s">
        <v>1303</v>
      </c>
      <c r="F4657" s="651" t="s">
        <v>1301</v>
      </c>
      <c r="G4657" s="651" t="s">
        <v>1303</v>
      </c>
      <c r="H4657" s="651">
        <v>3.7999999999999999E-2</v>
      </c>
      <c r="I4657" s="651" t="s">
        <v>1302</v>
      </c>
    </row>
    <row r="4658" spans="1:9" ht="15.75" x14ac:dyDescent="0.25">
      <c r="A4658" s="651">
        <v>4657</v>
      </c>
      <c r="B4658" s="651" t="s">
        <v>1308</v>
      </c>
      <c r="C4658" s="651" t="s">
        <v>1305</v>
      </c>
      <c r="D4658" s="651" t="s">
        <v>1298</v>
      </c>
      <c r="E4658" s="651" t="s">
        <v>1303</v>
      </c>
      <c r="F4658" s="651" t="s">
        <v>1301</v>
      </c>
      <c r="G4658" s="651" t="s">
        <v>1303</v>
      </c>
      <c r="H4658" s="651">
        <v>3.7999999999999999E-2</v>
      </c>
      <c r="I4658" s="651" t="s">
        <v>1302</v>
      </c>
    </row>
    <row r="4659" spans="1:9" ht="15.75" x14ac:dyDescent="0.25">
      <c r="A4659" s="651">
        <v>4658</v>
      </c>
      <c r="B4659" s="651" t="s">
        <v>1308</v>
      </c>
      <c r="C4659" s="651" t="s">
        <v>1305</v>
      </c>
      <c r="D4659" s="651" t="s">
        <v>1298</v>
      </c>
      <c r="E4659" s="651" t="s">
        <v>1303</v>
      </c>
      <c r="F4659" s="651" t="s">
        <v>1301</v>
      </c>
      <c r="G4659" s="651" t="s">
        <v>1303</v>
      </c>
      <c r="H4659" s="651">
        <v>3.7999999999999999E-2</v>
      </c>
      <c r="I4659" s="651" t="s">
        <v>1302</v>
      </c>
    </row>
    <row r="4660" spans="1:9" ht="15.75" x14ac:dyDescent="0.25">
      <c r="A4660" s="651">
        <v>4659</v>
      </c>
      <c r="B4660" s="651" t="s">
        <v>1308</v>
      </c>
      <c r="C4660" s="651" t="s">
        <v>1305</v>
      </c>
      <c r="D4660" s="651" t="s">
        <v>1298</v>
      </c>
      <c r="E4660" s="651" t="s">
        <v>1303</v>
      </c>
      <c r="F4660" s="651" t="s">
        <v>1301</v>
      </c>
      <c r="G4660" s="651" t="s">
        <v>1303</v>
      </c>
      <c r="H4660" s="651">
        <v>3.7999999999999999E-2</v>
      </c>
      <c r="I4660" s="651" t="s">
        <v>1302</v>
      </c>
    </row>
    <row r="4661" spans="1:9" ht="15.75" x14ac:dyDescent="0.25">
      <c r="A4661" s="651">
        <v>4660</v>
      </c>
      <c r="B4661" s="651" t="s">
        <v>1308</v>
      </c>
      <c r="C4661" s="651" t="s">
        <v>1305</v>
      </c>
      <c r="D4661" s="651" t="s">
        <v>1298</v>
      </c>
      <c r="E4661" s="651" t="s">
        <v>1303</v>
      </c>
      <c r="F4661" s="651" t="s">
        <v>1301</v>
      </c>
      <c r="G4661" s="651" t="s">
        <v>1303</v>
      </c>
      <c r="H4661" s="651">
        <v>3.7999999999999999E-2</v>
      </c>
      <c r="I4661" s="651" t="s">
        <v>1302</v>
      </c>
    </row>
    <row r="4662" spans="1:9" ht="15.75" x14ac:dyDescent="0.25">
      <c r="A4662" s="651">
        <v>4661</v>
      </c>
      <c r="B4662" s="651" t="s">
        <v>1308</v>
      </c>
      <c r="C4662" s="651" t="s">
        <v>1305</v>
      </c>
      <c r="D4662" s="651" t="s">
        <v>1298</v>
      </c>
      <c r="E4662" s="651" t="s">
        <v>1303</v>
      </c>
      <c r="F4662" s="651" t="s">
        <v>1301</v>
      </c>
      <c r="G4662" s="651" t="s">
        <v>1303</v>
      </c>
      <c r="H4662" s="651">
        <v>3.7999999999999999E-2</v>
      </c>
      <c r="I4662" s="651" t="s">
        <v>1302</v>
      </c>
    </row>
    <row r="4663" spans="1:9" ht="15.75" x14ac:dyDescent="0.25">
      <c r="A4663" s="651">
        <v>4662</v>
      </c>
      <c r="B4663" s="651" t="s">
        <v>1308</v>
      </c>
      <c r="C4663" s="651" t="s">
        <v>1305</v>
      </c>
      <c r="D4663" s="651" t="s">
        <v>1298</v>
      </c>
      <c r="E4663" s="651" t="s">
        <v>1303</v>
      </c>
      <c r="F4663" s="651" t="s">
        <v>1301</v>
      </c>
      <c r="G4663" s="651" t="s">
        <v>1303</v>
      </c>
      <c r="H4663" s="651">
        <v>3.7999999999999999E-2</v>
      </c>
      <c r="I4663" s="651" t="s">
        <v>1302</v>
      </c>
    </row>
    <row r="4664" spans="1:9" ht="15.75" x14ac:dyDescent="0.25">
      <c r="A4664" s="651">
        <v>4663</v>
      </c>
      <c r="B4664" s="651" t="s">
        <v>1308</v>
      </c>
      <c r="C4664" s="651" t="s">
        <v>1305</v>
      </c>
      <c r="D4664" s="651" t="s">
        <v>1298</v>
      </c>
      <c r="E4664" s="651" t="s">
        <v>1303</v>
      </c>
      <c r="F4664" s="651" t="s">
        <v>1301</v>
      </c>
      <c r="G4664" s="651" t="s">
        <v>1303</v>
      </c>
      <c r="H4664" s="651">
        <v>3.9E-2</v>
      </c>
      <c r="I4664" s="651" t="s">
        <v>1302</v>
      </c>
    </row>
    <row r="4665" spans="1:9" ht="15.75" x14ac:dyDescent="0.25">
      <c r="A4665" s="651">
        <v>4664</v>
      </c>
      <c r="B4665" s="651" t="s">
        <v>1308</v>
      </c>
      <c r="C4665" s="651" t="s">
        <v>1305</v>
      </c>
      <c r="D4665" s="651" t="s">
        <v>1298</v>
      </c>
      <c r="E4665" s="651" t="s">
        <v>1303</v>
      </c>
      <c r="F4665" s="651" t="s">
        <v>1301</v>
      </c>
      <c r="G4665" s="651" t="s">
        <v>1303</v>
      </c>
      <c r="H4665" s="651">
        <v>3.9E-2</v>
      </c>
      <c r="I4665" s="651" t="s">
        <v>1302</v>
      </c>
    </row>
    <row r="4666" spans="1:9" ht="15.75" x14ac:dyDescent="0.25">
      <c r="A4666" s="651">
        <v>4665</v>
      </c>
      <c r="B4666" s="651" t="s">
        <v>1308</v>
      </c>
      <c r="C4666" s="651" t="s">
        <v>1305</v>
      </c>
      <c r="D4666" s="651" t="s">
        <v>1298</v>
      </c>
      <c r="E4666" s="651" t="s">
        <v>1303</v>
      </c>
      <c r="F4666" s="651" t="s">
        <v>1301</v>
      </c>
      <c r="G4666" s="651" t="s">
        <v>1303</v>
      </c>
      <c r="H4666" s="651">
        <v>3.9E-2</v>
      </c>
      <c r="I4666" s="651" t="s">
        <v>1302</v>
      </c>
    </row>
    <row r="4667" spans="1:9" ht="15.75" x14ac:dyDescent="0.25">
      <c r="A4667" s="651">
        <v>4666</v>
      </c>
      <c r="B4667" s="651" t="s">
        <v>1308</v>
      </c>
      <c r="C4667" s="651" t="s">
        <v>1305</v>
      </c>
      <c r="D4667" s="651" t="s">
        <v>1298</v>
      </c>
      <c r="E4667" s="651" t="s">
        <v>1303</v>
      </c>
      <c r="F4667" s="651" t="s">
        <v>1301</v>
      </c>
      <c r="G4667" s="651" t="s">
        <v>1303</v>
      </c>
      <c r="H4667" s="651">
        <v>3.9E-2</v>
      </c>
      <c r="I4667" s="651" t="s">
        <v>1302</v>
      </c>
    </row>
    <row r="4668" spans="1:9" ht="15.75" x14ac:dyDescent="0.25">
      <c r="A4668" s="651">
        <v>4667</v>
      </c>
      <c r="B4668" s="651" t="s">
        <v>1308</v>
      </c>
      <c r="C4668" s="651" t="s">
        <v>1305</v>
      </c>
      <c r="D4668" s="651" t="s">
        <v>1298</v>
      </c>
      <c r="E4668" s="651" t="s">
        <v>1303</v>
      </c>
      <c r="F4668" s="651" t="s">
        <v>1301</v>
      </c>
      <c r="G4668" s="651" t="s">
        <v>1303</v>
      </c>
      <c r="H4668" s="651">
        <v>3.9E-2</v>
      </c>
      <c r="I4668" s="651" t="s">
        <v>1302</v>
      </c>
    </row>
    <row r="4669" spans="1:9" ht="15.75" x14ac:dyDescent="0.25">
      <c r="A4669" s="651">
        <v>4668</v>
      </c>
      <c r="B4669" s="651" t="s">
        <v>1308</v>
      </c>
      <c r="C4669" s="651" t="s">
        <v>1305</v>
      </c>
      <c r="D4669" s="651" t="s">
        <v>1298</v>
      </c>
      <c r="E4669" s="651" t="s">
        <v>1303</v>
      </c>
      <c r="F4669" s="651" t="s">
        <v>1301</v>
      </c>
      <c r="G4669" s="651" t="s">
        <v>1303</v>
      </c>
      <c r="H4669" s="651">
        <v>3.9E-2</v>
      </c>
      <c r="I4669" s="651" t="s">
        <v>1302</v>
      </c>
    </row>
    <row r="4670" spans="1:9" ht="15.75" x14ac:dyDescent="0.25">
      <c r="A4670" s="651">
        <v>4669</v>
      </c>
      <c r="B4670" s="651" t="s">
        <v>1308</v>
      </c>
      <c r="C4670" s="651" t="s">
        <v>1305</v>
      </c>
      <c r="D4670" s="651" t="s">
        <v>1298</v>
      </c>
      <c r="E4670" s="651" t="s">
        <v>1303</v>
      </c>
      <c r="F4670" s="651" t="s">
        <v>1301</v>
      </c>
      <c r="G4670" s="651" t="s">
        <v>1303</v>
      </c>
      <c r="H4670" s="651">
        <v>3.9E-2</v>
      </c>
      <c r="I4670" s="651" t="s">
        <v>1302</v>
      </c>
    </row>
    <row r="4671" spans="1:9" ht="15.75" x14ac:dyDescent="0.25">
      <c r="A4671" s="651">
        <v>4670</v>
      </c>
      <c r="B4671" s="651" t="s">
        <v>1308</v>
      </c>
      <c r="C4671" s="651" t="s">
        <v>1305</v>
      </c>
      <c r="D4671" s="651" t="s">
        <v>1298</v>
      </c>
      <c r="E4671" s="651" t="s">
        <v>1303</v>
      </c>
      <c r="F4671" s="651" t="s">
        <v>1301</v>
      </c>
      <c r="G4671" s="651" t="s">
        <v>1303</v>
      </c>
      <c r="H4671" s="651">
        <v>3.9E-2</v>
      </c>
      <c r="I4671" s="651" t="s">
        <v>1302</v>
      </c>
    </row>
    <row r="4672" spans="1:9" ht="15.75" x14ac:dyDescent="0.25">
      <c r="A4672" s="651">
        <v>4671</v>
      </c>
      <c r="B4672" s="651" t="s">
        <v>1308</v>
      </c>
      <c r="C4672" s="651" t="s">
        <v>1305</v>
      </c>
      <c r="D4672" s="651" t="s">
        <v>1298</v>
      </c>
      <c r="E4672" s="651" t="s">
        <v>1303</v>
      </c>
      <c r="F4672" s="651" t="s">
        <v>1301</v>
      </c>
      <c r="G4672" s="651" t="s">
        <v>1303</v>
      </c>
      <c r="H4672" s="651">
        <v>3.9E-2</v>
      </c>
      <c r="I4672" s="651" t="s">
        <v>1302</v>
      </c>
    </row>
    <row r="4673" spans="1:9" ht="15.75" x14ac:dyDescent="0.25">
      <c r="A4673" s="651">
        <v>4672</v>
      </c>
      <c r="B4673" s="651" t="s">
        <v>1308</v>
      </c>
      <c r="C4673" s="651" t="s">
        <v>1305</v>
      </c>
      <c r="D4673" s="651" t="s">
        <v>1298</v>
      </c>
      <c r="E4673" s="651" t="s">
        <v>1303</v>
      </c>
      <c r="F4673" s="651" t="s">
        <v>1301</v>
      </c>
      <c r="G4673" s="651" t="s">
        <v>1303</v>
      </c>
      <c r="H4673" s="651">
        <v>3.9E-2</v>
      </c>
      <c r="I4673" s="651" t="s">
        <v>1302</v>
      </c>
    </row>
    <row r="4674" spans="1:9" ht="15.75" x14ac:dyDescent="0.25">
      <c r="A4674" s="651">
        <v>4673</v>
      </c>
      <c r="B4674" s="651" t="s">
        <v>1308</v>
      </c>
      <c r="C4674" s="651" t="s">
        <v>1305</v>
      </c>
      <c r="D4674" s="651" t="s">
        <v>1298</v>
      </c>
      <c r="E4674" s="651" t="s">
        <v>1303</v>
      </c>
      <c r="F4674" s="651" t="s">
        <v>1301</v>
      </c>
      <c r="G4674" s="651" t="s">
        <v>1303</v>
      </c>
      <c r="H4674" s="651">
        <v>3.9E-2</v>
      </c>
      <c r="I4674" s="651" t="s">
        <v>1302</v>
      </c>
    </row>
    <row r="4675" spans="1:9" ht="15.75" x14ac:dyDescent="0.25">
      <c r="A4675" s="651">
        <v>4674</v>
      </c>
      <c r="B4675" s="651" t="s">
        <v>1308</v>
      </c>
      <c r="C4675" s="651" t="s">
        <v>1305</v>
      </c>
      <c r="D4675" s="651" t="s">
        <v>1298</v>
      </c>
      <c r="E4675" s="651" t="s">
        <v>1303</v>
      </c>
      <c r="F4675" s="651" t="s">
        <v>1301</v>
      </c>
      <c r="G4675" s="651" t="s">
        <v>1303</v>
      </c>
      <c r="H4675" s="651">
        <v>3.9E-2</v>
      </c>
      <c r="I4675" s="651" t="s">
        <v>1302</v>
      </c>
    </row>
    <row r="4676" spans="1:9" ht="15.75" x14ac:dyDescent="0.25">
      <c r="A4676" s="651">
        <v>4675</v>
      </c>
      <c r="B4676" s="651" t="s">
        <v>1308</v>
      </c>
      <c r="C4676" s="651" t="s">
        <v>1305</v>
      </c>
      <c r="D4676" s="651" t="s">
        <v>1298</v>
      </c>
      <c r="E4676" s="651" t="s">
        <v>1303</v>
      </c>
      <c r="F4676" s="651" t="s">
        <v>1301</v>
      </c>
      <c r="G4676" s="651" t="s">
        <v>1303</v>
      </c>
      <c r="H4676" s="651">
        <v>3.9E-2</v>
      </c>
      <c r="I4676" s="651" t="s">
        <v>1302</v>
      </c>
    </row>
    <row r="4677" spans="1:9" ht="15.75" x14ac:dyDescent="0.25">
      <c r="A4677" s="651">
        <v>4676</v>
      </c>
      <c r="B4677" s="651" t="s">
        <v>1308</v>
      </c>
      <c r="C4677" s="651" t="s">
        <v>1305</v>
      </c>
      <c r="D4677" s="651" t="s">
        <v>1298</v>
      </c>
      <c r="E4677" s="651" t="s">
        <v>1303</v>
      </c>
      <c r="F4677" s="651" t="s">
        <v>1301</v>
      </c>
      <c r="G4677" s="651" t="s">
        <v>1303</v>
      </c>
      <c r="H4677" s="651">
        <v>3.9E-2</v>
      </c>
      <c r="I4677" s="651" t="s">
        <v>1302</v>
      </c>
    </row>
    <row r="4678" spans="1:9" ht="15.75" x14ac:dyDescent="0.25">
      <c r="A4678" s="651">
        <v>4677</v>
      </c>
      <c r="B4678" s="651" t="s">
        <v>1308</v>
      </c>
      <c r="C4678" s="651" t="s">
        <v>1305</v>
      </c>
      <c r="D4678" s="651" t="s">
        <v>1298</v>
      </c>
      <c r="E4678" s="651" t="s">
        <v>1303</v>
      </c>
      <c r="F4678" s="651" t="s">
        <v>1301</v>
      </c>
      <c r="G4678" s="651" t="s">
        <v>1303</v>
      </c>
      <c r="H4678" s="651">
        <v>3.9E-2</v>
      </c>
      <c r="I4678" s="651" t="s">
        <v>1302</v>
      </c>
    </row>
    <row r="4679" spans="1:9" ht="15.75" x14ac:dyDescent="0.25">
      <c r="A4679" s="651">
        <v>4678</v>
      </c>
      <c r="B4679" s="651" t="s">
        <v>1308</v>
      </c>
      <c r="C4679" s="651" t="s">
        <v>1305</v>
      </c>
      <c r="D4679" s="651" t="s">
        <v>1298</v>
      </c>
      <c r="E4679" s="651" t="s">
        <v>1303</v>
      </c>
      <c r="F4679" s="651" t="s">
        <v>1301</v>
      </c>
      <c r="G4679" s="651" t="s">
        <v>1303</v>
      </c>
      <c r="H4679" s="651">
        <v>3.9E-2</v>
      </c>
      <c r="I4679" s="651" t="s">
        <v>1302</v>
      </c>
    </row>
    <row r="4680" spans="1:9" ht="15.75" x14ac:dyDescent="0.25">
      <c r="A4680" s="651">
        <v>4679</v>
      </c>
      <c r="B4680" s="651" t="s">
        <v>1308</v>
      </c>
      <c r="C4680" s="651" t="s">
        <v>1305</v>
      </c>
      <c r="D4680" s="651" t="s">
        <v>1298</v>
      </c>
      <c r="E4680" s="651" t="s">
        <v>1303</v>
      </c>
      <c r="F4680" s="651" t="s">
        <v>1301</v>
      </c>
      <c r="G4680" s="651" t="s">
        <v>1303</v>
      </c>
      <c r="H4680" s="651">
        <v>3.9E-2</v>
      </c>
      <c r="I4680" s="651" t="s">
        <v>1302</v>
      </c>
    </row>
    <row r="4681" spans="1:9" ht="15.75" x14ac:dyDescent="0.25">
      <c r="A4681" s="651">
        <v>4680</v>
      </c>
      <c r="B4681" s="651" t="s">
        <v>1308</v>
      </c>
      <c r="C4681" s="651" t="s">
        <v>1305</v>
      </c>
      <c r="D4681" s="651" t="s">
        <v>1298</v>
      </c>
      <c r="E4681" s="651" t="s">
        <v>1303</v>
      </c>
      <c r="F4681" s="651" t="s">
        <v>1301</v>
      </c>
      <c r="G4681" s="651" t="s">
        <v>1303</v>
      </c>
      <c r="H4681" s="651">
        <v>3.9E-2</v>
      </c>
      <c r="I4681" s="651" t="s">
        <v>1302</v>
      </c>
    </row>
    <row r="4682" spans="1:9" ht="15.75" x14ac:dyDescent="0.25">
      <c r="A4682" s="651">
        <v>4681</v>
      </c>
      <c r="B4682" s="651" t="s">
        <v>1308</v>
      </c>
      <c r="C4682" s="651" t="s">
        <v>1305</v>
      </c>
      <c r="D4682" s="651" t="s">
        <v>1298</v>
      </c>
      <c r="E4682" s="651" t="s">
        <v>1303</v>
      </c>
      <c r="F4682" s="651" t="s">
        <v>1301</v>
      </c>
      <c r="G4682" s="651" t="s">
        <v>1303</v>
      </c>
      <c r="H4682" s="651">
        <v>3.9E-2</v>
      </c>
      <c r="I4682" s="651" t="s">
        <v>1302</v>
      </c>
    </row>
    <row r="4683" spans="1:9" ht="15.75" x14ac:dyDescent="0.25">
      <c r="A4683" s="651">
        <v>4682</v>
      </c>
      <c r="B4683" s="651" t="s">
        <v>1308</v>
      </c>
      <c r="C4683" s="651" t="s">
        <v>1305</v>
      </c>
      <c r="D4683" s="651" t="s">
        <v>1298</v>
      </c>
      <c r="E4683" s="651" t="s">
        <v>1303</v>
      </c>
      <c r="F4683" s="651" t="s">
        <v>1301</v>
      </c>
      <c r="G4683" s="651" t="s">
        <v>1303</v>
      </c>
      <c r="H4683" s="651">
        <v>3.9E-2</v>
      </c>
      <c r="I4683" s="651" t="s">
        <v>1302</v>
      </c>
    </row>
    <row r="4684" spans="1:9" ht="15.75" x14ac:dyDescent="0.25">
      <c r="A4684" s="651">
        <v>4683</v>
      </c>
      <c r="B4684" s="651" t="s">
        <v>1308</v>
      </c>
      <c r="C4684" s="651" t="s">
        <v>1305</v>
      </c>
      <c r="D4684" s="651" t="s">
        <v>1298</v>
      </c>
      <c r="E4684" s="651" t="s">
        <v>1303</v>
      </c>
      <c r="F4684" s="651" t="s">
        <v>1301</v>
      </c>
      <c r="G4684" s="651" t="s">
        <v>1303</v>
      </c>
      <c r="H4684" s="651">
        <v>3.9E-2</v>
      </c>
      <c r="I4684" s="651" t="s">
        <v>1302</v>
      </c>
    </row>
    <row r="4685" spans="1:9" ht="15.75" x14ac:dyDescent="0.25">
      <c r="A4685" s="651">
        <v>4684</v>
      </c>
      <c r="B4685" s="651" t="s">
        <v>1308</v>
      </c>
      <c r="C4685" s="651" t="s">
        <v>1305</v>
      </c>
      <c r="D4685" s="651" t="s">
        <v>1298</v>
      </c>
      <c r="E4685" s="651" t="s">
        <v>1303</v>
      </c>
      <c r="F4685" s="651" t="s">
        <v>1301</v>
      </c>
      <c r="G4685" s="651" t="s">
        <v>1303</v>
      </c>
      <c r="H4685" s="651">
        <v>3.9E-2</v>
      </c>
      <c r="I4685" s="651" t="s">
        <v>1302</v>
      </c>
    </row>
    <row r="4686" spans="1:9" ht="15.75" x14ac:dyDescent="0.25">
      <c r="A4686" s="651">
        <v>4685</v>
      </c>
      <c r="B4686" s="651" t="s">
        <v>1308</v>
      </c>
      <c r="C4686" s="651" t="s">
        <v>1305</v>
      </c>
      <c r="D4686" s="651" t="s">
        <v>1298</v>
      </c>
      <c r="E4686" s="651" t="s">
        <v>1303</v>
      </c>
      <c r="F4686" s="651" t="s">
        <v>1301</v>
      </c>
      <c r="G4686" s="651" t="s">
        <v>1303</v>
      </c>
      <c r="H4686" s="651">
        <v>3.9E-2</v>
      </c>
      <c r="I4686" s="651" t="s">
        <v>1302</v>
      </c>
    </row>
    <row r="4687" spans="1:9" ht="15.75" x14ac:dyDescent="0.25">
      <c r="A4687" s="651">
        <v>4686</v>
      </c>
      <c r="B4687" s="651" t="s">
        <v>1308</v>
      </c>
      <c r="C4687" s="651" t="s">
        <v>1305</v>
      </c>
      <c r="D4687" s="651" t="s">
        <v>1298</v>
      </c>
      <c r="E4687" s="651" t="s">
        <v>1303</v>
      </c>
      <c r="F4687" s="651" t="s">
        <v>1301</v>
      </c>
      <c r="G4687" s="651" t="s">
        <v>1303</v>
      </c>
      <c r="H4687" s="651">
        <v>3.9E-2</v>
      </c>
      <c r="I4687" s="651" t="s">
        <v>1302</v>
      </c>
    </row>
    <row r="4688" spans="1:9" ht="15.75" x14ac:dyDescent="0.25">
      <c r="A4688" s="651">
        <v>4687</v>
      </c>
      <c r="B4688" s="651" t="s">
        <v>1308</v>
      </c>
      <c r="C4688" s="651" t="s">
        <v>1305</v>
      </c>
      <c r="D4688" s="651" t="s">
        <v>1298</v>
      </c>
      <c r="E4688" s="651" t="s">
        <v>1303</v>
      </c>
      <c r="F4688" s="651" t="s">
        <v>1301</v>
      </c>
      <c r="G4688" s="651" t="s">
        <v>1303</v>
      </c>
      <c r="H4688" s="651">
        <v>3.9E-2</v>
      </c>
      <c r="I4688" s="651" t="s">
        <v>1302</v>
      </c>
    </row>
    <row r="4689" spans="1:9" ht="15.75" x14ac:dyDescent="0.25">
      <c r="A4689" s="651">
        <v>4688</v>
      </c>
      <c r="B4689" s="651" t="s">
        <v>1308</v>
      </c>
      <c r="C4689" s="651" t="s">
        <v>1305</v>
      </c>
      <c r="D4689" s="651" t="s">
        <v>1298</v>
      </c>
      <c r="E4689" s="651" t="s">
        <v>1303</v>
      </c>
      <c r="F4689" s="651" t="s">
        <v>1301</v>
      </c>
      <c r="G4689" s="651" t="s">
        <v>1303</v>
      </c>
      <c r="H4689" s="651">
        <v>3.9E-2</v>
      </c>
      <c r="I4689" s="651" t="s">
        <v>1302</v>
      </c>
    </row>
    <row r="4690" spans="1:9" ht="15.75" x14ac:dyDescent="0.25">
      <c r="A4690" s="651">
        <v>4689</v>
      </c>
      <c r="B4690" s="651" t="s">
        <v>1308</v>
      </c>
      <c r="C4690" s="651" t="s">
        <v>1305</v>
      </c>
      <c r="D4690" s="651" t="s">
        <v>1298</v>
      </c>
      <c r="E4690" s="651" t="s">
        <v>1303</v>
      </c>
      <c r="F4690" s="651" t="s">
        <v>1301</v>
      </c>
      <c r="G4690" s="651" t="s">
        <v>1303</v>
      </c>
      <c r="H4690" s="651">
        <v>3.9E-2</v>
      </c>
      <c r="I4690" s="651" t="s">
        <v>1302</v>
      </c>
    </row>
    <row r="4691" spans="1:9" ht="15.75" x14ac:dyDescent="0.25">
      <c r="A4691" s="651">
        <v>4690</v>
      </c>
      <c r="B4691" s="651" t="s">
        <v>1308</v>
      </c>
      <c r="C4691" s="651" t="s">
        <v>1305</v>
      </c>
      <c r="D4691" s="651" t="s">
        <v>1298</v>
      </c>
      <c r="E4691" s="651" t="s">
        <v>1303</v>
      </c>
      <c r="F4691" s="651" t="s">
        <v>1301</v>
      </c>
      <c r="G4691" s="651" t="s">
        <v>1303</v>
      </c>
      <c r="H4691" s="651">
        <v>3.9E-2</v>
      </c>
      <c r="I4691" s="651" t="s">
        <v>1302</v>
      </c>
    </row>
    <row r="4692" spans="1:9" ht="15.75" x14ac:dyDescent="0.25">
      <c r="A4692" s="651">
        <v>4691</v>
      </c>
      <c r="B4692" s="651" t="s">
        <v>1308</v>
      </c>
      <c r="C4692" s="651" t="s">
        <v>1305</v>
      </c>
      <c r="D4692" s="651" t="s">
        <v>1298</v>
      </c>
      <c r="E4692" s="651" t="s">
        <v>1303</v>
      </c>
      <c r="F4692" s="651" t="s">
        <v>1301</v>
      </c>
      <c r="G4692" s="651" t="s">
        <v>1303</v>
      </c>
      <c r="H4692" s="651">
        <v>3.9E-2</v>
      </c>
      <c r="I4692" s="651" t="s">
        <v>1302</v>
      </c>
    </row>
    <row r="4693" spans="1:9" ht="15.75" x14ac:dyDescent="0.25">
      <c r="A4693" s="651">
        <v>4692</v>
      </c>
      <c r="B4693" s="651" t="s">
        <v>1308</v>
      </c>
      <c r="C4693" s="651" t="s">
        <v>1305</v>
      </c>
      <c r="D4693" s="651" t="s">
        <v>1298</v>
      </c>
      <c r="E4693" s="651" t="s">
        <v>1303</v>
      </c>
      <c r="F4693" s="651" t="s">
        <v>1301</v>
      </c>
      <c r="G4693" s="651" t="s">
        <v>1303</v>
      </c>
      <c r="H4693" s="651">
        <v>3.9E-2</v>
      </c>
      <c r="I4693" s="651" t="s">
        <v>1302</v>
      </c>
    </row>
    <row r="4694" spans="1:9" ht="15.75" x14ac:dyDescent="0.25">
      <c r="A4694" s="651">
        <v>4693</v>
      </c>
      <c r="B4694" s="651" t="s">
        <v>1308</v>
      </c>
      <c r="C4694" s="651" t="s">
        <v>1305</v>
      </c>
      <c r="D4694" s="651" t="s">
        <v>1298</v>
      </c>
      <c r="E4694" s="651" t="s">
        <v>1303</v>
      </c>
      <c r="F4694" s="651" t="s">
        <v>1301</v>
      </c>
      <c r="G4694" s="651" t="s">
        <v>1303</v>
      </c>
      <c r="H4694" s="651">
        <v>3.9E-2</v>
      </c>
      <c r="I4694" s="651" t="s">
        <v>1302</v>
      </c>
    </row>
    <row r="4695" spans="1:9" ht="15.75" x14ac:dyDescent="0.25">
      <c r="A4695" s="651">
        <v>4694</v>
      </c>
      <c r="B4695" s="651" t="s">
        <v>1308</v>
      </c>
      <c r="C4695" s="651" t="s">
        <v>1305</v>
      </c>
      <c r="D4695" s="651" t="s">
        <v>1298</v>
      </c>
      <c r="E4695" s="651" t="s">
        <v>1303</v>
      </c>
      <c r="F4695" s="651" t="s">
        <v>1301</v>
      </c>
      <c r="G4695" s="651" t="s">
        <v>1303</v>
      </c>
      <c r="H4695" s="651">
        <v>3.9E-2</v>
      </c>
      <c r="I4695" s="651" t="s">
        <v>1302</v>
      </c>
    </row>
    <row r="4696" spans="1:9" ht="15.75" x14ac:dyDescent="0.25">
      <c r="A4696" s="651">
        <v>4695</v>
      </c>
      <c r="B4696" s="651" t="s">
        <v>1308</v>
      </c>
      <c r="C4696" s="651" t="s">
        <v>1305</v>
      </c>
      <c r="D4696" s="651" t="s">
        <v>1298</v>
      </c>
      <c r="E4696" s="651" t="s">
        <v>1303</v>
      </c>
      <c r="F4696" s="651" t="s">
        <v>1301</v>
      </c>
      <c r="G4696" s="651" t="s">
        <v>1303</v>
      </c>
      <c r="H4696" s="651">
        <v>3.9E-2</v>
      </c>
      <c r="I4696" s="651" t="s">
        <v>1302</v>
      </c>
    </row>
    <row r="4697" spans="1:9" ht="15.75" x14ac:dyDescent="0.25">
      <c r="A4697" s="651">
        <v>4696</v>
      </c>
      <c r="B4697" s="651" t="s">
        <v>1308</v>
      </c>
      <c r="C4697" s="651" t="s">
        <v>1305</v>
      </c>
      <c r="D4697" s="651" t="s">
        <v>1298</v>
      </c>
      <c r="E4697" s="651" t="s">
        <v>1303</v>
      </c>
      <c r="F4697" s="651" t="s">
        <v>1301</v>
      </c>
      <c r="G4697" s="651" t="s">
        <v>1303</v>
      </c>
      <c r="H4697" s="651">
        <v>3.9E-2</v>
      </c>
      <c r="I4697" s="651" t="s">
        <v>1302</v>
      </c>
    </row>
    <row r="4698" spans="1:9" ht="15.75" x14ac:dyDescent="0.25">
      <c r="A4698" s="651">
        <v>4697</v>
      </c>
      <c r="B4698" s="651" t="s">
        <v>1308</v>
      </c>
      <c r="C4698" s="651" t="s">
        <v>1305</v>
      </c>
      <c r="D4698" s="651" t="s">
        <v>1298</v>
      </c>
      <c r="E4698" s="651" t="s">
        <v>1303</v>
      </c>
      <c r="F4698" s="651" t="s">
        <v>1301</v>
      </c>
      <c r="G4698" s="651" t="s">
        <v>1303</v>
      </c>
      <c r="H4698" s="651">
        <v>3.9E-2</v>
      </c>
      <c r="I4698" s="651" t="s">
        <v>1302</v>
      </c>
    </row>
    <row r="4699" spans="1:9" ht="15.75" x14ac:dyDescent="0.25">
      <c r="A4699" s="651">
        <v>4698</v>
      </c>
      <c r="B4699" s="651" t="s">
        <v>1308</v>
      </c>
      <c r="C4699" s="651" t="s">
        <v>1305</v>
      </c>
      <c r="D4699" s="651" t="s">
        <v>1298</v>
      </c>
      <c r="E4699" s="651" t="s">
        <v>1303</v>
      </c>
      <c r="F4699" s="651" t="s">
        <v>1301</v>
      </c>
      <c r="G4699" s="651" t="s">
        <v>1303</v>
      </c>
      <c r="H4699" s="651">
        <v>3.9E-2</v>
      </c>
      <c r="I4699" s="651" t="s">
        <v>1302</v>
      </c>
    </row>
    <row r="4700" spans="1:9" ht="15.75" x14ac:dyDescent="0.25">
      <c r="A4700" s="651">
        <v>4699</v>
      </c>
      <c r="B4700" s="651" t="s">
        <v>1308</v>
      </c>
      <c r="C4700" s="651" t="s">
        <v>1305</v>
      </c>
      <c r="D4700" s="651" t="s">
        <v>1298</v>
      </c>
      <c r="E4700" s="651" t="s">
        <v>1303</v>
      </c>
      <c r="F4700" s="651" t="s">
        <v>1301</v>
      </c>
      <c r="G4700" s="651" t="s">
        <v>1303</v>
      </c>
      <c r="H4700" s="651">
        <v>3.9E-2</v>
      </c>
      <c r="I4700" s="651" t="s">
        <v>1302</v>
      </c>
    </row>
    <row r="4701" spans="1:9" ht="15.75" x14ac:dyDescent="0.25">
      <c r="A4701" s="651">
        <v>4700</v>
      </c>
      <c r="B4701" s="651" t="s">
        <v>1308</v>
      </c>
      <c r="C4701" s="651" t="s">
        <v>1305</v>
      </c>
      <c r="D4701" s="651" t="s">
        <v>1298</v>
      </c>
      <c r="E4701" s="651" t="s">
        <v>1303</v>
      </c>
      <c r="F4701" s="651" t="s">
        <v>1301</v>
      </c>
      <c r="G4701" s="651" t="s">
        <v>1303</v>
      </c>
      <c r="H4701" s="651">
        <v>3.9E-2</v>
      </c>
      <c r="I4701" s="651" t="s">
        <v>1302</v>
      </c>
    </row>
    <row r="4702" spans="1:9" ht="15.75" x14ac:dyDescent="0.25">
      <c r="A4702" s="651">
        <v>4701</v>
      </c>
      <c r="B4702" s="651" t="s">
        <v>1308</v>
      </c>
      <c r="C4702" s="651" t="s">
        <v>1305</v>
      </c>
      <c r="D4702" s="651" t="s">
        <v>1298</v>
      </c>
      <c r="E4702" s="651" t="s">
        <v>1303</v>
      </c>
      <c r="F4702" s="651" t="s">
        <v>1301</v>
      </c>
      <c r="G4702" s="651" t="s">
        <v>1303</v>
      </c>
      <c r="H4702" s="651">
        <v>3.9E-2</v>
      </c>
      <c r="I4702" s="651" t="s">
        <v>1302</v>
      </c>
    </row>
    <row r="4703" spans="1:9" ht="15.75" x14ac:dyDescent="0.25">
      <c r="A4703" s="651">
        <v>4702</v>
      </c>
      <c r="B4703" s="651" t="s">
        <v>1308</v>
      </c>
      <c r="C4703" s="651" t="s">
        <v>1305</v>
      </c>
      <c r="D4703" s="651" t="s">
        <v>1298</v>
      </c>
      <c r="E4703" s="651" t="s">
        <v>1303</v>
      </c>
      <c r="F4703" s="651" t="s">
        <v>1301</v>
      </c>
      <c r="G4703" s="651" t="s">
        <v>1303</v>
      </c>
      <c r="H4703" s="651">
        <v>3.9E-2</v>
      </c>
      <c r="I4703" s="651" t="s">
        <v>1302</v>
      </c>
    </row>
    <row r="4704" spans="1:9" ht="15.75" x14ac:dyDescent="0.25">
      <c r="A4704" s="651">
        <v>4703</v>
      </c>
      <c r="B4704" s="651" t="s">
        <v>1308</v>
      </c>
      <c r="C4704" s="651" t="s">
        <v>1305</v>
      </c>
      <c r="D4704" s="651" t="s">
        <v>1298</v>
      </c>
      <c r="E4704" s="651" t="s">
        <v>1303</v>
      </c>
      <c r="F4704" s="651" t="s">
        <v>1304</v>
      </c>
      <c r="G4704" s="651" t="s">
        <v>1303</v>
      </c>
      <c r="H4704" s="651">
        <v>3.9E-2</v>
      </c>
      <c r="I4704" s="651" t="s">
        <v>1302</v>
      </c>
    </row>
    <row r="4705" spans="1:9" ht="15.75" x14ac:dyDescent="0.25">
      <c r="A4705" s="651">
        <v>4704</v>
      </c>
      <c r="B4705" s="651" t="s">
        <v>1308</v>
      </c>
      <c r="C4705" s="651" t="s">
        <v>1305</v>
      </c>
      <c r="D4705" s="651" t="s">
        <v>1298</v>
      </c>
      <c r="E4705" s="651" t="s">
        <v>1303</v>
      </c>
      <c r="F4705" s="651" t="s">
        <v>1301</v>
      </c>
      <c r="G4705" s="651" t="s">
        <v>1303</v>
      </c>
      <c r="H4705" s="651">
        <v>0.04</v>
      </c>
      <c r="I4705" s="651" t="s">
        <v>1302</v>
      </c>
    </row>
    <row r="4706" spans="1:9" ht="15.75" x14ac:dyDescent="0.25">
      <c r="A4706" s="651">
        <v>4705</v>
      </c>
      <c r="B4706" s="651" t="s">
        <v>1308</v>
      </c>
      <c r="C4706" s="651" t="s">
        <v>1305</v>
      </c>
      <c r="D4706" s="651" t="s">
        <v>1298</v>
      </c>
      <c r="E4706" s="651" t="s">
        <v>1303</v>
      </c>
      <c r="F4706" s="651" t="s">
        <v>1301</v>
      </c>
      <c r="G4706" s="651" t="s">
        <v>1303</v>
      </c>
      <c r="H4706" s="651">
        <v>0.04</v>
      </c>
      <c r="I4706" s="651" t="s">
        <v>1302</v>
      </c>
    </row>
    <row r="4707" spans="1:9" ht="15.75" x14ac:dyDescent="0.25">
      <c r="A4707" s="651">
        <v>4706</v>
      </c>
      <c r="B4707" s="651" t="s">
        <v>1308</v>
      </c>
      <c r="C4707" s="651" t="s">
        <v>1305</v>
      </c>
      <c r="D4707" s="651" t="s">
        <v>1298</v>
      </c>
      <c r="E4707" s="651" t="s">
        <v>1303</v>
      </c>
      <c r="F4707" s="651" t="s">
        <v>1301</v>
      </c>
      <c r="G4707" s="651" t="s">
        <v>1303</v>
      </c>
      <c r="H4707" s="651">
        <v>0.04</v>
      </c>
      <c r="I4707" s="651" t="s">
        <v>1302</v>
      </c>
    </row>
    <row r="4708" spans="1:9" ht="15.75" x14ac:dyDescent="0.25">
      <c r="A4708" s="651">
        <v>4707</v>
      </c>
      <c r="B4708" s="651" t="s">
        <v>1308</v>
      </c>
      <c r="C4708" s="651" t="s">
        <v>1305</v>
      </c>
      <c r="D4708" s="651" t="s">
        <v>1298</v>
      </c>
      <c r="E4708" s="651" t="s">
        <v>1303</v>
      </c>
      <c r="F4708" s="651" t="s">
        <v>1301</v>
      </c>
      <c r="G4708" s="651" t="s">
        <v>1303</v>
      </c>
      <c r="H4708" s="651">
        <v>0.04</v>
      </c>
      <c r="I4708" s="651" t="s">
        <v>1302</v>
      </c>
    </row>
    <row r="4709" spans="1:9" ht="15.75" x14ac:dyDescent="0.25">
      <c r="A4709" s="651">
        <v>4708</v>
      </c>
      <c r="B4709" s="651" t="s">
        <v>1308</v>
      </c>
      <c r="C4709" s="651" t="s">
        <v>1305</v>
      </c>
      <c r="D4709" s="651" t="s">
        <v>1298</v>
      </c>
      <c r="E4709" s="651" t="s">
        <v>1303</v>
      </c>
      <c r="F4709" s="651" t="s">
        <v>1301</v>
      </c>
      <c r="G4709" s="651" t="s">
        <v>1303</v>
      </c>
      <c r="H4709" s="651">
        <v>0.04</v>
      </c>
      <c r="I4709" s="651" t="s">
        <v>1302</v>
      </c>
    </row>
    <row r="4710" spans="1:9" ht="15.75" x14ac:dyDescent="0.25">
      <c r="A4710" s="651">
        <v>4709</v>
      </c>
      <c r="B4710" s="651" t="s">
        <v>1308</v>
      </c>
      <c r="C4710" s="651" t="s">
        <v>1305</v>
      </c>
      <c r="D4710" s="651" t="s">
        <v>1298</v>
      </c>
      <c r="E4710" s="651" t="s">
        <v>1303</v>
      </c>
      <c r="F4710" s="651" t="s">
        <v>1301</v>
      </c>
      <c r="G4710" s="651" t="s">
        <v>1303</v>
      </c>
      <c r="H4710" s="651">
        <v>0.04</v>
      </c>
      <c r="I4710" s="651" t="s">
        <v>1302</v>
      </c>
    </row>
    <row r="4711" spans="1:9" ht="15.75" x14ac:dyDescent="0.25">
      <c r="A4711" s="651">
        <v>4710</v>
      </c>
      <c r="B4711" s="651" t="s">
        <v>1308</v>
      </c>
      <c r="C4711" s="651" t="s">
        <v>1305</v>
      </c>
      <c r="D4711" s="651" t="s">
        <v>1298</v>
      </c>
      <c r="E4711" s="651" t="s">
        <v>1303</v>
      </c>
      <c r="F4711" s="651" t="s">
        <v>1301</v>
      </c>
      <c r="G4711" s="651" t="s">
        <v>1303</v>
      </c>
      <c r="H4711" s="651">
        <v>0.04</v>
      </c>
      <c r="I4711" s="651" t="s">
        <v>1302</v>
      </c>
    </row>
    <row r="4712" spans="1:9" ht="15.75" x14ac:dyDescent="0.25">
      <c r="A4712" s="651">
        <v>4711</v>
      </c>
      <c r="B4712" s="651" t="s">
        <v>1308</v>
      </c>
      <c r="C4712" s="651" t="s">
        <v>1305</v>
      </c>
      <c r="D4712" s="651" t="s">
        <v>1298</v>
      </c>
      <c r="E4712" s="651" t="s">
        <v>1303</v>
      </c>
      <c r="F4712" s="651" t="s">
        <v>1301</v>
      </c>
      <c r="G4712" s="651" t="s">
        <v>1303</v>
      </c>
      <c r="H4712" s="651">
        <v>0.04</v>
      </c>
      <c r="I4712" s="651" t="s">
        <v>1302</v>
      </c>
    </row>
    <row r="4713" spans="1:9" ht="15.75" x14ac:dyDescent="0.25">
      <c r="A4713" s="651">
        <v>4712</v>
      </c>
      <c r="B4713" s="651" t="s">
        <v>1308</v>
      </c>
      <c r="C4713" s="651" t="s">
        <v>1305</v>
      </c>
      <c r="D4713" s="651" t="s">
        <v>1298</v>
      </c>
      <c r="E4713" s="651" t="s">
        <v>1303</v>
      </c>
      <c r="F4713" s="651" t="s">
        <v>1301</v>
      </c>
      <c r="G4713" s="651" t="s">
        <v>1303</v>
      </c>
      <c r="H4713" s="651">
        <v>0.04</v>
      </c>
      <c r="I4713" s="651" t="s">
        <v>1302</v>
      </c>
    </row>
    <row r="4714" spans="1:9" ht="15.75" x14ac:dyDescent="0.25">
      <c r="A4714" s="651">
        <v>4713</v>
      </c>
      <c r="B4714" s="651" t="s">
        <v>1308</v>
      </c>
      <c r="C4714" s="651" t="s">
        <v>1305</v>
      </c>
      <c r="D4714" s="651" t="s">
        <v>1298</v>
      </c>
      <c r="E4714" s="651" t="s">
        <v>1303</v>
      </c>
      <c r="F4714" s="651" t="s">
        <v>1301</v>
      </c>
      <c r="G4714" s="651" t="s">
        <v>1303</v>
      </c>
      <c r="H4714" s="651">
        <v>0.04</v>
      </c>
      <c r="I4714" s="651" t="s">
        <v>1302</v>
      </c>
    </row>
    <row r="4715" spans="1:9" ht="15.75" x14ac:dyDescent="0.25">
      <c r="A4715" s="651">
        <v>4714</v>
      </c>
      <c r="B4715" s="651" t="s">
        <v>1308</v>
      </c>
      <c r="C4715" s="651" t="s">
        <v>1305</v>
      </c>
      <c r="D4715" s="651" t="s">
        <v>1298</v>
      </c>
      <c r="E4715" s="651" t="s">
        <v>1303</v>
      </c>
      <c r="F4715" s="651" t="s">
        <v>1301</v>
      </c>
      <c r="G4715" s="651" t="s">
        <v>1303</v>
      </c>
      <c r="H4715" s="651">
        <v>0.04</v>
      </c>
      <c r="I4715" s="651" t="s">
        <v>1302</v>
      </c>
    </row>
    <row r="4716" spans="1:9" ht="15.75" x14ac:dyDescent="0.25">
      <c r="A4716" s="651">
        <v>4715</v>
      </c>
      <c r="B4716" s="651" t="s">
        <v>1308</v>
      </c>
      <c r="C4716" s="651" t="s">
        <v>1305</v>
      </c>
      <c r="D4716" s="651" t="s">
        <v>1298</v>
      </c>
      <c r="E4716" s="651" t="s">
        <v>1303</v>
      </c>
      <c r="F4716" s="651" t="s">
        <v>1301</v>
      </c>
      <c r="G4716" s="651" t="s">
        <v>1303</v>
      </c>
      <c r="H4716" s="651">
        <v>0.04</v>
      </c>
      <c r="I4716" s="651" t="s">
        <v>1302</v>
      </c>
    </row>
    <row r="4717" spans="1:9" ht="15.75" x14ac:dyDescent="0.25">
      <c r="A4717" s="651">
        <v>4716</v>
      </c>
      <c r="B4717" s="651" t="s">
        <v>1308</v>
      </c>
      <c r="C4717" s="651" t="s">
        <v>1305</v>
      </c>
      <c r="D4717" s="651" t="s">
        <v>1298</v>
      </c>
      <c r="E4717" s="651" t="s">
        <v>1303</v>
      </c>
      <c r="F4717" s="651" t="s">
        <v>1301</v>
      </c>
      <c r="G4717" s="651" t="s">
        <v>1303</v>
      </c>
      <c r="H4717" s="651">
        <v>0.04</v>
      </c>
      <c r="I4717" s="651" t="s">
        <v>1302</v>
      </c>
    </row>
    <row r="4718" spans="1:9" ht="15.75" x14ac:dyDescent="0.25">
      <c r="A4718" s="651">
        <v>4717</v>
      </c>
      <c r="B4718" s="651" t="s">
        <v>1308</v>
      </c>
      <c r="C4718" s="651" t="s">
        <v>1305</v>
      </c>
      <c r="D4718" s="651" t="s">
        <v>1298</v>
      </c>
      <c r="E4718" s="651" t="s">
        <v>1303</v>
      </c>
      <c r="F4718" s="651" t="s">
        <v>1301</v>
      </c>
      <c r="G4718" s="651" t="s">
        <v>1303</v>
      </c>
      <c r="H4718" s="651">
        <v>0.04</v>
      </c>
      <c r="I4718" s="651" t="s">
        <v>1302</v>
      </c>
    </row>
    <row r="4719" spans="1:9" ht="15.75" x14ac:dyDescent="0.25">
      <c r="A4719" s="651">
        <v>4718</v>
      </c>
      <c r="B4719" s="651" t="s">
        <v>1308</v>
      </c>
      <c r="C4719" s="651" t="s">
        <v>1305</v>
      </c>
      <c r="D4719" s="651" t="s">
        <v>1298</v>
      </c>
      <c r="E4719" s="651" t="s">
        <v>1303</v>
      </c>
      <c r="F4719" s="651" t="s">
        <v>1301</v>
      </c>
      <c r="G4719" s="651" t="s">
        <v>1303</v>
      </c>
      <c r="H4719" s="651">
        <v>0.04</v>
      </c>
      <c r="I4719" s="651" t="s">
        <v>1302</v>
      </c>
    </row>
    <row r="4720" spans="1:9" ht="15.75" x14ac:dyDescent="0.25">
      <c r="A4720" s="651">
        <v>4719</v>
      </c>
      <c r="B4720" s="651" t="s">
        <v>1308</v>
      </c>
      <c r="C4720" s="651" t="s">
        <v>1305</v>
      </c>
      <c r="D4720" s="651" t="s">
        <v>1298</v>
      </c>
      <c r="E4720" s="651" t="s">
        <v>1303</v>
      </c>
      <c r="F4720" s="651" t="s">
        <v>1301</v>
      </c>
      <c r="G4720" s="651" t="s">
        <v>1303</v>
      </c>
      <c r="H4720" s="651">
        <v>0.04</v>
      </c>
      <c r="I4720" s="651" t="s">
        <v>1302</v>
      </c>
    </row>
    <row r="4721" spans="1:9" ht="15.75" x14ac:dyDescent="0.25">
      <c r="A4721" s="651">
        <v>4720</v>
      </c>
      <c r="B4721" s="651" t="s">
        <v>1308</v>
      </c>
      <c r="C4721" s="651" t="s">
        <v>1305</v>
      </c>
      <c r="D4721" s="651" t="s">
        <v>1298</v>
      </c>
      <c r="E4721" s="651" t="s">
        <v>1303</v>
      </c>
      <c r="F4721" s="651" t="s">
        <v>1301</v>
      </c>
      <c r="G4721" s="651" t="s">
        <v>1303</v>
      </c>
      <c r="H4721" s="651">
        <v>0.04</v>
      </c>
      <c r="I4721" s="651" t="s">
        <v>1302</v>
      </c>
    </row>
    <row r="4722" spans="1:9" ht="15.75" x14ac:dyDescent="0.25">
      <c r="A4722" s="651">
        <v>4721</v>
      </c>
      <c r="B4722" s="651" t="s">
        <v>1308</v>
      </c>
      <c r="C4722" s="651" t="s">
        <v>1305</v>
      </c>
      <c r="D4722" s="651" t="s">
        <v>1298</v>
      </c>
      <c r="E4722" s="651" t="s">
        <v>1303</v>
      </c>
      <c r="F4722" s="651" t="s">
        <v>1301</v>
      </c>
      <c r="G4722" s="651" t="s">
        <v>1303</v>
      </c>
      <c r="H4722" s="651">
        <v>0.04</v>
      </c>
      <c r="I4722" s="651" t="s">
        <v>1302</v>
      </c>
    </row>
    <row r="4723" spans="1:9" ht="15.75" x14ac:dyDescent="0.25">
      <c r="A4723" s="651">
        <v>4722</v>
      </c>
      <c r="B4723" s="651" t="s">
        <v>1308</v>
      </c>
      <c r="C4723" s="651" t="s">
        <v>1305</v>
      </c>
      <c r="D4723" s="651" t="s">
        <v>1298</v>
      </c>
      <c r="E4723" s="651" t="s">
        <v>1303</v>
      </c>
      <c r="F4723" s="651" t="s">
        <v>1301</v>
      </c>
      <c r="G4723" s="651" t="s">
        <v>1303</v>
      </c>
      <c r="H4723" s="651">
        <v>0.04</v>
      </c>
      <c r="I4723" s="651" t="s">
        <v>1302</v>
      </c>
    </row>
    <row r="4724" spans="1:9" ht="15.75" x14ac:dyDescent="0.25">
      <c r="A4724" s="651">
        <v>4723</v>
      </c>
      <c r="B4724" s="651" t="s">
        <v>1308</v>
      </c>
      <c r="C4724" s="651" t="s">
        <v>1305</v>
      </c>
      <c r="D4724" s="651" t="s">
        <v>1298</v>
      </c>
      <c r="E4724" s="651" t="s">
        <v>1303</v>
      </c>
      <c r="F4724" s="651" t="s">
        <v>1301</v>
      </c>
      <c r="G4724" s="651" t="s">
        <v>1303</v>
      </c>
      <c r="H4724" s="651">
        <v>0.04</v>
      </c>
      <c r="I4724" s="651" t="s">
        <v>1302</v>
      </c>
    </row>
    <row r="4725" spans="1:9" ht="15.75" x14ac:dyDescent="0.25">
      <c r="A4725" s="651">
        <v>4724</v>
      </c>
      <c r="B4725" s="651" t="s">
        <v>1308</v>
      </c>
      <c r="C4725" s="651" t="s">
        <v>1305</v>
      </c>
      <c r="D4725" s="651" t="s">
        <v>1298</v>
      </c>
      <c r="E4725" s="651" t="s">
        <v>1303</v>
      </c>
      <c r="F4725" s="651" t="s">
        <v>1301</v>
      </c>
      <c r="G4725" s="651" t="s">
        <v>1303</v>
      </c>
      <c r="H4725" s="651">
        <v>0.04</v>
      </c>
      <c r="I4725" s="651" t="s">
        <v>1302</v>
      </c>
    </row>
    <row r="4726" spans="1:9" ht="15.75" x14ac:dyDescent="0.25">
      <c r="A4726" s="651">
        <v>4725</v>
      </c>
      <c r="B4726" s="651" t="s">
        <v>1308</v>
      </c>
      <c r="C4726" s="651" t="s">
        <v>1305</v>
      </c>
      <c r="D4726" s="651" t="s">
        <v>1298</v>
      </c>
      <c r="E4726" s="651" t="s">
        <v>1303</v>
      </c>
      <c r="F4726" s="651" t="s">
        <v>1301</v>
      </c>
      <c r="G4726" s="651" t="s">
        <v>1303</v>
      </c>
      <c r="H4726" s="651">
        <v>0.04</v>
      </c>
      <c r="I4726" s="651" t="s">
        <v>1302</v>
      </c>
    </row>
    <row r="4727" spans="1:9" ht="15.75" x14ac:dyDescent="0.25">
      <c r="A4727" s="651">
        <v>4726</v>
      </c>
      <c r="B4727" s="651" t="s">
        <v>1308</v>
      </c>
      <c r="C4727" s="651" t="s">
        <v>1305</v>
      </c>
      <c r="D4727" s="651" t="s">
        <v>1298</v>
      </c>
      <c r="E4727" s="651" t="s">
        <v>1303</v>
      </c>
      <c r="F4727" s="651" t="s">
        <v>1301</v>
      </c>
      <c r="G4727" s="651" t="s">
        <v>1303</v>
      </c>
      <c r="H4727" s="651">
        <v>0.04</v>
      </c>
      <c r="I4727" s="651" t="s">
        <v>1302</v>
      </c>
    </row>
    <row r="4728" spans="1:9" ht="15.75" x14ac:dyDescent="0.25">
      <c r="A4728" s="651">
        <v>4727</v>
      </c>
      <c r="B4728" s="651" t="s">
        <v>1308</v>
      </c>
      <c r="C4728" s="651" t="s">
        <v>1305</v>
      </c>
      <c r="D4728" s="651" t="s">
        <v>1298</v>
      </c>
      <c r="E4728" s="651" t="s">
        <v>1303</v>
      </c>
      <c r="F4728" s="651" t="s">
        <v>1301</v>
      </c>
      <c r="G4728" s="651" t="s">
        <v>1303</v>
      </c>
      <c r="H4728" s="651">
        <v>0.04</v>
      </c>
      <c r="I4728" s="651" t="s">
        <v>1302</v>
      </c>
    </row>
    <row r="4729" spans="1:9" ht="15.75" x14ac:dyDescent="0.25">
      <c r="A4729" s="651">
        <v>4728</v>
      </c>
      <c r="B4729" s="651" t="s">
        <v>1308</v>
      </c>
      <c r="C4729" s="651" t="s">
        <v>1305</v>
      </c>
      <c r="D4729" s="651" t="s">
        <v>1298</v>
      </c>
      <c r="E4729" s="651" t="s">
        <v>1303</v>
      </c>
      <c r="F4729" s="651" t="s">
        <v>1301</v>
      </c>
      <c r="G4729" s="651" t="s">
        <v>1303</v>
      </c>
      <c r="H4729" s="651">
        <v>0.04</v>
      </c>
      <c r="I4729" s="651" t="s">
        <v>1302</v>
      </c>
    </row>
    <row r="4730" spans="1:9" ht="15.75" x14ac:dyDescent="0.25">
      <c r="A4730" s="651">
        <v>4729</v>
      </c>
      <c r="B4730" s="651" t="s">
        <v>1308</v>
      </c>
      <c r="C4730" s="651" t="s">
        <v>1305</v>
      </c>
      <c r="D4730" s="651" t="s">
        <v>1298</v>
      </c>
      <c r="E4730" s="651" t="s">
        <v>1303</v>
      </c>
      <c r="F4730" s="651" t="s">
        <v>1301</v>
      </c>
      <c r="G4730" s="651" t="s">
        <v>1303</v>
      </c>
      <c r="H4730" s="651">
        <v>0.04</v>
      </c>
      <c r="I4730" s="651" t="s">
        <v>1302</v>
      </c>
    </row>
    <row r="4731" spans="1:9" ht="15.75" x14ac:dyDescent="0.25">
      <c r="A4731" s="651">
        <v>4730</v>
      </c>
      <c r="B4731" s="651" t="s">
        <v>1308</v>
      </c>
      <c r="C4731" s="651" t="s">
        <v>1305</v>
      </c>
      <c r="D4731" s="651" t="s">
        <v>1298</v>
      </c>
      <c r="E4731" s="651" t="s">
        <v>1303</v>
      </c>
      <c r="F4731" s="651" t="s">
        <v>1301</v>
      </c>
      <c r="G4731" s="651" t="s">
        <v>1303</v>
      </c>
      <c r="H4731" s="651">
        <v>0.04</v>
      </c>
      <c r="I4731" s="651" t="s">
        <v>1302</v>
      </c>
    </row>
    <row r="4732" spans="1:9" ht="15.75" x14ac:dyDescent="0.25">
      <c r="A4732" s="651">
        <v>4731</v>
      </c>
      <c r="B4732" s="651" t="s">
        <v>1308</v>
      </c>
      <c r="C4732" s="651" t="s">
        <v>1305</v>
      </c>
      <c r="D4732" s="651" t="s">
        <v>1298</v>
      </c>
      <c r="E4732" s="651" t="s">
        <v>1303</v>
      </c>
      <c r="F4732" s="651" t="s">
        <v>1301</v>
      </c>
      <c r="G4732" s="651" t="s">
        <v>1303</v>
      </c>
      <c r="H4732" s="651">
        <v>0.04</v>
      </c>
      <c r="I4732" s="651" t="s">
        <v>1302</v>
      </c>
    </row>
    <row r="4733" spans="1:9" ht="15.75" x14ac:dyDescent="0.25">
      <c r="A4733" s="651">
        <v>4732</v>
      </c>
      <c r="B4733" s="651" t="s">
        <v>1308</v>
      </c>
      <c r="C4733" s="651" t="s">
        <v>1305</v>
      </c>
      <c r="D4733" s="651" t="s">
        <v>1298</v>
      </c>
      <c r="E4733" s="651" t="s">
        <v>1303</v>
      </c>
      <c r="F4733" s="651" t="s">
        <v>1301</v>
      </c>
      <c r="G4733" s="651" t="s">
        <v>1303</v>
      </c>
      <c r="H4733" s="651">
        <v>0.04</v>
      </c>
      <c r="I4733" s="651" t="s">
        <v>1302</v>
      </c>
    </row>
    <row r="4734" spans="1:9" ht="15.75" x14ac:dyDescent="0.25">
      <c r="A4734" s="651">
        <v>4733</v>
      </c>
      <c r="B4734" s="651" t="s">
        <v>1308</v>
      </c>
      <c r="C4734" s="651" t="s">
        <v>1305</v>
      </c>
      <c r="D4734" s="651" t="s">
        <v>1298</v>
      </c>
      <c r="E4734" s="651" t="s">
        <v>1303</v>
      </c>
      <c r="F4734" s="651" t="s">
        <v>1301</v>
      </c>
      <c r="G4734" s="651" t="s">
        <v>1303</v>
      </c>
      <c r="H4734" s="651">
        <v>0.04</v>
      </c>
      <c r="I4734" s="651" t="s">
        <v>1302</v>
      </c>
    </row>
    <row r="4735" spans="1:9" ht="15.75" x14ac:dyDescent="0.25">
      <c r="A4735" s="651">
        <v>4734</v>
      </c>
      <c r="B4735" s="651" t="s">
        <v>1308</v>
      </c>
      <c r="C4735" s="651" t="s">
        <v>1305</v>
      </c>
      <c r="D4735" s="651" t="s">
        <v>1298</v>
      </c>
      <c r="E4735" s="651" t="s">
        <v>1303</v>
      </c>
      <c r="F4735" s="651" t="s">
        <v>1301</v>
      </c>
      <c r="G4735" s="651" t="s">
        <v>1303</v>
      </c>
      <c r="H4735" s="651">
        <v>0.04</v>
      </c>
      <c r="I4735" s="651" t="s">
        <v>1302</v>
      </c>
    </row>
    <row r="4736" spans="1:9" ht="15.75" x14ac:dyDescent="0.25">
      <c r="A4736" s="651">
        <v>4735</v>
      </c>
      <c r="B4736" s="651" t="s">
        <v>1308</v>
      </c>
      <c r="C4736" s="651" t="s">
        <v>1305</v>
      </c>
      <c r="D4736" s="651" t="s">
        <v>1298</v>
      </c>
      <c r="E4736" s="651" t="s">
        <v>1303</v>
      </c>
      <c r="F4736" s="651" t="s">
        <v>1301</v>
      </c>
      <c r="G4736" s="651" t="s">
        <v>1303</v>
      </c>
      <c r="H4736" s="651">
        <v>0.04</v>
      </c>
      <c r="I4736" s="651" t="s">
        <v>1302</v>
      </c>
    </row>
    <row r="4737" spans="1:9" ht="15.75" x14ac:dyDescent="0.25">
      <c r="A4737" s="651">
        <v>4736</v>
      </c>
      <c r="B4737" s="651" t="s">
        <v>1308</v>
      </c>
      <c r="C4737" s="651" t="s">
        <v>1305</v>
      </c>
      <c r="D4737" s="651" t="s">
        <v>1298</v>
      </c>
      <c r="E4737" s="651" t="s">
        <v>1303</v>
      </c>
      <c r="F4737" s="651" t="s">
        <v>1301</v>
      </c>
      <c r="G4737" s="651" t="s">
        <v>1303</v>
      </c>
      <c r="H4737" s="651">
        <v>0.04</v>
      </c>
      <c r="I4737" s="651" t="s">
        <v>1302</v>
      </c>
    </row>
    <row r="4738" spans="1:9" ht="15.75" x14ac:dyDescent="0.25">
      <c r="A4738" s="651">
        <v>4737</v>
      </c>
      <c r="B4738" s="651" t="s">
        <v>1308</v>
      </c>
      <c r="C4738" s="651" t="s">
        <v>1305</v>
      </c>
      <c r="D4738" s="651" t="s">
        <v>1298</v>
      </c>
      <c r="E4738" s="651" t="s">
        <v>1303</v>
      </c>
      <c r="F4738" s="651" t="s">
        <v>1301</v>
      </c>
      <c r="G4738" s="651" t="s">
        <v>1303</v>
      </c>
      <c r="H4738" s="651">
        <v>0.04</v>
      </c>
      <c r="I4738" s="651" t="s">
        <v>1302</v>
      </c>
    </row>
    <row r="4739" spans="1:9" ht="15.75" x14ac:dyDescent="0.25">
      <c r="A4739" s="651">
        <v>4738</v>
      </c>
      <c r="B4739" s="651" t="s">
        <v>1308</v>
      </c>
      <c r="C4739" s="651" t="s">
        <v>1305</v>
      </c>
      <c r="D4739" s="651" t="s">
        <v>1298</v>
      </c>
      <c r="E4739" s="651" t="s">
        <v>1303</v>
      </c>
      <c r="F4739" s="651" t="s">
        <v>1301</v>
      </c>
      <c r="G4739" s="651" t="s">
        <v>1303</v>
      </c>
      <c r="H4739" s="651">
        <v>0.04</v>
      </c>
      <c r="I4739" s="651" t="s">
        <v>1302</v>
      </c>
    </row>
    <row r="4740" spans="1:9" ht="15.75" x14ac:dyDescent="0.25">
      <c r="A4740" s="651">
        <v>4739</v>
      </c>
      <c r="B4740" s="651" t="s">
        <v>1308</v>
      </c>
      <c r="C4740" s="651" t="s">
        <v>1305</v>
      </c>
      <c r="D4740" s="651" t="s">
        <v>1298</v>
      </c>
      <c r="E4740" s="651" t="s">
        <v>1303</v>
      </c>
      <c r="F4740" s="651" t="s">
        <v>1301</v>
      </c>
      <c r="G4740" s="651" t="s">
        <v>1303</v>
      </c>
      <c r="H4740" s="651">
        <v>0.04</v>
      </c>
      <c r="I4740" s="651" t="s">
        <v>1302</v>
      </c>
    </row>
    <row r="4741" spans="1:9" ht="15.75" x14ac:dyDescent="0.25">
      <c r="A4741" s="651">
        <v>4740</v>
      </c>
      <c r="B4741" s="651" t="s">
        <v>1308</v>
      </c>
      <c r="C4741" s="651" t="s">
        <v>1305</v>
      </c>
      <c r="D4741" s="651" t="s">
        <v>1298</v>
      </c>
      <c r="E4741" s="651" t="s">
        <v>1303</v>
      </c>
      <c r="F4741" s="651" t="s">
        <v>1301</v>
      </c>
      <c r="G4741" s="651" t="s">
        <v>1303</v>
      </c>
      <c r="H4741" s="651">
        <v>0.04</v>
      </c>
      <c r="I4741" s="651" t="s">
        <v>1302</v>
      </c>
    </row>
    <row r="4742" spans="1:9" ht="15.75" x14ac:dyDescent="0.25">
      <c r="A4742" s="651">
        <v>4741</v>
      </c>
      <c r="B4742" s="651" t="s">
        <v>1308</v>
      </c>
      <c r="C4742" s="651" t="s">
        <v>1305</v>
      </c>
      <c r="D4742" s="651" t="s">
        <v>1298</v>
      </c>
      <c r="E4742" s="651" t="s">
        <v>1303</v>
      </c>
      <c r="F4742" s="651" t="s">
        <v>1301</v>
      </c>
      <c r="G4742" s="651" t="s">
        <v>1303</v>
      </c>
      <c r="H4742" s="651">
        <v>0.04</v>
      </c>
      <c r="I4742" s="651" t="s">
        <v>1302</v>
      </c>
    </row>
    <row r="4743" spans="1:9" ht="15.75" x14ac:dyDescent="0.25">
      <c r="A4743" s="651">
        <v>4742</v>
      </c>
      <c r="B4743" s="651" t="s">
        <v>1308</v>
      </c>
      <c r="C4743" s="651" t="s">
        <v>1305</v>
      </c>
      <c r="D4743" s="651" t="s">
        <v>1298</v>
      </c>
      <c r="E4743" s="651" t="s">
        <v>1303</v>
      </c>
      <c r="F4743" s="651" t="s">
        <v>1301</v>
      </c>
      <c r="G4743" s="651" t="s">
        <v>1303</v>
      </c>
      <c r="H4743" s="651">
        <v>0.04</v>
      </c>
      <c r="I4743" s="651" t="s">
        <v>1302</v>
      </c>
    </row>
    <row r="4744" spans="1:9" ht="15.75" x14ac:dyDescent="0.25">
      <c r="A4744" s="651">
        <v>4743</v>
      </c>
      <c r="B4744" s="651" t="s">
        <v>1308</v>
      </c>
      <c r="C4744" s="651" t="s">
        <v>1305</v>
      </c>
      <c r="D4744" s="651" t="s">
        <v>1298</v>
      </c>
      <c r="E4744" s="651" t="s">
        <v>1303</v>
      </c>
      <c r="F4744" s="651" t="s">
        <v>1301</v>
      </c>
      <c r="G4744" s="651" t="s">
        <v>1303</v>
      </c>
      <c r="H4744" s="651">
        <v>0.04</v>
      </c>
      <c r="I4744" s="651" t="s">
        <v>1302</v>
      </c>
    </row>
    <row r="4745" spans="1:9" ht="15.75" x14ac:dyDescent="0.25">
      <c r="A4745" s="651">
        <v>4744</v>
      </c>
      <c r="B4745" s="651" t="s">
        <v>1308</v>
      </c>
      <c r="C4745" s="651" t="s">
        <v>1305</v>
      </c>
      <c r="D4745" s="651" t="s">
        <v>1298</v>
      </c>
      <c r="E4745" s="651" t="s">
        <v>1303</v>
      </c>
      <c r="F4745" s="651" t="s">
        <v>1301</v>
      </c>
      <c r="G4745" s="651" t="s">
        <v>1303</v>
      </c>
      <c r="H4745" s="651">
        <v>0.04</v>
      </c>
      <c r="I4745" s="651" t="s">
        <v>1302</v>
      </c>
    </row>
    <row r="4746" spans="1:9" ht="15.75" x14ac:dyDescent="0.25">
      <c r="A4746" s="651">
        <v>4745</v>
      </c>
      <c r="B4746" s="651" t="s">
        <v>1308</v>
      </c>
      <c r="C4746" s="651" t="s">
        <v>1305</v>
      </c>
      <c r="D4746" s="651" t="s">
        <v>1298</v>
      </c>
      <c r="E4746" s="651" t="s">
        <v>1303</v>
      </c>
      <c r="F4746" s="651" t="s">
        <v>1301</v>
      </c>
      <c r="G4746" s="651" t="s">
        <v>1303</v>
      </c>
      <c r="H4746" s="651">
        <v>0.04</v>
      </c>
      <c r="I4746" s="651" t="s">
        <v>1302</v>
      </c>
    </row>
    <row r="4747" spans="1:9" ht="15.75" x14ac:dyDescent="0.25">
      <c r="A4747" s="651">
        <v>4746</v>
      </c>
      <c r="B4747" s="651" t="s">
        <v>1308</v>
      </c>
      <c r="C4747" s="651" t="s">
        <v>1305</v>
      </c>
      <c r="D4747" s="651" t="s">
        <v>1298</v>
      </c>
      <c r="E4747" s="651" t="s">
        <v>1303</v>
      </c>
      <c r="F4747" s="651" t="s">
        <v>1301</v>
      </c>
      <c r="G4747" s="651" t="s">
        <v>1303</v>
      </c>
      <c r="H4747" s="651">
        <v>0.04</v>
      </c>
      <c r="I4747" s="651" t="s">
        <v>1302</v>
      </c>
    </row>
    <row r="4748" spans="1:9" ht="15.75" x14ac:dyDescent="0.25">
      <c r="A4748" s="651">
        <v>4747</v>
      </c>
      <c r="B4748" s="651" t="s">
        <v>1308</v>
      </c>
      <c r="C4748" s="651" t="s">
        <v>1305</v>
      </c>
      <c r="D4748" s="651" t="s">
        <v>1298</v>
      </c>
      <c r="E4748" s="651" t="s">
        <v>1303</v>
      </c>
      <c r="F4748" s="651" t="s">
        <v>1301</v>
      </c>
      <c r="G4748" s="651" t="s">
        <v>1303</v>
      </c>
      <c r="H4748" s="651">
        <v>0.04</v>
      </c>
      <c r="I4748" s="651" t="s">
        <v>1302</v>
      </c>
    </row>
    <row r="4749" spans="1:9" ht="15.75" x14ac:dyDescent="0.25">
      <c r="A4749" s="651">
        <v>4748</v>
      </c>
      <c r="B4749" s="651" t="s">
        <v>1308</v>
      </c>
      <c r="C4749" s="651" t="s">
        <v>1305</v>
      </c>
      <c r="D4749" s="651" t="s">
        <v>1298</v>
      </c>
      <c r="E4749" s="651" t="s">
        <v>1303</v>
      </c>
      <c r="F4749" s="651" t="s">
        <v>1301</v>
      </c>
      <c r="G4749" s="651" t="s">
        <v>1303</v>
      </c>
      <c r="H4749" s="651">
        <v>0.04</v>
      </c>
      <c r="I4749" s="651" t="s">
        <v>1302</v>
      </c>
    </row>
    <row r="4750" spans="1:9" ht="15.75" x14ac:dyDescent="0.25">
      <c r="A4750" s="651">
        <v>4749</v>
      </c>
      <c r="B4750" s="651" t="s">
        <v>1308</v>
      </c>
      <c r="C4750" s="651" t="s">
        <v>1305</v>
      </c>
      <c r="D4750" s="651" t="s">
        <v>1298</v>
      </c>
      <c r="E4750" s="651" t="s">
        <v>1303</v>
      </c>
      <c r="F4750" s="651" t="s">
        <v>1301</v>
      </c>
      <c r="G4750" s="651" t="s">
        <v>1303</v>
      </c>
      <c r="H4750" s="651">
        <v>0.04</v>
      </c>
      <c r="I4750" s="651" t="s">
        <v>1302</v>
      </c>
    </row>
    <row r="4751" spans="1:9" ht="15.75" x14ac:dyDescent="0.25">
      <c r="A4751" s="651">
        <v>4750</v>
      </c>
      <c r="B4751" s="651" t="s">
        <v>1308</v>
      </c>
      <c r="C4751" s="651" t="s">
        <v>1305</v>
      </c>
      <c r="D4751" s="651" t="s">
        <v>1298</v>
      </c>
      <c r="E4751" s="651" t="s">
        <v>1303</v>
      </c>
      <c r="F4751" s="651" t="s">
        <v>1301</v>
      </c>
      <c r="G4751" s="651" t="s">
        <v>1303</v>
      </c>
      <c r="H4751" s="651">
        <v>0.04</v>
      </c>
      <c r="I4751" s="651" t="s">
        <v>1302</v>
      </c>
    </row>
    <row r="4752" spans="1:9" ht="15.75" x14ac:dyDescent="0.25">
      <c r="A4752" s="651">
        <v>4751</v>
      </c>
      <c r="B4752" s="651" t="s">
        <v>1308</v>
      </c>
      <c r="C4752" s="651" t="s">
        <v>1305</v>
      </c>
      <c r="D4752" s="651" t="s">
        <v>1298</v>
      </c>
      <c r="E4752" s="651" t="s">
        <v>1303</v>
      </c>
      <c r="F4752" s="651" t="s">
        <v>1301</v>
      </c>
      <c r="G4752" s="651" t="s">
        <v>1303</v>
      </c>
      <c r="H4752" s="651">
        <v>0.04</v>
      </c>
      <c r="I4752" s="651" t="s">
        <v>1302</v>
      </c>
    </row>
    <row r="4753" spans="1:9" ht="15.75" x14ac:dyDescent="0.25">
      <c r="A4753" s="651">
        <v>4752</v>
      </c>
      <c r="B4753" s="651" t="s">
        <v>1308</v>
      </c>
      <c r="C4753" s="651" t="s">
        <v>1305</v>
      </c>
      <c r="D4753" s="651" t="s">
        <v>1298</v>
      </c>
      <c r="E4753" s="651" t="s">
        <v>1303</v>
      </c>
      <c r="F4753" s="651" t="s">
        <v>1301</v>
      </c>
      <c r="G4753" s="651" t="s">
        <v>1303</v>
      </c>
      <c r="H4753" s="651">
        <v>0.04</v>
      </c>
      <c r="I4753" s="651" t="s">
        <v>1302</v>
      </c>
    </row>
    <row r="4754" spans="1:9" ht="15.75" x14ac:dyDescent="0.25">
      <c r="A4754" s="651">
        <v>4753</v>
      </c>
      <c r="B4754" s="651" t="s">
        <v>1308</v>
      </c>
      <c r="C4754" s="651" t="s">
        <v>1305</v>
      </c>
      <c r="D4754" s="651" t="s">
        <v>1298</v>
      </c>
      <c r="E4754" s="651" t="s">
        <v>1303</v>
      </c>
      <c r="F4754" s="651" t="s">
        <v>1301</v>
      </c>
      <c r="G4754" s="651" t="s">
        <v>1303</v>
      </c>
      <c r="H4754" s="651">
        <v>0.04</v>
      </c>
      <c r="I4754" s="651" t="s">
        <v>1302</v>
      </c>
    </row>
    <row r="4755" spans="1:9" ht="15.75" x14ac:dyDescent="0.25">
      <c r="A4755" s="651">
        <v>4754</v>
      </c>
      <c r="B4755" s="651" t="s">
        <v>1308</v>
      </c>
      <c r="C4755" s="651" t="s">
        <v>1305</v>
      </c>
      <c r="D4755" s="651" t="s">
        <v>1298</v>
      </c>
      <c r="E4755" s="651" t="s">
        <v>1303</v>
      </c>
      <c r="F4755" s="651" t="s">
        <v>1301</v>
      </c>
      <c r="G4755" s="651" t="s">
        <v>1303</v>
      </c>
      <c r="H4755" s="651">
        <v>0.04</v>
      </c>
      <c r="I4755" s="651" t="s">
        <v>1302</v>
      </c>
    </row>
    <row r="4756" spans="1:9" ht="15.75" x14ac:dyDescent="0.25">
      <c r="A4756" s="651">
        <v>4755</v>
      </c>
      <c r="B4756" s="651" t="s">
        <v>1308</v>
      </c>
      <c r="C4756" s="651" t="s">
        <v>1305</v>
      </c>
      <c r="D4756" s="651" t="s">
        <v>1298</v>
      </c>
      <c r="E4756" s="651" t="s">
        <v>1303</v>
      </c>
      <c r="F4756" s="651" t="s">
        <v>1301</v>
      </c>
      <c r="G4756" s="651" t="s">
        <v>1303</v>
      </c>
      <c r="H4756" s="651">
        <v>0.04</v>
      </c>
      <c r="I4756" s="651" t="s">
        <v>1302</v>
      </c>
    </row>
    <row r="4757" spans="1:9" ht="15.75" x14ac:dyDescent="0.25">
      <c r="A4757" s="651">
        <v>4756</v>
      </c>
      <c r="B4757" s="651" t="s">
        <v>1308</v>
      </c>
      <c r="C4757" s="651" t="s">
        <v>1305</v>
      </c>
      <c r="D4757" s="651" t="s">
        <v>1298</v>
      </c>
      <c r="E4757" s="651" t="s">
        <v>1303</v>
      </c>
      <c r="F4757" s="651" t="s">
        <v>1301</v>
      </c>
      <c r="G4757" s="651" t="s">
        <v>1303</v>
      </c>
      <c r="H4757" s="651">
        <v>0.04</v>
      </c>
      <c r="I4757" s="651" t="s">
        <v>1302</v>
      </c>
    </row>
    <row r="4758" spans="1:9" ht="15.75" x14ac:dyDescent="0.25">
      <c r="A4758" s="651">
        <v>4757</v>
      </c>
      <c r="B4758" s="651" t="s">
        <v>1308</v>
      </c>
      <c r="C4758" s="651" t="s">
        <v>1305</v>
      </c>
      <c r="D4758" s="651" t="s">
        <v>1298</v>
      </c>
      <c r="E4758" s="651" t="s">
        <v>1303</v>
      </c>
      <c r="F4758" s="651" t="s">
        <v>1301</v>
      </c>
      <c r="G4758" s="651" t="s">
        <v>1303</v>
      </c>
      <c r="H4758" s="651">
        <v>0.04</v>
      </c>
      <c r="I4758" s="651" t="s">
        <v>1302</v>
      </c>
    </row>
    <row r="4759" spans="1:9" ht="15.75" x14ac:dyDescent="0.25">
      <c r="A4759" s="651">
        <v>4758</v>
      </c>
      <c r="B4759" s="651" t="s">
        <v>1308</v>
      </c>
      <c r="C4759" s="651" t="s">
        <v>1305</v>
      </c>
      <c r="D4759" s="651" t="s">
        <v>1298</v>
      </c>
      <c r="E4759" s="651" t="s">
        <v>1303</v>
      </c>
      <c r="F4759" s="651" t="s">
        <v>1301</v>
      </c>
      <c r="G4759" s="651" t="s">
        <v>1303</v>
      </c>
      <c r="H4759" s="651">
        <v>0.04</v>
      </c>
      <c r="I4759" s="651" t="s">
        <v>1302</v>
      </c>
    </row>
    <row r="4760" spans="1:9" ht="15.75" x14ac:dyDescent="0.25">
      <c r="A4760" s="651">
        <v>4759</v>
      </c>
      <c r="B4760" s="651" t="s">
        <v>1308</v>
      </c>
      <c r="C4760" s="651" t="s">
        <v>1305</v>
      </c>
      <c r="D4760" s="651" t="s">
        <v>1298</v>
      </c>
      <c r="E4760" s="651" t="s">
        <v>1303</v>
      </c>
      <c r="F4760" s="651" t="s">
        <v>1301</v>
      </c>
      <c r="G4760" s="651" t="s">
        <v>1303</v>
      </c>
      <c r="H4760" s="651">
        <v>0.04</v>
      </c>
      <c r="I4760" s="651" t="s">
        <v>1302</v>
      </c>
    </row>
    <row r="4761" spans="1:9" ht="15.75" x14ac:dyDescent="0.25">
      <c r="A4761" s="651">
        <v>4760</v>
      </c>
      <c r="B4761" s="651" t="s">
        <v>1308</v>
      </c>
      <c r="C4761" s="651" t="s">
        <v>1305</v>
      </c>
      <c r="D4761" s="651" t="s">
        <v>1298</v>
      </c>
      <c r="E4761" s="651" t="s">
        <v>1303</v>
      </c>
      <c r="F4761" s="651" t="s">
        <v>1301</v>
      </c>
      <c r="G4761" s="651" t="s">
        <v>1303</v>
      </c>
      <c r="H4761" s="651">
        <v>0.04</v>
      </c>
      <c r="I4761" s="651" t="s">
        <v>1302</v>
      </c>
    </row>
    <row r="4762" spans="1:9" ht="15.75" x14ac:dyDescent="0.25">
      <c r="A4762" s="651">
        <v>4761</v>
      </c>
      <c r="B4762" s="651" t="s">
        <v>1308</v>
      </c>
      <c r="C4762" s="651" t="s">
        <v>1305</v>
      </c>
      <c r="D4762" s="651" t="s">
        <v>1298</v>
      </c>
      <c r="E4762" s="651" t="s">
        <v>1303</v>
      </c>
      <c r="F4762" s="651" t="s">
        <v>1301</v>
      </c>
      <c r="G4762" s="651" t="s">
        <v>1303</v>
      </c>
      <c r="H4762" s="651">
        <v>0.04</v>
      </c>
      <c r="I4762" s="651" t="s">
        <v>1302</v>
      </c>
    </row>
    <row r="4763" spans="1:9" ht="15.75" x14ac:dyDescent="0.25">
      <c r="A4763" s="651">
        <v>4762</v>
      </c>
      <c r="B4763" s="651" t="s">
        <v>1308</v>
      </c>
      <c r="C4763" s="651" t="s">
        <v>1305</v>
      </c>
      <c r="D4763" s="651" t="s">
        <v>1298</v>
      </c>
      <c r="E4763" s="651" t="s">
        <v>1303</v>
      </c>
      <c r="F4763" s="651" t="s">
        <v>1301</v>
      </c>
      <c r="G4763" s="651" t="s">
        <v>1303</v>
      </c>
      <c r="H4763" s="651">
        <v>0.04</v>
      </c>
      <c r="I4763" s="651" t="s">
        <v>1302</v>
      </c>
    </row>
    <row r="4764" spans="1:9" ht="15.75" x14ac:dyDescent="0.25">
      <c r="A4764" s="651">
        <v>4763</v>
      </c>
      <c r="B4764" s="651" t="s">
        <v>1308</v>
      </c>
      <c r="C4764" s="651" t="s">
        <v>1305</v>
      </c>
      <c r="D4764" s="651" t="s">
        <v>1298</v>
      </c>
      <c r="E4764" s="651" t="s">
        <v>1303</v>
      </c>
      <c r="F4764" s="651" t="s">
        <v>1301</v>
      </c>
      <c r="G4764" s="651" t="s">
        <v>1303</v>
      </c>
      <c r="H4764" s="651">
        <v>0.04</v>
      </c>
      <c r="I4764" s="651" t="s">
        <v>1302</v>
      </c>
    </row>
    <row r="4765" spans="1:9" ht="15.75" x14ac:dyDescent="0.25">
      <c r="A4765" s="651">
        <v>4764</v>
      </c>
      <c r="B4765" s="651" t="s">
        <v>1308</v>
      </c>
      <c r="C4765" s="651" t="s">
        <v>1305</v>
      </c>
      <c r="D4765" s="651" t="s">
        <v>1298</v>
      </c>
      <c r="E4765" s="651" t="s">
        <v>1303</v>
      </c>
      <c r="F4765" s="651" t="s">
        <v>1301</v>
      </c>
      <c r="G4765" s="651" t="s">
        <v>1303</v>
      </c>
      <c r="H4765" s="651">
        <v>0.04</v>
      </c>
      <c r="I4765" s="651" t="s">
        <v>1302</v>
      </c>
    </row>
    <row r="4766" spans="1:9" ht="15.75" x14ac:dyDescent="0.25">
      <c r="A4766" s="651">
        <v>4765</v>
      </c>
      <c r="B4766" s="651" t="s">
        <v>1308</v>
      </c>
      <c r="C4766" s="651" t="s">
        <v>1305</v>
      </c>
      <c r="D4766" s="651" t="s">
        <v>1298</v>
      </c>
      <c r="E4766" s="651" t="s">
        <v>1303</v>
      </c>
      <c r="F4766" s="651" t="s">
        <v>1301</v>
      </c>
      <c r="G4766" s="651" t="s">
        <v>1303</v>
      </c>
      <c r="H4766" s="651">
        <v>0.04</v>
      </c>
      <c r="I4766" s="651" t="s">
        <v>1302</v>
      </c>
    </row>
    <row r="4767" spans="1:9" ht="15.75" x14ac:dyDescent="0.25">
      <c r="A4767" s="651">
        <v>4766</v>
      </c>
      <c r="B4767" s="651" t="s">
        <v>1308</v>
      </c>
      <c r="C4767" s="651" t="s">
        <v>1305</v>
      </c>
      <c r="D4767" s="651" t="s">
        <v>1298</v>
      </c>
      <c r="E4767" s="651" t="s">
        <v>1303</v>
      </c>
      <c r="F4767" s="651" t="s">
        <v>1301</v>
      </c>
      <c r="G4767" s="651" t="s">
        <v>1303</v>
      </c>
      <c r="H4767" s="651">
        <v>0.04</v>
      </c>
      <c r="I4767" s="651" t="s">
        <v>1302</v>
      </c>
    </row>
    <row r="4768" spans="1:9" ht="15.75" x14ac:dyDescent="0.25">
      <c r="A4768" s="651">
        <v>4767</v>
      </c>
      <c r="B4768" s="651" t="s">
        <v>1308</v>
      </c>
      <c r="C4768" s="651" t="s">
        <v>1305</v>
      </c>
      <c r="D4768" s="651" t="s">
        <v>1298</v>
      </c>
      <c r="E4768" s="651" t="s">
        <v>1303</v>
      </c>
      <c r="F4768" s="651" t="s">
        <v>1301</v>
      </c>
      <c r="G4768" s="651" t="s">
        <v>1303</v>
      </c>
      <c r="H4768" s="651">
        <v>0.04</v>
      </c>
      <c r="I4768" s="651" t="s">
        <v>1302</v>
      </c>
    </row>
    <row r="4769" spans="1:9" ht="15.75" x14ac:dyDescent="0.25">
      <c r="A4769" s="651">
        <v>4768</v>
      </c>
      <c r="B4769" s="651" t="s">
        <v>1308</v>
      </c>
      <c r="C4769" s="651" t="s">
        <v>1305</v>
      </c>
      <c r="D4769" s="651" t="s">
        <v>1298</v>
      </c>
      <c r="E4769" s="651" t="s">
        <v>1303</v>
      </c>
      <c r="F4769" s="651" t="s">
        <v>1301</v>
      </c>
      <c r="G4769" s="651" t="s">
        <v>1303</v>
      </c>
      <c r="H4769" s="651">
        <v>0.04</v>
      </c>
      <c r="I4769" s="651" t="s">
        <v>1302</v>
      </c>
    </row>
    <row r="4770" spans="1:9" ht="15.75" x14ac:dyDescent="0.25">
      <c r="A4770" s="651">
        <v>4769</v>
      </c>
      <c r="B4770" s="651" t="s">
        <v>1308</v>
      </c>
      <c r="C4770" s="651" t="s">
        <v>1305</v>
      </c>
      <c r="D4770" s="651" t="s">
        <v>1298</v>
      </c>
      <c r="E4770" s="651" t="s">
        <v>1303</v>
      </c>
      <c r="F4770" s="651" t="s">
        <v>1301</v>
      </c>
      <c r="G4770" s="651" t="s">
        <v>1303</v>
      </c>
      <c r="H4770" s="651">
        <v>0.04</v>
      </c>
      <c r="I4770" s="651" t="s">
        <v>1302</v>
      </c>
    </row>
    <row r="4771" spans="1:9" ht="15.75" x14ac:dyDescent="0.25">
      <c r="A4771" s="651">
        <v>4770</v>
      </c>
      <c r="B4771" s="651" t="s">
        <v>1308</v>
      </c>
      <c r="C4771" s="651" t="s">
        <v>1305</v>
      </c>
      <c r="D4771" s="651" t="s">
        <v>1298</v>
      </c>
      <c r="E4771" s="651" t="s">
        <v>1303</v>
      </c>
      <c r="F4771" s="651" t="s">
        <v>1301</v>
      </c>
      <c r="G4771" s="651" t="s">
        <v>1303</v>
      </c>
      <c r="H4771" s="651">
        <v>0.04</v>
      </c>
      <c r="I4771" s="651" t="s">
        <v>1302</v>
      </c>
    </row>
    <row r="4772" spans="1:9" ht="15.75" x14ac:dyDescent="0.25">
      <c r="A4772" s="651">
        <v>4771</v>
      </c>
      <c r="B4772" s="651" t="s">
        <v>1308</v>
      </c>
      <c r="C4772" s="651" t="s">
        <v>1305</v>
      </c>
      <c r="D4772" s="651" t="s">
        <v>1298</v>
      </c>
      <c r="E4772" s="651" t="s">
        <v>1303</v>
      </c>
      <c r="F4772" s="651" t="s">
        <v>1301</v>
      </c>
      <c r="G4772" s="651" t="s">
        <v>1303</v>
      </c>
      <c r="H4772" s="651">
        <v>0.04</v>
      </c>
      <c r="I4772" s="651" t="s">
        <v>1302</v>
      </c>
    </row>
    <row r="4773" spans="1:9" ht="15.75" x14ac:dyDescent="0.25">
      <c r="A4773" s="651">
        <v>4772</v>
      </c>
      <c r="B4773" s="651" t="s">
        <v>1308</v>
      </c>
      <c r="C4773" s="651" t="s">
        <v>1305</v>
      </c>
      <c r="D4773" s="651" t="s">
        <v>1298</v>
      </c>
      <c r="E4773" s="651" t="s">
        <v>1303</v>
      </c>
      <c r="F4773" s="651" t="s">
        <v>1301</v>
      </c>
      <c r="G4773" s="651" t="s">
        <v>1303</v>
      </c>
      <c r="H4773" s="651">
        <v>0.04</v>
      </c>
      <c r="I4773" s="651" t="s">
        <v>1302</v>
      </c>
    </row>
    <row r="4774" spans="1:9" ht="15.75" x14ac:dyDescent="0.25">
      <c r="A4774" s="651">
        <v>4773</v>
      </c>
      <c r="B4774" s="651" t="s">
        <v>1308</v>
      </c>
      <c r="C4774" s="651" t="s">
        <v>1305</v>
      </c>
      <c r="D4774" s="651" t="s">
        <v>1298</v>
      </c>
      <c r="E4774" s="651" t="s">
        <v>1303</v>
      </c>
      <c r="F4774" s="651" t="s">
        <v>1301</v>
      </c>
      <c r="G4774" s="651" t="s">
        <v>1303</v>
      </c>
      <c r="H4774" s="651">
        <v>0.04</v>
      </c>
      <c r="I4774" s="651" t="s">
        <v>1302</v>
      </c>
    </row>
    <row r="4775" spans="1:9" ht="15.75" x14ac:dyDescent="0.25">
      <c r="A4775" s="651">
        <v>4774</v>
      </c>
      <c r="B4775" s="651" t="s">
        <v>1308</v>
      </c>
      <c r="C4775" s="651" t="s">
        <v>1305</v>
      </c>
      <c r="D4775" s="651" t="s">
        <v>1298</v>
      </c>
      <c r="E4775" s="651" t="s">
        <v>1303</v>
      </c>
      <c r="F4775" s="651" t="s">
        <v>1301</v>
      </c>
      <c r="G4775" s="651" t="s">
        <v>1303</v>
      </c>
      <c r="H4775" s="651">
        <v>0.04</v>
      </c>
      <c r="I4775" s="651" t="s">
        <v>1302</v>
      </c>
    </row>
    <row r="4776" spans="1:9" ht="15.75" x14ac:dyDescent="0.25">
      <c r="A4776" s="651">
        <v>4775</v>
      </c>
      <c r="B4776" s="651" t="s">
        <v>1308</v>
      </c>
      <c r="C4776" s="651" t="s">
        <v>1305</v>
      </c>
      <c r="D4776" s="651" t="s">
        <v>1298</v>
      </c>
      <c r="E4776" s="651" t="s">
        <v>1303</v>
      </c>
      <c r="F4776" s="651" t="s">
        <v>1301</v>
      </c>
      <c r="G4776" s="651" t="s">
        <v>1303</v>
      </c>
      <c r="H4776" s="651">
        <v>0.04</v>
      </c>
      <c r="I4776" s="651" t="s">
        <v>1302</v>
      </c>
    </row>
    <row r="4777" spans="1:9" ht="15.75" x14ac:dyDescent="0.25">
      <c r="A4777" s="651">
        <v>4776</v>
      </c>
      <c r="B4777" s="651" t="s">
        <v>1308</v>
      </c>
      <c r="C4777" s="651" t="s">
        <v>1305</v>
      </c>
      <c r="D4777" s="651" t="s">
        <v>1298</v>
      </c>
      <c r="E4777" s="651" t="s">
        <v>1303</v>
      </c>
      <c r="F4777" s="651" t="s">
        <v>1301</v>
      </c>
      <c r="G4777" s="651" t="s">
        <v>1303</v>
      </c>
      <c r="H4777" s="651">
        <v>0.04</v>
      </c>
      <c r="I4777" s="651" t="s">
        <v>1302</v>
      </c>
    </row>
    <row r="4778" spans="1:9" ht="15.75" x14ac:dyDescent="0.25">
      <c r="A4778" s="651">
        <v>4777</v>
      </c>
      <c r="B4778" s="651" t="s">
        <v>1308</v>
      </c>
      <c r="C4778" s="651" t="s">
        <v>1305</v>
      </c>
      <c r="D4778" s="651" t="s">
        <v>1298</v>
      </c>
      <c r="E4778" s="651" t="s">
        <v>1303</v>
      </c>
      <c r="F4778" s="651" t="s">
        <v>1301</v>
      </c>
      <c r="G4778" s="651" t="s">
        <v>1303</v>
      </c>
      <c r="H4778" s="651">
        <v>0.04</v>
      </c>
      <c r="I4778" s="651" t="s">
        <v>1302</v>
      </c>
    </row>
    <row r="4779" spans="1:9" ht="15.75" x14ac:dyDescent="0.25">
      <c r="A4779" s="651">
        <v>4778</v>
      </c>
      <c r="B4779" s="651" t="s">
        <v>1308</v>
      </c>
      <c r="C4779" s="651" t="s">
        <v>1305</v>
      </c>
      <c r="D4779" s="651" t="s">
        <v>1298</v>
      </c>
      <c r="E4779" s="651" t="s">
        <v>1303</v>
      </c>
      <c r="F4779" s="651" t="s">
        <v>1301</v>
      </c>
      <c r="G4779" s="651" t="s">
        <v>1303</v>
      </c>
      <c r="H4779" s="651">
        <v>0.04</v>
      </c>
      <c r="I4779" s="651" t="s">
        <v>1302</v>
      </c>
    </row>
    <row r="4780" spans="1:9" ht="15.75" x14ac:dyDescent="0.25">
      <c r="A4780" s="651">
        <v>4779</v>
      </c>
      <c r="B4780" s="651" t="s">
        <v>1308</v>
      </c>
      <c r="C4780" s="651" t="s">
        <v>1305</v>
      </c>
      <c r="D4780" s="651" t="s">
        <v>1298</v>
      </c>
      <c r="E4780" s="651" t="s">
        <v>1303</v>
      </c>
      <c r="F4780" s="651" t="s">
        <v>1301</v>
      </c>
      <c r="G4780" s="651" t="s">
        <v>1303</v>
      </c>
      <c r="H4780" s="651">
        <v>0.04</v>
      </c>
      <c r="I4780" s="651" t="s">
        <v>1302</v>
      </c>
    </row>
    <row r="4781" spans="1:9" ht="15.75" x14ac:dyDescent="0.25">
      <c r="A4781" s="651">
        <v>4780</v>
      </c>
      <c r="B4781" s="651" t="s">
        <v>1308</v>
      </c>
      <c r="C4781" s="651" t="s">
        <v>1305</v>
      </c>
      <c r="D4781" s="651" t="s">
        <v>1298</v>
      </c>
      <c r="E4781" s="651" t="s">
        <v>1303</v>
      </c>
      <c r="F4781" s="651" t="s">
        <v>1301</v>
      </c>
      <c r="G4781" s="651" t="s">
        <v>1303</v>
      </c>
      <c r="H4781" s="651">
        <v>0.04</v>
      </c>
      <c r="I4781" s="651" t="s">
        <v>1302</v>
      </c>
    </row>
    <row r="4782" spans="1:9" ht="15.75" x14ac:dyDescent="0.25">
      <c r="A4782" s="651">
        <v>4781</v>
      </c>
      <c r="B4782" s="651" t="s">
        <v>1308</v>
      </c>
      <c r="C4782" s="651" t="s">
        <v>1305</v>
      </c>
      <c r="D4782" s="651" t="s">
        <v>1298</v>
      </c>
      <c r="E4782" s="651" t="s">
        <v>1303</v>
      </c>
      <c r="F4782" s="651" t="s">
        <v>1301</v>
      </c>
      <c r="G4782" s="651" t="s">
        <v>1303</v>
      </c>
      <c r="H4782" s="651">
        <v>0.04</v>
      </c>
      <c r="I4782" s="651" t="s">
        <v>1302</v>
      </c>
    </row>
    <row r="4783" spans="1:9" ht="15.75" x14ac:dyDescent="0.25">
      <c r="A4783" s="651">
        <v>4782</v>
      </c>
      <c r="B4783" s="651" t="s">
        <v>1308</v>
      </c>
      <c r="C4783" s="651" t="s">
        <v>1305</v>
      </c>
      <c r="D4783" s="651" t="s">
        <v>1298</v>
      </c>
      <c r="E4783" s="651" t="s">
        <v>1303</v>
      </c>
      <c r="F4783" s="651" t="s">
        <v>1301</v>
      </c>
      <c r="G4783" s="651" t="s">
        <v>1303</v>
      </c>
      <c r="H4783" s="651">
        <v>0.04</v>
      </c>
      <c r="I4783" s="651" t="s">
        <v>1302</v>
      </c>
    </row>
    <row r="4784" spans="1:9" ht="15.75" x14ac:dyDescent="0.25">
      <c r="A4784" s="651">
        <v>4783</v>
      </c>
      <c r="B4784" s="651" t="s">
        <v>1308</v>
      </c>
      <c r="C4784" s="651" t="s">
        <v>1305</v>
      </c>
      <c r="D4784" s="651" t="s">
        <v>1298</v>
      </c>
      <c r="E4784" s="651" t="s">
        <v>1303</v>
      </c>
      <c r="F4784" s="651" t="s">
        <v>1301</v>
      </c>
      <c r="G4784" s="651" t="s">
        <v>1303</v>
      </c>
      <c r="H4784" s="651">
        <v>0.04</v>
      </c>
      <c r="I4784" s="651" t="s">
        <v>1302</v>
      </c>
    </row>
    <row r="4785" spans="1:9" ht="15.75" x14ac:dyDescent="0.25">
      <c r="A4785" s="651">
        <v>4784</v>
      </c>
      <c r="B4785" s="651" t="s">
        <v>1308</v>
      </c>
      <c r="C4785" s="651" t="s">
        <v>1305</v>
      </c>
      <c r="D4785" s="651" t="s">
        <v>1298</v>
      </c>
      <c r="E4785" s="651" t="s">
        <v>1303</v>
      </c>
      <c r="F4785" s="651" t="s">
        <v>1301</v>
      </c>
      <c r="G4785" s="651" t="s">
        <v>1303</v>
      </c>
      <c r="H4785" s="651">
        <v>0.04</v>
      </c>
      <c r="I4785" s="651" t="s">
        <v>1302</v>
      </c>
    </row>
    <row r="4786" spans="1:9" ht="15.75" x14ac:dyDescent="0.25">
      <c r="A4786" s="651">
        <v>4785</v>
      </c>
      <c r="B4786" s="651" t="s">
        <v>1308</v>
      </c>
      <c r="C4786" s="651" t="s">
        <v>1305</v>
      </c>
      <c r="D4786" s="651" t="s">
        <v>1298</v>
      </c>
      <c r="E4786" s="651" t="s">
        <v>1303</v>
      </c>
      <c r="F4786" s="651" t="s">
        <v>1301</v>
      </c>
      <c r="G4786" s="651" t="s">
        <v>1303</v>
      </c>
      <c r="H4786" s="651">
        <v>0.04</v>
      </c>
      <c r="I4786" s="651" t="s">
        <v>1302</v>
      </c>
    </row>
    <row r="4787" spans="1:9" ht="15.75" x14ac:dyDescent="0.25">
      <c r="A4787" s="651">
        <v>4786</v>
      </c>
      <c r="B4787" s="651" t="s">
        <v>1308</v>
      </c>
      <c r="C4787" s="651" t="s">
        <v>1305</v>
      </c>
      <c r="D4787" s="651" t="s">
        <v>1298</v>
      </c>
      <c r="E4787" s="651" t="s">
        <v>1303</v>
      </c>
      <c r="F4787" s="651" t="s">
        <v>1301</v>
      </c>
      <c r="G4787" s="651" t="s">
        <v>1303</v>
      </c>
      <c r="H4787" s="651">
        <v>0.04</v>
      </c>
      <c r="I4787" s="651" t="s">
        <v>1302</v>
      </c>
    </row>
    <row r="4788" spans="1:9" ht="15.75" x14ac:dyDescent="0.25">
      <c r="A4788" s="651">
        <v>4787</v>
      </c>
      <c r="B4788" s="651" t="s">
        <v>1308</v>
      </c>
      <c r="C4788" s="651" t="s">
        <v>1305</v>
      </c>
      <c r="D4788" s="651" t="s">
        <v>1298</v>
      </c>
      <c r="E4788" s="651" t="s">
        <v>1303</v>
      </c>
      <c r="F4788" s="651" t="s">
        <v>1301</v>
      </c>
      <c r="G4788" s="651" t="s">
        <v>1303</v>
      </c>
      <c r="H4788" s="651">
        <v>0.04</v>
      </c>
      <c r="I4788" s="651" t="s">
        <v>1302</v>
      </c>
    </row>
    <row r="4789" spans="1:9" ht="15.75" x14ac:dyDescent="0.25">
      <c r="A4789" s="651">
        <v>4788</v>
      </c>
      <c r="B4789" s="651" t="s">
        <v>1308</v>
      </c>
      <c r="C4789" s="651" t="s">
        <v>1305</v>
      </c>
      <c r="D4789" s="651" t="s">
        <v>1298</v>
      </c>
      <c r="E4789" s="651" t="s">
        <v>1303</v>
      </c>
      <c r="F4789" s="651" t="s">
        <v>1301</v>
      </c>
      <c r="G4789" s="651" t="s">
        <v>1303</v>
      </c>
      <c r="H4789" s="651">
        <v>0.04</v>
      </c>
      <c r="I4789" s="651" t="s">
        <v>1302</v>
      </c>
    </row>
    <row r="4790" spans="1:9" ht="15.75" x14ac:dyDescent="0.25">
      <c r="A4790" s="651">
        <v>4789</v>
      </c>
      <c r="B4790" s="651" t="s">
        <v>1308</v>
      </c>
      <c r="C4790" s="651" t="s">
        <v>1305</v>
      </c>
      <c r="D4790" s="651" t="s">
        <v>1298</v>
      </c>
      <c r="E4790" s="651" t="s">
        <v>1303</v>
      </c>
      <c r="F4790" s="651" t="s">
        <v>1301</v>
      </c>
      <c r="G4790" s="651" t="s">
        <v>1303</v>
      </c>
      <c r="H4790" s="651">
        <v>0.04</v>
      </c>
      <c r="I4790" s="651" t="s">
        <v>1302</v>
      </c>
    </row>
    <row r="4791" spans="1:9" ht="15.75" x14ac:dyDescent="0.25">
      <c r="A4791" s="651">
        <v>4790</v>
      </c>
      <c r="B4791" s="651" t="s">
        <v>1308</v>
      </c>
      <c r="C4791" s="651" t="s">
        <v>1305</v>
      </c>
      <c r="D4791" s="651" t="s">
        <v>1298</v>
      </c>
      <c r="E4791" s="651" t="s">
        <v>1303</v>
      </c>
      <c r="F4791" s="651" t="s">
        <v>1301</v>
      </c>
      <c r="G4791" s="651" t="s">
        <v>1303</v>
      </c>
      <c r="H4791" s="651">
        <v>0.04</v>
      </c>
      <c r="I4791" s="651" t="s">
        <v>1302</v>
      </c>
    </row>
    <row r="4792" spans="1:9" ht="15.75" x14ac:dyDescent="0.25">
      <c r="A4792" s="651">
        <v>4791</v>
      </c>
      <c r="B4792" s="651" t="s">
        <v>1308</v>
      </c>
      <c r="C4792" s="651" t="s">
        <v>1305</v>
      </c>
      <c r="D4792" s="651" t="s">
        <v>1298</v>
      </c>
      <c r="E4792" s="651" t="s">
        <v>1303</v>
      </c>
      <c r="F4792" s="651" t="s">
        <v>1301</v>
      </c>
      <c r="G4792" s="651" t="s">
        <v>1303</v>
      </c>
      <c r="H4792" s="651">
        <v>0.04</v>
      </c>
      <c r="I4792" s="651" t="s">
        <v>1302</v>
      </c>
    </row>
    <row r="4793" spans="1:9" ht="15.75" x14ac:dyDescent="0.25">
      <c r="A4793" s="651">
        <v>4792</v>
      </c>
      <c r="B4793" s="651" t="s">
        <v>1308</v>
      </c>
      <c r="C4793" s="651" t="s">
        <v>1305</v>
      </c>
      <c r="D4793" s="651" t="s">
        <v>1298</v>
      </c>
      <c r="E4793" s="651" t="s">
        <v>1303</v>
      </c>
      <c r="F4793" s="651" t="s">
        <v>1301</v>
      </c>
      <c r="G4793" s="651" t="s">
        <v>1303</v>
      </c>
      <c r="H4793" s="651">
        <v>0.04</v>
      </c>
      <c r="I4793" s="651" t="s">
        <v>1302</v>
      </c>
    </row>
    <row r="4794" spans="1:9" ht="15.75" x14ac:dyDescent="0.25">
      <c r="A4794" s="651">
        <v>4793</v>
      </c>
      <c r="B4794" s="651" t="s">
        <v>1308</v>
      </c>
      <c r="C4794" s="651" t="s">
        <v>1305</v>
      </c>
      <c r="D4794" s="651" t="s">
        <v>1298</v>
      </c>
      <c r="E4794" s="651" t="s">
        <v>1303</v>
      </c>
      <c r="F4794" s="651" t="s">
        <v>1301</v>
      </c>
      <c r="G4794" s="651" t="s">
        <v>1303</v>
      </c>
      <c r="H4794" s="651">
        <v>0.04</v>
      </c>
      <c r="I4794" s="651" t="s">
        <v>1302</v>
      </c>
    </row>
    <row r="4795" spans="1:9" ht="15.75" x14ac:dyDescent="0.25">
      <c r="A4795" s="651">
        <v>4794</v>
      </c>
      <c r="B4795" s="651" t="s">
        <v>1308</v>
      </c>
      <c r="C4795" s="651" t="s">
        <v>1305</v>
      </c>
      <c r="D4795" s="651" t="s">
        <v>1298</v>
      </c>
      <c r="E4795" s="651" t="s">
        <v>1303</v>
      </c>
      <c r="F4795" s="651" t="s">
        <v>1301</v>
      </c>
      <c r="G4795" s="651" t="s">
        <v>1303</v>
      </c>
      <c r="H4795" s="651">
        <v>0.04</v>
      </c>
      <c r="I4795" s="651" t="s">
        <v>1302</v>
      </c>
    </row>
    <row r="4796" spans="1:9" ht="15.75" x14ac:dyDescent="0.25">
      <c r="A4796" s="651">
        <v>4795</v>
      </c>
      <c r="B4796" s="651" t="s">
        <v>1308</v>
      </c>
      <c r="C4796" s="651" t="s">
        <v>1305</v>
      </c>
      <c r="D4796" s="651" t="s">
        <v>1298</v>
      </c>
      <c r="E4796" s="651" t="s">
        <v>1303</v>
      </c>
      <c r="F4796" s="651" t="s">
        <v>1301</v>
      </c>
      <c r="G4796" s="651" t="s">
        <v>1303</v>
      </c>
      <c r="H4796" s="651">
        <v>0.04</v>
      </c>
      <c r="I4796" s="651" t="s">
        <v>1302</v>
      </c>
    </row>
    <row r="4797" spans="1:9" ht="15.75" x14ac:dyDescent="0.25">
      <c r="A4797" s="651">
        <v>4796</v>
      </c>
      <c r="B4797" s="651" t="s">
        <v>1308</v>
      </c>
      <c r="C4797" s="651" t="s">
        <v>1305</v>
      </c>
      <c r="D4797" s="651" t="s">
        <v>1298</v>
      </c>
      <c r="E4797" s="651" t="s">
        <v>1303</v>
      </c>
      <c r="F4797" s="651" t="s">
        <v>1301</v>
      </c>
      <c r="G4797" s="651" t="s">
        <v>1303</v>
      </c>
      <c r="H4797" s="651">
        <v>0.04</v>
      </c>
      <c r="I4797" s="651" t="s">
        <v>1302</v>
      </c>
    </row>
    <row r="4798" spans="1:9" ht="15.75" x14ac:dyDescent="0.25">
      <c r="A4798" s="651">
        <v>4797</v>
      </c>
      <c r="B4798" s="651" t="s">
        <v>1308</v>
      </c>
      <c r="C4798" s="651" t="s">
        <v>1305</v>
      </c>
      <c r="D4798" s="651" t="s">
        <v>1298</v>
      </c>
      <c r="E4798" s="651" t="s">
        <v>1303</v>
      </c>
      <c r="F4798" s="651" t="s">
        <v>1301</v>
      </c>
      <c r="G4798" s="651" t="s">
        <v>1303</v>
      </c>
      <c r="H4798" s="651">
        <v>0.04</v>
      </c>
      <c r="I4798" s="651" t="s">
        <v>1302</v>
      </c>
    </row>
    <row r="4799" spans="1:9" ht="15.75" x14ac:dyDescent="0.25">
      <c r="A4799" s="651">
        <v>4798</v>
      </c>
      <c r="B4799" s="651" t="s">
        <v>1308</v>
      </c>
      <c r="C4799" s="651" t="s">
        <v>1305</v>
      </c>
      <c r="D4799" s="651" t="s">
        <v>1298</v>
      </c>
      <c r="E4799" s="651" t="s">
        <v>1303</v>
      </c>
      <c r="F4799" s="651" t="s">
        <v>1301</v>
      </c>
      <c r="G4799" s="651" t="s">
        <v>1303</v>
      </c>
      <c r="H4799" s="651">
        <v>0.04</v>
      </c>
      <c r="I4799" s="651" t="s">
        <v>1302</v>
      </c>
    </row>
    <row r="4800" spans="1:9" ht="15.75" x14ac:dyDescent="0.25">
      <c r="A4800" s="651">
        <v>4799</v>
      </c>
      <c r="B4800" s="651" t="s">
        <v>1308</v>
      </c>
      <c r="C4800" s="651" t="s">
        <v>1305</v>
      </c>
      <c r="D4800" s="651" t="s">
        <v>1298</v>
      </c>
      <c r="E4800" s="651" t="s">
        <v>1303</v>
      </c>
      <c r="F4800" s="651" t="s">
        <v>1301</v>
      </c>
      <c r="G4800" s="651" t="s">
        <v>1303</v>
      </c>
      <c r="H4800" s="651">
        <v>0.04</v>
      </c>
      <c r="I4800" s="651" t="s">
        <v>1302</v>
      </c>
    </row>
    <row r="4801" spans="1:9" ht="15.75" x14ac:dyDescent="0.25">
      <c r="A4801" s="651">
        <v>4800</v>
      </c>
      <c r="B4801" s="651" t="s">
        <v>1308</v>
      </c>
      <c r="C4801" s="651" t="s">
        <v>1305</v>
      </c>
      <c r="D4801" s="651" t="s">
        <v>1298</v>
      </c>
      <c r="E4801" s="651" t="s">
        <v>1303</v>
      </c>
      <c r="F4801" s="651" t="s">
        <v>1301</v>
      </c>
      <c r="G4801" s="651" t="s">
        <v>1303</v>
      </c>
      <c r="H4801" s="651">
        <v>0.04</v>
      </c>
      <c r="I4801" s="651" t="s">
        <v>1302</v>
      </c>
    </row>
    <row r="4802" spans="1:9" ht="15.75" x14ac:dyDescent="0.25">
      <c r="A4802" s="651">
        <v>4801</v>
      </c>
      <c r="B4802" s="651" t="s">
        <v>1308</v>
      </c>
      <c r="C4802" s="651" t="s">
        <v>1305</v>
      </c>
      <c r="D4802" s="651" t="s">
        <v>1298</v>
      </c>
      <c r="E4802" s="651" t="s">
        <v>1303</v>
      </c>
      <c r="F4802" s="651" t="s">
        <v>1301</v>
      </c>
      <c r="G4802" s="651" t="s">
        <v>1303</v>
      </c>
      <c r="H4802" s="651">
        <v>0.04</v>
      </c>
      <c r="I4802" s="651" t="s">
        <v>1302</v>
      </c>
    </row>
    <row r="4803" spans="1:9" ht="15.75" x14ac:dyDescent="0.25">
      <c r="A4803" s="651">
        <v>4802</v>
      </c>
      <c r="B4803" s="651" t="s">
        <v>1308</v>
      </c>
      <c r="C4803" s="651" t="s">
        <v>1305</v>
      </c>
      <c r="D4803" s="651" t="s">
        <v>1298</v>
      </c>
      <c r="E4803" s="651" t="s">
        <v>1303</v>
      </c>
      <c r="F4803" s="651" t="s">
        <v>1301</v>
      </c>
      <c r="G4803" s="651" t="s">
        <v>1303</v>
      </c>
      <c r="H4803" s="651">
        <v>0.04</v>
      </c>
      <c r="I4803" s="651" t="s">
        <v>1302</v>
      </c>
    </row>
    <row r="4804" spans="1:9" ht="15.75" x14ac:dyDescent="0.25">
      <c r="A4804" s="651">
        <v>4803</v>
      </c>
      <c r="B4804" s="651" t="s">
        <v>1308</v>
      </c>
      <c r="C4804" s="651" t="s">
        <v>1305</v>
      </c>
      <c r="D4804" s="651" t="s">
        <v>1298</v>
      </c>
      <c r="E4804" s="651" t="s">
        <v>1303</v>
      </c>
      <c r="F4804" s="651" t="s">
        <v>1301</v>
      </c>
      <c r="G4804" s="651" t="s">
        <v>1303</v>
      </c>
      <c r="H4804" s="651">
        <v>0.04</v>
      </c>
      <c r="I4804" s="651" t="s">
        <v>1302</v>
      </c>
    </row>
    <row r="4805" spans="1:9" ht="15.75" x14ac:dyDescent="0.25">
      <c r="A4805" s="651">
        <v>4804</v>
      </c>
      <c r="B4805" s="651" t="s">
        <v>1308</v>
      </c>
      <c r="C4805" s="651" t="s">
        <v>1305</v>
      </c>
      <c r="D4805" s="651" t="s">
        <v>1298</v>
      </c>
      <c r="E4805" s="651" t="s">
        <v>1303</v>
      </c>
      <c r="F4805" s="651" t="s">
        <v>1301</v>
      </c>
      <c r="G4805" s="651" t="s">
        <v>1303</v>
      </c>
      <c r="H4805" s="651">
        <v>0.04</v>
      </c>
      <c r="I4805" s="651" t="s">
        <v>1302</v>
      </c>
    </row>
    <row r="4806" spans="1:9" ht="15.75" x14ac:dyDescent="0.25">
      <c r="A4806" s="651">
        <v>4805</v>
      </c>
      <c r="B4806" s="651" t="s">
        <v>1308</v>
      </c>
      <c r="C4806" s="651" t="s">
        <v>1305</v>
      </c>
      <c r="D4806" s="651" t="s">
        <v>1298</v>
      </c>
      <c r="E4806" s="651" t="s">
        <v>1303</v>
      </c>
      <c r="F4806" s="651" t="s">
        <v>1301</v>
      </c>
      <c r="G4806" s="651" t="s">
        <v>1303</v>
      </c>
      <c r="H4806" s="651">
        <v>0.04</v>
      </c>
      <c r="I4806" s="651" t="s">
        <v>1302</v>
      </c>
    </row>
    <row r="4807" spans="1:9" ht="15.75" x14ac:dyDescent="0.25">
      <c r="A4807" s="651">
        <v>4806</v>
      </c>
      <c r="B4807" s="651" t="s">
        <v>1308</v>
      </c>
      <c r="C4807" s="651" t="s">
        <v>1305</v>
      </c>
      <c r="D4807" s="651" t="s">
        <v>1298</v>
      </c>
      <c r="E4807" s="651" t="s">
        <v>1303</v>
      </c>
      <c r="F4807" s="651" t="s">
        <v>1301</v>
      </c>
      <c r="G4807" s="651" t="s">
        <v>1303</v>
      </c>
      <c r="H4807" s="651">
        <v>0.04</v>
      </c>
      <c r="I4807" s="651" t="s">
        <v>1302</v>
      </c>
    </row>
    <row r="4808" spans="1:9" ht="15.75" x14ac:dyDescent="0.25">
      <c r="A4808" s="651">
        <v>4807</v>
      </c>
      <c r="B4808" s="651" t="s">
        <v>1308</v>
      </c>
      <c r="C4808" s="651" t="s">
        <v>1305</v>
      </c>
      <c r="D4808" s="651" t="s">
        <v>1298</v>
      </c>
      <c r="E4808" s="651" t="s">
        <v>1303</v>
      </c>
      <c r="F4808" s="651" t="s">
        <v>1301</v>
      </c>
      <c r="G4808" s="651" t="s">
        <v>1303</v>
      </c>
      <c r="H4808" s="651">
        <v>0.04</v>
      </c>
      <c r="I4808" s="651" t="s">
        <v>1302</v>
      </c>
    </row>
    <row r="4809" spans="1:9" ht="15.75" x14ac:dyDescent="0.25">
      <c r="A4809" s="651">
        <v>4808</v>
      </c>
      <c r="B4809" s="651" t="s">
        <v>1308</v>
      </c>
      <c r="C4809" s="651" t="s">
        <v>1305</v>
      </c>
      <c r="D4809" s="651" t="s">
        <v>1298</v>
      </c>
      <c r="E4809" s="651" t="s">
        <v>1303</v>
      </c>
      <c r="F4809" s="651" t="s">
        <v>1301</v>
      </c>
      <c r="G4809" s="651" t="s">
        <v>1303</v>
      </c>
      <c r="H4809" s="651">
        <v>0.04</v>
      </c>
      <c r="I4809" s="651" t="s">
        <v>1302</v>
      </c>
    </row>
    <row r="4810" spans="1:9" ht="15.75" x14ac:dyDescent="0.25">
      <c r="A4810" s="651">
        <v>4809</v>
      </c>
      <c r="B4810" s="651" t="s">
        <v>1308</v>
      </c>
      <c r="C4810" s="651" t="s">
        <v>1305</v>
      </c>
      <c r="D4810" s="651" t="s">
        <v>1298</v>
      </c>
      <c r="E4810" s="651" t="s">
        <v>1303</v>
      </c>
      <c r="F4810" s="651" t="s">
        <v>1301</v>
      </c>
      <c r="G4810" s="651" t="s">
        <v>1303</v>
      </c>
      <c r="H4810" s="651">
        <v>0.04</v>
      </c>
      <c r="I4810" s="651" t="s">
        <v>1302</v>
      </c>
    </row>
    <row r="4811" spans="1:9" ht="15.75" x14ac:dyDescent="0.25">
      <c r="A4811" s="651">
        <v>4810</v>
      </c>
      <c r="B4811" s="651" t="s">
        <v>1308</v>
      </c>
      <c r="C4811" s="651" t="s">
        <v>1305</v>
      </c>
      <c r="D4811" s="651" t="s">
        <v>1298</v>
      </c>
      <c r="E4811" s="651" t="s">
        <v>1303</v>
      </c>
      <c r="F4811" s="651" t="s">
        <v>1301</v>
      </c>
      <c r="G4811" s="651" t="s">
        <v>1303</v>
      </c>
      <c r="H4811" s="651">
        <v>0.04</v>
      </c>
      <c r="I4811" s="651" t="s">
        <v>1302</v>
      </c>
    </row>
    <row r="4812" spans="1:9" ht="15.75" x14ac:dyDescent="0.25">
      <c r="A4812" s="651">
        <v>4811</v>
      </c>
      <c r="B4812" s="651" t="s">
        <v>1308</v>
      </c>
      <c r="C4812" s="651" t="s">
        <v>1305</v>
      </c>
      <c r="D4812" s="651" t="s">
        <v>1298</v>
      </c>
      <c r="E4812" s="651" t="s">
        <v>1303</v>
      </c>
      <c r="F4812" s="651" t="s">
        <v>1301</v>
      </c>
      <c r="G4812" s="651" t="s">
        <v>1303</v>
      </c>
      <c r="H4812" s="651">
        <v>0.04</v>
      </c>
      <c r="I4812" s="651" t="s">
        <v>1302</v>
      </c>
    </row>
    <row r="4813" spans="1:9" ht="15.75" x14ac:dyDescent="0.25">
      <c r="A4813" s="651">
        <v>4812</v>
      </c>
      <c r="B4813" s="651" t="s">
        <v>1308</v>
      </c>
      <c r="C4813" s="651" t="s">
        <v>1305</v>
      </c>
      <c r="D4813" s="651" t="s">
        <v>1298</v>
      </c>
      <c r="E4813" s="651" t="s">
        <v>1303</v>
      </c>
      <c r="F4813" s="651" t="s">
        <v>1301</v>
      </c>
      <c r="G4813" s="651" t="s">
        <v>1303</v>
      </c>
      <c r="H4813" s="651">
        <v>0.04</v>
      </c>
      <c r="I4813" s="651" t="s">
        <v>1302</v>
      </c>
    </row>
    <row r="4814" spans="1:9" ht="15.75" x14ac:dyDescent="0.25">
      <c r="A4814" s="651">
        <v>4813</v>
      </c>
      <c r="B4814" s="651" t="s">
        <v>1308</v>
      </c>
      <c r="C4814" s="651" t="s">
        <v>1305</v>
      </c>
      <c r="D4814" s="651" t="s">
        <v>1298</v>
      </c>
      <c r="E4814" s="651" t="s">
        <v>1303</v>
      </c>
      <c r="F4814" s="651" t="s">
        <v>1301</v>
      </c>
      <c r="G4814" s="651" t="s">
        <v>1303</v>
      </c>
      <c r="H4814" s="651">
        <v>0.04</v>
      </c>
      <c r="I4814" s="651" t="s">
        <v>1302</v>
      </c>
    </row>
    <row r="4815" spans="1:9" ht="15.75" x14ac:dyDescent="0.25">
      <c r="A4815" s="651">
        <v>4814</v>
      </c>
      <c r="B4815" s="651" t="s">
        <v>1308</v>
      </c>
      <c r="C4815" s="651" t="s">
        <v>1305</v>
      </c>
      <c r="D4815" s="651" t="s">
        <v>1298</v>
      </c>
      <c r="E4815" s="651" t="s">
        <v>1303</v>
      </c>
      <c r="F4815" s="651" t="s">
        <v>1301</v>
      </c>
      <c r="G4815" s="651" t="s">
        <v>1303</v>
      </c>
      <c r="H4815" s="651">
        <v>0.04</v>
      </c>
      <c r="I4815" s="651" t="s">
        <v>1302</v>
      </c>
    </row>
    <row r="4816" spans="1:9" ht="15.75" x14ac:dyDescent="0.25">
      <c r="A4816" s="651">
        <v>4815</v>
      </c>
      <c r="B4816" s="651" t="s">
        <v>1308</v>
      </c>
      <c r="C4816" s="651" t="s">
        <v>1305</v>
      </c>
      <c r="D4816" s="651" t="s">
        <v>1298</v>
      </c>
      <c r="E4816" s="651" t="s">
        <v>1303</v>
      </c>
      <c r="F4816" s="651" t="s">
        <v>1301</v>
      </c>
      <c r="G4816" s="651" t="s">
        <v>1303</v>
      </c>
      <c r="H4816" s="651">
        <v>0.04</v>
      </c>
      <c r="I4816" s="651" t="s">
        <v>1302</v>
      </c>
    </row>
    <row r="4817" spans="1:9" ht="15.75" x14ac:dyDescent="0.25">
      <c r="A4817" s="651">
        <v>4816</v>
      </c>
      <c r="B4817" s="651" t="s">
        <v>1308</v>
      </c>
      <c r="C4817" s="651" t="s">
        <v>1305</v>
      </c>
      <c r="D4817" s="651" t="s">
        <v>1298</v>
      </c>
      <c r="E4817" s="651" t="s">
        <v>1303</v>
      </c>
      <c r="F4817" s="651" t="s">
        <v>1301</v>
      </c>
      <c r="G4817" s="651" t="s">
        <v>1303</v>
      </c>
      <c r="H4817" s="651">
        <v>0.04</v>
      </c>
      <c r="I4817" s="651" t="s">
        <v>1302</v>
      </c>
    </row>
    <row r="4818" spans="1:9" ht="15.75" x14ac:dyDescent="0.25">
      <c r="A4818" s="651">
        <v>4817</v>
      </c>
      <c r="B4818" s="651" t="s">
        <v>1308</v>
      </c>
      <c r="C4818" s="651" t="s">
        <v>1305</v>
      </c>
      <c r="D4818" s="651" t="s">
        <v>1298</v>
      </c>
      <c r="E4818" s="651" t="s">
        <v>1303</v>
      </c>
      <c r="F4818" s="651" t="s">
        <v>1301</v>
      </c>
      <c r="G4818" s="651" t="s">
        <v>1303</v>
      </c>
      <c r="H4818" s="651">
        <v>0.04</v>
      </c>
      <c r="I4818" s="651" t="s">
        <v>1302</v>
      </c>
    </row>
    <row r="4819" spans="1:9" ht="15.75" x14ac:dyDescent="0.25">
      <c r="A4819" s="651">
        <v>4818</v>
      </c>
      <c r="B4819" s="651" t="s">
        <v>1308</v>
      </c>
      <c r="C4819" s="651" t="s">
        <v>1305</v>
      </c>
      <c r="D4819" s="651" t="s">
        <v>1298</v>
      </c>
      <c r="E4819" s="651" t="s">
        <v>1303</v>
      </c>
      <c r="F4819" s="651" t="s">
        <v>1301</v>
      </c>
      <c r="G4819" s="651" t="s">
        <v>1303</v>
      </c>
      <c r="H4819" s="651">
        <v>0.04</v>
      </c>
      <c r="I4819" s="651" t="s">
        <v>1302</v>
      </c>
    </row>
    <row r="4820" spans="1:9" ht="15.75" x14ac:dyDescent="0.25">
      <c r="A4820" s="651">
        <v>4819</v>
      </c>
      <c r="B4820" s="651" t="s">
        <v>1308</v>
      </c>
      <c r="C4820" s="651" t="s">
        <v>1305</v>
      </c>
      <c r="D4820" s="651" t="s">
        <v>1298</v>
      </c>
      <c r="E4820" s="651" t="s">
        <v>1303</v>
      </c>
      <c r="F4820" s="651" t="s">
        <v>1301</v>
      </c>
      <c r="G4820" s="651" t="s">
        <v>1303</v>
      </c>
      <c r="H4820" s="651">
        <v>0.04</v>
      </c>
      <c r="I4820" s="651" t="s">
        <v>1302</v>
      </c>
    </row>
    <row r="4821" spans="1:9" ht="15.75" x14ac:dyDescent="0.25">
      <c r="A4821" s="651">
        <v>4820</v>
      </c>
      <c r="B4821" s="651" t="s">
        <v>1308</v>
      </c>
      <c r="C4821" s="651" t="s">
        <v>1305</v>
      </c>
      <c r="D4821" s="651" t="s">
        <v>1298</v>
      </c>
      <c r="E4821" s="651" t="s">
        <v>1303</v>
      </c>
      <c r="F4821" s="651" t="s">
        <v>1301</v>
      </c>
      <c r="G4821" s="651" t="s">
        <v>1303</v>
      </c>
      <c r="H4821" s="651">
        <v>0.04</v>
      </c>
      <c r="I4821" s="651" t="s">
        <v>1302</v>
      </c>
    </row>
    <row r="4822" spans="1:9" ht="15.75" x14ac:dyDescent="0.25">
      <c r="A4822" s="651">
        <v>4821</v>
      </c>
      <c r="B4822" s="651" t="s">
        <v>1308</v>
      </c>
      <c r="C4822" s="651" t="s">
        <v>1305</v>
      </c>
      <c r="D4822" s="651" t="s">
        <v>1298</v>
      </c>
      <c r="E4822" s="651" t="s">
        <v>1303</v>
      </c>
      <c r="F4822" s="651" t="s">
        <v>1301</v>
      </c>
      <c r="G4822" s="651" t="s">
        <v>1303</v>
      </c>
      <c r="H4822" s="651">
        <v>0.04</v>
      </c>
      <c r="I4822" s="651" t="s">
        <v>1302</v>
      </c>
    </row>
    <row r="4823" spans="1:9" ht="15.75" x14ac:dyDescent="0.25">
      <c r="A4823" s="651">
        <v>4822</v>
      </c>
      <c r="B4823" s="651" t="s">
        <v>1308</v>
      </c>
      <c r="C4823" s="651" t="s">
        <v>1305</v>
      </c>
      <c r="D4823" s="651" t="s">
        <v>1298</v>
      </c>
      <c r="E4823" s="651" t="s">
        <v>1303</v>
      </c>
      <c r="F4823" s="651" t="s">
        <v>1301</v>
      </c>
      <c r="G4823" s="651" t="s">
        <v>1303</v>
      </c>
      <c r="H4823" s="651">
        <v>0.04</v>
      </c>
      <c r="I4823" s="651" t="s">
        <v>1302</v>
      </c>
    </row>
    <row r="4824" spans="1:9" ht="15.75" x14ac:dyDescent="0.25">
      <c r="A4824" s="651">
        <v>4823</v>
      </c>
      <c r="B4824" s="651" t="s">
        <v>1308</v>
      </c>
      <c r="C4824" s="651" t="s">
        <v>1305</v>
      </c>
      <c r="D4824" s="651" t="s">
        <v>1298</v>
      </c>
      <c r="E4824" s="651" t="s">
        <v>1303</v>
      </c>
      <c r="F4824" s="651" t="s">
        <v>1301</v>
      </c>
      <c r="G4824" s="651" t="s">
        <v>1303</v>
      </c>
      <c r="H4824" s="651">
        <v>0.04</v>
      </c>
      <c r="I4824" s="651" t="s">
        <v>1302</v>
      </c>
    </row>
    <row r="4825" spans="1:9" ht="15.75" x14ac:dyDescent="0.25">
      <c r="A4825" s="651">
        <v>4824</v>
      </c>
      <c r="B4825" s="651" t="s">
        <v>1308</v>
      </c>
      <c r="C4825" s="651" t="s">
        <v>1305</v>
      </c>
      <c r="D4825" s="651" t="s">
        <v>1298</v>
      </c>
      <c r="E4825" s="651" t="s">
        <v>1303</v>
      </c>
      <c r="F4825" s="651" t="s">
        <v>1301</v>
      </c>
      <c r="G4825" s="651" t="s">
        <v>1303</v>
      </c>
      <c r="H4825" s="651">
        <v>0.04</v>
      </c>
      <c r="I4825" s="651" t="s">
        <v>1302</v>
      </c>
    </row>
    <row r="4826" spans="1:9" ht="15.75" x14ac:dyDescent="0.25">
      <c r="A4826" s="651">
        <v>4825</v>
      </c>
      <c r="B4826" s="651" t="s">
        <v>1308</v>
      </c>
      <c r="C4826" s="651" t="s">
        <v>1305</v>
      </c>
      <c r="D4826" s="651" t="s">
        <v>1298</v>
      </c>
      <c r="E4826" s="651" t="s">
        <v>1303</v>
      </c>
      <c r="F4826" s="651" t="s">
        <v>1301</v>
      </c>
      <c r="G4826" s="651" t="s">
        <v>1303</v>
      </c>
      <c r="H4826" s="651">
        <v>0.04</v>
      </c>
      <c r="I4826" s="651" t="s">
        <v>1302</v>
      </c>
    </row>
    <row r="4827" spans="1:9" ht="15.75" x14ac:dyDescent="0.25">
      <c r="A4827" s="651">
        <v>4826</v>
      </c>
      <c r="B4827" s="651" t="s">
        <v>1308</v>
      </c>
      <c r="C4827" s="651" t="s">
        <v>1305</v>
      </c>
      <c r="D4827" s="651" t="s">
        <v>1298</v>
      </c>
      <c r="E4827" s="651" t="s">
        <v>1303</v>
      </c>
      <c r="F4827" s="651" t="s">
        <v>1301</v>
      </c>
      <c r="G4827" s="651" t="s">
        <v>1303</v>
      </c>
      <c r="H4827" s="651">
        <v>0.04</v>
      </c>
      <c r="I4827" s="651" t="s">
        <v>1302</v>
      </c>
    </row>
    <row r="4828" spans="1:9" ht="15.75" x14ac:dyDescent="0.25">
      <c r="A4828" s="651">
        <v>4827</v>
      </c>
      <c r="B4828" s="651" t="s">
        <v>1308</v>
      </c>
      <c r="C4828" s="651" t="s">
        <v>1305</v>
      </c>
      <c r="D4828" s="651" t="s">
        <v>1298</v>
      </c>
      <c r="E4828" s="651" t="s">
        <v>1303</v>
      </c>
      <c r="F4828" s="651" t="s">
        <v>1301</v>
      </c>
      <c r="G4828" s="651" t="s">
        <v>1303</v>
      </c>
      <c r="H4828" s="651">
        <v>0.04</v>
      </c>
      <c r="I4828" s="651" t="s">
        <v>1302</v>
      </c>
    </row>
    <row r="4829" spans="1:9" ht="15.75" x14ac:dyDescent="0.25">
      <c r="A4829" s="651">
        <v>4828</v>
      </c>
      <c r="B4829" s="651" t="s">
        <v>1308</v>
      </c>
      <c r="C4829" s="651" t="s">
        <v>1305</v>
      </c>
      <c r="D4829" s="651" t="s">
        <v>1298</v>
      </c>
      <c r="E4829" s="651" t="s">
        <v>1303</v>
      </c>
      <c r="F4829" s="651" t="s">
        <v>1301</v>
      </c>
      <c r="G4829" s="651" t="s">
        <v>1303</v>
      </c>
      <c r="H4829" s="651">
        <v>0.04</v>
      </c>
      <c r="I4829" s="651" t="s">
        <v>1302</v>
      </c>
    </row>
    <row r="4830" spans="1:9" ht="15.75" x14ac:dyDescent="0.25">
      <c r="A4830" s="651">
        <v>4829</v>
      </c>
      <c r="B4830" s="651" t="s">
        <v>1308</v>
      </c>
      <c r="C4830" s="651" t="s">
        <v>1305</v>
      </c>
      <c r="D4830" s="651" t="s">
        <v>1298</v>
      </c>
      <c r="E4830" s="651" t="s">
        <v>1303</v>
      </c>
      <c r="F4830" s="651" t="s">
        <v>1301</v>
      </c>
      <c r="G4830" s="651" t="s">
        <v>1303</v>
      </c>
      <c r="H4830" s="651">
        <v>0.04</v>
      </c>
      <c r="I4830" s="651" t="s">
        <v>1302</v>
      </c>
    </row>
    <row r="4831" spans="1:9" ht="15.75" x14ac:dyDescent="0.25">
      <c r="A4831" s="651">
        <v>4830</v>
      </c>
      <c r="B4831" s="651" t="s">
        <v>1308</v>
      </c>
      <c r="C4831" s="651" t="s">
        <v>1305</v>
      </c>
      <c r="D4831" s="651" t="s">
        <v>1298</v>
      </c>
      <c r="E4831" s="651" t="s">
        <v>1303</v>
      </c>
      <c r="F4831" s="651" t="s">
        <v>1301</v>
      </c>
      <c r="G4831" s="651" t="s">
        <v>1303</v>
      </c>
      <c r="H4831" s="651">
        <v>0.04</v>
      </c>
      <c r="I4831" s="651" t="s">
        <v>1302</v>
      </c>
    </row>
    <row r="4832" spans="1:9" ht="15.75" x14ac:dyDescent="0.25">
      <c r="A4832" s="651">
        <v>4831</v>
      </c>
      <c r="B4832" s="651" t="s">
        <v>1308</v>
      </c>
      <c r="C4832" s="651" t="s">
        <v>1305</v>
      </c>
      <c r="D4832" s="651" t="s">
        <v>1298</v>
      </c>
      <c r="E4832" s="651" t="s">
        <v>1303</v>
      </c>
      <c r="F4832" s="651" t="s">
        <v>1301</v>
      </c>
      <c r="G4832" s="651" t="s">
        <v>1303</v>
      </c>
      <c r="H4832" s="651">
        <v>0.04</v>
      </c>
      <c r="I4832" s="651" t="s">
        <v>1302</v>
      </c>
    </row>
    <row r="4833" spans="1:9" ht="15.75" x14ac:dyDescent="0.25">
      <c r="A4833" s="651">
        <v>4832</v>
      </c>
      <c r="B4833" s="651" t="s">
        <v>1308</v>
      </c>
      <c r="C4833" s="651" t="s">
        <v>1305</v>
      </c>
      <c r="D4833" s="651" t="s">
        <v>1298</v>
      </c>
      <c r="E4833" s="651" t="s">
        <v>1303</v>
      </c>
      <c r="F4833" s="651" t="s">
        <v>1301</v>
      </c>
      <c r="G4833" s="651" t="s">
        <v>1303</v>
      </c>
      <c r="H4833" s="651">
        <v>0.04</v>
      </c>
      <c r="I4833" s="651" t="s">
        <v>1302</v>
      </c>
    </row>
    <row r="4834" spans="1:9" ht="15.75" x14ac:dyDescent="0.25">
      <c r="A4834" s="651">
        <v>4833</v>
      </c>
      <c r="B4834" s="651" t="s">
        <v>1308</v>
      </c>
      <c r="C4834" s="651" t="s">
        <v>1305</v>
      </c>
      <c r="D4834" s="651" t="s">
        <v>1298</v>
      </c>
      <c r="E4834" s="651" t="s">
        <v>1303</v>
      </c>
      <c r="F4834" s="651" t="s">
        <v>1301</v>
      </c>
      <c r="G4834" s="651" t="s">
        <v>1303</v>
      </c>
      <c r="H4834" s="651">
        <v>0.04</v>
      </c>
      <c r="I4834" s="651" t="s">
        <v>1302</v>
      </c>
    </row>
    <row r="4835" spans="1:9" ht="15.75" x14ac:dyDescent="0.25">
      <c r="A4835" s="651">
        <v>4834</v>
      </c>
      <c r="B4835" s="651" t="s">
        <v>1308</v>
      </c>
      <c r="C4835" s="651" t="s">
        <v>1305</v>
      </c>
      <c r="D4835" s="651" t="s">
        <v>1298</v>
      </c>
      <c r="E4835" s="651" t="s">
        <v>1303</v>
      </c>
      <c r="F4835" s="651" t="s">
        <v>1301</v>
      </c>
      <c r="G4835" s="651" t="s">
        <v>1303</v>
      </c>
      <c r="H4835" s="651">
        <v>0.04</v>
      </c>
      <c r="I4835" s="651" t="s">
        <v>1302</v>
      </c>
    </row>
    <row r="4836" spans="1:9" ht="15.75" x14ac:dyDescent="0.25">
      <c r="A4836" s="651">
        <v>4835</v>
      </c>
      <c r="B4836" s="651" t="s">
        <v>1308</v>
      </c>
      <c r="C4836" s="651" t="s">
        <v>1305</v>
      </c>
      <c r="D4836" s="651" t="s">
        <v>1298</v>
      </c>
      <c r="E4836" s="651" t="s">
        <v>1303</v>
      </c>
      <c r="F4836" s="651" t="s">
        <v>1301</v>
      </c>
      <c r="G4836" s="651" t="s">
        <v>1303</v>
      </c>
      <c r="H4836" s="651">
        <v>0.04</v>
      </c>
      <c r="I4836" s="651" t="s">
        <v>1302</v>
      </c>
    </row>
    <row r="4837" spans="1:9" ht="15.75" x14ac:dyDescent="0.25">
      <c r="A4837" s="651">
        <v>4836</v>
      </c>
      <c r="B4837" s="651" t="s">
        <v>1308</v>
      </c>
      <c r="C4837" s="651" t="s">
        <v>1305</v>
      </c>
      <c r="D4837" s="651" t="s">
        <v>1298</v>
      </c>
      <c r="E4837" s="651" t="s">
        <v>1303</v>
      </c>
      <c r="F4837" s="651" t="s">
        <v>1301</v>
      </c>
      <c r="G4837" s="651" t="s">
        <v>1303</v>
      </c>
      <c r="H4837" s="651">
        <v>0.04</v>
      </c>
      <c r="I4837" s="651" t="s">
        <v>1302</v>
      </c>
    </row>
    <row r="4838" spans="1:9" ht="15.75" x14ac:dyDescent="0.25">
      <c r="A4838" s="651">
        <v>4837</v>
      </c>
      <c r="B4838" s="651" t="s">
        <v>1308</v>
      </c>
      <c r="C4838" s="651" t="s">
        <v>1305</v>
      </c>
      <c r="D4838" s="651" t="s">
        <v>1298</v>
      </c>
      <c r="E4838" s="651" t="s">
        <v>1303</v>
      </c>
      <c r="F4838" s="651" t="s">
        <v>1301</v>
      </c>
      <c r="G4838" s="651" t="s">
        <v>1303</v>
      </c>
      <c r="H4838" s="651">
        <v>0.04</v>
      </c>
      <c r="I4838" s="651" t="s">
        <v>1302</v>
      </c>
    </row>
    <row r="4839" spans="1:9" ht="15.75" x14ac:dyDescent="0.25">
      <c r="A4839" s="651">
        <v>4838</v>
      </c>
      <c r="B4839" s="651" t="s">
        <v>1308</v>
      </c>
      <c r="C4839" s="651" t="s">
        <v>1305</v>
      </c>
      <c r="D4839" s="651" t="s">
        <v>1298</v>
      </c>
      <c r="E4839" s="651" t="s">
        <v>1303</v>
      </c>
      <c r="F4839" s="651" t="s">
        <v>1301</v>
      </c>
      <c r="G4839" s="651" t="s">
        <v>1303</v>
      </c>
      <c r="H4839" s="651">
        <v>0.04</v>
      </c>
      <c r="I4839" s="651" t="s">
        <v>1302</v>
      </c>
    </row>
    <row r="4840" spans="1:9" ht="15.75" x14ac:dyDescent="0.25">
      <c r="A4840" s="651">
        <v>4839</v>
      </c>
      <c r="B4840" s="651" t="s">
        <v>1308</v>
      </c>
      <c r="C4840" s="651" t="s">
        <v>1305</v>
      </c>
      <c r="D4840" s="651" t="s">
        <v>1298</v>
      </c>
      <c r="E4840" s="651" t="s">
        <v>1303</v>
      </c>
      <c r="F4840" s="651" t="s">
        <v>1301</v>
      </c>
      <c r="G4840" s="651" t="s">
        <v>1303</v>
      </c>
      <c r="H4840" s="651">
        <v>0.04</v>
      </c>
      <c r="I4840" s="651" t="s">
        <v>1302</v>
      </c>
    </row>
    <row r="4841" spans="1:9" ht="15.75" x14ac:dyDescent="0.25">
      <c r="A4841" s="651">
        <v>4840</v>
      </c>
      <c r="B4841" s="651" t="s">
        <v>1308</v>
      </c>
      <c r="C4841" s="651" t="s">
        <v>1305</v>
      </c>
      <c r="D4841" s="651" t="s">
        <v>1298</v>
      </c>
      <c r="E4841" s="651" t="s">
        <v>1303</v>
      </c>
      <c r="F4841" s="651" t="s">
        <v>1301</v>
      </c>
      <c r="G4841" s="651" t="s">
        <v>1303</v>
      </c>
      <c r="H4841" s="651">
        <v>0.04</v>
      </c>
      <c r="I4841" s="651" t="s">
        <v>1302</v>
      </c>
    </row>
    <row r="4842" spans="1:9" ht="15.75" x14ac:dyDescent="0.25">
      <c r="A4842" s="651">
        <v>4841</v>
      </c>
      <c r="B4842" s="651" t="s">
        <v>1308</v>
      </c>
      <c r="C4842" s="651" t="s">
        <v>1305</v>
      </c>
      <c r="D4842" s="651" t="s">
        <v>1298</v>
      </c>
      <c r="E4842" s="651" t="s">
        <v>1303</v>
      </c>
      <c r="F4842" s="651" t="s">
        <v>1301</v>
      </c>
      <c r="G4842" s="651" t="s">
        <v>1303</v>
      </c>
      <c r="H4842" s="651">
        <v>0.04</v>
      </c>
      <c r="I4842" s="651" t="s">
        <v>1302</v>
      </c>
    </row>
    <row r="4843" spans="1:9" ht="15.75" x14ac:dyDescent="0.25">
      <c r="A4843" s="651">
        <v>4842</v>
      </c>
      <c r="B4843" s="651" t="s">
        <v>1308</v>
      </c>
      <c r="C4843" s="651" t="s">
        <v>1305</v>
      </c>
      <c r="D4843" s="651" t="s">
        <v>1298</v>
      </c>
      <c r="E4843" s="651" t="s">
        <v>1303</v>
      </c>
      <c r="F4843" s="651" t="s">
        <v>1301</v>
      </c>
      <c r="G4843" s="651" t="s">
        <v>1303</v>
      </c>
      <c r="H4843" s="651">
        <v>0.04</v>
      </c>
      <c r="I4843" s="651" t="s">
        <v>1302</v>
      </c>
    </row>
    <row r="4844" spans="1:9" ht="15.75" x14ac:dyDescent="0.25">
      <c r="A4844" s="651">
        <v>4843</v>
      </c>
      <c r="B4844" s="651" t="s">
        <v>1308</v>
      </c>
      <c r="C4844" s="651" t="s">
        <v>1305</v>
      </c>
      <c r="D4844" s="651" t="s">
        <v>1298</v>
      </c>
      <c r="E4844" s="651" t="s">
        <v>1303</v>
      </c>
      <c r="F4844" s="651" t="s">
        <v>1301</v>
      </c>
      <c r="G4844" s="651" t="s">
        <v>1303</v>
      </c>
      <c r="H4844" s="651">
        <v>0.04</v>
      </c>
      <c r="I4844" s="651" t="s">
        <v>1302</v>
      </c>
    </row>
    <row r="4845" spans="1:9" ht="15.75" x14ac:dyDescent="0.25">
      <c r="A4845" s="651">
        <v>4844</v>
      </c>
      <c r="B4845" s="651" t="s">
        <v>1308</v>
      </c>
      <c r="C4845" s="651" t="s">
        <v>1305</v>
      </c>
      <c r="D4845" s="651" t="s">
        <v>1298</v>
      </c>
      <c r="E4845" s="651" t="s">
        <v>1303</v>
      </c>
      <c r="F4845" s="651" t="s">
        <v>1301</v>
      </c>
      <c r="G4845" s="651" t="s">
        <v>1303</v>
      </c>
      <c r="H4845" s="651">
        <v>0.04</v>
      </c>
      <c r="I4845" s="651" t="s">
        <v>1302</v>
      </c>
    </row>
    <row r="4846" spans="1:9" ht="15.75" x14ac:dyDescent="0.25">
      <c r="A4846" s="651">
        <v>4845</v>
      </c>
      <c r="B4846" s="651" t="s">
        <v>1308</v>
      </c>
      <c r="C4846" s="651" t="s">
        <v>1305</v>
      </c>
      <c r="D4846" s="651" t="s">
        <v>1298</v>
      </c>
      <c r="E4846" s="651" t="s">
        <v>1303</v>
      </c>
      <c r="F4846" s="651" t="s">
        <v>1301</v>
      </c>
      <c r="G4846" s="651" t="s">
        <v>1303</v>
      </c>
      <c r="H4846" s="651">
        <v>0.04</v>
      </c>
      <c r="I4846" s="651" t="s">
        <v>1302</v>
      </c>
    </row>
    <row r="4847" spans="1:9" ht="15.75" x14ac:dyDescent="0.25">
      <c r="A4847" s="651">
        <v>4846</v>
      </c>
      <c r="B4847" s="651" t="s">
        <v>1308</v>
      </c>
      <c r="C4847" s="651" t="s">
        <v>1305</v>
      </c>
      <c r="D4847" s="651" t="s">
        <v>1298</v>
      </c>
      <c r="E4847" s="651" t="s">
        <v>1303</v>
      </c>
      <c r="F4847" s="651" t="s">
        <v>1301</v>
      </c>
      <c r="G4847" s="651" t="s">
        <v>1303</v>
      </c>
      <c r="H4847" s="651">
        <v>0.04</v>
      </c>
      <c r="I4847" s="651" t="s">
        <v>1302</v>
      </c>
    </row>
    <row r="4848" spans="1:9" ht="15.75" x14ac:dyDescent="0.25">
      <c r="A4848" s="651">
        <v>4847</v>
      </c>
      <c r="B4848" s="651" t="s">
        <v>1308</v>
      </c>
      <c r="C4848" s="651" t="s">
        <v>1305</v>
      </c>
      <c r="D4848" s="651" t="s">
        <v>1298</v>
      </c>
      <c r="E4848" s="651" t="s">
        <v>1303</v>
      </c>
      <c r="F4848" s="651" t="s">
        <v>1301</v>
      </c>
      <c r="G4848" s="651" t="s">
        <v>1303</v>
      </c>
      <c r="H4848" s="651">
        <v>0.04</v>
      </c>
      <c r="I4848" s="651" t="s">
        <v>1302</v>
      </c>
    </row>
    <row r="4849" spans="1:9" ht="15.75" x14ac:dyDescent="0.25">
      <c r="A4849" s="651">
        <v>4848</v>
      </c>
      <c r="B4849" s="651" t="s">
        <v>1308</v>
      </c>
      <c r="C4849" s="651" t="s">
        <v>1305</v>
      </c>
      <c r="D4849" s="651" t="s">
        <v>1298</v>
      </c>
      <c r="E4849" s="651" t="s">
        <v>1303</v>
      </c>
      <c r="F4849" s="651" t="s">
        <v>1301</v>
      </c>
      <c r="G4849" s="651" t="s">
        <v>1303</v>
      </c>
      <c r="H4849" s="651">
        <v>0.04</v>
      </c>
      <c r="I4849" s="651" t="s">
        <v>1302</v>
      </c>
    </row>
    <row r="4850" spans="1:9" ht="15.75" x14ac:dyDescent="0.25">
      <c r="A4850" s="651">
        <v>4849</v>
      </c>
      <c r="B4850" s="651" t="s">
        <v>1308</v>
      </c>
      <c r="C4850" s="651" t="s">
        <v>1305</v>
      </c>
      <c r="D4850" s="651" t="s">
        <v>1298</v>
      </c>
      <c r="E4850" s="651" t="s">
        <v>1303</v>
      </c>
      <c r="F4850" s="651" t="s">
        <v>1301</v>
      </c>
      <c r="G4850" s="651" t="s">
        <v>1303</v>
      </c>
      <c r="H4850" s="651">
        <v>0.04</v>
      </c>
      <c r="I4850" s="651" t="s">
        <v>1302</v>
      </c>
    </row>
    <row r="4851" spans="1:9" ht="15.75" x14ac:dyDescent="0.25">
      <c r="A4851" s="651">
        <v>4850</v>
      </c>
      <c r="B4851" s="651" t="s">
        <v>1308</v>
      </c>
      <c r="C4851" s="651" t="s">
        <v>1305</v>
      </c>
      <c r="D4851" s="651" t="s">
        <v>1298</v>
      </c>
      <c r="E4851" s="651" t="s">
        <v>1303</v>
      </c>
      <c r="F4851" s="651" t="s">
        <v>1301</v>
      </c>
      <c r="G4851" s="651" t="s">
        <v>1303</v>
      </c>
      <c r="H4851" s="651">
        <v>0.04</v>
      </c>
      <c r="I4851" s="651" t="s">
        <v>1302</v>
      </c>
    </row>
    <row r="4852" spans="1:9" ht="15.75" x14ac:dyDescent="0.25">
      <c r="A4852" s="651">
        <v>4851</v>
      </c>
      <c r="B4852" s="651" t="s">
        <v>1308</v>
      </c>
      <c r="C4852" s="651" t="s">
        <v>1305</v>
      </c>
      <c r="D4852" s="651" t="s">
        <v>1298</v>
      </c>
      <c r="E4852" s="651" t="s">
        <v>1303</v>
      </c>
      <c r="F4852" s="651" t="s">
        <v>1301</v>
      </c>
      <c r="G4852" s="651" t="s">
        <v>1303</v>
      </c>
      <c r="H4852" s="651">
        <v>0.04</v>
      </c>
      <c r="I4852" s="651" t="s">
        <v>1302</v>
      </c>
    </row>
    <row r="4853" spans="1:9" ht="15.75" x14ac:dyDescent="0.25">
      <c r="A4853" s="651">
        <v>4852</v>
      </c>
      <c r="B4853" s="651" t="s">
        <v>1308</v>
      </c>
      <c r="C4853" s="651" t="s">
        <v>1305</v>
      </c>
      <c r="D4853" s="651" t="s">
        <v>1298</v>
      </c>
      <c r="E4853" s="651" t="s">
        <v>1303</v>
      </c>
      <c r="F4853" s="651" t="s">
        <v>1301</v>
      </c>
      <c r="G4853" s="651" t="s">
        <v>1303</v>
      </c>
      <c r="H4853" s="651">
        <v>0.04</v>
      </c>
      <c r="I4853" s="651" t="s">
        <v>1302</v>
      </c>
    </row>
    <row r="4854" spans="1:9" ht="15.75" x14ac:dyDescent="0.25">
      <c r="A4854" s="651">
        <v>4853</v>
      </c>
      <c r="B4854" s="651" t="s">
        <v>1308</v>
      </c>
      <c r="C4854" s="651" t="s">
        <v>1305</v>
      </c>
      <c r="D4854" s="651" t="s">
        <v>1298</v>
      </c>
      <c r="E4854" s="651" t="s">
        <v>1303</v>
      </c>
      <c r="F4854" s="651" t="s">
        <v>1301</v>
      </c>
      <c r="G4854" s="651" t="s">
        <v>1303</v>
      </c>
      <c r="H4854" s="651">
        <v>0.04</v>
      </c>
      <c r="I4854" s="651" t="s">
        <v>1302</v>
      </c>
    </row>
    <row r="4855" spans="1:9" ht="15.75" x14ac:dyDescent="0.25">
      <c r="A4855" s="651">
        <v>4854</v>
      </c>
      <c r="B4855" s="651" t="s">
        <v>1308</v>
      </c>
      <c r="C4855" s="651" t="s">
        <v>1305</v>
      </c>
      <c r="D4855" s="651" t="s">
        <v>1298</v>
      </c>
      <c r="E4855" s="651" t="s">
        <v>1303</v>
      </c>
      <c r="F4855" s="651" t="s">
        <v>1301</v>
      </c>
      <c r="G4855" s="651" t="s">
        <v>1303</v>
      </c>
      <c r="H4855" s="651">
        <v>0.04</v>
      </c>
      <c r="I4855" s="651" t="s">
        <v>1302</v>
      </c>
    </row>
    <row r="4856" spans="1:9" ht="15.75" x14ac:dyDescent="0.25">
      <c r="A4856" s="651">
        <v>4855</v>
      </c>
      <c r="B4856" s="651" t="s">
        <v>1308</v>
      </c>
      <c r="C4856" s="651" t="s">
        <v>1305</v>
      </c>
      <c r="D4856" s="651" t="s">
        <v>1298</v>
      </c>
      <c r="E4856" s="651" t="s">
        <v>1303</v>
      </c>
      <c r="F4856" s="651" t="s">
        <v>1301</v>
      </c>
      <c r="G4856" s="651" t="s">
        <v>1303</v>
      </c>
      <c r="H4856" s="651">
        <v>0.04</v>
      </c>
      <c r="I4856" s="651" t="s">
        <v>1302</v>
      </c>
    </row>
    <row r="4857" spans="1:9" ht="15.75" x14ac:dyDescent="0.25">
      <c r="A4857" s="651">
        <v>4856</v>
      </c>
      <c r="B4857" s="651" t="s">
        <v>1308</v>
      </c>
      <c r="C4857" s="651" t="s">
        <v>1305</v>
      </c>
      <c r="D4857" s="651" t="s">
        <v>1298</v>
      </c>
      <c r="E4857" s="651" t="s">
        <v>1303</v>
      </c>
      <c r="F4857" s="651" t="s">
        <v>1301</v>
      </c>
      <c r="G4857" s="651" t="s">
        <v>1303</v>
      </c>
      <c r="H4857" s="651">
        <v>0.04</v>
      </c>
      <c r="I4857" s="651" t="s">
        <v>1302</v>
      </c>
    </row>
    <row r="4858" spans="1:9" ht="15.75" x14ac:dyDescent="0.25">
      <c r="A4858" s="651">
        <v>4857</v>
      </c>
      <c r="B4858" s="651" t="s">
        <v>1308</v>
      </c>
      <c r="C4858" s="651" t="s">
        <v>1305</v>
      </c>
      <c r="D4858" s="651" t="s">
        <v>1298</v>
      </c>
      <c r="E4858" s="651" t="s">
        <v>1303</v>
      </c>
      <c r="F4858" s="651" t="s">
        <v>1301</v>
      </c>
      <c r="G4858" s="651" t="s">
        <v>1303</v>
      </c>
      <c r="H4858" s="651">
        <v>0.04</v>
      </c>
      <c r="I4858" s="651" t="s">
        <v>1302</v>
      </c>
    </row>
    <row r="4859" spans="1:9" ht="15.75" x14ac:dyDescent="0.25">
      <c r="A4859" s="651">
        <v>4858</v>
      </c>
      <c r="B4859" s="651" t="s">
        <v>1308</v>
      </c>
      <c r="C4859" s="651" t="s">
        <v>1305</v>
      </c>
      <c r="D4859" s="651" t="s">
        <v>1298</v>
      </c>
      <c r="E4859" s="651" t="s">
        <v>1303</v>
      </c>
      <c r="F4859" s="651" t="s">
        <v>1301</v>
      </c>
      <c r="G4859" s="651" t="s">
        <v>1303</v>
      </c>
      <c r="H4859" s="651">
        <v>0.04</v>
      </c>
      <c r="I4859" s="651" t="s">
        <v>1302</v>
      </c>
    </row>
    <row r="4860" spans="1:9" ht="15.75" x14ac:dyDescent="0.25">
      <c r="A4860" s="651">
        <v>4859</v>
      </c>
      <c r="B4860" s="651" t="s">
        <v>1308</v>
      </c>
      <c r="C4860" s="651" t="s">
        <v>1305</v>
      </c>
      <c r="D4860" s="651" t="s">
        <v>1298</v>
      </c>
      <c r="E4860" s="651" t="s">
        <v>1303</v>
      </c>
      <c r="F4860" s="651" t="s">
        <v>1301</v>
      </c>
      <c r="G4860" s="651" t="s">
        <v>1303</v>
      </c>
      <c r="H4860" s="651">
        <v>0.04</v>
      </c>
      <c r="I4860" s="651" t="s">
        <v>1302</v>
      </c>
    </row>
    <row r="4861" spans="1:9" ht="15.75" x14ac:dyDescent="0.25">
      <c r="A4861" s="651">
        <v>4860</v>
      </c>
      <c r="B4861" s="651" t="s">
        <v>1308</v>
      </c>
      <c r="C4861" s="651" t="s">
        <v>1305</v>
      </c>
      <c r="D4861" s="651" t="s">
        <v>1298</v>
      </c>
      <c r="E4861" s="651" t="s">
        <v>1303</v>
      </c>
      <c r="F4861" s="651" t="s">
        <v>1301</v>
      </c>
      <c r="G4861" s="651" t="s">
        <v>1303</v>
      </c>
      <c r="H4861" s="651">
        <v>0.04</v>
      </c>
      <c r="I4861" s="651" t="s">
        <v>1302</v>
      </c>
    </row>
    <row r="4862" spans="1:9" ht="15.75" x14ac:dyDescent="0.25">
      <c r="A4862" s="651">
        <v>4861</v>
      </c>
      <c r="B4862" s="651" t="s">
        <v>1308</v>
      </c>
      <c r="C4862" s="651" t="s">
        <v>1305</v>
      </c>
      <c r="D4862" s="651" t="s">
        <v>1298</v>
      </c>
      <c r="E4862" s="651" t="s">
        <v>1303</v>
      </c>
      <c r="F4862" s="651" t="s">
        <v>1301</v>
      </c>
      <c r="G4862" s="651" t="s">
        <v>1303</v>
      </c>
      <c r="H4862" s="651">
        <v>0.04</v>
      </c>
      <c r="I4862" s="651" t="s">
        <v>1302</v>
      </c>
    </row>
    <row r="4863" spans="1:9" ht="15.75" x14ac:dyDescent="0.25">
      <c r="A4863" s="651">
        <v>4862</v>
      </c>
      <c r="B4863" s="651" t="s">
        <v>1308</v>
      </c>
      <c r="C4863" s="651" t="s">
        <v>1305</v>
      </c>
      <c r="D4863" s="651" t="s">
        <v>1298</v>
      </c>
      <c r="E4863" s="651" t="s">
        <v>1303</v>
      </c>
      <c r="F4863" s="651" t="s">
        <v>1301</v>
      </c>
      <c r="G4863" s="651" t="s">
        <v>1303</v>
      </c>
      <c r="H4863" s="651">
        <v>0.04</v>
      </c>
      <c r="I4863" s="651" t="s">
        <v>1302</v>
      </c>
    </row>
    <row r="4864" spans="1:9" ht="15.75" x14ac:dyDescent="0.25">
      <c r="A4864" s="651">
        <v>4863</v>
      </c>
      <c r="B4864" s="651" t="s">
        <v>1308</v>
      </c>
      <c r="C4864" s="651" t="s">
        <v>1305</v>
      </c>
      <c r="D4864" s="651" t="s">
        <v>1298</v>
      </c>
      <c r="E4864" s="651" t="s">
        <v>1303</v>
      </c>
      <c r="F4864" s="651" t="s">
        <v>1301</v>
      </c>
      <c r="G4864" s="651" t="s">
        <v>1303</v>
      </c>
      <c r="H4864" s="651">
        <v>0.04</v>
      </c>
      <c r="I4864" s="651" t="s">
        <v>1302</v>
      </c>
    </row>
    <row r="4865" spans="1:9" ht="15.75" x14ac:dyDescent="0.25">
      <c r="A4865" s="651">
        <v>4864</v>
      </c>
      <c r="B4865" s="651" t="s">
        <v>1308</v>
      </c>
      <c r="C4865" s="651" t="s">
        <v>1305</v>
      </c>
      <c r="D4865" s="651" t="s">
        <v>1298</v>
      </c>
      <c r="E4865" s="651" t="s">
        <v>1303</v>
      </c>
      <c r="F4865" s="651" t="s">
        <v>1301</v>
      </c>
      <c r="G4865" s="651" t="s">
        <v>1303</v>
      </c>
      <c r="H4865" s="651">
        <v>0.04</v>
      </c>
      <c r="I4865" s="651" t="s">
        <v>1302</v>
      </c>
    </row>
    <row r="4866" spans="1:9" ht="15.75" x14ac:dyDescent="0.25">
      <c r="A4866" s="651">
        <v>4865</v>
      </c>
      <c r="B4866" s="651" t="s">
        <v>1308</v>
      </c>
      <c r="C4866" s="651" t="s">
        <v>1305</v>
      </c>
      <c r="D4866" s="651" t="s">
        <v>1298</v>
      </c>
      <c r="E4866" s="651" t="s">
        <v>1303</v>
      </c>
      <c r="F4866" s="651" t="s">
        <v>1301</v>
      </c>
      <c r="G4866" s="651" t="s">
        <v>1303</v>
      </c>
      <c r="H4866" s="651">
        <v>0.04</v>
      </c>
      <c r="I4866" s="651" t="s">
        <v>1302</v>
      </c>
    </row>
    <row r="4867" spans="1:9" ht="15.75" x14ac:dyDescent="0.25">
      <c r="A4867" s="651">
        <v>4866</v>
      </c>
      <c r="B4867" s="651" t="s">
        <v>1308</v>
      </c>
      <c r="C4867" s="651" t="s">
        <v>1305</v>
      </c>
      <c r="D4867" s="651" t="s">
        <v>1298</v>
      </c>
      <c r="E4867" s="651" t="s">
        <v>1303</v>
      </c>
      <c r="F4867" s="651" t="s">
        <v>1301</v>
      </c>
      <c r="G4867" s="651" t="s">
        <v>1303</v>
      </c>
      <c r="H4867" s="651">
        <v>0.04</v>
      </c>
      <c r="I4867" s="651" t="s">
        <v>1302</v>
      </c>
    </row>
    <row r="4868" spans="1:9" ht="15.75" x14ac:dyDescent="0.25">
      <c r="A4868" s="651">
        <v>4867</v>
      </c>
      <c r="B4868" s="651" t="s">
        <v>1308</v>
      </c>
      <c r="C4868" s="651" t="s">
        <v>1305</v>
      </c>
      <c r="D4868" s="651" t="s">
        <v>1298</v>
      </c>
      <c r="E4868" s="651" t="s">
        <v>1303</v>
      </c>
      <c r="F4868" s="651" t="s">
        <v>1301</v>
      </c>
      <c r="G4868" s="651" t="s">
        <v>1303</v>
      </c>
      <c r="H4868" s="651">
        <v>0.04</v>
      </c>
      <c r="I4868" s="651" t="s">
        <v>1302</v>
      </c>
    </row>
    <row r="4869" spans="1:9" ht="15.75" x14ac:dyDescent="0.25">
      <c r="A4869" s="651">
        <v>4868</v>
      </c>
      <c r="B4869" s="651" t="s">
        <v>1308</v>
      </c>
      <c r="C4869" s="651" t="s">
        <v>1305</v>
      </c>
      <c r="D4869" s="651" t="s">
        <v>1298</v>
      </c>
      <c r="E4869" s="651" t="s">
        <v>1303</v>
      </c>
      <c r="F4869" s="651" t="s">
        <v>1301</v>
      </c>
      <c r="G4869" s="651" t="s">
        <v>1303</v>
      </c>
      <c r="H4869" s="651">
        <v>0.04</v>
      </c>
      <c r="I4869" s="651" t="s">
        <v>1302</v>
      </c>
    </row>
    <row r="4870" spans="1:9" ht="15.75" x14ac:dyDescent="0.25">
      <c r="A4870" s="651">
        <v>4869</v>
      </c>
      <c r="B4870" s="651" t="s">
        <v>1308</v>
      </c>
      <c r="C4870" s="651" t="s">
        <v>1305</v>
      </c>
      <c r="D4870" s="651" t="s">
        <v>1298</v>
      </c>
      <c r="E4870" s="651" t="s">
        <v>1303</v>
      </c>
      <c r="F4870" s="651" t="s">
        <v>1301</v>
      </c>
      <c r="G4870" s="651" t="s">
        <v>1303</v>
      </c>
      <c r="H4870" s="651">
        <v>0.04</v>
      </c>
      <c r="I4870" s="651" t="s">
        <v>1302</v>
      </c>
    </row>
    <row r="4871" spans="1:9" ht="15.75" x14ac:dyDescent="0.25">
      <c r="A4871" s="651">
        <v>4870</v>
      </c>
      <c r="B4871" s="651" t="s">
        <v>1308</v>
      </c>
      <c r="C4871" s="651" t="s">
        <v>1305</v>
      </c>
      <c r="D4871" s="651" t="s">
        <v>1298</v>
      </c>
      <c r="E4871" s="651" t="s">
        <v>1303</v>
      </c>
      <c r="F4871" s="651" t="s">
        <v>1301</v>
      </c>
      <c r="G4871" s="651" t="s">
        <v>1303</v>
      </c>
      <c r="H4871" s="651">
        <v>0.04</v>
      </c>
      <c r="I4871" s="651" t="s">
        <v>1302</v>
      </c>
    </row>
    <row r="4872" spans="1:9" ht="15.75" x14ac:dyDescent="0.25">
      <c r="A4872" s="651">
        <v>4871</v>
      </c>
      <c r="B4872" s="651" t="s">
        <v>1308</v>
      </c>
      <c r="C4872" s="651" t="s">
        <v>1305</v>
      </c>
      <c r="D4872" s="651" t="s">
        <v>1298</v>
      </c>
      <c r="E4872" s="651" t="s">
        <v>1303</v>
      </c>
      <c r="F4872" s="651" t="s">
        <v>1301</v>
      </c>
      <c r="G4872" s="651" t="s">
        <v>1303</v>
      </c>
      <c r="H4872" s="651">
        <v>0.04</v>
      </c>
      <c r="I4872" s="651" t="s">
        <v>1302</v>
      </c>
    </row>
    <row r="4873" spans="1:9" ht="15.75" x14ac:dyDescent="0.25">
      <c r="A4873" s="651">
        <v>4872</v>
      </c>
      <c r="B4873" s="651" t="s">
        <v>1308</v>
      </c>
      <c r="C4873" s="651" t="s">
        <v>1305</v>
      </c>
      <c r="D4873" s="651" t="s">
        <v>1298</v>
      </c>
      <c r="E4873" s="651" t="s">
        <v>1303</v>
      </c>
      <c r="F4873" s="651" t="s">
        <v>1301</v>
      </c>
      <c r="G4873" s="651" t="s">
        <v>1303</v>
      </c>
      <c r="H4873" s="651">
        <v>0.04</v>
      </c>
      <c r="I4873" s="651" t="s">
        <v>1302</v>
      </c>
    </row>
    <row r="4874" spans="1:9" ht="15.75" x14ac:dyDescent="0.25">
      <c r="A4874" s="651">
        <v>4873</v>
      </c>
      <c r="B4874" s="651" t="s">
        <v>1308</v>
      </c>
      <c r="C4874" s="651" t="s">
        <v>1305</v>
      </c>
      <c r="D4874" s="651" t="s">
        <v>1298</v>
      </c>
      <c r="E4874" s="651" t="s">
        <v>1303</v>
      </c>
      <c r="F4874" s="651" t="s">
        <v>1301</v>
      </c>
      <c r="G4874" s="651" t="s">
        <v>1303</v>
      </c>
      <c r="H4874" s="651">
        <v>0.04</v>
      </c>
      <c r="I4874" s="651" t="s">
        <v>1302</v>
      </c>
    </row>
    <row r="4875" spans="1:9" ht="15.75" x14ac:dyDescent="0.25">
      <c r="A4875" s="651">
        <v>4874</v>
      </c>
      <c r="B4875" s="651" t="s">
        <v>1308</v>
      </c>
      <c r="C4875" s="651" t="s">
        <v>1305</v>
      </c>
      <c r="D4875" s="651" t="s">
        <v>1298</v>
      </c>
      <c r="E4875" s="651" t="s">
        <v>1303</v>
      </c>
      <c r="F4875" s="651" t="s">
        <v>1301</v>
      </c>
      <c r="G4875" s="651" t="s">
        <v>1303</v>
      </c>
      <c r="H4875" s="651">
        <v>0.04</v>
      </c>
      <c r="I4875" s="651" t="s">
        <v>1302</v>
      </c>
    </row>
    <row r="4876" spans="1:9" ht="15.75" x14ac:dyDescent="0.25">
      <c r="A4876" s="651">
        <v>4875</v>
      </c>
      <c r="B4876" s="651" t="s">
        <v>1308</v>
      </c>
      <c r="C4876" s="651" t="s">
        <v>1305</v>
      </c>
      <c r="D4876" s="651" t="s">
        <v>1298</v>
      </c>
      <c r="E4876" s="651" t="s">
        <v>1303</v>
      </c>
      <c r="F4876" s="651" t="s">
        <v>1301</v>
      </c>
      <c r="G4876" s="651" t="s">
        <v>1303</v>
      </c>
      <c r="H4876" s="651">
        <v>0.04</v>
      </c>
      <c r="I4876" s="651" t="s">
        <v>1302</v>
      </c>
    </row>
    <row r="4877" spans="1:9" ht="15.75" x14ac:dyDescent="0.25">
      <c r="A4877" s="651">
        <v>4876</v>
      </c>
      <c r="B4877" s="651" t="s">
        <v>1308</v>
      </c>
      <c r="C4877" s="651" t="s">
        <v>1305</v>
      </c>
      <c r="D4877" s="651" t="s">
        <v>1298</v>
      </c>
      <c r="E4877" s="651" t="s">
        <v>1303</v>
      </c>
      <c r="F4877" s="651" t="s">
        <v>1301</v>
      </c>
      <c r="G4877" s="651" t="s">
        <v>1303</v>
      </c>
      <c r="H4877" s="651">
        <v>0.04</v>
      </c>
      <c r="I4877" s="651" t="s">
        <v>1302</v>
      </c>
    </row>
    <row r="4878" spans="1:9" ht="15.75" x14ac:dyDescent="0.25">
      <c r="A4878" s="651">
        <v>4877</v>
      </c>
      <c r="B4878" s="651" t="s">
        <v>1308</v>
      </c>
      <c r="C4878" s="651" t="s">
        <v>1305</v>
      </c>
      <c r="D4878" s="651" t="s">
        <v>1298</v>
      </c>
      <c r="E4878" s="651" t="s">
        <v>1303</v>
      </c>
      <c r="F4878" s="651" t="s">
        <v>1301</v>
      </c>
      <c r="G4878" s="651" t="s">
        <v>1303</v>
      </c>
      <c r="H4878" s="651">
        <v>0.04</v>
      </c>
      <c r="I4878" s="651" t="s">
        <v>1302</v>
      </c>
    </row>
    <row r="4879" spans="1:9" ht="15.75" x14ac:dyDescent="0.25">
      <c r="A4879" s="651">
        <v>4878</v>
      </c>
      <c r="B4879" s="651" t="s">
        <v>1308</v>
      </c>
      <c r="C4879" s="651" t="s">
        <v>1305</v>
      </c>
      <c r="D4879" s="651" t="s">
        <v>1298</v>
      </c>
      <c r="E4879" s="651" t="s">
        <v>1303</v>
      </c>
      <c r="F4879" s="651" t="s">
        <v>1301</v>
      </c>
      <c r="G4879" s="651" t="s">
        <v>1303</v>
      </c>
      <c r="H4879" s="651">
        <v>0.04</v>
      </c>
      <c r="I4879" s="651" t="s">
        <v>1302</v>
      </c>
    </row>
    <row r="4880" spans="1:9" ht="15.75" x14ac:dyDescent="0.25">
      <c r="A4880" s="651">
        <v>4879</v>
      </c>
      <c r="B4880" s="651" t="s">
        <v>1308</v>
      </c>
      <c r="C4880" s="651" t="s">
        <v>1305</v>
      </c>
      <c r="D4880" s="651" t="s">
        <v>1298</v>
      </c>
      <c r="E4880" s="651" t="s">
        <v>1303</v>
      </c>
      <c r="F4880" s="651" t="s">
        <v>1301</v>
      </c>
      <c r="G4880" s="651" t="s">
        <v>1303</v>
      </c>
      <c r="H4880" s="651">
        <v>0.04</v>
      </c>
      <c r="I4880" s="651" t="s">
        <v>1302</v>
      </c>
    </row>
    <row r="4881" spans="1:9" ht="15.75" x14ac:dyDescent="0.25">
      <c r="A4881" s="651">
        <v>4880</v>
      </c>
      <c r="B4881" s="651" t="s">
        <v>1308</v>
      </c>
      <c r="C4881" s="651" t="s">
        <v>1305</v>
      </c>
      <c r="D4881" s="651" t="s">
        <v>1298</v>
      </c>
      <c r="E4881" s="651" t="s">
        <v>1303</v>
      </c>
      <c r="F4881" s="651" t="s">
        <v>1301</v>
      </c>
      <c r="G4881" s="651" t="s">
        <v>1303</v>
      </c>
      <c r="H4881" s="651">
        <v>0.04</v>
      </c>
      <c r="I4881" s="651" t="s">
        <v>1302</v>
      </c>
    </row>
    <row r="4882" spans="1:9" ht="15.75" x14ac:dyDescent="0.25">
      <c r="A4882" s="651">
        <v>4881</v>
      </c>
      <c r="B4882" s="651" t="s">
        <v>1308</v>
      </c>
      <c r="C4882" s="651" t="s">
        <v>1305</v>
      </c>
      <c r="D4882" s="651" t="s">
        <v>1298</v>
      </c>
      <c r="E4882" s="651" t="s">
        <v>1303</v>
      </c>
      <c r="F4882" s="651" t="s">
        <v>1301</v>
      </c>
      <c r="G4882" s="651" t="s">
        <v>1303</v>
      </c>
      <c r="H4882" s="651">
        <v>0.04</v>
      </c>
      <c r="I4882" s="651" t="s">
        <v>1302</v>
      </c>
    </row>
    <row r="4883" spans="1:9" ht="15.75" x14ac:dyDescent="0.25">
      <c r="A4883" s="651">
        <v>4882</v>
      </c>
      <c r="B4883" s="651" t="s">
        <v>1308</v>
      </c>
      <c r="C4883" s="651" t="s">
        <v>1305</v>
      </c>
      <c r="D4883" s="651" t="s">
        <v>1298</v>
      </c>
      <c r="E4883" s="651" t="s">
        <v>1303</v>
      </c>
      <c r="F4883" s="651" t="s">
        <v>1301</v>
      </c>
      <c r="G4883" s="651" t="s">
        <v>1303</v>
      </c>
      <c r="H4883" s="651">
        <v>0.04</v>
      </c>
      <c r="I4883" s="651" t="s">
        <v>1302</v>
      </c>
    </row>
    <row r="4884" spans="1:9" ht="15.75" x14ac:dyDescent="0.25">
      <c r="A4884" s="651">
        <v>4883</v>
      </c>
      <c r="B4884" s="651" t="s">
        <v>1308</v>
      </c>
      <c r="C4884" s="651" t="s">
        <v>1305</v>
      </c>
      <c r="D4884" s="651" t="s">
        <v>1298</v>
      </c>
      <c r="E4884" s="651" t="s">
        <v>1303</v>
      </c>
      <c r="F4884" s="651" t="s">
        <v>1301</v>
      </c>
      <c r="G4884" s="651" t="s">
        <v>1303</v>
      </c>
      <c r="H4884" s="651">
        <v>0.04</v>
      </c>
      <c r="I4884" s="651" t="s">
        <v>1302</v>
      </c>
    </row>
    <row r="4885" spans="1:9" ht="15.75" x14ac:dyDescent="0.25">
      <c r="A4885" s="651">
        <v>4884</v>
      </c>
      <c r="B4885" s="651" t="s">
        <v>1308</v>
      </c>
      <c r="C4885" s="651" t="s">
        <v>1305</v>
      </c>
      <c r="D4885" s="651" t="s">
        <v>1298</v>
      </c>
      <c r="E4885" s="651" t="s">
        <v>1303</v>
      </c>
      <c r="F4885" s="651" t="s">
        <v>1301</v>
      </c>
      <c r="G4885" s="651" t="s">
        <v>1303</v>
      </c>
      <c r="H4885" s="651">
        <v>0.04</v>
      </c>
      <c r="I4885" s="651" t="s">
        <v>1302</v>
      </c>
    </row>
    <row r="4886" spans="1:9" ht="15.75" x14ac:dyDescent="0.25">
      <c r="A4886" s="651">
        <v>4885</v>
      </c>
      <c r="B4886" s="651" t="s">
        <v>1308</v>
      </c>
      <c r="C4886" s="651" t="s">
        <v>1305</v>
      </c>
      <c r="D4886" s="651" t="s">
        <v>1298</v>
      </c>
      <c r="E4886" s="651" t="s">
        <v>1303</v>
      </c>
      <c r="F4886" s="651" t="s">
        <v>1301</v>
      </c>
      <c r="G4886" s="651" t="s">
        <v>1303</v>
      </c>
      <c r="H4886" s="651">
        <v>0.04</v>
      </c>
      <c r="I4886" s="651" t="s">
        <v>1302</v>
      </c>
    </row>
    <row r="4887" spans="1:9" ht="15.75" x14ac:dyDescent="0.25">
      <c r="A4887" s="651">
        <v>4886</v>
      </c>
      <c r="B4887" s="651" t="s">
        <v>1308</v>
      </c>
      <c r="C4887" s="651" t="s">
        <v>1305</v>
      </c>
      <c r="D4887" s="651" t="s">
        <v>1298</v>
      </c>
      <c r="E4887" s="651" t="s">
        <v>1303</v>
      </c>
      <c r="F4887" s="651" t="s">
        <v>1301</v>
      </c>
      <c r="G4887" s="651" t="s">
        <v>1303</v>
      </c>
      <c r="H4887" s="651">
        <v>0.04</v>
      </c>
      <c r="I4887" s="651" t="s">
        <v>1302</v>
      </c>
    </row>
    <row r="4888" spans="1:9" ht="15.75" x14ac:dyDescent="0.25">
      <c r="A4888" s="651">
        <v>4887</v>
      </c>
      <c r="B4888" s="651" t="s">
        <v>1308</v>
      </c>
      <c r="C4888" s="651" t="s">
        <v>1305</v>
      </c>
      <c r="D4888" s="651" t="s">
        <v>1298</v>
      </c>
      <c r="E4888" s="651" t="s">
        <v>1303</v>
      </c>
      <c r="F4888" s="651" t="s">
        <v>1301</v>
      </c>
      <c r="G4888" s="651" t="s">
        <v>1303</v>
      </c>
      <c r="H4888" s="651">
        <v>0.04</v>
      </c>
      <c r="I4888" s="651" t="s">
        <v>1302</v>
      </c>
    </row>
    <row r="4889" spans="1:9" ht="15.75" x14ac:dyDescent="0.25">
      <c r="A4889" s="651">
        <v>4888</v>
      </c>
      <c r="B4889" s="651" t="s">
        <v>1308</v>
      </c>
      <c r="C4889" s="651" t="s">
        <v>1305</v>
      </c>
      <c r="D4889" s="651" t="s">
        <v>1298</v>
      </c>
      <c r="E4889" s="651" t="s">
        <v>1303</v>
      </c>
      <c r="F4889" s="651" t="s">
        <v>1301</v>
      </c>
      <c r="G4889" s="651" t="s">
        <v>1303</v>
      </c>
      <c r="H4889" s="651">
        <v>0.04</v>
      </c>
      <c r="I4889" s="651" t="s">
        <v>1302</v>
      </c>
    </row>
    <row r="4890" spans="1:9" ht="15.75" x14ac:dyDescent="0.25">
      <c r="A4890" s="651">
        <v>4889</v>
      </c>
      <c r="B4890" s="651" t="s">
        <v>1308</v>
      </c>
      <c r="C4890" s="651" t="s">
        <v>1305</v>
      </c>
      <c r="D4890" s="651" t="s">
        <v>1298</v>
      </c>
      <c r="E4890" s="651" t="s">
        <v>1303</v>
      </c>
      <c r="F4890" s="651" t="s">
        <v>1301</v>
      </c>
      <c r="G4890" s="651" t="s">
        <v>1303</v>
      </c>
      <c r="H4890" s="651">
        <v>0.04</v>
      </c>
      <c r="I4890" s="651" t="s">
        <v>1302</v>
      </c>
    </row>
    <row r="4891" spans="1:9" ht="15.75" x14ac:dyDescent="0.25">
      <c r="A4891" s="651">
        <v>4890</v>
      </c>
      <c r="B4891" s="651" t="s">
        <v>1308</v>
      </c>
      <c r="C4891" s="651" t="s">
        <v>1305</v>
      </c>
      <c r="D4891" s="651" t="s">
        <v>1298</v>
      </c>
      <c r="E4891" s="651" t="s">
        <v>1303</v>
      </c>
      <c r="F4891" s="651" t="s">
        <v>1301</v>
      </c>
      <c r="G4891" s="651" t="s">
        <v>1303</v>
      </c>
      <c r="H4891" s="651">
        <v>0.04</v>
      </c>
      <c r="I4891" s="651" t="s">
        <v>1302</v>
      </c>
    </row>
    <row r="4892" spans="1:9" ht="15.75" x14ac:dyDescent="0.25">
      <c r="A4892" s="651">
        <v>4891</v>
      </c>
      <c r="B4892" s="651" t="s">
        <v>1308</v>
      </c>
      <c r="C4892" s="651" t="s">
        <v>1305</v>
      </c>
      <c r="D4892" s="651" t="s">
        <v>1298</v>
      </c>
      <c r="E4892" s="651" t="s">
        <v>1303</v>
      </c>
      <c r="F4892" s="651" t="s">
        <v>1301</v>
      </c>
      <c r="G4892" s="651" t="s">
        <v>1303</v>
      </c>
      <c r="H4892" s="651">
        <v>0.04</v>
      </c>
      <c r="I4892" s="651" t="s">
        <v>1302</v>
      </c>
    </row>
    <row r="4893" spans="1:9" ht="15.75" x14ac:dyDescent="0.25">
      <c r="A4893" s="651">
        <v>4892</v>
      </c>
      <c r="B4893" s="651" t="s">
        <v>1308</v>
      </c>
      <c r="C4893" s="651" t="s">
        <v>1305</v>
      </c>
      <c r="D4893" s="651" t="s">
        <v>1298</v>
      </c>
      <c r="E4893" s="651" t="s">
        <v>1303</v>
      </c>
      <c r="F4893" s="651" t="s">
        <v>1301</v>
      </c>
      <c r="G4893" s="651" t="s">
        <v>1303</v>
      </c>
      <c r="H4893" s="651">
        <v>0.04</v>
      </c>
      <c r="I4893" s="651" t="s">
        <v>1302</v>
      </c>
    </row>
    <row r="4894" spans="1:9" ht="15.75" x14ac:dyDescent="0.25">
      <c r="A4894" s="651">
        <v>4893</v>
      </c>
      <c r="B4894" s="651" t="s">
        <v>1308</v>
      </c>
      <c r="C4894" s="651" t="s">
        <v>1305</v>
      </c>
      <c r="D4894" s="651" t="s">
        <v>1298</v>
      </c>
      <c r="E4894" s="651" t="s">
        <v>1303</v>
      </c>
      <c r="F4894" s="651" t="s">
        <v>1301</v>
      </c>
      <c r="G4894" s="651" t="s">
        <v>1303</v>
      </c>
      <c r="H4894" s="651">
        <v>0.04</v>
      </c>
      <c r="I4894" s="651" t="s">
        <v>1302</v>
      </c>
    </row>
    <row r="4895" spans="1:9" ht="15.75" x14ac:dyDescent="0.25">
      <c r="A4895" s="651">
        <v>4894</v>
      </c>
      <c r="B4895" s="651" t="s">
        <v>1308</v>
      </c>
      <c r="C4895" s="651" t="s">
        <v>1305</v>
      </c>
      <c r="D4895" s="651" t="s">
        <v>1298</v>
      </c>
      <c r="E4895" s="651" t="s">
        <v>1303</v>
      </c>
      <c r="F4895" s="651" t="s">
        <v>1301</v>
      </c>
      <c r="G4895" s="651" t="s">
        <v>1303</v>
      </c>
      <c r="H4895" s="651">
        <v>0.04</v>
      </c>
      <c r="I4895" s="651" t="s">
        <v>1302</v>
      </c>
    </row>
    <row r="4896" spans="1:9" ht="15.75" x14ac:dyDescent="0.25">
      <c r="A4896" s="651">
        <v>4895</v>
      </c>
      <c r="B4896" s="651" t="s">
        <v>1308</v>
      </c>
      <c r="C4896" s="651" t="s">
        <v>1305</v>
      </c>
      <c r="D4896" s="651" t="s">
        <v>1298</v>
      </c>
      <c r="E4896" s="651" t="s">
        <v>1303</v>
      </c>
      <c r="F4896" s="651" t="s">
        <v>1301</v>
      </c>
      <c r="G4896" s="651" t="s">
        <v>1303</v>
      </c>
      <c r="H4896" s="651">
        <v>0.04</v>
      </c>
      <c r="I4896" s="651" t="s">
        <v>1302</v>
      </c>
    </row>
    <row r="4897" spans="1:9" ht="15.75" x14ac:dyDescent="0.25">
      <c r="A4897" s="651">
        <v>4896</v>
      </c>
      <c r="B4897" s="651" t="s">
        <v>1308</v>
      </c>
      <c r="C4897" s="651" t="s">
        <v>1305</v>
      </c>
      <c r="D4897" s="651" t="s">
        <v>1298</v>
      </c>
      <c r="E4897" s="651" t="s">
        <v>1303</v>
      </c>
      <c r="F4897" s="651" t="s">
        <v>1301</v>
      </c>
      <c r="G4897" s="651" t="s">
        <v>1303</v>
      </c>
      <c r="H4897" s="651">
        <v>0.04</v>
      </c>
      <c r="I4897" s="651" t="s">
        <v>1302</v>
      </c>
    </row>
    <row r="4898" spans="1:9" ht="15.75" x14ac:dyDescent="0.25">
      <c r="A4898" s="651">
        <v>4897</v>
      </c>
      <c r="B4898" s="651" t="s">
        <v>1308</v>
      </c>
      <c r="C4898" s="651" t="s">
        <v>1305</v>
      </c>
      <c r="D4898" s="651" t="s">
        <v>1298</v>
      </c>
      <c r="E4898" s="651" t="s">
        <v>1303</v>
      </c>
      <c r="F4898" s="651" t="s">
        <v>1301</v>
      </c>
      <c r="G4898" s="651" t="s">
        <v>1303</v>
      </c>
      <c r="H4898" s="651">
        <v>0.04</v>
      </c>
      <c r="I4898" s="651" t="s">
        <v>1302</v>
      </c>
    </row>
    <row r="4899" spans="1:9" ht="15.75" x14ac:dyDescent="0.25">
      <c r="A4899" s="651">
        <v>4898</v>
      </c>
      <c r="B4899" s="651" t="s">
        <v>1308</v>
      </c>
      <c r="C4899" s="651" t="s">
        <v>1305</v>
      </c>
      <c r="D4899" s="651" t="s">
        <v>1298</v>
      </c>
      <c r="E4899" s="651" t="s">
        <v>1303</v>
      </c>
      <c r="F4899" s="651" t="s">
        <v>1301</v>
      </c>
      <c r="G4899" s="651" t="s">
        <v>1303</v>
      </c>
      <c r="H4899" s="651">
        <v>0.04</v>
      </c>
      <c r="I4899" s="651" t="s">
        <v>1302</v>
      </c>
    </row>
    <row r="4900" spans="1:9" ht="15.75" x14ac:dyDescent="0.25">
      <c r="A4900" s="651">
        <v>4899</v>
      </c>
      <c r="B4900" s="651" t="s">
        <v>1308</v>
      </c>
      <c r="C4900" s="651" t="s">
        <v>1305</v>
      </c>
      <c r="D4900" s="651" t="s">
        <v>1298</v>
      </c>
      <c r="E4900" s="651" t="s">
        <v>1303</v>
      </c>
      <c r="F4900" s="651" t="s">
        <v>1301</v>
      </c>
      <c r="G4900" s="651" t="s">
        <v>1303</v>
      </c>
      <c r="H4900" s="651">
        <v>0.04</v>
      </c>
      <c r="I4900" s="651" t="s">
        <v>1302</v>
      </c>
    </row>
    <row r="4901" spans="1:9" ht="15.75" x14ac:dyDescent="0.25">
      <c r="A4901" s="651">
        <v>4900</v>
      </c>
      <c r="B4901" s="651" t="s">
        <v>1308</v>
      </c>
      <c r="C4901" s="651" t="s">
        <v>1305</v>
      </c>
      <c r="D4901" s="651" t="s">
        <v>1298</v>
      </c>
      <c r="E4901" s="651" t="s">
        <v>1303</v>
      </c>
      <c r="F4901" s="651" t="s">
        <v>1301</v>
      </c>
      <c r="G4901" s="651" t="s">
        <v>1303</v>
      </c>
      <c r="H4901" s="651">
        <v>0.04</v>
      </c>
      <c r="I4901" s="651" t="s">
        <v>1302</v>
      </c>
    </row>
    <row r="4902" spans="1:9" ht="15.75" x14ac:dyDescent="0.25">
      <c r="A4902" s="651">
        <v>4901</v>
      </c>
      <c r="B4902" s="651" t="s">
        <v>1308</v>
      </c>
      <c r="C4902" s="651" t="s">
        <v>1305</v>
      </c>
      <c r="D4902" s="651" t="s">
        <v>1298</v>
      </c>
      <c r="E4902" s="651" t="s">
        <v>1303</v>
      </c>
      <c r="F4902" s="651" t="s">
        <v>1301</v>
      </c>
      <c r="G4902" s="651" t="s">
        <v>1303</v>
      </c>
      <c r="H4902" s="651">
        <v>0.04</v>
      </c>
      <c r="I4902" s="651" t="s">
        <v>1302</v>
      </c>
    </row>
    <row r="4903" spans="1:9" ht="15.75" x14ac:dyDescent="0.25">
      <c r="A4903" s="651">
        <v>4902</v>
      </c>
      <c r="B4903" s="651" t="s">
        <v>1308</v>
      </c>
      <c r="C4903" s="651" t="s">
        <v>1305</v>
      </c>
      <c r="D4903" s="651" t="s">
        <v>1298</v>
      </c>
      <c r="E4903" s="651" t="s">
        <v>1303</v>
      </c>
      <c r="F4903" s="651" t="s">
        <v>1301</v>
      </c>
      <c r="G4903" s="651" t="s">
        <v>1303</v>
      </c>
      <c r="H4903" s="651">
        <v>0.04</v>
      </c>
      <c r="I4903" s="651" t="s">
        <v>1302</v>
      </c>
    </row>
    <row r="4904" spans="1:9" ht="15.75" x14ac:dyDescent="0.25">
      <c r="A4904" s="651">
        <v>4903</v>
      </c>
      <c r="B4904" s="651" t="s">
        <v>1308</v>
      </c>
      <c r="C4904" s="651" t="s">
        <v>1305</v>
      </c>
      <c r="D4904" s="651" t="s">
        <v>1298</v>
      </c>
      <c r="E4904" s="651" t="s">
        <v>1303</v>
      </c>
      <c r="F4904" s="651" t="s">
        <v>1301</v>
      </c>
      <c r="G4904" s="651" t="s">
        <v>1303</v>
      </c>
      <c r="H4904" s="651">
        <v>0.04</v>
      </c>
      <c r="I4904" s="651" t="s">
        <v>1302</v>
      </c>
    </row>
    <row r="4905" spans="1:9" ht="15.75" x14ac:dyDescent="0.25">
      <c r="A4905" s="651">
        <v>4904</v>
      </c>
      <c r="B4905" s="651" t="s">
        <v>1308</v>
      </c>
      <c r="C4905" s="651" t="s">
        <v>1305</v>
      </c>
      <c r="D4905" s="651" t="s">
        <v>1298</v>
      </c>
      <c r="E4905" s="651" t="s">
        <v>1303</v>
      </c>
      <c r="F4905" s="651" t="s">
        <v>1301</v>
      </c>
      <c r="G4905" s="651" t="s">
        <v>1303</v>
      </c>
      <c r="H4905" s="651">
        <v>0.04</v>
      </c>
      <c r="I4905" s="651" t="s">
        <v>1302</v>
      </c>
    </row>
    <row r="4906" spans="1:9" ht="15.75" x14ac:dyDescent="0.25">
      <c r="A4906" s="651">
        <v>4905</v>
      </c>
      <c r="B4906" s="651" t="s">
        <v>1308</v>
      </c>
      <c r="C4906" s="651" t="s">
        <v>1305</v>
      </c>
      <c r="D4906" s="651" t="s">
        <v>1298</v>
      </c>
      <c r="E4906" s="651" t="s">
        <v>1303</v>
      </c>
      <c r="F4906" s="651" t="s">
        <v>1301</v>
      </c>
      <c r="G4906" s="651" t="s">
        <v>1303</v>
      </c>
      <c r="H4906" s="651">
        <v>0.04</v>
      </c>
      <c r="I4906" s="651" t="s">
        <v>1302</v>
      </c>
    </row>
    <row r="4907" spans="1:9" ht="15.75" x14ac:dyDescent="0.25">
      <c r="A4907" s="651">
        <v>4906</v>
      </c>
      <c r="B4907" s="651" t="s">
        <v>1308</v>
      </c>
      <c r="C4907" s="651" t="s">
        <v>1305</v>
      </c>
      <c r="D4907" s="651" t="s">
        <v>1298</v>
      </c>
      <c r="E4907" s="651" t="s">
        <v>1303</v>
      </c>
      <c r="F4907" s="651" t="s">
        <v>1301</v>
      </c>
      <c r="G4907" s="651" t="s">
        <v>1303</v>
      </c>
      <c r="H4907" s="651">
        <v>0.04</v>
      </c>
      <c r="I4907" s="651" t="s">
        <v>1302</v>
      </c>
    </row>
    <row r="4908" spans="1:9" ht="15.75" x14ac:dyDescent="0.25">
      <c r="A4908" s="651">
        <v>4907</v>
      </c>
      <c r="B4908" s="651" t="s">
        <v>1308</v>
      </c>
      <c r="C4908" s="651" t="s">
        <v>1305</v>
      </c>
      <c r="D4908" s="651" t="s">
        <v>1298</v>
      </c>
      <c r="E4908" s="651" t="s">
        <v>1303</v>
      </c>
      <c r="F4908" s="651" t="s">
        <v>1301</v>
      </c>
      <c r="G4908" s="651" t="s">
        <v>1303</v>
      </c>
      <c r="H4908" s="651">
        <v>0.04</v>
      </c>
      <c r="I4908" s="651" t="s">
        <v>1302</v>
      </c>
    </row>
    <row r="4909" spans="1:9" ht="15.75" x14ac:dyDescent="0.25">
      <c r="A4909" s="651">
        <v>4908</v>
      </c>
      <c r="B4909" s="651" t="s">
        <v>1308</v>
      </c>
      <c r="C4909" s="651" t="s">
        <v>1305</v>
      </c>
      <c r="D4909" s="651" t="s">
        <v>1298</v>
      </c>
      <c r="E4909" s="651" t="s">
        <v>1303</v>
      </c>
      <c r="F4909" s="651" t="s">
        <v>1301</v>
      </c>
      <c r="G4909" s="651" t="s">
        <v>1303</v>
      </c>
      <c r="H4909" s="651">
        <v>0.04</v>
      </c>
      <c r="I4909" s="651" t="s">
        <v>1302</v>
      </c>
    </row>
    <row r="4910" spans="1:9" ht="15.75" x14ac:dyDescent="0.25">
      <c r="A4910" s="651">
        <v>4909</v>
      </c>
      <c r="B4910" s="651" t="s">
        <v>1308</v>
      </c>
      <c r="C4910" s="651" t="s">
        <v>1305</v>
      </c>
      <c r="D4910" s="651" t="s">
        <v>1298</v>
      </c>
      <c r="E4910" s="651" t="s">
        <v>1303</v>
      </c>
      <c r="F4910" s="651" t="s">
        <v>1301</v>
      </c>
      <c r="G4910" s="651" t="s">
        <v>1303</v>
      </c>
      <c r="H4910" s="651">
        <v>0.04</v>
      </c>
      <c r="I4910" s="651" t="s">
        <v>1302</v>
      </c>
    </row>
    <row r="4911" spans="1:9" ht="15.75" x14ac:dyDescent="0.25">
      <c r="A4911" s="651">
        <v>4910</v>
      </c>
      <c r="B4911" s="651" t="s">
        <v>1308</v>
      </c>
      <c r="C4911" s="651" t="s">
        <v>1305</v>
      </c>
      <c r="D4911" s="651" t="s">
        <v>1298</v>
      </c>
      <c r="E4911" s="651" t="s">
        <v>1303</v>
      </c>
      <c r="F4911" s="651" t="s">
        <v>1301</v>
      </c>
      <c r="G4911" s="651" t="s">
        <v>1303</v>
      </c>
      <c r="H4911" s="651">
        <v>0.04</v>
      </c>
      <c r="I4911" s="651" t="s">
        <v>1302</v>
      </c>
    </row>
    <row r="4912" spans="1:9" ht="15.75" x14ac:dyDescent="0.25">
      <c r="A4912" s="651">
        <v>4911</v>
      </c>
      <c r="B4912" s="651" t="s">
        <v>1308</v>
      </c>
      <c r="C4912" s="651" t="s">
        <v>1305</v>
      </c>
      <c r="D4912" s="651" t="s">
        <v>1298</v>
      </c>
      <c r="E4912" s="651" t="s">
        <v>1303</v>
      </c>
      <c r="F4912" s="651" t="s">
        <v>1301</v>
      </c>
      <c r="G4912" s="651" t="s">
        <v>1303</v>
      </c>
      <c r="H4912" s="651">
        <v>0.04</v>
      </c>
      <c r="I4912" s="651" t="s">
        <v>1302</v>
      </c>
    </row>
    <row r="4913" spans="1:9" ht="15.75" x14ac:dyDescent="0.25">
      <c r="A4913" s="651">
        <v>4912</v>
      </c>
      <c r="B4913" s="651" t="s">
        <v>1308</v>
      </c>
      <c r="C4913" s="651" t="s">
        <v>1305</v>
      </c>
      <c r="D4913" s="651" t="s">
        <v>1298</v>
      </c>
      <c r="E4913" s="651" t="s">
        <v>1303</v>
      </c>
      <c r="F4913" s="651" t="s">
        <v>1301</v>
      </c>
      <c r="G4913" s="651" t="s">
        <v>1303</v>
      </c>
      <c r="H4913" s="651">
        <v>0.04</v>
      </c>
      <c r="I4913" s="651" t="s">
        <v>1302</v>
      </c>
    </row>
    <row r="4914" spans="1:9" ht="15.75" x14ac:dyDescent="0.25">
      <c r="A4914" s="651">
        <v>4913</v>
      </c>
      <c r="B4914" s="651" t="s">
        <v>1308</v>
      </c>
      <c r="C4914" s="651" t="s">
        <v>1305</v>
      </c>
      <c r="D4914" s="651" t="s">
        <v>1298</v>
      </c>
      <c r="E4914" s="651" t="s">
        <v>1303</v>
      </c>
      <c r="F4914" s="651" t="s">
        <v>1301</v>
      </c>
      <c r="G4914" s="651" t="s">
        <v>1303</v>
      </c>
      <c r="H4914" s="651">
        <v>0.04</v>
      </c>
      <c r="I4914" s="651" t="s">
        <v>1302</v>
      </c>
    </row>
    <row r="4915" spans="1:9" ht="15.75" x14ac:dyDescent="0.25">
      <c r="A4915" s="651">
        <v>4914</v>
      </c>
      <c r="B4915" s="651" t="s">
        <v>1308</v>
      </c>
      <c r="C4915" s="651" t="s">
        <v>1305</v>
      </c>
      <c r="D4915" s="651" t="s">
        <v>1298</v>
      </c>
      <c r="E4915" s="651" t="s">
        <v>1303</v>
      </c>
      <c r="F4915" s="651" t="s">
        <v>1301</v>
      </c>
      <c r="G4915" s="651" t="s">
        <v>1303</v>
      </c>
      <c r="H4915" s="651">
        <v>0.04</v>
      </c>
      <c r="I4915" s="651" t="s">
        <v>1302</v>
      </c>
    </row>
    <row r="4916" spans="1:9" ht="15.75" x14ac:dyDescent="0.25">
      <c r="A4916" s="651">
        <v>4915</v>
      </c>
      <c r="B4916" s="651" t="s">
        <v>1308</v>
      </c>
      <c r="C4916" s="651" t="s">
        <v>1305</v>
      </c>
      <c r="D4916" s="651" t="s">
        <v>1298</v>
      </c>
      <c r="E4916" s="651" t="s">
        <v>1303</v>
      </c>
      <c r="F4916" s="651" t="s">
        <v>1301</v>
      </c>
      <c r="G4916" s="651" t="s">
        <v>1303</v>
      </c>
      <c r="H4916" s="651">
        <v>0.04</v>
      </c>
      <c r="I4916" s="651" t="s">
        <v>1302</v>
      </c>
    </row>
    <row r="4917" spans="1:9" ht="15.75" x14ac:dyDescent="0.25">
      <c r="A4917" s="651">
        <v>4916</v>
      </c>
      <c r="B4917" s="651" t="s">
        <v>1308</v>
      </c>
      <c r="C4917" s="651" t="s">
        <v>1305</v>
      </c>
      <c r="D4917" s="651" t="s">
        <v>1298</v>
      </c>
      <c r="E4917" s="651" t="s">
        <v>1303</v>
      </c>
      <c r="F4917" s="651" t="s">
        <v>1301</v>
      </c>
      <c r="G4917" s="651" t="s">
        <v>1303</v>
      </c>
      <c r="H4917" s="651">
        <v>0.04</v>
      </c>
      <c r="I4917" s="651" t="s">
        <v>1302</v>
      </c>
    </row>
    <row r="4918" spans="1:9" ht="15.75" x14ac:dyDescent="0.25">
      <c r="A4918" s="651">
        <v>4917</v>
      </c>
      <c r="B4918" s="651" t="s">
        <v>1308</v>
      </c>
      <c r="C4918" s="651" t="s">
        <v>1305</v>
      </c>
      <c r="D4918" s="651" t="s">
        <v>1298</v>
      </c>
      <c r="E4918" s="651" t="s">
        <v>1303</v>
      </c>
      <c r="F4918" s="651" t="s">
        <v>1301</v>
      </c>
      <c r="G4918" s="651" t="s">
        <v>1303</v>
      </c>
      <c r="H4918" s="651">
        <v>0.04</v>
      </c>
      <c r="I4918" s="651" t="s">
        <v>1302</v>
      </c>
    </row>
    <row r="4919" spans="1:9" ht="15.75" x14ac:dyDescent="0.25">
      <c r="A4919" s="651">
        <v>4918</v>
      </c>
      <c r="B4919" s="651" t="s">
        <v>1308</v>
      </c>
      <c r="C4919" s="651" t="s">
        <v>1305</v>
      </c>
      <c r="D4919" s="651" t="s">
        <v>1298</v>
      </c>
      <c r="E4919" s="651" t="s">
        <v>1303</v>
      </c>
      <c r="F4919" s="651" t="s">
        <v>1301</v>
      </c>
      <c r="G4919" s="651" t="s">
        <v>1303</v>
      </c>
      <c r="H4919" s="651">
        <v>0.04</v>
      </c>
      <c r="I4919" s="651" t="s">
        <v>1302</v>
      </c>
    </row>
    <row r="4920" spans="1:9" ht="15.75" x14ac:dyDescent="0.25">
      <c r="A4920" s="651">
        <v>4919</v>
      </c>
      <c r="B4920" s="651" t="s">
        <v>1308</v>
      </c>
      <c r="C4920" s="651" t="s">
        <v>1305</v>
      </c>
      <c r="D4920" s="651" t="s">
        <v>1298</v>
      </c>
      <c r="E4920" s="651" t="s">
        <v>1303</v>
      </c>
      <c r="F4920" s="651" t="s">
        <v>1301</v>
      </c>
      <c r="G4920" s="651" t="s">
        <v>1303</v>
      </c>
      <c r="H4920" s="651">
        <v>0.04</v>
      </c>
      <c r="I4920" s="651" t="s">
        <v>1302</v>
      </c>
    </row>
    <row r="4921" spans="1:9" ht="15.75" x14ac:dyDescent="0.25">
      <c r="A4921" s="651">
        <v>4920</v>
      </c>
      <c r="B4921" s="651" t="s">
        <v>1308</v>
      </c>
      <c r="C4921" s="651" t="s">
        <v>1305</v>
      </c>
      <c r="D4921" s="651" t="s">
        <v>1298</v>
      </c>
      <c r="E4921" s="651" t="s">
        <v>1303</v>
      </c>
      <c r="F4921" s="651" t="s">
        <v>1301</v>
      </c>
      <c r="G4921" s="651" t="s">
        <v>1303</v>
      </c>
      <c r="H4921" s="651">
        <v>0.04</v>
      </c>
      <c r="I4921" s="651" t="s">
        <v>1302</v>
      </c>
    </row>
    <row r="4922" spans="1:9" ht="15.75" x14ac:dyDescent="0.25">
      <c r="A4922" s="651">
        <v>4921</v>
      </c>
      <c r="B4922" s="651" t="s">
        <v>1308</v>
      </c>
      <c r="C4922" s="651" t="s">
        <v>1305</v>
      </c>
      <c r="D4922" s="651" t="s">
        <v>1298</v>
      </c>
      <c r="E4922" s="651" t="s">
        <v>1303</v>
      </c>
      <c r="F4922" s="651" t="s">
        <v>1301</v>
      </c>
      <c r="G4922" s="651" t="s">
        <v>1303</v>
      </c>
      <c r="H4922" s="651">
        <v>0.04</v>
      </c>
      <c r="I4922" s="651" t="s">
        <v>1302</v>
      </c>
    </row>
    <row r="4923" spans="1:9" ht="15.75" x14ac:dyDescent="0.25">
      <c r="A4923" s="651">
        <v>4922</v>
      </c>
      <c r="B4923" s="651" t="s">
        <v>1308</v>
      </c>
      <c r="C4923" s="651" t="s">
        <v>1305</v>
      </c>
      <c r="D4923" s="651" t="s">
        <v>1298</v>
      </c>
      <c r="E4923" s="651" t="s">
        <v>1303</v>
      </c>
      <c r="F4923" s="651" t="s">
        <v>1301</v>
      </c>
      <c r="G4923" s="651" t="s">
        <v>1303</v>
      </c>
      <c r="H4923" s="651">
        <v>0.04</v>
      </c>
      <c r="I4923" s="651" t="s">
        <v>1302</v>
      </c>
    </row>
    <row r="4924" spans="1:9" ht="15.75" x14ac:dyDescent="0.25">
      <c r="A4924" s="651">
        <v>4923</v>
      </c>
      <c r="B4924" s="651" t="s">
        <v>1308</v>
      </c>
      <c r="C4924" s="651" t="s">
        <v>1305</v>
      </c>
      <c r="D4924" s="651" t="s">
        <v>1298</v>
      </c>
      <c r="E4924" s="651" t="s">
        <v>1303</v>
      </c>
      <c r="F4924" s="651" t="s">
        <v>1301</v>
      </c>
      <c r="G4924" s="651" t="s">
        <v>1303</v>
      </c>
      <c r="H4924" s="651">
        <v>0.04</v>
      </c>
      <c r="I4924" s="651" t="s">
        <v>1302</v>
      </c>
    </row>
    <row r="4925" spans="1:9" ht="15.75" x14ac:dyDescent="0.25">
      <c r="A4925" s="651">
        <v>4924</v>
      </c>
      <c r="B4925" s="651" t="s">
        <v>1308</v>
      </c>
      <c r="C4925" s="651" t="s">
        <v>1305</v>
      </c>
      <c r="D4925" s="651" t="s">
        <v>1298</v>
      </c>
      <c r="E4925" s="651" t="s">
        <v>1303</v>
      </c>
      <c r="F4925" s="651" t="s">
        <v>1301</v>
      </c>
      <c r="G4925" s="651" t="s">
        <v>1303</v>
      </c>
      <c r="H4925" s="651">
        <v>0.04</v>
      </c>
      <c r="I4925" s="651" t="s">
        <v>1302</v>
      </c>
    </row>
    <row r="4926" spans="1:9" ht="15.75" x14ac:dyDescent="0.25">
      <c r="A4926" s="651">
        <v>4925</v>
      </c>
      <c r="B4926" s="651" t="s">
        <v>1308</v>
      </c>
      <c r="C4926" s="651" t="s">
        <v>1305</v>
      </c>
      <c r="D4926" s="651" t="s">
        <v>1298</v>
      </c>
      <c r="E4926" s="651" t="s">
        <v>1303</v>
      </c>
      <c r="F4926" s="651" t="s">
        <v>1301</v>
      </c>
      <c r="G4926" s="651" t="s">
        <v>1303</v>
      </c>
      <c r="H4926" s="651">
        <v>0.04</v>
      </c>
      <c r="I4926" s="651" t="s">
        <v>1302</v>
      </c>
    </row>
    <row r="4927" spans="1:9" ht="15.75" x14ac:dyDescent="0.25">
      <c r="A4927" s="651">
        <v>4926</v>
      </c>
      <c r="B4927" s="651" t="s">
        <v>1308</v>
      </c>
      <c r="C4927" s="651" t="s">
        <v>1305</v>
      </c>
      <c r="D4927" s="651" t="s">
        <v>1298</v>
      </c>
      <c r="E4927" s="651" t="s">
        <v>1303</v>
      </c>
      <c r="F4927" s="651" t="s">
        <v>1301</v>
      </c>
      <c r="G4927" s="651" t="s">
        <v>1303</v>
      </c>
      <c r="H4927" s="651">
        <v>0.04</v>
      </c>
      <c r="I4927" s="651" t="s">
        <v>1302</v>
      </c>
    </row>
    <row r="4928" spans="1:9" ht="15.75" x14ac:dyDescent="0.25">
      <c r="A4928" s="651">
        <v>4927</v>
      </c>
      <c r="B4928" s="651" t="s">
        <v>1308</v>
      </c>
      <c r="C4928" s="651" t="s">
        <v>1305</v>
      </c>
      <c r="D4928" s="651" t="s">
        <v>1298</v>
      </c>
      <c r="E4928" s="651" t="s">
        <v>1303</v>
      </c>
      <c r="F4928" s="651" t="s">
        <v>1301</v>
      </c>
      <c r="G4928" s="651" t="s">
        <v>1303</v>
      </c>
      <c r="H4928" s="651">
        <v>0.04</v>
      </c>
      <c r="I4928" s="651" t="s">
        <v>1302</v>
      </c>
    </row>
    <row r="4929" spans="1:9" ht="15.75" x14ac:dyDescent="0.25">
      <c r="A4929" s="651">
        <v>4928</v>
      </c>
      <c r="B4929" s="651" t="s">
        <v>1308</v>
      </c>
      <c r="C4929" s="651" t="s">
        <v>1305</v>
      </c>
      <c r="D4929" s="651" t="s">
        <v>1298</v>
      </c>
      <c r="E4929" s="651" t="s">
        <v>1303</v>
      </c>
      <c r="F4929" s="651" t="s">
        <v>1301</v>
      </c>
      <c r="G4929" s="651" t="s">
        <v>1303</v>
      </c>
      <c r="H4929" s="651">
        <v>0.04</v>
      </c>
      <c r="I4929" s="651" t="s">
        <v>1302</v>
      </c>
    </row>
    <row r="4930" spans="1:9" ht="15.75" x14ac:dyDescent="0.25">
      <c r="A4930" s="651">
        <v>4929</v>
      </c>
      <c r="B4930" s="651" t="s">
        <v>1308</v>
      </c>
      <c r="C4930" s="651" t="s">
        <v>1305</v>
      </c>
      <c r="D4930" s="651" t="s">
        <v>1298</v>
      </c>
      <c r="E4930" s="651" t="s">
        <v>1303</v>
      </c>
      <c r="F4930" s="651" t="s">
        <v>1301</v>
      </c>
      <c r="G4930" s="651" t="s">
        <v>1303</v>
      </c>
      <c r="H4930" s="651">
        <v>0.04</v>
      </c>
      <c r="I4930" s="651" t="s">
        <v>1302</v>
      </c>
    </row>
    <row r="4931" spans="1:9" ht="15.75" x14ac:dyDescent="0.25">
      <c r="A4931" s="651">
        <v>4930</v>
      </c>
      <c r="B4931" s="651" t="s">
        <v>1308</v>
      </c>
      <c r="C4931" s="651" t="s">
        <v>1305</v>
      </c>
      <c r="D4931" s="651" t="s">
        <v>1298</v>
      </c>
      <c r="E4931" s="651" t="s">
        <v>1303</v>
      </c>
      <c r="F4931" s="651" t="s">
        <v>1301</v>
      </c>
      <c r="G4931" s="651" t="s">
        <v>1303</v>
      </c>
      <c r="H4931" s="651">
        <v>0.04</v>
      </c>
      <c r="I4931" s="651" t="s">
        <v>1302</v>
      </c>
    </row>
    <row r="4932" spans="1:9" ht="15.75" x14ac:dyDescent="0.25">
      <c r="A4932" s="651">
        <v>4931</v>
      </c>
      <c r="B4932" s="651" t="s">
        <v>1308</v>
      </c>
      <c r="C4932" s="651" t="s">
        <v>1305</v>
      </c>
      <c r="D4932" s="651" t="s">
        <v>1298</v>
      </c>
      <c r="E4932" s="651" t="s">
        <v>1303</v>
      </c>
      <c r="F4932" s="651" t="s">
        <v>1301</v>
      </c>
      <c r="G4932" s="651" t="s">
        <v>1303</v>
      </c>
      <c r="H4932" s="651">
        <v>0.04</v>
      </c>
      <c r="I4932" s="651" t="s">
        <v>1302</v>
      </c>
    </row>
    <row r="4933" spans="1:9" ht="15.75" x14ac:dyDescent="0.25">
      <c r="A4933" s="651">
        <v>4932</v>
      </c>
      <c r="B4933" s="651" t="s">
        <v>1308</v>
      </c>
      <c r="C4933" s="651" t="s">
        <v>1305</v>
      </c>
      <c r="D4933" s="651" t="s">
        <v>1298</v>
      </c>
      <c r="E4933" s="651" t="s">
        <v>1303</v>
      </c>
      <c r="F4933" s="651" t="s">
        <v>1301</v>
      </c>
      <c r="G4933" s="651" t="s">
        <v>1303</v>
      </c>
      <c r="H4933" s="651">
        <v>0.04</v>
      </c>
      <c r="I4933" s="651" t="s">
        <v>1302</v>
      </c>
    </row>
    <row r="4934" spans="1:9" ht="15.75" x14ac:dyDescent="0.25">
      <c r="A4934" s="651">
        <v>4933</v>
      </c>
      <c r="B4934" s="651" t="s">
        <v>1308</v>
      </c>
      <c r="C4934" s="651" t="s">
        <v>1305</v>
      </c>
      <c r="D4934" s="651" t="s">
        <v>1298</v>
      </c>
      <c r="E4934" s="651" t="s">
        <v>1303</v>
      </c>
      <c r="F4934" s="651" t="s">
        <v>1301</v>
      </c>
      <c r="G4934" s="651" t="s">
        <v>1303</v>
      </c>
      <c r="H4934" s="651">
        <v>0.04</v>
      </c>
      <c r="I4934" s="651" t="s">
        <v>1302</v>
      </c>
    </row>
    <row r="4935" spans="1:9" ht="15.75" x14ac:dyDescent="0.25">
      <c r="A4935" s="651">
        <v>4934</v>
      </c>
      <c r="B4935" s="651" t="s">
        <v>1308</v>
      </c>
      <c r="C4935" s="651" t="s">
        <v>1305</v>
      </c>
      <c r="D4935" s="651" t="s">
        <v>1298</v>
      </c>
      <c r="E4935" s="651" t="s">
        <v>1303</v>
      </c>
      <c r="F4935" s="651" t="s">
        <v>1301</v>
      </c>
      <c r="G4935" s="651" t="s">
        <v>1303</v>
      </c>
      <c r="H4935" s="651">
        <v>0.04</v>
      </c>
      <c r="I4935" s="651" t="s">
        <v>1302</v>
      </c>
    </row>
    <row r="4936" spans="1:9" ht="15.75" x14ac:dyDescent="0.25">
      <c r="A4936" s="651">
        <v>4935</v>
      </c>
      <c r="B4936" s="651" t="s">
        <v>1308</v>
      </c>
      <c r="C4936" s="651" t="s">
        <v>1305</v>
      </c>
      <c r="D4936" s="651" t="s">
        <v>1298</v>
      </c>
      <c r="E4936" s="651" t="s">
        <v>1303</v>
      </c>
      <c r="F4936" s="651" t="s">
        <v>1301</v>
      </c>
      <c r="G4936" s="651" t="s">
        <v>1303</v>
      </c>
      <c r="H4936" s="651">
        <v>0.04</v>
      </c>
      <c r="I4936" s="651" t="s">
        <v>1302</v>
      </c>
    </row>
    <row r="4937" spans="1:9" ht="15.75" x14ac:dyDescent="0.25">
      <c r="A4937" s="651">
        <v>4936</v>
      </c>
      <c r="B4937" s="651" t="s">
        <v>1308</v>
      </c>
      <c r="C4937" s="651" t="s">
        <v>1305</v>
      </c>
      <c r="D4937" s="651" t="s">
        <v>1298</v>
      </c>
      <c r="E4937" s="651" t="s">
        <v>1303</v>
      </c>
      <c r="F4937" s="651" t="s">
        <v>1301</v>
      </c>
      <c r="G4937" s="651" t="s">
        <v>1303</v>
      </c>
      <c r="H4937" s="651">
        <v>0.04</v>
      </c>
      <c r="I4937" s="651" t="s">
        <v>1302</v>
      </c>
    </row>
    <row r="4938" spans="1:9" ht="15.75" x14ac:dyDescent="0.25">
      <c r="A4938" s="651">
        <v>4937</v>
      </c>
      <c r="B4938" s="651" t="s">
        <v>1308</v>
      </c>
      <c r="C4938" s="651" t="s">
        <v>1305</v>
      </c>
      <c r="D4938" s="651" t="s">
        <v>1298</v>
      </c>
      <c r="E4938" s="651" t="s">
        <v>1303</v>
      </c>
      <c r="F4938" s="651" t="s">
        <v>1301</v>
      </c>
      <c r="G4938" s="651" t="s">
        <v>1303</v>
      </c>
      <c r="H4938" s="651">
        <v>0.04</v>
      </c>
      <c r="I4938" s="651" t="s">
        <v>1302</v>
      </c>
    </row>
    <row r="4939" spans="1:9" ht="15.75" x14ac:dyDescent="0.25">
      <c r="A4939" s="651">
        <v>4938</v>
      </c>
      <c r="B4939" s="651" t="s">
        <v>1308</v>
      </c>
      <c r="C4939" s="651" t="s">
        <v>1305</v>
      </c>
      <c r="D4939" s="651" t="s">
        <v>1298</v>
      </c>
      <c r="E4939" s="651" t="s">
        <v>1303</v>
      </c>
      <c r="F4939" s="651" t="s">
        <v>1301</v>
      </c>
      <c r="G4939" s="651" t="s">
        <v>1303</v>
      </c>
      <c r="H4939" s="651">
        <v>0.04</v>
      </c>
      <c r="I4939" s="651" t="s">
        <v>1302</v>
      </c>
    </row>
    <row r="4940" spans="1:9" ht="15.75" x14ac:dyDescent="0.25">
      <c r="A4940" s="651">
        <v>4939</v>
      </c>
      <c r="B4940" s="651" t="s">
        <v>1308</v>
      </c>
      <c r="C4940" s="651" t="s">
        <v>1305</v>
      </c>
      <c r="D4940" s="651" t="s">
        <v>1298</v>
      </c>
      <c r="E4940" s="651" t="s">
        <v>1303</v>
      </c>
      <c r="F4940" s="651" t="s">
        <v>1301</v>
      </c>
      <c r="G4940" s="651" t="s">
        <v>1303</v>
      </c>
      <c r="H4940" s="651">
        <v>0.04</v>
      </c>
      <c r="I4940" s="651" t="s">
        <v>1302</v>
      </c>
    </row>
    <row r="4941" spans="1:9" ht="15.75" x14ac:dyDescent="0.25">
      <c r="A4941" s="651">
        <v>4940</v>
      </c>
      <c r="B4941" s="651" t="s">
        <v>1308</v>
      </c>
      <c r="C4941" s="651" t="s">
        <v>1305</v>
      </c>
      <c r="D4941" s="651" t="s">
        <v>1298</v>
      </c>
      <c r="E4941" s="651" t="s">
        <v>1303</v>
      </c>
      <c r="F4941" s="651" t="s">
        <v>1301</v>
      </c>
      <c r="G4941" s="651" t="s">
        <v>1303</v>
      </c>
      <c r="H4941" s="651">
        <v>0.04</v>
      </c>
      <c r="I4941" s="651" t="s">
        <v>1302</v>
      </c>
    </row>
    <row r="4942" spans="1:9" ht="15.75" x14ac:dyDescent="0.25">
      <c r="A4942" s="651">
        <v>4941</v>
      </c>
      <c r="B4942" s="651" t="s">
        <v>1308</v>
      </c>
      <c r="C4942" s="651" t="s">
        <v>1305</v>
      </c>
      <c r="D4942" s="651" t="s">
        <v>1298</v>
      </c>
      <c r="E4942" s="651" t="s">
        <v>1303</v>
      </c>
      <c r="F4942" s="651" t="s">
        <v>1301</v>
      </c>
      <c r="G4942" s="651" t="s">
        <v>1303</v>
      </c>
      <c r="H4942" s="651">
        <v>0.04</v>
      </c>
      <c r="I4942" s="651" t="s">
        <v>1302</v>
      </c>
    </row>
    <row r="4943" spans="1:9" ht="15.75" x14ac:dyDescent="0.25">
      <c r="A4943" s="651">
        <v>4942</v>
      </c>
      <c r="B4943" s="651" t="s">
        <v>1308</v>
      </c>
      <c r="C4943" s="651" t="s">
        <v>1305</v>
      </c>
      <c r="D4943" s="651" t="s">
        <v>1298</v>
      </c>
      <c r="E4943" s="651" t="s">
        <v>1303</v>
      </c>
      <c r="F4943" s="651" t="s">
        <v>1301</v>
      </c>
      <c r="G4943" s="651" t="s">
        <v>1303</v>
      </c>
      <c r="H4943" s="651">
        <v>0.04</v>
      </c>
      <c r="I4943" s="651" t="s">
        <v>1302</v>
      </c>
    </row>
    <row r="4944" spans="1:9" ht="15.75" x14ac:dyDescent="0.25">
      <c r="A4944" s="651">
        <v>4943</v>
      </c>
      <c r="B4944" s="651" t="s">
        <v>1308</v>
      </c>
      <c r="C4944" s="651" t="s">
        <v>1305</v>
      </c>
      <c r="D4944" s="651" t="s">
        <v>1298</v>
      </c>
      <c r="E4944" s="651" t="s">
        <v>1303</v>
      </c>
      <c r="F4944" s="651" t="s">
        <v>1301</v>
      </c>
      <c r="G4944" s="651" t="s">
        <v>1303</v>
      </c>
      <c r="H4944" s="651">
        <v>0.04</v>
      </c>
      <c r="I4944" s="651" t="s">
        <v>1302</v>
      </c>
    </row>
    <row r="4945" spans="1:9" ht="15.75" x14ac:dyDescent="0.25">
      <c r="A4945" s="651">
        <v>4944</v>
      </c>
      <c r="B4945" s="651" t="s">
        <v>1308</v>
      </c>
      <c r="C4945" s="651" t="s">
        <v>1305</v>
      </c>
      <c r="D4945" s="651" t="s">
        <v>1298</v>
      </c>
      <c r="E4945" s="651" t="s">
        <v>1303</v>
      </c>
      <c r="F4945" s="651" t="s">
        <v>1301</v>
      </c>
      <c r="G4945" s="651" t="s">
        <v>1303</v>
      </c>
      <c r="H4945" s="651">
        <v>0.04</v>
      </c>
      <c r="I4945" s="651" t="s">
        <v>1302</v>
      </c>
    </row>
    <row r="4946" spans="1:9" ht="15.75" x14ac:dyDescent="0.25">
      <c r="A4946" s="651">
        <v>4945</v>
      </c>
      <c r="B4946" s="651" t="s">
        <v>1308</v>
      </c>
      <c r="C4946" s="651" t="s">
        <v>1305</v>
      </c>
      <c r="D4946" s="651" t="s">
        <v>1298</v>
      </c>
      <c r="E4946" s="651" t="s">
        <v>1303</v>
      </c>
      <c r="F4946" s="651" t="s">
        <v>1301</v>
      </c>
      <c r="G4946" s="651" t="s">
        <v>1303</v>
      </c>
      <c r="H4946" s="651">
        <v>0.04</v>
      </c>
      <c r="I4946" s="651" t="s">
        <v>1302</v>
      </c>
    </row>
    <row r="4947" spans="1:9" ht="15.75" x14ac:dyDescent="0.25">
      <c r="A4947" s="651">
        <v>4946</v>
      </c>
      <c r="B4947" s="651" t="s">
        <v>1308</v>
      </c>
      <c r="C4947" s="651" t="s">
        <v>1305</v>
      </c>
      <c r="D4947" s="651" t="s">
        <v>1298</v>
      </c>
      <c r="E4947" s="651" t="s">
        <v>1303</v>
      </c>
      <c r="F4947" s="651" t="s">
        <v>1301</v>
      </c>
      <c r="G4947" s="651" t="s">
        <v>1303</v>
      </c>
      <c r="H4947" s="651">
        <v>0.04</v>
      </c>
      <c r="I4947" s="651" t="s">
        <v>1302</v>
      </c>
    </row>
    <row r="4948" spans="1:9" ht="15.75" x14ac:dyDescent="0.25">
      <c r="A4948" s="651">
        <v>4947</v>
      </c>
      <c r="B4948" s="651" t="s">
        <v>1308</v>
      </c>
      <c r="C4948" s="651" t="s">
        <v>1305</v>
      </c>
      <c r="D4948" s="651" t="s">
        <v>1298</v>
      </c>
      <c r="E4948" s="651" t="s">
        <v>1303</v>
      </c>
      <c r="F4948" s="651" t="s">
        <v>1301</v>
      </c>
      <c r="G4948" s="651" t="s">
        <v>1303</v>
      </c>
      <c r="H4948" s="651">
        <v>0.04</v>
      </c>
      <c r="I4948" s="651" t="s">
        <v>1302</v>
      </c>
    </row>
    <row r="4949" spans="1:9" ht="15.75" x14ac:dyDescent="0.25">
      <c r="A4949" s="651">
        <v>4948</v>
      </c>
      <c r="B4949" s="651" t="s">
        <v>1308</v>
      </c>
      <c r="C4949" s="651" t="s">
        <v>1305</v>
      </c>
      <c r="D4949" s="651" t="s">
        <v>1298</v>
      </c>
      <c r="E4949" s="651" t="s">
        <v>1303</v>
      </c>
      <c r="F4949" s="651" t="s">
        <v>1301</v>
      </c>
      <c r="G4949" s="651" t="s">
        <v>1303</v>
      </c>
      <c r="H4949" s="651">
        <v>0.04</v>
      </c>
      <c r="I4949" s="651" t="s">
        <v>1302</v>
      </c>
    </row>
    <row r="4950" spans="1:9" ht="15.75" x14ac:dyDescent="0.25">
      <c r="A4950" s="651">
        <v>4949</v>
      </c>
      <c r="B4950" s="651" t="s">
        <v>1308</v>
      </c>
      <c r="C4950" s="651" t="s">
        <v>1305</v>
      </c>
      <c r="D4950" s="651" t="s">
        <v>1298</v>
      </c>
      <c r="E4950" s="651" t="s">
        <v>1303</v>
      </c>
      <c r="F4950" s="651" t="s">
        <v>1301</v>
      </c>
      <c r="G4950" s="651" t="s">
        <v>1303</v>
      </c>
      <c r="H4950" s="651">
        <v>0.04</v>
      </c>
      <c r="I4950" s="651" t="s">
        <v>1302</v>
      </c>
    </row>
    <row r="4951" spans="1:9" ht="15.75" x14ac:dyDescent="0.25">
      <c r="A4951" s="651">
        <v>4950</v>
      </c>
      <c r="B4951" s="651" t="s">
        <v>1308</v>
      </c>
      <c r="C4951" s="651" t="s">
        <v>1305</v>
      </c>
      <c r="D4951" s="651" t="s">
        <v>1298</v>
      </c>
      <c r="E4951" s="651" t="s">
        <v>1303</v>
      </c>
      <c r="F4951" s="651" t="s">
        <v>1301</v>
      </c>
      <c r="G4951" s="651" t="s">
        <v>1303</v>
      </c>
      <c r="H4951" s="651">
        <v>0.04</v>
      </c>
      <c r="I4951" s="651" t="s">
        <v>1302</v>
      </c>
    </row>
    <row r="4952" spans="1:9" ht="15.75" x14ac:dyDescent="0.25">
      <c r="A4952" s="651">
        <v>4951</v>
      </c>
      <c r="B4952" s="651" t="s">
        <v>1308</v>
      </c>
      <c r="C4952" s="651" t="s">
        <v>1305</v>
      </c>
      <c r="D4952" s="651" t="s">
        <v>1298</v>
      </c>
      <c r="E4952" s="651" t="s">
        <v>1303</v>
      </c>
      <c r="F4952" s="651" t="s">
        <v>1301</v>
      </c>
      <c r="G4952" s="651" t="s">
        <v>1303</v>
      </c>
      <c r="H4952" s="651">
        <v>0.04</v>
      </c>
      <c r="I4952" s="651" t="s">
        <v>1302</v>
      </c>
    </row>
    <row r="4953" spans="1:9" ht="15.75" x14ac:dyDescent="0.25">
      <c r="A4953" s="651">
        <v>4952</v>
      </c>
      <c r="B4953" s="651" t="s">
        <v>1308</v>
      </c>
      <c r="C4953" s="651" t="s">
        <v>1305</v>
      </c>
      <c r="D4953" s="651" t="s">
        <v>1298</v>
      </c>
      <c r="E4953" s="651" t="s">
        <v>1303</v>
      </c>
      <c r="F4953" s="651" t="s">
        <v>1301</v>
      </c>
      <c r="G4953" s="651" t="s">
        <v>1303</v>
      </c>
      <c r="H4953" s="651">
        <v>0.04</v>
      </c>
      <c r="I4953" s="651" t="s">
        <v>1302</v>
      </c>
    </row>
    <row r="4954" spans="1:9" ht="15.75" x14ac:dyDescent="0.25">
      <c r="A4954" s="651">
        <v>4953</v>
      </c>
      <c r="B4954" s="651" t="s">
        <v>1308</v>
      </c>
      <c r="C4954" s="651" t="s">
        <v>1305</v>
      </c>
      <c r="D4954" s="651" t="s">
        <v>1298</v>
      </c>
      <c r="E4954" s="651" t="s">
        <v>1303</v>
      </c>
      <c r="F4954" s="651" t="s">
        <v>1301</v>
      </c>
      <c r="G4954" s="651" t="s">
        <v>1303</v>
      </c>
      <c r="H4954" s="651">
        <v>0.04</v>
      </c>
      <c r="I4954" s="651" t="s">
        <v>1302</v>
      </c>
    </row>
    <row r="4955" spans="1:9" ht="15.75" x14ac:dyDescent="0.25">
      <c r="A4955" s="651">
        <v>4954</v>
      </c>
      <c r="B4955" s="651" t="s">
        <v>1308</v>
      </c>
      <c r="C4955" s="651" t="s">
        <v>1305</v>
      </c>
      <c r="D4955" s="651" t="s">
        <v>1298</v>
      </c>
      <c r="E4955" s="651" t="s">
        <v>1303</v>
      </c>
      <c r="F4955" s="651" t="s">
        <v>1301</v>
      </c>
      <c r="G4955" s="651" t="s">
        <v>1303</v>
      </c>
      <c r="H4955" s="651">
        <v>0.04</v>
      </c>
      <c r="I4955" s="651" t="s">
        <v>1302</v>
      </c>
    </row>
    <row r="4956" spans="1:9" ht="15.75" x14ac:dyDescent="0.25">
      <c r="A4956" s="651">
        <v>4955</v>
      </c>
      <c r="B4956" s="651" t="s">
        <v>1308</v>
      </c>
      <c r="C4956" s="651" t="s">
        <v>1305</v>
      </c>
      <c r="D4956" s="651" t="s">
        <v>1298</v>
      </c>
      <c r="E4956" s="651" t="s">
        <v>1303</v>
      </c>
      <c r="F4956" s="651" t="s">
        <v>1301</v>
      </c>
      <c r="G4956" s="651" t="s">
        <v>1303</v>
      </c>
      <c r="H4956" s="651">
        <v>0.04</v>
      </c>
      <c r="I4956" s="651" t="s">
        <v>1302</v>
      </c>
    </row>
    <row r="4957" spans="1:9" ht="15.75" x14ac:dyDescent="0.25">
      <c r="A4957" s="651">
        <v>4956</v>
      </c>
      <c r="B4957" s="651" t="s">
        <v>1308</v>
      </c>
      <c r="C4957" s="651" t="s">
        <v>1305</v>
      </c>
      <c r="D4957" s="651" t="s">
        <v>1298</v>
      </c>
      <c r="E4957" s="651" t="s">
        <v>1303</v>
      </c>
      <c r="F4957" s="651" t="s">
        <v>1301</v>
      </c>
      <c r="G4957" s="651" t="s">
        <v>1303</v>
      </c>
      <c r="H4957" s="651">
        <v>0.04</v>
      </c>
      <c r="I4957" s="651" t="s">
        <v>1302</v>
      </c>
    </row>
    <row r="4958" spans="1:9" ht="15.75" x14ac:dyDescent="0.25">
      <c r="A4958" s="651">
        <v>4957</v>
      </c>
      <c r="B4958" s="651" t="s">
        <v>1308</v>
      </c>
      <c r="C4958" s="651" t="s">
        <v>1305</v>
      </c>
      <c r="D4958" s="651" t="s">
        <v>1298</v>
      </c>
      <c r="E4958" s="651" t="s">
        <v>1303</v>
      </c>
      <c r="F4958" s="651" t="s">
        <v>1301</v>
      </c>
      <c r="G4958" s="651" t="s">
        <v>1303</v>
      </c>
      <c r="H4958" s="651">
        <v>0.04</v>
      </c>
      <c r="I4958" s="651" t="s">
        <v>1302</v>
      </c>
    </row>
    <row r="4959" spans="1:9" ht="15.75" x14ac:dyDescent="0.25">
      <c r="A4959" s="651">
        <v>4958</v>
      </c>
      <c r="B4959" s="651" t="s">
        <v>1308</v>
      </c>
      <c r="C4959" s="651" t="s">
        <v>1305</v>
      </c>
      <c r="D4959" s="651" t="s">
        <v>1298</v>
      </c>
      <c r="E4959" s="651" t="s">
        <v>1303</v>
      </c>
      <c r="F4959" s="651" t="s">
        <v>1301</v>
      </c>
      <c r="G4959" s="651" t="s">
        <v>1303</v>
      </c>
      <c r="H4959" s="651">
        <v>0.04</v>
      </c>
      <c r="I4959" s="651" t="s">
        <v>1302</v>
      </c>
    </row>
    <row r="4960" spans="1:9" ht="15.75" x14ac:dyDescent="0.25">
      <c r="A4960" s="651">
        <v>4959</v>
      </c>
      <c r="B4960" s="651" t="s">
        <v>1308</v>
      </c>
      <c r="C4960" s="651" t="s">
        <v>1305</v>
      </c>
      <c r="D4960" s="651" t="s">
        <v>1298</v>
      </c>
      <c r="E4960" s="651" t="s">
        <v>1303</v>
      </c>
      <c r="F4960" s="651" t="s">
        <v>1301</v>
      </c>
      <c r="G4960" s="651" t="s">
        <v>1303</v>
      </c>
      <c r="H4960" s="651">
        <v>0.04</v>
      </c>
      <c r="I4960" s="651" t="s">
        <v>1302</v>
      </c>
    </row>
    <row r="4961" spans="1:9" ht="15.75" x14ac:dyDescent="0.25">
      <c r="A4961" s="651">
        <v>4960</v>
      </c>
      <c r="B4961" s="651" t="s">
        <v>1308</v>
      </c>
      <c r="C4961" s="651" t="s">
        <v>1305</v>
      </c>
      <c r="D4961" s="651" t="s">
        <v>1298</v>
      </c>
      <c r="E4961" s="651" t="s">
        <v>1303</v>
      </c>
      <c r="F4961" s="651" t="s">
        <v>1301</v>
      </c>
      <c r="G4961" s="651" t="s">
        <v>1303</v>
      </c>
      <c r="H4961" s="651">
        <v>0.04</v>
      </c>
      <c r="I4961" s="651" t="s">
        <v>1302</v>
      </c>
    </row>
    <row r="4962" spans="1:9" ht="15.75" x14ac:dyDescent="0.25">
      <c r="A4962" s="651">
        <v>4961</v>
      </c>
      <c r="B4962" s="651" t="s">
        <v>1308</v>
      </c>
      <c r="C4962" s="651" t="s">
        <v>1305</v>
      </c>
      <c r="D4962" s="651" t="s">
        <v>1298</v>
      </c>
      <c r="E4962" s="651" t="s">
        <v>1303</v>
      </c>
      <c r="F4962" s="651" t="s">
        <v>1301</v>
      </c>
      <c r="G4962" s="651" t="s">
        <v>1303</v>
      </c>
      <c r="H4962" s="651">
        <v>0.04</v>
      </c>
      <c r="I4962" s="651" t="s">
        <v>1302</v>
      </c>
    </row>
    <row r="4963" spans="1:9" ht="15.75" x14ac:dyDescent="0.25">
      <c r="A4963" s="651">
        <v>4962</v>
      </c>
      <c r="B4963" s="651" t="s">
        <v>1308</v>
      </c>
      <c r="C4963" s="651" t="s">
        <v>1305</v>
      </c>
      <c r="D4963" s="651" t="s">
        <v>1298</v>
      </c>
      <c r="E4963" s="651" t="s">
        <v>1303</v>
      </c>
      <c r="F4963" s="651" t="s">
        <v>1301</v>
      </c>
      <c r="G4963" s="651" t="s">
        <v>1303</v>
      </c>
      <c r="H4963" s="651">
        <v>0.04</v>
      </c>
      <c r="I4963" s="651" t="s">
        <v>1302</v>
      </c>
    </row>
    <row r="4964" spans="1:9" ht="15.75" x14ac:dyDescent="0.25">
      <c r="A4964" s="651">
        <v>4963</v>
      </c>
      <c r="B4964" s="651" t="s">
        <v>1308</v>
      </c>
      <c r="C4964" s="651" t="s">
        <v>1305</v>
      </c>
      <c r="D4964" s="651" t="s">
        <v>1298</v>
      </c>
      <c r="E4964" s="651" t="s">
        <v>1303</v>
      </c>
      <c r="F4964" s="651" t="s">
        <v>1301</v>
      </c>
      <c r="G4964" s="651" t="s">
        <v>1303</v>
      </c>
      <c r="H4964" s="651">
        <v>0.04</v>
      </c>
      <c r="I4964" s="651" t="s">
        <v>1302</v>
      </c>
    </row>
    <row r="4965" spans="1:9" ht="15.75" x14ac:dyDescent="0.25">
      <c r="A4965" s="651">
        <v>4964</v>
      </c>
      <c r="B4965" s="651" t="s">
        <v>1308</v>
      </c>
      <c r="C4965" s="651" t="s">
        <v>1305</v>
      </c>
      <c r="D4965" s="651" t="s">
        <v>1298</v>
      </c>
      <c r="E4965" s="651" t="s">
        <v>1303</v>
      </c>
      <c r="F4965" s="651" t="s">
        <v>1301</v>
      </c>
      <c r="G4965" s="651" t="s">
        <v>1303</v>
      </c>
      <c r="H4965" s="651">
        <v>0.04</v>
      </c>
      <c r="I4965" s="651" t="s">
        <v>1302</v>
      </c>
    </row>
    <row r="4966" spans="1:9" ht="15.75" x14ac:dyDescent="0.25">
      <c r="A4966" s="651">
        <v>4965</v>
      </c>
      <c r="B4966" s="651" t="s">
        <v>1308</v>
      </c>
      <c r="C4966" s="651" t="s">
        <v>1305</v>
      </c>
      <c r="D4966" s="651" t="s">
        <v>1298</v>
      </c>
      <c r="E4966" s="651" t="s">
        <v>1303</v>
      </c>
      <c r="F4966" s="651" t="s">
        <v>1301</v>
      </c>
      <c r="G4966" s="651" t="s">
        <v>1303</v>
      </c>
      <c r="H4966" s="651">
        <v>0.04</v>
      </c>
      <c r="I4966" s="651" t="s">
        <v>1302</v>
      </c>
    </row>
    <row r="4967" spans="1:9" ht="15.75" x14ac:dyDescent="0.25">
      <c r="A4967" s="651">
        <v>4966</v>
      </c>
      <c r="B4967" s="651" t="s">
        <v>1308</v>
      </c>
      <c r="C4967" s="651" t="s">
        <v>1305</v>
      </c>
      <c r="D4967" s="651" t="s">
        <v>1298</v>
      </c>
      <c r="E4967" s="651" t="s">
        <v>1303</v>
      </c>
      <c r="F4967" s="651" t="s">
        <v>1301</v>
      </c>
      <c r="G4967" s="651" t="s">
        <v>1303</v>
      </c>
      <c r="H4967" s="651">
        <v>0.04</v>
      </c>
      <c r="I4967" s="651" t="s">
        <v>1302</v>
      </c>
    </row>
    <row r="4968" spans="1:9" ht="15.75" x14ac:dyDescent="0.25">
      <c r="A4968" s="651">
        <v>4967</v>
      </c>
      <c r="B4968" s="651" t="s">
        <v>1308</v>
      </c>
      <c r="C4968" s="651" t="s">
        <v>1305</v>
      </c>
      <c r="D4968" s="651" t="s">
        <v>1298</v>
      </c>
      <c r="E4968" s="651" t="s">
        <v>1303</v>
      </c>
      <c r="F4968" s="651" t="s">
        <v>1301</v>
      </c>
      <c r="G4968" s="651" t="s">
        <v>1303</v>
      </c>
      <c r="H4968" s="651">
        <v>0.04</v>
      </c>
      <c r="I4968" s="651" t="s">
        <v>1302</v>
      </c>
    </row>
    <row r="4969" spans="1:9" ht="15.75" x14ac:dyDescent="0.25">
      <c r="A4969" s="651">
        <v>4968</v>
      </c>
      <c r="B4969" s="651" t="s">
        <v>1308</v>
      </c>
      <c r="C4969" s="651" t="s">
        <v>1305</v>
      </c>
      <c r="D4969" s="651" t="s">
        <v>1298</v>
      </c>
      <c r="E4969" s="651" t="s">
        <v>1303</v>
      </c>
      <c r="F4969" s="651" t="s">
        <v>1301</v>
      </c>
      <c r="G4969" s="651" t="s">
        <v>1303</v>
      </c>
      <c r="H4969" s="651">
        <v>0.04</v>
      </c>
      <c r="I4969" s="651" t="s">
        <v>1302</v>
      </c>
    </row>
    <row r="4970" spans="1:9" ht="15.75" x14ac:dyDescent="0.25">
      <c r="A4970" s="651">
        <v>4969</v>
      </c>
      <c r="B4970" s="651" t="s">
        <v>1308</v>
      </c>
      <c r="C4970" s="651" t="s">
        <v>1305</v>
      </c>
      <c r="D4970" s="651" t="s">
        <v>1298</v>
      </c>
      <c r="E4970" s="651" t="s">
        <v>1303</v>
      </c>
      <c r="F4970" s="651" t="s">
        <v>1301</v>
      </c>
      <c r="G4970" s="651" t="s">
        <v>1303</v>
      </c>
      <c r="H4970" s="651">
        <v>0.04</v>
      </c>
      <c r="I4970" s="651" t="s">
        <v>1302</v>
      </c>
    </row>
    <row r="4971" spans="1:9" ht="15.75" x14ac:dyDescent="0.25">
      <c r="A4971" s="651">
        <v>4970</v>
      </c>
      <c r="B4971" s="651" t="s">
        <v>1308</v>
      </c>
      <c r="C4971" s="651" t="s">
        <v>1305</v>
      </c>
      <c r="D4971" s="651" t="s">
        <v>1298</v>
      </c>
      <c r="E4971" s="651" t="s">
        <v>1303</v>
      </c>
      <c r="F4971" s="651" t="s">
        <v>1301</v>
      </c>
      <c r="G4971" s="651" t="s">
        <v>1303</v>
      </c>
      <c r="H4971" s="651">
        <v>0.04</v>
      </c>
      <c r="I4971" s="651" t="s">
        <v>1302</v>
      </c>
    </row>
    <row r="4972" spans="1:9" ht="15.75" x14ac:dyDescent="0.25">
      <c r="A4972" s="651">
        <v>4971</v>
      </c>
      <c r="B4972" s="651" t="s">
        <v>1308</v>
      </c>
      <c r="C4972" s="651" t="s">
        <v>1305</v>
      </c>
      <c r="D4972" s="651" t="s">
        <v>1298</v>
      </c>
      <c r="E4972" s="651" t="s">
        <v>1303</v>
      </c>
      <c r="F4972" s="651" t="s">
        <v>1301</v>
      </c>
      <c r="G4972" s="651" t="s">
        <v>1303</v>
      </c>
      <c r="H4972" s="651">
        <v>0.04</v>
      </c>
      <c r="I4972" s="651" t="s">
        <v>1302</v>
      </c>
    </row>
    <row r="4973" spans="1:9" ht="15.75" x14ac:dyDescent="0.25">
      <c r="A4973" s="651">
        <v>4972</v>
      </c>
      <c r="B4973" s="651" t="s">
        <v>1308</v>
      </c>
      <c r="C4973" s="651" t="s">
        <v>1305</v>
      </c>
      <c r="D4973" s="651" t="s">
        <v>1298</v>
      </c>
      <c r="E4973" s="651" t="s">
        <v>1303</v>
      </c>
      <c r="F4973" s="651" t="s">
        <v>1301</v>
      </c>
      <c r="G4973" s="651" t="s">
        <v>1303</v>
      </c>
      <c r="H4973" s="651">
        <v>0.04</v>
      </c>
      <c r="I4973" s="651" t="s">
        <v>1302</v>
      </c>
    </row>
    <row r="4974" spans="1:9" ht="15.75" x14ac:dyDescent="0.25">
      <c r="A4974" s="651">
        <v>4973</v>
      </c>
      <c r="B4974" s="651" t="s">
        <v>1308</v>
      </c>
      <c r="C4974" s="651" t="s">
        <v>1305</v>
      </c>
      <c r="D4974" s="651" t="s">
        <v>1298</v>
      </c>
      <c r="E4974" s="651" t="s">
        <v>1303</v>
      </c>
      <c r="F4974" s="651" t="s">
        <v>1301</v>
      </c>
      <c r="G4974" s="651" t="s">
        <v>1303</v>
      </c>
      <c r="H4974" s="651">
        <v>0.04</v>
      </c>
      <c r="I4974" s="651" t="s">
        <v>1302</v>
      </c>
    </row>
    <row r="4975" spans="1:9" ht="15.75" x14ac:dyDescent="0.25">
      <c r="A4975" s="651">
        <v>4974</v>
      </c>
      <c r="B4975" s="651" t="s">
        <v>1308</v>
      </c>
      <c r="C4975" s="651" t="s">
        <v>1305</v>
      </c>
      <c r="D4975" s="651" t="s">
        <v>1298</v>
      </c>
      <c r="E4975" s="651" t="s">
        <v>1303</v>
      </c>
      <c r="F4975" s="651" t="s">
        <v>1301</v>
      </c>
      <c r="G4975" s="651" t="s">
        <v>1303</v>
      </c>
      <c r="H4975" s="651">
        <v>0.04</v>
      </c>
      <c r="I4975" s="651" t="s">
        <v>1302</v>
      </c>
    </row>
    <row r="4976" spans="1:9" ht="15.75" x14ac:dyDescent="0.25">
      <c r="A4976" s="651">
        <v>4975</v>
      </c>
      <c r="B4976" s="651" t="s">
        <v>1308</v>
      </c>
      <c r="C4976" s="651" t="s">
        <v>1305</v>
      </c>
      <c r="D4976" s="651" t="s">
        <v>1298</v>
      </c>
      <c r="E4976" s="651" t="s">
        <v>1303</v>
      </c>
      <c r="F4976" s="651" t="s">
        <v>1301</v>
      </c>
      <c r="G4976" s="651" t="s">
        <v>1303</v>
      </c>
      <c r="H4976" s="651">
        <v>0.04</v>
      </c>
      <c r="I4976" s="651" t="s">
        <v>1302</v>
      </c>
    </row>
    <row r="4977" spans="1:9" ht="15.75" x14ac:dyDescent="0.25">
      <c r="A4977" s="651">
        <v>4976</v>
      </c>
      <c r="B4977" s="651" t="s">
        <v>1308</v>
      </c>
      <c r="C4977" s="651" t="s">
        <v>1305</v>
      </c>
      <c r="D4977" s="651" t="s">
        <v>1298</v>
      </c>
      <c r="E4977" s="651" t="s">
        <v>1303</v>
      </c>
      <c r="F4977" s="651" t="s">
        <v>1301</v>
      </c>
      <c r="G4977" s="651" t="s">
        <v>1303</v>
      </c>
      <c r="H4977" s="651">
        <v>0.04</v>
      </c>
      <c r="I4977" s="651" t="s">
        <v>1302</v>
      </c>
    </row>
    <row r="4978" spans="1:9" ht="15.75" x14ac:dyDescent="0.25">
      <c r="A4978" s="651">
        <v>4977</v>
      </c>
      <c r="B4978" s="651" t="s">
        <v>1308</v>
      </c>
      <c r="C4978" s="651" t="s">
        <v>1305</v>
      </c>
      <c r="D4978" s="651" t="s">
        <v>1298</v>
      </c>
      <c r="E4978" s="651" t="s">
        <v>1303</v>
      </c>
      <c r="F4978" s="651" t="s">
        <v>1301</v>
      </c>
      <c r="G4978" s="651" t="s">
        <v>1303</v>
      </c>
      <c r="H4978" s="651">
        <v>0.04</v>
      </c>
      <c r="I4978" s="651" t="s">
        <v>1302</v>
      </c>
    </row>
    <row r="4979" spans="1:9" ht="15.75" x14ac:dyDescent="0.25">
      <c r="A4979" s="651">
        <v>4978</v>
      </c>
      <c r="B4979" s="651" t="s">
        <v>1308</v>
      </c>
      <c r="C4979" s="651" t="s">
        <v>1305</v>
      </c>
      <c r="D4979" s="651" t="s">
        <v>1298</v>
      </c>
      <c r="E4979" s="651" t="s">
        <v>1303</v>
      </c>
      <c r="F4979" s="651" t="s">
        <v>1301</v>
      </c>
      <c r="G4979" s="651" t="s">
        <v>1303</v>
      </c>
      <c r="H4979" s="651">
        <v>0.04</v>
      </c>
      <c r="I4979" s="651" t="s">
        <v>1302</v>
      </c>
    </row>
    <row r="4980" spans="1:9" ht="15.75" x14ac:dyDescent="0.25">
      <c r="A4980" s="651">
        <v>4979</v>
      </c>
      <c r="B4980" s="651" t="s">
        <v>1308</v>
      </c>
      <c r="C4980" s="651" t="s">
        <v>1305</v>
      </c>
      <c r="D4980" s="651" t="s">
        <v>1298</v>
      </c>
      <c r="E4980" s="651" t="s">
        <v>1303</v>
      </c>
      <c r="F4980" s="651" t="s">
        <v>1301</v>
      </c>
      <c r="G4980" s="651" t="s">
        <v>1303</v>
      </c>
      <c r="H4980" s="651">
        <v>0.04</v>
      </c>
      <c r="I4980" s="651" t="s">
        <v>1302</v>
      </c>
    </row>
    <row r="4981" spans="1:9" ht="15.75" x14ac:dyDescent="0.25">
      <c r="A4981" s="651">
        <v>4980</v>
      </c>
      <c r="B4981" s="651" t="s">
        <v>1308</v>
      </c>
      <c r="C4981" s="651" t="s">
        <v>1305</v>
      </c>
      <c r="D4981" s="651" t="s">
        <v>1298</v>
      </c>
      <c r="E4981" s="651" t="s">
        <v>1303</v>
      </c>
      <c r="F4981" s="651" t="s">
        <v>1301</v>
      </c>
      <c r="G4981" s="651" t="s">
        <v>1303</v>
      </c>
      <c r="H4981" s="651">
        <v>0.04</v>
      </c>
      <c r="I4981" s="651" t="s">
        <v>1302</v>
      </c>
    </row>
    <row r="4982" spans="1:9" ht="15.75" x14ac:dyDescent="0.25">
      <c r="A4982" s="651">
        <v>4981</v>
      </c>
      <c r="B4982" s="651" t="s">
        <v>1308</v>
      </c>
      <c r="C4982" s="651" t="s">
        <v>1305</v>
      </c>
      <c r="D4982" s="651" t="s">
        <v>1298</v>
      </c>
      <c r="E4982" s="651" t="s">
        <v>1303</v>
      </c>
      <c r="F4982" s="651" t="s">
        <v>1301</v>
      </c>
      <c r="G4982" s="651" t="s">
        <v>1303</v>
      </c>
      <c r="H4982" s="651">
        <v>0.04</v>
      </c>
      <c r="I4982" s="651" t="s">
        <v>1302</v>
      </c>
    </row>
    <row r="4983" spans="1:9" ht="15.75" x14ac:dyDescent="0.25">
      <c r="A4983" s="651">
        <v>4982</v>
      </c>
      <c r="B4983" s="651" t="s">
        <v>1308</v>
      </c>
      <c r="C4983" s="651" t="s">
        <v>1305</v>
      </c>
      <c r="D4983" s="651" t="s">
        <v>1298</v>
      </c>
      <c r="E4983" s="651" t="s">
        <v>1303</v>
      </c>
      <c r="F4983" s="651" t="s">
        <v>1301</v>
      </c>
      <c r="G4983" s="651" t="s">
        <v>1303</v>
      </c>
      <c r="H4983" s="651">
        <v>0.04</v>
      </c>
      <c r="I4983" s="651" t="s">
        <v>1302</v>
      </c>
    </row>
    <row r="4984" spans="1:9" ht="15.75" x14ac:dyDescent="0.25">
      <c r="A4984" s="651">
        <v>4983</v>
      </c>
      <c r="B4984" s="651" t="s">
        <v>1308</v>
      </c>
      <c r="C4984" s="651" t="s">
        <v>1305</v>
      </c>
      <c r="D4984" s="651" t="s">
        <v>1298</v>
      </c>
      <c r="E4984" s="651" t="s">
        <v>1303</v>
      </c>
      <c r="F4984" s="651" t="s">
        <v>1301</v>
      </c>
      <c r="G4984" s="651" t="s">
        <v>1303</v>
      </c>
      <c r="H4984" s="651">
        <v>0.04</v>
      </c>
      <c r="I4984" s="651" t="s">
        <v>1302</v>
      </c>
    </row>
    <row r="4985" spans="1:9" ht="15.75" x14ac:dyDescent="0.25">
      <c r="A4985" s="651">
        <v>4984</v>
      </c>
      <c r="B4985" s="651" t="s">
        <v>1308</v>
      </c>
      <c r="C4985" s="651" t="s">
        <v>1305</v>
      </c>
      <c r="D4985" s="651" t="s">
        <v>1298</v>
      </c>
      <c r="E4985" s="651" t="s">
        <v>1303</v>
      </c>
      <c r="F4985" s="651" t="s">
        <v>1301</v>
      </c>
      <c r="G4985" s="651" t="s">
        <v>1303</v>
      </c>
      <c r="H4985" s="651">
        <v>0.04</v>
      </c>
      <c r="I4985" s="651" t="s">
        <v>1302</v>
      </c>
    </row>
    <row r="4986" spans="1:9" ht="15.75" x14ac:dyDescent="0.25">
      <c r="A4986" s="651">
        <v>4985</v>
      </c>
      <c r="B4986" s="651" t="s">
        <v>1308</v>
      </c>
      <c r="C4986" s="651" t="s">
        <v>1305</v>
      </c>
      <c r="D4986" s="651" t="s">
        <v>1298</v>
      </c>
      <c r="E4986" s="651" t="s">
        <v>1303</v>
      </c>
      <c r="F4986" s="651" t="s">
        <v>1301</v>
      </c>
      <c r="G4986" s="651" t="s">
        <v>1303</v>
      </c>
      <c r="H4986" s="651">
        <v>0.04</v>
      </c>
      <c r="I4986" s="651" t="s">
        <v>1302</v>
      </c>
    </row>
    <row r="4987" spans="1:9" ht="15.75" x14ac:dyDescent="0.25">
      <c r="A4987" s="651">
        <v>4986</v>
      </c>
      <c r="B4987" s="651" t="s">
        <v>1308</v>
      </c>
      <c r="C4987" s="651" t="s">
        <v>1305</v>
      </c>
      <c r="D4987" s="651" t="s">
        <v>1298</v>
      </c>
      <c r="E4987" s="651" t="s">
        <v>1303</v>
      </c>
      <c r="F4987" s="651" t="s">
        <v>1301</v>
      </c>
      <c r="G4987" s="651" t="s">
        <v>1303</v>
      </c>
      <c r="H4987" s="651">
        <v>0.04</v>
      </c>
      <c r="I4987" s="651" t="s">
        <v>1302</v>
      </c>
    </row>
    <row r="4988" spans="1:9" ht="15.75" x14ac:dyDescent="0.25">
      <c r="A4988" s="651">
        <v>4987</v>
      </c>
      <c r="B4988" s="651" t="s">
        <v>1308</v>
      </c>
      <c r="C4988" s="651" t="s">
        <v>1305</v>
      </c>
      <c r="D4988" s="651" t="s">
        <v>1298</v>
      </c>
      <c r="E4988" s="651" t="s">
        <v>1303</v>
      </c>
      <c r="F4988" s="651" t="s">
        <v>1301</v>
      </c>
      <c r="G4988" s="651" t="s">
        <v>1303</v>
      </c>
      <c r="H4988" s="651">
        <v>0.04</v>
      </c>
      <c r="I4988" s="651" t="s">
        <v>1302</v>
      </c>
    </row>
    <row r="4989" spans="1:9" ht="15.75" x14ac:dyDescent="0.25">
      <c r="A4989" s="651">
        <v>4988</v>
      </c>
      <c r="B4989" s="651" t="s">
        <v>1308</v>
      </c>
      <c r="C4989" s="651" t="s">
        <v>1305</v>
      </c>
      <c r="D4989" s="651" t="s">
        <v>1298</v>
      </c>
      <c r="E4989" s="651" t="s">
        <v>1303</v>
      </c>
      <c r="F4989" s="651" t="s">
        <v>1301</v>
      </c>
      <c r="G4989" s="651" t="s">
        <v>1303</v>
      </c>
      <c r="H4989" s="651">
        <v>0.04</v>
      </c>
      <c r="I4989" s="651" t="s">
        <v>1302</v>
      </c>
    </row>
    <row r="4990" spans="1:9" ht="15.75" x14ac:dyDescent="0.25">
      <c r="A4990" s="651">
        <v>4989</v>
      </c>
      <c r="B4990" s="651" t="s">
        <v>1308</v>
      </c>
      <c r="C4990" s="651" t="s">
        <v>1305</v>
      </c>
      <c r="D4990" s="651" t="s">
        <v>1298</v>
      </c>
      <c r="E4990" s="651" t="s">
        <v>1303</v>
      </c>
      <c r="F4990" s="651" t="s">
        <v>1301</v>
      </c>
      <c r="G4990" s="651" t="s">
        <v>1303</v>
      </c>
      <c r="H4990" s="651">
        <v>0.04</v>
      </c>
      <c r="I4990" s="651" t="s">
        <v>1302</v>
      </c>
    </row>
    <row r="4991" spans="1:9" ht="15.75" x14ac:dyDescent="0.25">
      <c r="A4991" s="651">
        <v>4990</v>
      </c>
      <c r="B4991" s="651" t="s">
        <v>1308</v>
      </c>
      <c r="C4991" s="651" t="s">
        <v>1305</v>
      </c>
      <c r="D4991" s="651" t="s">
        <v>1298</v>
      </c>
      <c r="E4991" s="651" t="s">
        <v>1303</v>
      </c>
      <c r="F4991" s="651" t="s">
        <v>1301</v>
      </c>
      <c r="G4991" s="651" t="s">
        <v>1303</v>
      </c>
      <c r="H4991" s="651">
        <v>0.04</v>
      </c>
      <c r="I4991" s="651" t="s">
        <v>1302</v>
      </c>
    </row>
    <row r="4992" spans="1:9" ht="15.75" x14ac:dyDescent="0.25">
      <c r="A4992" s="651">
        <v>4991</v>
      </c>
      <c r="B4992" s="651" t="s">
        <v>1308</v>
      </c>
      <c r="C4992" s="651" t="s">
        <v>1305</v>
      </c>
      <c r="D4992" s="651" t="s">
        <v>1298</v>
      </c>
      <c r="E4992" s="651" t="s">
        <v>1303</v>
      </c>
      <c r="F4992" s="651" t="s">
        <v>1301</v>
      </c>
      <c r="G4992" s="651" t="s">
        <v>1303</v>
      </c>
      <c r="H4992" s="651">
        <v>0.04</v>
      </c>
      <c r="I4992" s="651" t="s">
        <v>1302</v>
      </c>
    </row>
    <row r="4993" spans="1:9" ht="15.75" x14ac:dyDescent="0.25">
      <c r="A4993" s="651">
        <v>4992</v>
      </c>
      <c r="B4993" s="651" t="s">
        <v>1308</v>
      </c>
      <c r="C4993" s="651" t="s">
        <v>1305</v>
      </c>
      <c r="D4993" s="651" t="s">
        <v>1298</v>
      </c>
      <c r="E4993" s="651" t="s">
        <v>1303</v>
      </c>
      <c r="F4993" s="651" t="s">
        <v>1301</v>
      </c>
      <c r="G4993" s="651" t="s">
        <v>1303</v>
      </c>
      <c r="H4993" s="651">
        <v>0.04</v>
      </c>
      <c r="I4993" s="651" t="s">
        <v>1302</v>
      </c>
    </row>
    <row r="4994" spans="1:9" ht="15.75" x14ac:dyDescent="0.25">
      <c r="A4994" s="651">
        <v>4993</v>
      </c>
      <c r="B4994" s="651" t="s">
        <v>1308</v>
      </c>
      <c r="C4994" s="651" t="s">
        <v>1305</v>
      </c>
      <c r="D4994" s="651" t="s">
        <v>1298</v>
      </c>
      <c r="E4994" s="651" t="s">
        <v>1303</v>
      </c>
      <c r="F4994" s="651" t="s">
        <v>1301</v>
      </c>
      <c r="G4994" s="651" t="s">
        <v>1303</v>
      </c>
      <c r="H4994" s="651">
        <v>0.04</v>
      </c>
      <c r="I4994" s="651" t="s">
        <v>1302</v>
      </c>
    </row>
    <row r="4995" spans="1:9" ht="15.75" x14ac:dyDescent="0.25">
      <c r="A4995" s="651">
        <v>4994</v>
      </c>
      <c r="B4995" s="651" t="s">
        <v>1308</v>
      </c>
      <c r="C4995" s="651" t="s">
        <v>1305</v>
      </c>
      <c r="D4995" s="651" t="s">
        <v>1298</v>
      </c>
      <c r="E4995" s="651" t="s">
        <v>1303</v>
      </c>
      <c r="F4995" s="651" t="s">
        <v>1301</v>
      </c>
      <c r="G4995" s="651" t="s">
        <v>1303</v>
      </c>
      <c r="H4995" s="651">
        <v>0.04</v>
      </c>
      <c r="I4995" s="651" t="s">
        <v>1302</v>
      </c>
    </row>
    <row r="4996" spans="1:9" ht="15.75" x14ac:dyDescent="0.25">
      <c r="A4996" s="651">
        <v>4995</v>
      </c>
      <c r="B4996" s="651" t="s">
        <v>1308</v>
      </c>
      <c r="C4996" s="651" t="s">
        <v>1305</v>
      </c>
      <c r="D4996" s="651" t="s">
        <v>1298</v>
      </c>
      <c r="E4996" s="651" t="s">
        <v>1303</v>
      </c>
      <c r="F4996" s="651" t="s">
        <v>1301</v>
      </c>
      <c r="G4996" s="651" t="s">
        <v>1303</v>
      </c>
      <c r="H4996" s="651">
        <v>0.04</v>
      </c>
      <c r="I4996" s="651" t="s">
        <v>1302</v>
      </c>
    </row>
    <row r="4997" spans="1:9" ht="15.75" x14ac:dyDescent="0.25">
      <c r="A4997" s="651">
        <v>4996</v>
      </c>
      <c r="B4997" s="651" t="s">
        <v>1308</v>
      </c>
      <c r="C4997" s="651" t="s">
        <v>1305</v>
      </c>
      <c r="D4997" s="651" t="s">
        <v>1298</v>
      </c>
      <c r="E4997" s="651" t="s">
        <v>1303</v>
      </c>
      <c r="F4997" s="651" t="s">
        <v>1301</v>
      </c>
      <c r="G4997" s="651" t="s">
        <v>1303</v>
      </c>
      <c r="H4997" s="651">
        <v>0.04</v>
      </c>
      <c r="I4997" s="651" t="s">
        <v>1302</v>
      </c>
    </row>
    <row r="4998" spans="1:9" ht="15.75" x14ac:dyDescent="0.25">
      <c r="A4998" s="651">
        <v>4997</v>
      </c>
      <c r="B4998" s="651" t="s">
        <v>1308</v>
      </c>
      <c r="C4998" s="651" t="s">
        <v>1305</v>
      </c>
      <c r="D4998" s="651" t="s">
        <v>1298</v>
      </c>
      <c r="E4998" s="651" t="s">
        <v>1303</v>
      </c>
      <c r="F4998" s="651" t="s">
        <v>1301</v>
      </c>
      <c r="G4998" s="651" t="s">
        <v>1303</v>
      </c>
      <c r="H4998" s="651">
        <v>0.04</v>
      </c>
      <c r="I4998" s="651" t="s">
        <v>1302</v>
      </c>
    </row>
    <row r="4999" spans="1:9" ht="15.75" x14ac:dyDescent="0.25">
      <c r="A4999" s="651">
        <v>4998</v>
      </c>
      <c r="B4999" s="651" t="s">
        <v>1308</v>
      </c>
      <c r="C4999" s="651" t="s">
        <v>1305</v>
      </c>
      <c r="D4999" s="651" t="s">
        <v>1298</v>
      </c>
      <c r="E4999" s="651" t="s">
        <v>1303</v>
      </c>
      <c r="F4999" s="651" t="s">
        <v>1301</v>
      </c>
      <c r="G4999" s="651" t="s">
        <v>1303</v>
      </c>
      <c r="H4999" s="651">
        <v>0.04</v>
      </c>
      <c r="I4999" s="651" t="s">
        <v>1302</v>
      </c>
    </row>
    <row r="5000" spans="1:9" ht="15.75" x14ac:dyDescent="0.25">
      <c r="A5000" s="651">
        <v>4999</v>
      </c>
      <c r="B5000" s="651" t="s">
        <v>1308</v>
      </c>
      <c r="C5000" s="651" t="s">
        <v>1305</v>
      </c>
      <c r="D5000" s="651" t="s">
        <v>1298</v>
      </c>
      <c r="E5000" s="651" t="s">
        <v>1303</v>
      </c>
      <c r="F5000" s="651" t="s">
        <v>1301</v>
      </c>
      <c r="G5000" s="651" t="s">
        <v>1303</v>
      </c>
      <c r="H5000" s="651">
        <v>0.04</v>
      </c>
      <c r="I5000" s="651" t="s">
        <v>1302</v>
      </c>
    </row>
    <row r="5001" spans="1:9" ht="15.75" x14ac:dyDescent="0.25">
      <c r="A5001" s="651">
        <v>5000</v>
      </c>
      <c r="B5001" s="651" t="s">
        <v>1308</v>
      </c>
      <c r="C5001" s="651" t="s">
        <v>1305</v>
      </c>
      <c r="D5001" s="651" t="s">
        <v>1298</v>
      </c>
      <c r="E5001" s="651" t="s">
        <v>1303</v>
      </c>
      <c r="F5001" s="651" t="s">
        <v>1301</v>
      </c>
      <c r="G5001" s="651" t="s">
        <v>1303</v>
      </c>
      <c r="H5001" s="651">
        <v>0.04</v>
      </c>
      <c r="I5001" s="651" t="s">
        <v>1302</v>
      </c>
    </row>
    <row r="5002" spans="1:9" ht="15.75" x14ac:dyDescent="0.25">
      <c r="A5002" s="651">
        <v>5001</v>
      </c>
      <c r="B5002" s="651" t="s">
        <v>1308</v>
      </c>
      <c r="C5002" s="651" t="s">
        <v>1305</v>
      </c>
      <c r="D5002" s="651" t="s">
        <v>1298</v>
      </c>
      <c r="E5002" s="651" t="s">
        <v>1303</v>
      </c>
      <c r="F5002" s="651" t="s">
        <v>1301</v>
      </c>
      <c r="G5002" s="651" t="s">
        <v>1303</v>
      </c>
      <c r="H5002" s="651">
        <v>0.04</v>
      </c>
      <c r="I5002" s="651" t="s">
        <v>1302</v>
      </c>
    </row>
    <row r="5003" spans="1:9" ht="15.75" x14ac:dyDescent="0.25">
      <c r="A5003" s="651">
        <v>5002</v>
      </c>
      <c r="B5003" s="651" t="s">
        <v>1308</v>
      </c>
      <c r="C5003" s="651" t="s">
        <v>1305</v>
      </c>
      <c r="D5003" s="651" t="s">
        <v>1298</v>
      </c>
      <c r="E5003" s="651" t="s">
        <v>1303</v>
      </c>
      <c r="F5003" s="651" t="s">
        <v>1301</v>
      </c>
      <c r="G5003" s="651" t="s">
        <v>1303</v>
      </c>
      <c r="H5003" s="651">
        <v>0.04</v>
      </c>
      <c r="I5003" s="651" t="s">
        <v>1302</v>
      </c>
    </row>
    <row r="5004" spans="1:9" ht="15.75" x14ac:dyDescent="0.25">
      <c r="A5004" s="651">
        <v>5003</v>
      </c>
      <c r="B5004" s="651" t="s">
        <v>1308</v>
      </c>
      <c r="C5004" s="651" t="s">
        <v>1305</v>
      </c>
      <c r="D5004" s="651" t="s">
        <v>1298</v>
      </c>
      <c r="E5004" s="651" t="s">
        <v>1303</v>
      </c>
      <c r="F5004" s="651" t="s">
        <v>1301</v>
      </c>
      <c r="G5004" s="651" t="s">
        <v>1303</v>
      </c>
      <c r="H5004" s="651">
        <v>0.04</v>
      </c>
      <c r="I5004" s="651" t="s">
        <v>1302</v>
      </c>
    </row>
    <row r="5005" spans="1:9" ht="15.75" x14ac:dyDescent="0.25">
      <c r="A5005" s="651">
        <v>5004</v>
      </c>
      <c r="B5005" s="651" t="s">
        <v>1308</v>
      </c>
      <c r="C5005" s="651" t="s">
        <v>1305</v>
      </c>
      <c r="D5005" s="651" t="s">
        <v>1298</v>
      </c>
      <c r="E5005" s="651" t="s">
        <v>1303</v>
      </c>
      <c r="F5005" s="651" t="s">
        <v>1301</v>
      </c>
      <c r="G5005" s="651" t="s">
        <v>1303</v>
      </c>
      <c r="H5005" s="651">
        <v>0.04</v>
      </c>
      <c r="I5005" s="651" t="s">
        <v>1302</v>
      </c>
    </row>
    <row r="5006" spans="1:9" ht="15.75" x14ac:dyDescent="0.25">
      <c r="A5006" s="651">
        <v>5005</v>
      </c>
      <c r="B5006" s="651" t="s">
        <v>1308</v>
      </c>
      <c r="C5006" s="651" t="s">
        <v>1305</v>
      </c>
      <c r="D5006" s="651" t="s">
        <v>1298</v>
      </c>
      <c r="E5006" s="651" t="s">
        <v>1303</v>
      </c>
      <c r="F5006" s="651" t="s">
        <v>1301</v>
      </c>
      <c r="G5006" s="651" t="s">
        <v>1303</v>
      </c>
      <c r="H5006" s="651">
        <v>0.04</v>
      </c>
      <c r="I5006" s="651" t="s">
        <v>1302</v>
      </c>
    </row>
    <row r="5007" spans="1:9" ht="15.75" x14ac:dyDescent="0.25">
      <c r="A5007" s="651">
        <v>5006</v>
      </c>
      <c r="B5007" s="651" t="s">
        <v>1308</v>
      </c>
      <c r="C5007" s="651" t="s">
        <v>1305</v>
      </c>
      <c r="D5007" s="651" t="s">
        <v>1298</v>
      </c>
      <c r="E5007" s="651" t="s">
        <v>1303</v>
      </c>
      <c r="F5007" s="651" t="s">
        <v>1301</v>
      </c>
      <c r="G5007" s="651" t="s">
        <v>1303</v>
      </c>
      <c r="H5007" s="651">
        <v>0.04</v>
      </c>
      <c r="I5007" s="651" t="s">
        <v>1302</v>
      </c>
    </row>
    <row r="5008" spans="1:9" ht="15.75" x14ac:dyDescent="0.25">
      <c r="A5008" s="651">
        <v>5007</v>
      </c>
      <c r="B5008" s="651" t="s">
        <v>1308</v>
      </c>
      <c r="C5008" s="651" t="s">
        <v>1305</v>
      </c>
      <c r="D5008" s="651" t="s">
        <v>1298</v>
      </c>
      <c r="E5008" s="651" t="s">
        <v>1303</v>
      </c>
      <c r="F5008" s="651" t="s">
        <v>1301</v>
      </c>
      <c r="G5008" s="651" t="s">
        <v>1303</v>
      </c>
      <c r="H5008" s="651">
        <v>0.04</v>
      </c>
      <c r="I5008" s="651" t="s">
        <v>1302</v>
      </c>
    </row>
    <row r="5009" spans="1:9" ht="15.75" x14ac:dyDescent="0.25">
      <c r="A5009" s="651">
        <v>5008</v>
      </c>
      <c r="B5009" s="651" t="s">
        <v>1308</v>
      </c>
      <c r="C5009" s="651" t="s">
        <v>1305</v>
      </c>
      <c r="D5009" s="651" t="s">
        <v>1298</v>
      </c>
      <c r="E5009" s="651" t="s">
        <v>1303</v>
      </c>
      <c r="F5009" s="651" t="s">
        <v>1301</v>
      </c>
      <c r="G5009" s="651" t="s">
        <v>1303</v>
      </c>
      <c r="H5009" s="651">
        <v>0.04</v>
      </c>
      <c r="I5009" s="651" t="s">
        <v>1302</v>
      </c>
    </row>
    <row r="5010" spans="1:9" ht="15.75" x14ac:dyDescent="0.25">
      <c r="A5010" s="651">
        <v>5009</v>
      </c>
      <c r="B5010" s="651" t="s">
        <v>1308</v>
      </c>
      <c r="C5010" s="651" t="s">
        <v>1305</v>
      </c>
      <c r="D5010" s="651" t="s">
        <v>1298</v>
      </c>
      <c r="E5010" s="651" t="s">
        <v>1303</v>
      </c>
      <c r="F5010" s="651" t="s">
        <v>1301</v>
      </c>
      <c r="G5010" s="651" t="s">
        <v>1303</v>
      </c>
      <c r="H5010" s="651">
        <v>0.04</v>
      </c>
      <c r="I5010" s="651" t="s">
        <v>1302</v>
      </c>
    </row>
    <row r="5011" spans="1:9" ht="15.75" x14ac:dyDescent="0.25">
      <c r="A5011" s="651">
        <v>5010</v>
      </c>
      <c r="B5011" s="651" t="s">
        <v>1308</v>
      </c>
      <c r="C5011" s="651" t="s">
        <v>1305</v>
      </c>
      <c r="D5011" s="651" t="s">
        <v>1298</v>
      </c>
      <c r="E5011" s="651" t="s">
        <v>1303</v>
      </c>
      <c r="F5011" s="651" t="s">
        <v>1301</v>
      </c>
      <c r="G5011" s="651" t="s">
        <v>1303</v>
      </c>
      <c r="H5011" s="651">
        <v>0.04</v>
      </c>
      <c r="I5011" s="651" t="s">
        <v>1302</v>
      </c>
    </row>
    <row r="5012" spans="1:9" ht="15.75" x14ac:dyDescent="0.25">
      <c r="A5012" s="651">
        <v>5011</v>
      </c>
      <c r="B5012" s="651" t="s">
        <v>1308</v>
      </c>
      <c r="C5012" s="651" t="s">
        <v>1305</v>
      </c>
      <c r="D5012" s="651" t="s">
        <v>1298</v>
      </c>
      <c r="E5012" s="651" t="s">
        <v>1303</v>
      </c>
      <c r="F5012" s="651" t="s">
        <v>1301</v>
      </c>
      <c r="G5012" s="651" t="s">
        <v>1303</v>
      </c>
      <c r="H5012" s="651">
        <v>0.04</v>
      </c>
      <c r="I5012" s="651" t="s">
        <v>1302</v>
      </c>
    </row>
    <row r="5013" spans="1:9" ht="15.75" x14ac:dyDescent="0.25">
      <c r="A5013" s="651">
        <v>5012</v>
      </c>
      <c r="B5013" s="651" t="s">
        <v>1308</v>
      </c>
      <c r="C5013" s="651" t="s">
        <v>1305</v>
      </c>
      <c r="D5013" s="651" t="s">
        <v>1298</v>
      </c>
      <c r="E5013" s="651" t="s">
        <v>1303</v>
      </c>
      <c r="F5013" s="651" t="s">
        <v>1301</v>
      </c>
      <c r="G5013" s="651" t="s">
        <v>1303</v>
      </c>
      <c r="H5013" s="651">
        <v>0.04</v>
      </c>
      <c r="I5013" s="651" t="s">
        <v>1302</v>
      </c>
    </row>
    <row r="5014" spans="1:9" ht="15.75" x14ac:dyDescent="0.25">
      <c r="A5014" s="651">
        <v>5013</v>
      </c>
      <c r="B5014" s="651" t="s">
        <v>1308</v>
      </c>
      <c r="C5014" s="651" t="s">
        <v>1305</v>
      </c>
      <c r="D5014" s="651" t="s">
        <v>1298</v>
      </c>
      <c r="E5014" s="651" t="s">
        <v>1303</v>
      </c>
      <c r="F5014" s="651" t="s">
        <v>1301</v>
      </c>
      <c r="G5014" s="651" t="s">
        <v>1303</v>
      </c>
      <c r="H5014" s="651">
        <v>0.04</v>
      </c>
      <c r="I5014" s="651" t="s">
        <v>1302</v>
      </c>
    </row>
    <row r="5015" spans="1:9" ht="15.75" x14ac:dyDescent="0.25">
      <c r="A5015" s="651">
        <v>5014</v>
      </c>
      <c r="B5015" s="651" t="s">
        <v>1308</v>
      </c>
      <c r="C5015" s="651" t="s">
        <v>1305</v>
      </c>
      <c r="D5015" s="651" t="s">
        <v>1298</v>
      </c>
      <c r="E5015" s="651" t="s">
        <v>1303</v>
      </c>
      <c r="F5015" s="651" t="s">
        <v>1301</v>
      </c>
      <c r="G5015" s="651" t="s">
        <v>1303</v>
      </c>
      <c r="H5015" s="651">
        <v>0.04</v>
      </c>
      <c r="I5015" s="651" t="s">
        <v>1302</v>
      </c>
    </row>
    <row r="5016" spans="1:9" ht="15.75" x14ac:dyDescent="0.25">
      <c r="A5016" s="651">
        <v>5015</v>
      </c>
      <c r="B5016" s="651" t="s">
        <v>1308</v>
      </c>
      <c r="C5016" s="651" t="s">
        <v>1305</v>
      </c>
      <c r="D5016" s="651" t="s">
        <v>1298</v>
      </c>
      <c r="E5016" s="651" t="s">
        <v>1303</v>
      </c>
      <c r="F5016" s="651" t="s">
        <v>1301</v>
      </c>
      <c r="G5016" s="651" t="s">
        <v>1303</v>
      </c>
      <c r="H5016" s="651">
        <v>0.04</v>
      </c>
      <c r="I5016" s="651" t="s">
        <v>1302</v>
      </c>
    </row>
    <row r="5017" spans="1:9" ht="15.75" x14ac:dyDescent="0.25">
      <c r="A5017" s="651">
        <v>5016</v>
      </c>
      <c r="B5017" s="651" t="s">
        <v>1308</v>
      </c>
      <c r="C5017" s="651" t="s">
        <v>1305</v>
      </c>
      <c r="D5017" s="651" t="s">
        <v>1298</v>
      </c>
      <c r="E5017" s="651" t="s">
        <v>1303</v>
      </c>
      <c r="F5017" s="651" t="s">
        <v>1301</v>
      </c>
      <c r="G5017" s="651" t="s">
        <v>1303</v>
      </c>
      <c r="H5017" s="651">
        <v>0.04</v>
      </c>
      <c r="I5017" s="651" t="s">
        <v>1302</v>
      </c>
    </row>
    <row r="5018" spans="1:9" ht="15.75" x14ac:dyDescent="0.25">
      <c r="A5018" s="651">
        <v>5017</v>
      </c>
      <c r="B5018" s="651" t="s">
        <v>1308</v>
      </c>
      <c r="C5018" s="651" t="s">
        <v>1305</v>
      </c>
      <c r="D5018" s="651" t="s">
        <v>1298</v>
      </c>
      <c r="E5018" s="651" t="s">
        <v>1303</v>
      </c>
      <c r="F5018" s="651" t="s">
        <v>1301</v>
      </c>
      <c r="G5018" s="651" t="s">
        <v>1303</v>
      </c>
      <c r="H5018" s="651">
        <v>0.04</v>
      </c>
      <c r="I5018" s="651" t="s">
        <v>1302</v>
      </c>
    </row>
    <row r="5019" spans="1:9" ht="15.75" x14ac:dyDescent="0.25">
      <c r="A5019" s="651">
        <v>5018</v>
      </c>
      <c r="B5019" s="651" t="s">
        <v>1308</v>
      </c>
      <c r="C5019" s="651" t="s">
        <v>1305</v>
      </c>
      <c r="D5019" s="651" t="s">
        <v>1298</v>
      </c>
      <c r="E5019" s="651" t="s">
        <v>1303</v>
      </c>
      <c r="F5019" s="651" t="s">
        <v>1301</v>
      </c>
      <c r="G5019" s="651" t="s">
        <v>1303</v>
      </c>
      <c r="H5019" s="651">
        <v>0.04</v>
      </c>
      <c r="I5019" s="651" t="s">
        <v>1302</v>
      </c>
    </row>
    <row r="5020" spans="1:9" ht="15.75" x14ac:dyDescent="0.25">
      <c r="A5020" s="651">
        <v>5019</v>
      </c>
      <c r="B5020" s="651" t="s">
        <v>1308</v>
      </c>
      <c r="C5020" s="651" t="s">
        <v>1305</v>
      </c>
      <c r="D5020" s="651" t="s">
        <v>1298</v>
      </c>
      <c r="E5020" s="651" t="s">
        <v>1303</v>
      </c>
      <c r="F5020" s="651" t="s">
        <v>1301</v>
      </c>
      <c r="G5020" s="651" t="s">
        <v>1303</v>
      </c>
      <c r="H5020" s="651">
        <v>0.04</v>
      </c>
      <c r="I5020" s="651" t="s">
        <v>1302</v>
      </c>
    </row>
    <row r="5021" spans="1:9" ht="15.75" x14ac:dyDescent="0.25">
      <c r="A5021" s="651">
        <v>5020</v>
      </c>
      <c r="B5021" s="651" t="s">
        <v>1308</v>
      </c>
      <c r="C5021" s="651" t="s">
        <v>1305</v>
      </c>
      <c r="D5021" s="651" t="s">
        <v>1298</v>
      </c>
      <c r="E5021" s="651" t="s">
        <v>1303</v>
      </c>
      <c r="F5021" s="651" t="s">
        <v>1301</v>
      </c>
      <c r="G5021" s="651" t="s">
        <v>1303</v>
      </c>
      <c r="H5021" s="651">
        <v>0.04</v>
      </c>
      <c r="I5021" s="651" t="s">
        <v>1302</v>
      </c>
    </row>
    <row r="5022" spans="1:9" ht="15.75" x14ac:dyDescent="0.25">
      <c r="A5022" s="651">
        <v>5021</v>
      </c>
      <c r="B5022" s="651" t="s">
        <v>1308</v>
      </c>
      <c r="C5022" s="651" t="s">
        <v>1305</v>
      </c>
      <c r="D5022" s="651" t="s">
        <v>1298</v>
      </c>
      <c r="E5022" s="651" t="s">
        <v>1303</v>
      </c>
      <c r="F5022" s="651" t="s">
        <v>1301</v>
      </c>
      <c r="G5022" s="651" t="s">
        <v>1303</v>
      </c>
      <c r="H5022" s="651">
        <v>0.04</v>
      </c>
      <c r="I5022" s="651" t="s">
        <v>1302</v>
      </c>
    </row>
    <row r="5023" spans="1:9" ht="15.75" x14ac:dyDescent="0.25">
      <c r="A5023" s="651">
        <v>5022</v>
      </c>
      <c r="B5023" s="651" t="s">
        <v>1308</v>
      </c>
      <c r="C5023" s="651" t="s">
        <v>1305</v>
      </c>
      <c r="D5023" s="651" t="s">
        <v>1298</v>
      </c>
      <c r="E5023" s="651" t="s">
        <v>1303</v>
      </c>
      <c r="F5023" s="651" t="s">
        <v>1301</v>
      </c>
      <c r="G5023" s="651" t="s">
        <v>1303</v>
      </c>
      <c r="H5023" s="651">
        <v>0.04</v>
      </c>
      <c r="I5023" s="651" t="s">
        <v>1302</v>
      </c>
    </row>
    <row r="5024" spans="1:9" ht="15.75" x14ac:dyDescent="0.25">
      <c r="A5024" s="651">
        <v>5023</v>
      </c>
      <c r="B5024" s="651" t="s">
        <v>1308</v>
      </c>
      <c r="C5024" s="651" t="s">
        <v>1305</v>
      </c>
      <c r="D5024" s="651" t="s">
        <v>1298</v>
      </c>
      <c r="E5024" s="651" t="s">
        <v>1303</v>
      </c>
      <c r="F5024" s="651" t="s">
        <v>1301</v>
      </c>
      <c r="G5024" s="651" t="s">
        <v>1303</v>
      </c>
      <c r="H5024" s="651">
        <v>0.04</v>
      </c>
      <c r="I5024" s="651" t="s">
        <v>1302</v>
      </c>
    </row>
    <row r="5025" spans="1:9" ht="15.75" x14ac:dyDescent="0.25">
      <c r="A5025" s="651">
        <v>5024</v>
      </c>
      <c r="B5025" s="651" t="s">
        <v>1308</v>
      </c>
      <c r="C5025" s="651" t="s">
        <v>1305</v>
      </c>
      <c r="D5025" s="651" t="s">
        <v>1298</v>
      </c>
      <c r="E5025" s="651" t="s">
        <v>1303</v>
      </c>
      <c r="F5025" s="651" t="s">
        <v>1301</v>
      </c>
      <c r="G5025" s="651" t="s">
        <v>1303</v>
      </c>
      <c r="H5025" s="651">
        <v>0.04</v>
      </c>
      <c r="I5025" s="651" t="s">
        <v>1302</v>
      </c>
    </row>
    <row r="5026" spans="1:9" ht="15.75" x14ac:dyDescent="0.25">
      <c r="A5026" s="651">
        <v>5025</v>
      </c>
      <c r="B5026" s="651" t="s">
        <v>1308</v>
      </c>
      <c r="C5026" s="651" t="s">
        <v>1305</v>
      </c>
      <c r="D5026" s="651" t="s">
        <v>1298</v>
      </c>
      <c r="E5026" s="651" t="s">
        <v>1303</v>
      </c>
      <c r="F5026" s="651" t="s">
        <v>1301</v>
      </c>
      <c r="G5026" s="651" t="s">
        <v>1303</v>
      </c>
      <c r="H5026" s="651">
        <v>0.04</v>
      </c>
      <c r="I5026" s="651" t="s">
        <v>1302</v>
      </c>
    </row>
    <row r="5027" spans="1:9" ht="15.75" x14ac:dyDescent="0.25">
      <c r="A5027" s="651">
        <v>5026</v>
      </c>
      <c r="B5027" s="651" t="s">
        <v>1308</v>
      </c>
      <c r="C5027" s="651" t="s">
        <v>1305</v>
      </c>
      <c r="D5027" s="651" t="s">
        <v>1298</v>
      </c>
      <c r="E5027" s="651" t="s">
        <v>1303</v>
      </c>
      <c r="F5027" s="651" t="s">
        <v>1301</v>
      </c>
      <c r="G5027" s="651" t="s">
        <v>1303</v>
      </c>
      <c r="H5027" s="651">
        <v>0.04</v>
      </c>
      <c r="I5027" s="651" t="s">
        <v>1302</v>
      </c>
    </row>
    <row r="5028" spans="1:9" ht="15.75" x14ac:dyDescent="0.25">
      <c r="A5028" s="651">
        <v>5027</v>
      </c>
      <c r="B5028" s="651" t="s">
        <v>1308</v>
      </c>
      <c r="C5028" s="651" t="s">
        <v>1305</v>
      </c>
      <c r="D5028" s="651" t="s">
        <v>1298</v>
      </c>
      <c r="E5028" s="651" t="s">
        <v>1303</v>
      </c>
      <c r="F5028" s="651" t="s">
        <v>1301</v>
      </c>
      <c r="G5028" s="651" t="s">
        <v>1303</v>
      </c>
      <c r="H5028" s="651">
        <v>0.04</v>
      </c>
      <c r="I5028" s="651" t="s">
        <v>1302</v>
      </c>
    </row>
    <row r="5029" spans="1:9" ht="15.75" x14ac:dyDescent="0.25">
      <c r="A5029" s="651">
        <v>5028</v>
      </c>
      <c r="B5029" s="651" t="s">
        <v>1308</v>
      </c>
      <c r="C5029" s="651" t="s">
        <v>1305</v>
      </c>
      <c r="D5029" s="651" t="s">
        <v>1298</v>
      </c>
      <c r="E5029" s="651" t="s">
        <v>1303</v>
      </c>
      <c r="F5029" s="651" t="s">
        <v>1301</v>
      </c>
      <c r="G5029" s="651" t="s">
        <v>1303</v>
      </c>
      <c r="H5029" s="651">
        <v>0.04</v>
      </c>
      <c r="I5029" s="651" t="s">
        <v>1302</v>
      </c>
    </row>
    <row r="5030" spans="1:9" ht="15.75" x14ac:dyDescent="0.25">
      <c r="A5030" s="651">
        <v>5029</v>
      </c>
      <c r="B5030" s="651" t="s">
        <v>1308</v>
      </c>
      <c r="C5030" s="651" t="s">
        <v>1305</v>
      </c>
      <c r="D5030" s="651" t="s">
        <v>1298</v>
      </c>
      <c r="E5030" s="651" t="s">
        <v>1303</v>
      </c>
      <c r="F5030" s="651" t="s">
        <v>1301</v>
      </c>
      <c r="G5030" s="651" t="s">
        <v>1303</v>
      </c>
      <c r="H5030" s="651">
        <v>0.04</v>
      </c>
      <c r="I5030" s="651" t="s">
        <v>1302</v>
      </c>
    </row>
    <row r="5031" spans="1:9" ht="15.75" x14ac:dyDescent="0.25">
      <c r="A5031" s="651">
        <v>5030</v>
      </c>
      <c r="B5031" s="651" t="s">
        <v>1308</v>
      </c>
      <c r="C5031" s="651" t="s">
        <v>1305</v>
      </c>
      <c r="D5031" s="651" t="s">
        <v>1298</v>
      </c>
      <c r="E5031" s="651" t="s">
        <v>1303</v>
      </c>
      <c r="F5031" s="651" t="s">
        <v>1301</v>
      </c>
      <c r="G5031" s="651" t="s">
        <v>1303</v>
      </c>
      <c r="H5031" s="651">
        <v>0.04</v>
      </c>
      <c r="I5031" s="651" t="s">
        <v>1302</v>
      </c>
    </row>
    <row r="5032" spans="1:9" ht="15.75" x14ac:dyDescent="0.25">
      <c r="A5032" s="651">
        <v>5031</v>
      </c>
      <c r="B5032" s="651" t="s">
        <v>1308</v>
      </c>
      <c r="C5032" s="651" t="s">
        <v>1305</v>
      </c>
      <c r="D5032" s="651" t="s">
        <v>1298</v>
      </c>
      <c r="E5032" s="651" t="s">
        <v>1303</v>
      </c>
      <c r="F5032" s="651" t="s">
        <v>1301</v>
      </c>
      <c r="G5032" s="651" t="s">
        <v>1303</v>
      </c>
      <c r="H5032" s="651">
        <v>0.04</v>
      </c>
      <c r="I5032" s="651" t="s">
        <v>1302</v>
      </c>
    </row>
    <row r="5033" spans="1:9" ht="15.75" x14ac:dyDescent="0.25">
      <c r="A5033" s="651">
        <v>5032</v>
      </c>
      <c r="B5033" s="651" t="s">
        <v>1308</v>
      </c>
      <c r="C5033" s="651" t="s">
        <v>1305</v>
      </c>
      <c r="D5033" s="651" t="s">
        <v>1298</v>
      </c>
      <c r="E5033" s="651" t="s">
        <v>1303</v>
      </c>
      <c r="F5033" s="651" t="s">
        <v>1301</v>
      </c>
      <c r="G5033" s="651" t="s">
        <v>1303</v>
      </c>
      <c r="H5033" s="651">
        <v>0.04</v>
      </c>
      <c r="I5033" s="651" t="s">
        <v>1302</v>
      </c>
    </row>
    <row r="5034" spans="1:9" ht="15.75" x14ac:dyDescent="0.25">
      <c r="A5034" s="651">
        <v>5033</v>
      </c>
      <c r="B5034" s="651" t="s">
        <v>1308</v>
      </c>
      <c r="C5034" s="651" t="s">
        <v>1305</v>
      </c>
      <c r="D5034" s="651" t="s">
        <v>1298</v>
      </c>
      <c r="E5034" s="651" t="s">
        <v>1303</v>
      </c>
      <c r="F5034" s="651" t="s">
        <v>1301</v>
      </c>
      <c r="G5034" s="651" t="s">
        <v>1303</v>
      </c>
      <c r="H5034" s="651">
        <v>0.04</v>
      </c>
      <c r="I5034" s="651" t="s">
        <v>1302</v>
      </c>
    </row>
    <row r="5035" spans="1:9" ht="15.75" x14ac:dyDescent="0.25">
      <c r="A5035" s="651">
        <v>5034</v>
      </c>
      <c r="B5035" s="651" t="s">
        <v>1308</v>
      </c>
      <c r="C5035" s="651" t="s">
        <v>1305</v>
      </c>
      <c r="D5035" s="651" t="s">
        <v>1298</v>
      </c>
      <c r="E5035" s="651" t="s">
        <v>1303</v>
      </c>
      <c r="F5035" s="651" t="s">
        <v>1301</v>
      </c>
      <c r="G5035" s="651" t="s">
        <v>1303</v>
      </c>
      <c r="H5035" s="651">
        <v>0.04</v>
      </c>
      <c r="I5035" s="651" t="s">
        <v>1302</v>
      </c>
    </row>
    <row r="5036" spans="1:9" ht="15.75" x14ac:dyDescent="0.25">
      <c r="A5036" s="651">
        <v>5035</v>
      </c>
      <c r="B5036" s="651" t="s">
        <v>1308</v>
      </c>
      <c r="C5036" s="651" t="s">
        <v>1305</v>
      </c>
      <c r="D5036" s="651" t="s">
        <v>1298</v>
      </c>
      <c r="E5036" s="651" t="s">
        <v>1303</v>
      </c>
      <c r="F5036" s="651" t="s">
        <v>1301</v>
      </c>
      <c r="G5036" s="651" t="s">
        <v>1303</v>
      </c>
      <c r="H5036" s="651">
        <v>0.04</v>
      </c>
      <c r="I5036" s="651" t="s">
        <v>1302</v>
      </c>
    </row>
    <row r="5037" spans="1:9" ht="15.75" x14ac:dyDescent="0.25">
      <c r="A5037" s="651">
        <v>5036</v>
      </c>
      <c r="B5037" s="651" t="s">
        <v>1308</v>
      </c>
      <c r="C5037" s="651" t="s">
        <v>1305</v>
      </c>
      <c r="D5037" s="651" t="s">
        <v>1298</v>
      </c>
      <c r="E5037" s="651" t="s">
        <v>1303</v>
      </c>
      <c r="F5037" s="651" t="s">
        <v>1301</v>
      </c>
      <c r="G5037" s="651" t="s">
        <v>1303</v>
      </c>
      <c r="H5037" s="651">
        <v>0.04</v>
      </c>
      <c r="I5037" s="651" t="s">
        <v>1302</v>
      </c>
    </row>
    <row r="5038" spans="1:9" ht="15.75" x14ac:dyDescent="0.25">
      <c r="A5038" s="651">
        <v>5037</v>
      </c>
      <c r="B5038" s="651" t="s">
        <v>1308</v>
      </c>
      <c r="C5038" s="651" t="s">
        <v>1305</v>
      </c>
      <c r="D5038" s="651" t="s">
        <v>1298</v>
      </c>
      <c r="E5038" s="651" t="s">
        <v>1303</v>
      </c>
      <c r="F5038" s="651" t="s">
        <v>1301</v>
      </c>
      <c r="G5038" s="651" t="s">
        <v>1303</v>
      </c>
      <c r="H5038" s="651">
        <v>0.04</v>
      </c>
      <c r="I5038" s="651" t="s">
        <v>1302</v>
      </c>
    </row>
    <row r="5039" spans="1:9" ht="15.75" x14ac:dyDescent="0.25">
      <c r="A5039" s="651">
        <v>5038</v>
      </c>
      <c r="B5039" s="651" t="s">
        <v>1308</v>
      </c>
      <c r="C5039" s="651" t="s">
        <v>1305</v>
      </c>
      <c r="D5039" s="651" t="s">
        <v>1298</v>
      </c>
      <c r="E5039" s="651" t="s">
        <v>1303</v>
      </c>
      <c r="F5039" s="651" t="s">
        <v>1301</v>
      </c>
      <c r="G5039" s="651" t="s">
        <v>1303</v>
      </c>
      <c r="H5039" s="651">
        <v>0.04</v>
      </c>
      <c r="I5039" s="651" t="s">
        <v>1302</v>
      </c>
    </row>
    <row r="5040" spans="1:9" ht="15.75" x14ac:dyDescent="0.25">
      <c r="A5040" s="651">
        <v>5039</v>
      </c>
      <c r="B5040" s="651" t="s">
        <v>1308</v>
      </c>
      <c r="C5040" s="651" t="s">
        <v>1305</v>
      </c>
      <c r="D5040" s="651" t="s">
        <v>1298</v>
      </c>
      <c r="E5040" s="651" t="s">
        <v>1303</v>
      </c>
      <c r="F5040" s="651" t="s">
        <v>1301</v>
      </c>
      <c r="G5040" s="651" t="s">
        <v>1303</v>
      </c>
      <c r="H5040" s="651">
        <v>0.04</v>
      </c>
      <c r="I5040" s="651" t="s">
        <v>1302</v>
      </c>
    </row>
    <row r="5041" spans="1:9" ht="15.75" x14ac:dyDescent="0.25">
      <c r="A5041" s="651">
        <v>5040</v>
      </c>
      <c r="B5041" s="651" t="s">
        <v>1308</v>
      </c>
      <c r="C5041" s="651" t="s">
        <v>1305</v>
      </c>
      <c r="D5041" s="651" t="s">
        <v>1298</v>
      </c>
      <c r="E5041" s="651" t="s">
        <v>1303</v>
      </c>
      <c r="F5041" s="651" t="s">
        <v>1301</v>
      </c>
      <c r="G5041" s="651" t="s">
        <v>1303</v>
      </c>
      <c r="H5041" s="651">
        <v>0.04</v>
      </c>
      <c r="I5041" s="651" t="s">
        <v>1302</v>
      </c>
    </row>
    <row r="5042" spans="1:9" ht="15.75" x14ac:dyDescent="0.25">
      <c r="A5042" s="651">
        <v>5041</v>
      </c>
      <c r="B5042" s="651" t="s">
        <v>1308</v>
      </c>
      <c r="C5042" s="651" t="s">
        <v>1305</v>
      </c>
      <c r="D5042" s="651" t="s">
        <v>1298</v>
      </c>
      <c r="E5042" s="651" t="s">
        <v>1303</v>
      </c>
      <c r="F5042" s="651" t="s">
        <v>1301</v>
      </c>
      <c r="G5042" s="651" t="s">
        <v>1303</v>
      </c>
      <c r="H5042" s="651">
        <v>0.04</v>
      </c>
      <c r="I5042" s="651" t="s">
        <v>1302</v>
      </c>
    </row>
    <row r="5043" spans="1:9" ht="15.75" x14ac:dyDescent="0.25">
      <c r="A5043" s="651">
        <v>5042</v>
      </c>
      <c r="B5043" s="651" t="s">
        <v>1308</v>
      </c>
      <c r="C5043" s="651" t="s">
        <v>1305</v>
      </c>
      <c r="D5043" s="651" t="s">
        <v>1298</v>
      </c>
      <c r="E5043" s="651" t="s">
        <v>1303</v>
      </c>
      <c r="F5043" s="651" t="s">
        <v>1301</v>
      </c>
      <c r="G5043" s="651" t="s">
        <v>1303</v>
      </c>
      <c r="H5043" s="651">
        <v>0.04</v>
      </c>
      <c r="I5043" s="651" t="s">
        <v>1302</v>
      </c>
    </row>
    <row r="5044" spans="1:9" ht="15.75" x14ac:dyDescent="0.25">
      <c r="A5044" s="651">
        <v>5043</v>
      </c>
      <c r="B5044" s="651" t="s">
        <v>1308</v>
      </c>
      <c r="C5044" s="651" t="s">
        <v>1305</v>
      </c>
      <c r="D5044" s="651" t="s">
        <v>1298</v>
      </c>
      <c r="E5044" s="651" t="s">
        <v>1303</v>
      </c>
      <c r="F5044" s="651" t="s">
        <v>1301</v>
      </c>
      <c r="G5044" s="651" t="s">
        <v>1303</v>
      </c>
      <c r="H5044" s="651">
        <v>0.04</v>
      </c>
      <c r="I5044" s="651" t="s">
        <v>1302</v>
      </c>
    </row>
    <row r="5045" spans="1:9" ht="15.75" x14ac:dyDescent="0.25">
      <c r="A5045" s="651">
        <v>5044</v>
      </c>
      <c r="B5045" s="651" t="s">
        <v>1308</v>
      </c>
      <c r="C5045" s="651" t="s">
        <v>1305</v>
      </c>
      <c r="D5045" s="651" t="s">
        <v>1298</v>
      </c>
      <c r="E5045" s="651" t="s">
        <v>1303</v>
      </c>
      <c r="F5045" s="651" t="s">
        <v>1301</v>
      </c>
      <c r="G5045" s="651" t="s">
        <v>1303</v>
      </c>
      <c r="H5045" s="651">
        <v>0.04</v>
      </c>
      <c r="I5045" s="651" t="s">
        <v>1302</v>
      </c>
    </row>
    <row r="5046" spans="1:9" ht="15.75" x14ac:dyDescent="0.25">
      <c r="A5046" s="651">
        <v>5045</v>
      </c>
      <c r="B5046" s="651" t="s">
        <v>1308</v>
      </c>
      <c r="C5046" s="651" t="s">
        <v>1305</v>
      </c>
      <c r="D5046" s="651" t="s">
        <v>1298</v>
      </c>
      <c r="E5046" s="651" t="s">
        <v>1303</v>
      </c>
      <c r="F5046" s="651" t="s">
        <v>1301</v>
      </c>
      <c r="G5046" s="651" t="s">
        <v>1303</v>
      </c>
      <c r="H5046" s="651">
        <v>0.04</v>
      </c>
      <c r="I5046" s="651" t="s">
        <v>1302</v>
      </c>
    </row>
    <row r="5047" spans="1:9" ht="15.75" x14ac:dyDescent="0.25">
      <c r="A5047" s="651">
        <v>5046</v>
      </c>
      <c r="B5047" s="651" t="s">
        <v>1308</v>
      </c>
      <c r="C5047" s="651" t="s">
        <v>1305</v>
      </c>
      <c r="D5047" s="651" t="s">
        <v>1298</v>
      </c>
      <c r="E5047" s="651" t="s">
        <v>1303</v>
      </c>
      <c r="F5047" s="651" t="s">
        <v>1301</v>
      </c>
      <c r="G5047" s="651" t="s">
        <v>1303</v>
      </c>
      <c r="H5047" s="651">
        <v>0.04</v>
      </c>
      <c r="I5047" s="651" t="s">
        <v>1302</v>
      </c>
    </row>
    <row r="5048" spans="1:9" ht="15.75" x14ac:dyDescent="0.25">
      <c r="A5048" s="651">
        <v>5047</v>
      </c>
      <c r="B5048" s="651" t="s">
        <v>1308</v>
      </c>
      <c r="C5048" s="651" t="s">
        <v>1305</v>
      </c>
      <c r="D5048" s="651" t="s">
        <v>1298</v>
      </c>
      <c r="E5048" s="651" t="s">
        <v>1303</v>
      </c>
      <c r="F5048" s="651" t="s">
        <v>1301</v>
      </c>
      <c r="G5048" s="651" t="s">
        <v>1303</v>
      </c>
      <c r="H5048" s="651">
        <v>0.04</v>
      </c>
      <c r="I5048" s="651" t="s">
        <v>1302</v>
      </c>
    </row>
    <row r="5049" spans="1:9" ht="15.75" x14ac:dyDescent="0.25">
      <c r="A5049" s="651">
        <v>5048</v>
      </c>
      <c r="B5049" s="651" t="s">
        <v>1308</v>
      </c>
      <c r="C5049" s="651" t="s">
        <v>1305</v>
      </c>
      <c r="D5049" s="651" t="s">
        <v>1298</v>
      </c>
      <c r="E5049" s="651" t="s">
        <v>1303</v>
      </c>
      <c r="F5049" s="651" t="s">
        <v>1301</v>
      </c>
      <c r="G5049" s="651" t="s">
        <v>1303</v>
      </c>
      <c r="H5049" s="651">
        <v>0.04</v>
      </c>
      <c r="I5049" s="651" t="s">
        <v>1302</v>
      </c>
    </row>
    <row r="5050" spans="1:9" ht="15.75" x14ac:dyDescent="0.25">
      <c r="A5050" s="651">
        <v>5049</v>
      </c>
      <c r="B5050" s="651" t="s">
        <v>1308</v>
      </c>
      <c r="C5050" s="651" t="s">
        <v>1305</v>
      </c>
      <c r="D5050" s="651" t="s">
        <v>1298</v>
      </c>
      <c r="E5050" s="651" t="s">
        <v>1303</v>
      </c>
      <c r="F5050" s="651" t="s">
        <v>1301</v>
      </c>
      <c r="G5050" s="651" t="s">
        <v>1303</v>
      </c>
      <c r="H5050" s="651">
        <v>0.04</v>
      </c>
      <c r="I5050" s="651" t="s">
        <v>1302</v>
      </c>
    </row>
    <row r="5051" spans="1:9" ht="15.75" x14ac:dyDescent="0.25">
      <c r="A5051" s="651">
        <v>5050</v>
      </c>
      <c r="B5051" s="651" t="s">
        <v>1308</v>
      </c>
      <c r="C5051" s="651" t="s">
        <v>1305</v>
      </c>
      <c r="D5051" s="651" t="s">
        <v>1298</v>
      </c>
      <c r="E5051" s="651" t="s">
        <v>1303</v>
      </c>
      <c r="F5051" s="651" t="s">
        <v>1301</v>
      </c>
      <c r="G5051" s="651" t="s">
        <v>1303</v>
      </c>
      <c r="H5051" s="651">
        <v>0.04</v>
      </c>
      <c r="I5051" s="651" t="s">
        <v>1302</v>
      </c>
    </row>
    <row r="5052" spans="1:9" ht="15.75" x14ac:dyDescent="0.25">
      <c r="A5052" s="651">
        <v>5051</v>
      </c>
      <c r="B5052" s="651" t="s">
        <v>1308</v>
      </c>
      <c r="C5052" s="651" t="s">
        <v>1305</v>
      </c>
      <c r="D5052" s="651" t="s">
        <v>1298</v>
      </c>
      <c r="E5052" s="651" t="s">
        <v>1303</v>
      </c>
      <c r="F5052" s="651" t="s">
        <v>1301</v>
      </c>
      <c r="G5052" s="651" t="s">
        <v>1303</v>
      </c>
      <c r="H5052" s="651">
        <v>0.04</v>
      </c>
      <c r="I5052" s="651" t="s">
        <v>1302</v>
      </c>
    </row>
    <row r="5053" spans="1:9" ht="15.75" x14ac:dyDescent="0.25">
      <c r="A5053" s="651">
        <v>5052</v>
      </c>
      <c r="B5053" s="651" t="s">
        <v>1308</v>
      </c>
      <c r="C5053" s="651" t="s">
        <v>1305</v>
      </c>
      <c r="D5053" s="651" t="s">
        <v>1298</v>
      </c>
      <c r="E5053" s="651" t="s">
        <v>1303</v>
      </c>
      <c r="F5053" s="651" t="s">
        <v>1301</v>
      </c>
      <c r="G5053" s="651" t="s">
        <v>1303</v>
      </c>
      <c r="H5053" s="651">
        <v>0.04</v>
      </c>
      <c r="I5053" s="651" t="s">
        <v>1302</v>
      </c>
    </row>
    <row r="5054" spans="1:9" ht="15.75" x14ac:dyDescent="0.25">
      <c r="A5054" s="651">
        <v>5053</v>
      </c>
      <c r="B5054" s="651" t="s">
        <v>1308</v>
      </c>
      <c r="C5054" s="651" t="s">
        <v>1305</v>
      </c>
      <c r="D5054" s="651" t="s">
        <v>1298</v>
      </c>
      <c r="E5054" s="651" t="s">
        <v>1303</v>
      </c>
      <c r="F5054" s="651" t="s">
        <v>1301</v>
      </c>
      <c r="G5054" s="651" t="s">
        <v>1303</v>
      </c>
      <c r="H5054" s="651">
        <v>0.04</v>
      </c>
      <c r="I5054" s="651" t="s">
        <v>1302</v>
      </c>
    </row>
    <row r="5055" spans="1:9" ht="15.75" x14ac:dyDescent="0.25">
      <c r="A5055" s="651">
        <v>5054</v>
      </c>
      <c r="B5055" s="651" t="s">
        <v>1308</v>
      </c>
      <c r="C5055" s="651" t="s">
        <v>1305</v>
      </c>
      <c r="D5055" s="651" t="s">
        <v>1298</v>
      </c>
      <c r="E5055" s="651" t="s">
        <v>1303</v>
      </c>
      <c r="F5055" s="651" t="s">
        <v>1301</v>
      </c>
      <c r="G5055" s="651" t="s">
        <v>1303</v>
      </c>
      <c r="H5055" s="651">
        <v>0.04</v>
      </c>
      <c r="I5055" s="651" t="s">
        <v>1302</v>
      </c>
    </row>
    <row r="5056" spans="1:9" ht="15.75" x14ac:dyDescent="0.25">
      <c r="A5056" s="651">
        <v>5055</v>
      </c>
      <c r="B5056" s="651" t="s">
        <v>1308</v>
      </c>
      <c r="C5056" s="651" t="s">
        <v>1305</v>
      </c>
      <c r="D5056" s="651" t="s">
        <v>1298</v>
      </c>
      <c r="E5056" s="651" t="s">
        <v>1303</v>
      </c>
      <c r="F5056" s="651" t="s">
        <v>1301</v>
      </c>
      <c r="G5056" s="651" t="s">
        <v>1303</v>
      </c>
      <c r="H5056" s="651">
        <v>0.04</v>
      </c>
      <c r="I5056" s="651" t="s">
        <v>1302</v>
      </c>
    </row>
    <row r="5057" spans="1:9" ht="15.75" x14ac:dyDescent="0.25">
      <c r="A5057" s="651">
        <v>5056</v>
      </c>
      <c r="B5057" s="651" t="s">
        <v>1308</v>
      </c>
      <c r="C5057" s="651" t="s">
        <v>1305</v>
      </c>
      <c r="D5057" s="651" t="s">
        <v>1298</v>
      </c>
      <c r="E5057" s="651" t="s">
        <v>1303</v>
      </c>
      <c r="F5057" s="651" t="s">
        <v>1301</v>
      </c>
      <c r="G5057" s="651" t="s">
        <v>1303</v>
      </c>
      <c r="H5057" s="651">
        <v>0.04</v>
      </c>
      <c r="I5057" s="651" t="s">
        <v>1302</v>
      </c>
    </row>
    <row r="5058" spans="1:9" ht="15.75" x14ac:dyDescent="0.25">
      <c r="A5058" s="651">
        <v>5057</v>
      </c>
      <c r="B5058" s="651" t="s">
        <v>1308</v>
      </c>
      <c r="C5058" s="651" t="s">
        <v>1305</v>
      </c>
      <c r="D5058" s="651" t="s">
        <v>1298</v>
      </c>
      <c r="E5058" s="651" t="s">
        <v>1303</v>
      </c>
      <c r="F5058" s="651" t="s">
        <v>1301</v>
      </c>
      <c r="G5058" s="651" t="s">
        <v>1303</v>
      </c>
      <c r="H5058" s="651">
        <v>0.04</v>
      </c>
      <c r="I5058" s="651" t="s">
        <v>1302</v>
      </c>
    </row>
    <row r="5059" spans="1:9" ht="15.75" x14ac:dyDescent="0.25">
      <c r="A5059" s="651">
        <v>5058</v>
      </c>
      <c r="B5059" s="651" t="s">
        <v>1308</v>
      </c>
      <c r="C5059" s="651" t="s">
        <v>1305</v>
      </c>
      <c r="D5059" s="651" t="s">
        <v>1298</v>
      </c>
      <c r="E5059" s="651" t="s">
        <v>1303</v>
      </c>
      <c r="F5059" s="651" t="s">
        <v>1301</v>
      </c>
      <c r="G5059" s="651" t="s">
        <v>1303</v>
      </c>
      <c r="H5059" s="651">
        <v>0.04</v>
      </c>
      <c r="I5059" s="651" t="s">
        <v>1302</v>
      </c>
    </row>
    <row r="5060" spans="1:9" ht="15.75" x14ac:dyDescent="0.25">
      <c r="A5060" s="651">
        <v>5059</v>
      </c>
      <c r="B5060" s="651" t="s">
        <v>1308</v>
      </c>
      <c r="C5060" s="651" t="s">
        <v>1305</v>
      </c>
      <c r="D5060" s="651" t="s">
        <v>1298</v>
      </c>
      <c r="E5060" s="651" t="s">
        <v>1303</v>
      </c>
      <c r="F5060" s="651" t="s">
        <v>1301</v>
      </c>
      <c r="G5060" s="651" t="s">
        <v>1303</v>
      </c>
      <c r="H5060" s="651">
        <v>0.04</v>
      </c>
      <c r="I5060" s="651" t="s">
        <v>1302</v>
      </c>
    </row>
    <row r="5061" spans="1:9" ht="15.75" x14ac:dyDescent="0.25">
      <c r="A5061" s="651">
        <v>5060</v>
      </c>
      <c r="B5061" s="651" t="s">
        <v>1308</v>
      </c>
      <c r="C5061" s="651" t="s">
        <v>1305</v>
      </c>
      <c r="D5061" s="651" t="s">
        <v>1298</v>
      </c>
      <c r="E5061" s="651" t="s">
        <v>1303</v>
      </c>
      <c r="F5061" s="651" t="s">
        <v>1301</v>
      </c>
      <c r="G5061" s="651" t="s">
        <v>1303</v>
      </c>
      <c r="H5061" s="651">
        <v>0.04</v>
      </c>
      <c r="I5061" s="651" t="s">
        <v>1302</v>
      </c>
    </row>
    <row r="5062" spans="1:9" ht="15.75" x14ac:dyDescent="0.25">
      <c r="A5062" s="651">
        <v>5061</v>
      </c>
      <c r="B5062" s="651" t="s">
        <v>1308</v>
      </c>
      <c r="C5062" s="651" t="s">
        <v>1305</v>
      </c>
      <c r="D5062" s="651" t="s">
        <v>1298</v>
      </c>
      <c r="E5062" s="651" t="s">
        <v>1303</v>
      </c>
      <c r="F5062" s="651" t="s">
        <v>1301</v>
      </c>
      <c r="G5062" s="651" t="s">
        <v>1303</v>
      </c>
      <c r="H5062" s="651">
        <v>0.04</v>
      </c>
      <c r="I5062" s="651" t="s">
        <v>1302</v>
      </c>
    </row>
    <row r="5063" spans="1:9" ht="15.75" x14ac:dyDescent="0.25">
      <c r="A5063" s="651">
        <v>5062</v>
      </c>
      <c r="B5063" s="651" t="s">
        <v>1308</v>
      </c>
      <c r="C5063" s="651" t="s">
        <v>1305</v>
      </c>
      <c r="D5063" s="651" t="s">
        <v>1298</v>
      </c>
      <c r="E5063" s="651" t="s">
        <v>1303</v>
      </c>
      <c r="F5063" s="651" t="s">
        <v>1301</v>
      </c>
      <c r="G5063" s="651" t="s">
        <v>1303</v>
      </c>
      <c r="H5063" s="651">
        <v>0.04</v>
      </c>
      <c r="I5063" s="651" t="s">
        <v>1302</v>
      </c>
    </row>
    <row r="5064" spans="1:9" ht="15.75" x14ac:dyDescent="0.25">
      <c r="A5064" s="651">
        <v>5063</v>
      </c>
      <c r="B5064" s="651" t="s">
        <v>1308</v>
      </c>
      <c r="C5064" s="651" t="s">
        <v>1305</v>
      </c>
      <c r="D5064" s="651" t="s">
        <v>1298</v>
      </c>
      <c r="E5064" s="651" t="s">
        <v>1303</v>
      </c>
      <c r="F5064" s="651" t="s">
        <v>1301</v>
      </c>
      <c r="G5064" s="651" t="s">
        <v>1303</v>
      </c>
      <c r="H5064" s="651">
        <v>0.04</v>
      </c>
      <c r="I5064" s="651" t="s">
        <v>1302</v>
      </c>
    </row>
    <row r="5065" spans="1:9" ht="15.75" x14ac:dyDescent="0.25">
      <c r="A5065" s="651">
        <v>5064</v>
      </c>
      <c r="B5065" s="651" t="s">
        <v>1308</v>
      </c>
      <c r="C5065" s="651" t="s">
        <v>1305</v>
      </c>
      <c r="D5065" s="651" t="s">
        <v>1298</v>
      </c>
      <c r="E5065" s="651" t="s">
        <v>1303</v>
      </c>
      <c r="F5065" s="651" t="s">
        <v>1301</v>
      </c>
      <c r="G5065" s="651" t="s">
        <v>1303</v>
      </c>
      <c r="H5065" s="651">
        <v>0.04</v>
      </c>
      <c r="I5065" s="651" t="s">
        <v>1302</v>
      </c>
    </row>
    <row r="5066" spans="1:9" ht="15.75" x14ac:dyDescent="0.25">
      <c r="A5066" s="651">
        <v>5065</v>
      </c>
      <c r="B5066" s="651" t="s">
        <v>1308</v>
      </c>
      <c r="C5066" s="651" t="s">
        <v>1305</v>
      </c>
      <c r="D5066" s="651" t="s">
        <v>1298</v>
      </c>
      <c r="E5066" s="651" t="s">
        <v>1303</v>
      </c>
      <c r="F5066" s="651" t="s">
        <v>1301</v>
      </c>
      <c r="G5066" s="651" t="s">
        <v>1303</v>
      </c>
      <c r="H5066" s="651">
        <v>0.04</v>
      </c>
      <c r="I5066" s="651" t="s">
        <v>1302</v>
      </c>
    </row>
    <row r="5067" spans="1:9" ht="15.75" x14ac:dyDescent="0.25">
      <c r="A5067" s="651">
        <v>5066</v>
      </c>
      <c r="B5067" s="651" t="s">
        <v>1308</v>
      </c>
      <c r="C5067" s="651" t="s">
        <v>1305</v>
      </c>
      <c r="D5067" s="651" t="s">
        <v>1298</v>
      </c>
      <c r="E5067" s="651" t="s">
        <v>1303</v>
      </c>
      <c r="F5067" s="651" t="s">
        <v>1301</v>
      </c>
      <c r="G5067" s="651" t="s">
        <v>1303</v>
      </c>
      <c r="H5067" s="651">
        <v>0.04</v>
      </c>
      <c r="I5067" s="651" t="s">
        <v>1302</v>
      </c>
    </row>
    <row r="5068" spans="1:9" ht="15.75" x14ac:dyDescent="0.25">
      <c r="A5068" s="651">
        <v>5067</v>
      </c>
      <c r="B5068" s="651" t="s">
        <v>1308</v>
      </c>
      <c r="C5068" s="651" t="s">
        <v>1305</v>
      </c>
      <c r="D5068" s="651" t="s">
        <v>1298</v>
      </c>
      <c r="E5068" s="651" t="s">
        <v>1303</v>
      </c>
      <c r="F5068" s="651" t="s">
        <v>1301</v>
      </c>
      <c r="G5068" s="651" t="s">
        <v>1303</v>
      </c>
      <c r="H5068" s="651">
        <v>0.04</v>
      </c>
      <c r="I5068" s="651" t="s">
        <v>1302</v>
      </c>
    </row>
    <row r="5069" spans="1:9" ht="15.75" x14ac:dyDescent="0.25">
      <c r="A5069" s="651">
        <v>5068</v>
      </c>
      <c r="B5069" s="651" t="s">
        <v>1308</v>
      </c>
      <c r="C5069" s="651" t="s">
        <v>1305</v>
      </c>
      <c r="D5069" s="651" t="s">
        <v>1298</v>
      </c>
      <c r="E5069" s="651" t="s">
        <v>1303</v>
      </c>
      <c r="F5069" s="651" t="s">
        <v>1301</v>
      </c>
      <c r="G5069" s="651" t="s">
        <v>1303</v>
      </c>
      <c r="H5069" s="651">
        <v>0.04</v>
      </c>
      <c r="I5069" s="651" t="s">
        <v>1302</v>
      </c>
    </row>
    <row r="5070" spans="1:9" ht="15.75" x14ac:dyDescent="0.25">
      <c r="A5070" s="651">
        <v>5069</v>
      </c>
      <c r="B5070" s="651" t="s">
        <v>1308</v>
      </c>
      <c r="C5070" s="651" t="s">
        <v>1305</v>
      </c>
      <c r="D5070" s="651" t="s">
        <v>1298</v>
      </c>
      <c r="E5070" s="651" t="s">
        <v>1303</v>
      </c>
      <c r="F5070" s="651" t="s">
        <v>1301</v>
      </c>
      <c r="G5070" s="651" t="s">
        <v>1303</v>
      </c>
      <c r="H5070" s="651">
        <v>0.04</v>
      </c>
      <c r="I5070" s="651" t="s">
        <v>1302</v>
      </c>
    </row>
    <row r="5071" spans="1:9" ht="15.75" x14ac:dyDescent="0.25">
      <c r="A5071" s="651">
        <v>5070</v>
      </c>
      <c r="B5071" s="651" t="s">
        <v>1308</v>
      </c>
      <c r="C5071" s="651" t="s">
        <v>1305</v>
      </c>
      <c r="D5071" s="651" t="s">
        <v>1298</v>
      </c>
      <c r="E5071" s="651" t="s">
        <v>1303</v>
      </c>
      <c r="F5071" s="651" t="s">
        <v>1301</v>
      </c>
      <c r="G5071" s="651" t="s">
        <v>1303</v>
      </c>
      <c r="H5071" s="651">
        <v>0.04</v>
      </c>
      <c r="I5071" s="651" t="s">
        <v>1302</v>
      </c>
    </row>
    <row r="5072" spans="1:9" ht="15.75" x14ac:dyDescent="0.25">
      <c r="A5072" s="651">
        <v>5071</v>
      </c>
      <c r="B5072" s="651" t="s">
        <v>1308</v>
      </c>
      <c r="C5072" s="651" t="s">
        <v>1305</v>
      </c>
      <c r="D5072" s="651" t="s">
        <v>1298</v>
      </c>
      <c r="E5072" s="651" t="s">
        <v>1303</v>
      </c>
      <c r="F5072" s="651" t="s">
        <v>1301</v>
      </c>
      <c r="G5072" s="651" t="s">
        <v>1303</v>
      </c>
      <c r="H5072" s="651">
        <v>0.04</v>
      </c>
      <c r="I5072" s="651" t="s">
        <v>1302</v>
      </c>
    </row>
    <row r="5073" spans="1:9" ht="15.75" x14ac:dyDescent="0.25">
      <c r="A5073" s="651">
        <v>5072</v>
      </c>
      <c r="B5073" s="651" t="s">
        <v>1308</v>
      </c>
      <c r="C5073" s="651" t="s">
        <v>1305</v>
      </c>
      <c r="D5073" s="651" t="s">
        <v>1298</v>
      </c>
      <c r="E5073" s="651" t="s">
        <v>1303</v>
      </c>
      <c r="F5073" s="651" t="s">
        <v>1301</v>
      </c>
      <c r="G5073" s="651" t="s">
        <v>1303</v>
      </c>
      <c r="H5073" s="651">
        <v>0.04</v>
      </c>
      <c r="I5073" s="651" t="s">
        <v>1302</v>
      </c>
    </row>
    <row r="5074" spans="1:9" ht="15.75" x14ac:dyDescent="0.25">
      <c r="A5074" s="651">
        <v>5073</v>
      </c>
      <c r="B5074" s="651" t="s">
        <v>1308</v>
      </c>
      <c r="C5074" s="651" t="s">
        <v>1305</v>
      </c>
      <c r="D5074" s="651" t="s">
        <v>1298</v>
      </c>
      <c r="E5074" s="651" t="s">
        <v>1303</v>
      </c>
      <c r="F5074" s="651" t="s">
        <v>1301</v>
      </c>
      <c r="G5074" s="651" t="s">
        <v>1303</v>
      </c>
      <c r="H5074" s="651">
        <v>0.04</v>
      </c>
      <c r="I5074" s="651" t="s">
        <v>1302</v>
      </c>
    </row>
    <row r="5075" spans="1:9" ht="15.75" x14ac:dyDescent="0.25">
      <c r="A5075" s="651">
        <v>5074</v>
      </c>
      <c r="B5075" s="651" t="s">
        <v>1308</v>
      </c>
      <c r="C5075" s="651" t="s">
        <v>1305</v>
      </c>
      <c r="D5075" s="651" t="s">
        <v>1298</v>
      </c>
      <c r="E5075" s="651" t="s">
        <v>1303</v>
      </c>
      <c r="F5075" s="651" t="s">
        <v>1301</v>
      </c>
      <c r="G5075" s="651" t="s">
        <v>1303</v>
      </c>
      <c r="H5075" s="651">
        <v>0.04</v>
      </c>
      <c r="I5075" s="651" t="s">
        <v>1302</v>
      </c>
    </row>
    <row r="5076" spans="1:9" ht="15.75" x14ac:dyDescent="0.25">
      <c r="A5076" s="651">
        <v>5075</v>
      </c>
      <c r="B5076" s="651" t="s">
        <v>1308</v>
      </c>
      <c r="C5076" s="651" t="s">
        <v>1305</v>
      </c>
      <c r="D5076" s="651" t="s">
        <v>1298</v>
      </c>
      <c r="E5076" s="651" t="s">
        <v>1303</v>
      </c>
      <c r="F5076" s="651" t="s">
        <v>1301</v>
      </c>
      <c r="G5076" s="651" t="s">
        <v>1303</v>
      </c>
      <c r="H5076" s="651">
        <v>0.04</v>
      </c>
      <c r="I5076" s="651" t="s">
        <v>1302</v>
      </c>
    </row>
    <row r="5077" spans="1:9" ht="15.75" x14ac:dyDescent="0.25">
      <c r="A5077" s="651">
        <v>5076</v>
      </c>
      <c r="B5077" s="651" t="s">
        <v>1308</v>
      </c>
      <c r="C5077" s="651" t="s">
        <v>1305</v>
      </c>
      <c r="D5077" s="651" t="s">
        <v>1298</v>
      </c>
      <c r="E5077" s="651" t="s">
        <v>1303</v>
      </c>
      <c r="F5077" s="651" t="s">
        <v>1301</v>
      </c>
      <c r="G5077" s="651" t="s">
        <v>1303</v>
      </c>
      <c r="H5077" s="651">
        <v>0.04</v>
      </c>
      <c r="I5077" s="651" t="s">
        <v>1302</v>
      </c>
    </row>
    <row r="5078" spans="1:9" ht="15.75" x14ac:dyDescent="0.25">
      <c r="A5078" s="651">
        <v>5077</v>
      </c>
      <c r="B5078" s="651" t="s">
        <v>1308</v>
      </c>
      <c r="C5078" s="651" t="s">
        <v>1305</v>
      </c>
      <c r="D5078" s="651" t="s">
        <v>1298</v>
      </c>
      <c r="E5078" s="651" t="s">
        <v>1303</v>
      </c>
      <c r="F5078" s="651" t="s">
        <v>1301</v>
      </c>
      <c r="G5078" s="651" t="s">
        <v>1303</v>
      </c>
      <c r="H5078" s="651">
        <v>0.04</v>
      </c>
      <c r="I5078" s="651" t="s">
        <v>1302</v>
      </c>
    </row>
    <row r="5079" spans="1:9" ht="15.75" x14ac:dyDescent="0.25">
      <c r="A5079" s="651">
        <v>5078</v>
      </c>
      <c r="B5079" s="651" t="s">
        <v>1308</v>
      </c>
      <c r="C5079" s="651" t="s">
        <v>1305</v>
      </c>
      <c r="D5079" s="651" t="s">
        <v>1298</v>
      </c>
      <c r="E5079" s="651" t="s">
        <v>1303</v>
      </c>
      <c r="F5079" s="651" t="s">
        <v>1301</v>
      </c>
      <c r="G5079" s="651" t="s">
        <v>1303</v>
      </c>
      <c r="H5079" s="651">
        <v>0.04</v>
      </c>
      <c r="I5079" s="651" t="s">
        <v>1302</v>
      </c>
    </row>
    <row r="5080" spans="1:9" ht="15.75" x14ac:dyDescent="0.25">
      <c r="A5080" s="651">
        <v>5079</v>
      </c>
      <c r="B5080" s="651" t="s">
        <v>1308</v>
      </c>
      <c r="C5080" s="651" t="s">
        <v>1305</v>
      </c>
      <c r="D5080" s="651" t="s">
        <v>1298</v>
      </c>
      <c r="E5080" s="651" t="s">
        <v>1303</v>
      </c>
      <c r="F5080" s="651" t="s">
        <v>1301</v>
      </c>
      <c r="G5080" s="651" t="s">
        <v>1303</v>
      </c>
      <c r="H5080" s="651">
        <v>0.04</v>
      </c>
      <c r="I5080" s="651" t="s">
        <v>1302</v>
      </c>
    </row>
    <row r="5081" spans="1:9" ht="15.75" x14ac:dyDescent="0.25">
      <c r="A5081" s="651">
        <v>5080</v>
      </c>
      <c r="B5081" s="651" t="s">
        <v>1308</v>
      </c>
      <c r="C5081" s="651" t="s">
        <v>1305</v>
      </c>
      <c r="D5081" s="651" t="s">
        <v>1298</v>
      </c>
      <c r="E5081" s="651" t="s">
        <v>1303</v>
      </c>
      <c r="F5081" s="651" t="s">
        <v>1301</v>
      </c>
      <c r="G5081" s="651" t="s">
        <v>1303</v>
      </c>
      <c r="H5081" s="651">
        <v>0.04</v>
      </c>
      <c r="I5081" s="651" t="s">
        <v>1302</v>
      </c>
    </row>
    <row r="5082" spans="1:9" ht="15.75" x14ac:dyDescent="0.25">
      <c r="A5082" s="651">
        <v>5081</v>
      </c>
      <c r="B5082" s="651" t="s">
        <v>1308</v>
      </c>
      <c r="C5082" s="651" t="s">
        <v>1305</v>
      </c>
      <c r="D5082" s="651" t="s">
        <v>1298</v>
      </c>
      <c r="E5082" s="651" t="s">
        <v>1303</v>
      </c>
      <c r="F5082" s="651" t="s">
        <v>1301</v>
      </c>
      <c r="G5082" s="651" t="s">
        <v>1303</v>
      </c>
      <c r="H5082" s="651">
        <v>0.04</v>
      </c>
      <c r="I5082" s="651" t="s">
        <v>1302</v>
      </c>
    </row>
    <row r="5083" spans="1:9" ht="15.75" x14ac:dyDescent="0.25">
      <c r="A5083" s="651">
        <v>5082</v>
      </c>
      <c r="B5083" s="651" t="s">
        <v>1308</v>
      </c>
      <c r="C5083" s="651" t="s">
        <v>1305</v>
      </c>
      <c r="D5083" s="651" t="s">
        <v>1298</v>
      </c>
      <c r="E5083" s="651" t="s">
        <v>1303</v>
      </c>
      <c r="F5083" s="651" t="s">
        <v>1301</v>
      </c>
      <c r="G5083" s="651" t="s">
        <v>1303</v>
      </c>
      <c r="H5083" s="651">
        <v>0.04</v>
      </c>
      <c r="I5083" s="651" t="s">
        <v>1302</v>
      </c>
    </row>
    <row r="5084" spans="1:9" ht="15.75" x14ac:dyDescent="0.25">
      <c r="A5084" s="651">
        <v>5083</v>
      </c>
      <c r="B5084" s="651" t="s">
        <v>1308</v>
      </c>
      <c r="C5084" s="651" t="s">
        <v>1305</v>
      </c>
      <c r="D5084" s="651" t="s">
        <v>1298</v>
      </c>
      <c r="E5084" s="651" t="s">
        <v>1303</v>
      </c>
      <c r="F5084" s="651" t="s">
        <v>1301</v>
      </c>
      <c r="G5084" s="651" t="s">
        <v>1303</v>
      </c>
      <c r="H5084" s="651">
        <v>0.04</v>
      </c>
      <c r="I5084" s="651" t="s">
        <v>1302</v>
      </c>
    </row>
    <row r="5085" spans="1:9" ht="15.75" x14ac:dyDescent="0.25">
      <c r="A5085" s="651">
        <v>5084</v>
      </c>
      <c r="B5085" s="651" t="s">
        <v>1308</v>
      </c>
      <c r="C5085" s="651" t="s">
        <v>1305</v>
      </c>
      <c r="D5085" s="651" t="s">
        <v>1298</v>
      </c>
      <c r="E5085" s="651" t="s">
        <v>1303</v>
      </c>
      <c r="F5085" s="651" t="s">
        <v>1301</v>
      </c>
      <c r="G5085" s="651" t="s">
        <v>1303</v>
      </c>
      <c r="H5085" s="651">
        <v>0.04</v>
      </c>
      <c r="I5085" s="651" t="s">
        <v>1302</v>
      </c>
    </row>
    <row r="5086" spans="1:9" ht="15.75" x14ac:dyDescent="0.25">
      <c r="A5086" s="651">
        <v>5085</v>
      </c>
      <c r="B5086" s="651" t="s">
        <v>1308</v>
      </c>
      <c r="C5086" s="651" t="s">
        <v>1305</v>
      </c>
      <c r="D5086" s="651" t="s">
        <v>1298</v>
      </c>
      <c r="E5086" s="651" t="s">
        <v>1303</v>
      </c>
      <c r="F5086" s="651" t="s">
        <v>1301</v>
      </c>
      <c r="G5086" s="651" t="s">
        <v>1303</v>
      </c>
      <c r="H5086" s="651">
        <v>0.04</v>
      </c>
      <c r="I5086" s="651" t="s">
        <v>1302</v>
      </c>
    </row>
    <row r="5087" spans="1:9" ht="15.75" x14ac:dyDescent="0.25">
      <c r="A5087" s="651">
        <v>5086</v>
      </c>
      <c r="B5087" s="651" t="s">
        <v>1308</v>
      </c>
      <c r="C5087" s="651" t="s">
        <v>1305</v>
      </c>
      <c r="D5087" s="651" t="s">
        <v>1298</v>
      </c>
      <c r="E5087" s="651" t="s">
        <v>1303</v>
      </c>
      <c r="F5087" s="651" t="s">
        <v>1301</v>
      </c>
      <c r="G5087" s="651" t="s">
        <v>1303</v>
      </c>
      <c r="H5087" s="651">
        <v>0.04</v>
      </c>
      <c r="I5087" s="651" t="s">
        <v>1302</v>
      </c>
    </row>
    <row r="5088" spans="1:9" ht="15.75" x14ac:dyDescent="0.25">
      <c r="A5088" s="651">
        <v>5087</v>
      </c>
      <c r="B5088" s="651" t="s">
        <v>1308</v>
      </c>
      <c r="C5088" s="651" t="s">
        <v>1305</v>
      </c>
      <c r="D5088" s="651" t="s">
        <v>1298</v>
      </c>
      <c r="E5088" s="651" t="s">
        <v>1303</v>
      </c>
      <c r="F5088" s="651" t="s">
        <v>1301</v>
      </c>
      <c r="G5088" s="651" t="s">
        <v>1303</v>
      </c>
      <c r="H5088" s="651">
        <v>0.04</v>
      </c>
      <c r="I5088" s="651" t="s">
        <v>1302</v>
      </c>
    </row>
    <row r="5089" spans="1:9" ht="15.75" x14ac:dyDescent="0.25">
      <c r="A5089" s="651">
        <v>5088</v>
      </c>
      <c r="B5089" s="651" t="s">
        <v>1308</v>
      </c>
      <c r="C5089" s="651" t="s">
        <v>1305</v>
      </c>
      <c r="D5089" s="651" t="s">
        <v>1298</v>
      </c>
      <c r="E5089" s="651" t="s">
        <v>1303</v>
      </c>
      <c r="F5089" s="651" t="s">
        <v>1301</v>
      </c>
      <c r="G5089" s="651" t="s">
        <v>1303</v>
      </c>
      <c r="H5089" s="651">
        <v>0.04</v>
      </c>
      <c r="I5089" s="651" t="s">
        <v>1302</v>
      </c>
    </row>
    <row r="5090" spans="1:9" ht="15.75" x14ac:dyDescent="0.25">
      <c r="A5090" s="651">
        <v>5089</v>
      </c>
      <c r="B5090" s="651" t="s">
        <v>1308</v>
      </c>
      <c r="C5090" s="651" t="s">
        <v>1305</v>
      </c>
      <c r="D5090" s="651" t="s">
        <v>1298</v>
      </c>
      <c r="E5090" s="651" t="s">
        <v>1303</v>
      </c>
      <c r="F5090" s="651" t="s">
        <v>1301</v>
      </c>
      <c r="G5090" s="651" t="s">
        <v>1303</v>
      </c>
      <c r="H5090" s="651">
        <v>0.04</v>
      </c>
      <c r="I5090" s="651" t="s">
        <v>1302</v>
      </c>
    </row>
    <row r="5091" spans="1:9" ht="15.75" x14ac:dyDescent="0.25">
      <c r="A5091" s="651">
        <v>5090</v>
      </c>
      <c r="B5091" s="651" t="s">
        <v>1308</v>
      </c>
      <c r="C5091" s="651" t="s">
        <v>1305</v>
      </c>
      <c r="D5091" s="651" t="s">
        <v>1298</v>
      </c>
      <c r="E5091" s="651" t="s">
        <v>1303</v>
      </c>
      <c r="F5091" s="651" t="s">
        <v>1301</v>
      </c>
      <c r="G5091" s="651" t="s">
        <v>1303</v>
      </c>
      <c r="H5091" s="651">
        <v>0.04</v>
      </c>
      <c r="I5091" s="651" t="s">
        <v>1302</v>
      </c>
    </row>
    <row r="5092" spans="1:9" ht="15.75" x14ac:dyDescent="0.25">
      <c r="A5092" s="651">
        <v>5091</v>
      </c>
      <c r="B5092" s="651" t="s">
        <v>1308</v>
      </c>
      <c r="C5092" s="651" t="s">
        <v>1305</v>
      </c>
      <c r="D5092" s="651" t="s">
        <v>1298</v>
      </c>
      <c r="E5092" s="651" t="s">
        <v>1303</v>
      </c>
      <c r="F5092" s="651" t="s">
        <v>1301</v>
      </c>
      <c r="G5092" s="651" t="s">
        <v>1303</v>
      </c>
      <c r="H5092" s="651">
        <v>0.04</v>
      </c>
      <c r="I5092" s="651" t="s">
        <v>1302</v>
      </c>
    </row>
    <row r="5093" spans="1:9" ht="15.75" x14ac:dyDescent="0.25">
      <c r="A5093" s="651">
        <v>5092</v>
      </c>
      <c r="B5093" s="651" t="s">
        <v>1308</v>
      </c>
      <c r="C5093" s="651" t="s">
        <v>1305</v>
      </c>
      <c r="D5093" s="651" t="s">
        <v>1298</v>
      </c>
      <c r="E5093" s="651" t="s">
        <v>1303</v>
      </c>
      <c r="F5093" s="651" t="s">
        <v>1301</v>
      </c>
      <c r="G5093" s="651" t="s">
        <v>1303</v>
      </c>
      <c r="H5093" s="651">
        <v>0.04</v>
      </c>
      <c r="I5093" s="651" t="s">
        <v>1302</v>
      </c>
    </row>
    <row r="5094" spans="1:9" ht="15.75" x14ac:dyDescent="0.25">
      <c r="A5094" s="651">
        <v>5093</v>
      </c>
      <c r="B5094" s="651" t="s">
        <v>1308</v>
      </c>
      <c r="C5094" s="651" t="s">
        <v>1305</v>
      </c>
      <c r="D5094" s="651" t="s">
        <v>1298</v>
      </c>
      <c r="E5094" s="651" t="s">
        <v>1303</v>
      </c>
      <c r="F5094" s="651" t="s">
        <v>1301</v>
      </c>
      <c r="G5094" s="651" t="s">
        <v>1303</v>
      </c>
      <c r="H5094" s="651">
        <v>0.04</v>
      </c>
      <c r="I5094" s="651" t="s">
        <v>1302</v>
      </c>
    </row>
    <row r="5095" spans="1:9" ht="15.75" x14ac:dyDescent="0.25">
      <c r="A5095" s="651">
        <v>5094</v>
      </c>
      <c r="B5095" s="651" t="s">
        <v>1308</v>
      </c>
      <c r="C5095" s="651" t="s">
        <v>1305</v>
      </c>
      <c r="D5095" s="651" t="s">
        <v>1298</v>
      </c>
      <c r="E5095" s="651" t="s">
        <v>1303</v>
      </c>
      <c r="F5095" s="651" t="s">
        <v>1301</v>
      </c>
      <c r="G5095" s="651" t="s">
        <v>1303</v>
      </c>
      <c r="H5095" s="651">
        <v>0.04</v>
      </c>
      <c r="I5095" s="651" t="s">
        <v>1302</v>
      </c>
    </row>
    <row r="5096" spans="1:9" ht="15.75" x14ac:dyDescent="0.25">
      <c r="A5096" s="651">
        <v>5095</v>
      </c>
      <c r="B5096" s="651" t="s">
        <v>1308</v>
      </c>
      <c r="C5096" s="651" t="s">
        <v>1305</v>
      </c>
      <c r="D5096" s="651" t="s">
        <v>1298</v>
      </c>
      <c r="E5096" s="651" t="s">
        <v>1303</v>
      </c>
      <c r="F5096" s="651" t="s">
        <v>1301</v>
      </c>
      <c r="G5096" s="651" t="s">
        <v>1303</v>
      </c>
      <c r="H5096" s="651">
        <v>0.04</v>
      </c>
      <c r="I5096" s="651" t="s">
        <v>1302</v>
      </c>
    </row>
    <row r="5097" spans="1:9" ht="15.75" x14ac:dyDescent="0.25">
      <c r="A5097" s="651">
        <v>5096</v>
      </c>
      <c r="B5097" s="651" t="s">
        <v>1308</v>
      </c>
      <c r="C5097" s="651" t="s">
        <v>1305</v>
      </c>
      <c r="D5097" s="651" t="s">
        <v>1298</v>
      </c>
      <c r="E5097" s="651" t="s">
        <v>1303</v>
      </c>
      <c r="F5097" s="651" t="s">
        <v>1301</v>
      </c>
      <c r="G5097" s="651" t="s">
        <v>1303</v>
      </c>
      <c r="H5097" s="651">
        <v>0.04</v>
      </c>
      <c r="I5097" s="651" t="s">
        <v>1302</v>
      </c>
    </row>
    <row r="5098" spans="1:9" ht="15.75" x14ac:dyDescent="0.25">
      <c r="A5098" s="651">
        <v>5097</v>
      </c>
      <c r="B5098" s="651" t="s">
        <v>1308</v>
      </c>
      <c r="C5098" s="651" t="s">
        <v>1305</v>
      </c>
      <c r="D5098" s="651" t="s">
        <v>1298</v>
      </c>
      <c r="E5098" s="651" t="s">
        <v>1303</v>
      </c>
      <c r="F5098" s="651" t="s">
        <v>1301</v>
      </c>
      <c r="G5098" s="651" t="s">
        <v>1303</v>
      </c>
      <c r="H5098" s="651">
        <v>0.04</v>
      </c>
      <c r="I5098" s="651" t="s">
        <v>1302</v>
      </c>
    </row>
    <row r="5099" spans="1:9" ht="15.75" x14ac:dyDescent="0.25">
      <c r="A5099" s="651">
        <v>5098</v>
      </c>
      <c r="B5099" s="651" t="s">
        <v>1308</v>
      </c>
      <c r="C5099" s="651" t="s">
        <v>1305</v>
      </c>
      <c r="D5099" s="651" t="s">
        <v>1298</v>
      </c>
      <c r="E5099" s="651" t="s">
        <v>1303</v>
      </c>
      <c r="F5099" s="651" t="s">
        <v>1301</v>
      </c>
      <c r="G5099" s="651" t="s">
        <v>1303</v>
      </c>
      <c r="H5099" s="651">
        <v>0.04</v>
      </c>
      <c r="I5099" s="651" t="s">
        <v>1302</v>
      </c>
    </row>
    <row r="5100" spans="1:9" ht="15.75" x14ac:dyDescent="0.25">
      <c r="A5100" s="651">
        <v>5099</v>
      </c>
      <c r="B5100" s="651" t="s">
        <v>1308</v>
      </c>
      <c r="C5100" s="651" t="s">
        <v>1305</v>
      </c>
      <c r="D5100" s="651" t="s">
        <v>1298</v>
      </c>
      <c r="E5100" s="651" t="s">
        <v>1303</v>
      </c>
      <c r="F5100" s="651" t="s">
        <v>1301</v>
      </c>
      <c r="G5100" s="651" t="s">
        <v>1303</v>
      </c>
      <c r="H5100" s="651">
        <v>0.04</v>
      </c>
      <c r="I5100" s="651" t="s">
        <v>1302</v>
      </c>
    </row>
    <row r="5101" spans="1:9" ht="15.75" x14ac:dyDescent="0.25">
      <c r="A5101" s="651">
        <v>5100</v>
      </c>
      <c r="B5101" s="651" t="s">
        <v>1308</v>
      </c>
      <c r="C5101" s="651" t="s">
        <v>1305</v>
      </c>
      <c r="D5101" s="651" t="s">
        <v>1298</v>
      </c>
      <c r="E5101" s="651" t="s">
        <v>1303</v>
      </c>
      <c r="F5101" s="651" t="s">
        <v>1301</v>
      </c>
      <c r="G5101" s="651" t="s">
        <v>1303</v>
      </c>
      <c r="H5101" s="651">
        <v>0.04</v>
      </c>
      <c r="I5101" s="651" t="s">
        <v>1302</v>
      </c>
    </row>
    <row r="5102" spans="1:9" ht="15.75" x14ac:dyDescent="0.25">
      <c r="A5102" s="651">
        <v>5101</v>
      </c>
      <c r="B5102" s="651" t="s">
        <v>1308</v>
      </c>
      <c r="C5102" s="651" t="s">
        <v>1305</v>
      </c>
      <c r="D5102" s="651" t="s">
        <v>1298</v>
      </c>
      <c r="E5102" s="651" t="s">
        <v>1303</v>
      </c>
      <c r="F5102" s="651" t="s">
        <v>1301</v>
      </c>
      <c r="G5102" s="651" t="s">
        <v>1303</v>
      </c>
      <c r="H5102" s="651">
        <v>0.04</v>
      </c>
      <c r="I5102" s="651" t="s">
        <v>1302</v>
      </c>
    </row>
    <row r="5103" spans="1:9" ht="15.75" x14ac:dyDescent="0.25">
      <c r="A5103" s="651">
        <v>5102</v>
      </c>
      <c r="B5103" s="651" t="s">
        <v>1308</v>
      </c>
      <c r="C5103" s="651" t="s">
        <v>1305</v>
      </c>
      <c r="D5103" s="651" t="s">
        <v>1298</v>
      </c>
      <c r="E5103" s="651" t="s">
        <v>1303</v>
      </c>
      <c r="F5103" s="651" t="s">
        <v>1301</v>
      </c>
      <c r="G5103" s="651" t="s">
        <v>1303</v>
      </c>
      <c r="H5103" s="651">
        <v>0.04</v>
      </c>
      <c r="I5103" s="651" t="s">
        <v>1302</v>
      </c>
    </row>
    <row r="5104" spans="1:9" ht="15.75" x14ac:dyDescent="0.25">
      <c r="A5104" s="651">
        <v>5103</v>
      </c>
      <c r="B5104" s="651" t="s">
        <v>1308</v>
      </c>
      <c r="C5104" s="651" t="s">
        <v>1305</v>
      </c>
      <c r="D5104" s="651" t="s">
        <v>1298</v>
      </c>
      <c r="E5104" s="651" t="s">
        <v>1303</v>
      </c>
      <c r="F5104" s="651" t="s">
        <v>1301</v>
      </c>
      <c r="G5104" s="651" t="s">
        <v>1303</v>
      </c>
      <c r="H5104" s="651">
        <v>0.04</v>
      </c>
      <c r="I5104" s="651" t="s">
        <v>1302</v>
      </c>
    </row>
    <row r="5105" spans="1:9" ht="15.75" x14ac:dyDescent="0.25">
      <c r="A5105" s="651">
        <v>5104</v>
      </c>
      <c r="B5105" s="651" t="s">
        <v>1308</v>
      </c>
      <c r="C5105" s="651" t="s">
        <v>1305</v>
      </c>
      <c r="D5105" s="651" t="s">
        <v>1298</v>
      </c>
      <c r="E5105" s="651" t="s">
        <v>1303</v>
      </c>
      <c r="F5105" s="651" t="s">
        <v>1301</v>
      </c>
      <c r="G5105" s="651" t="s">
        <v>1303</v>
      </c>
      <c r="H5105" s="651">
        <v>0.04</v>
      </c>
      <c r="I5105" s="651" t="s">
        <v>1302</v>
      </c>
    </row>
    <row r="5106" spans="1:9" ht="15.75" x14ac:dyDescent="0.25">
      <c r="A5106" s="651">
        <v>5105</v>
      </c>
      <c r="B5106" s="651" t="s">
        <v>1308</v>
      </c>
      <c r="C5106" s="651" t="s">
        <v>1305</v>
      </c>
      <c r="D5106" s="651" t="s">
        <v>1298</v>
      </c>
      <c r="E5106" s="651" t="s">
        <v>1303</v>
      </c>
      <c r="F5106" s="651" t="s">
        <v>1301</v>
      </c>
      <c r="G5106" s="651" t="s">
        <v>1303</v>
      </c>
      <c r="H5106" s="651">
        <v>0.04</v>
      </c>
      <c r="I5106" s="651" t="s">
        <v>1302</v>
      </c>
    </row>
    <row r="5107" spans="1:9" ht="15.75" x14ac:dyDescent="0.25">
      <c r="A5107" s="651">
        <v>5106</v>
      </c>
      <c r="B5107" s="651" t="s">
        <v>1308</v>
      </c>
      <c r="C5107" s="651" t="s">
        <v>1305</v>
      </c>
      <c r="D5107" s="651" t="s">
        <v>1298</v>
      </c>
      <c r="E5107" s="651" t="s">
        <v>1303</v>
      </c>
      <c r="F5107" s="651" t="s">
        <v>1301</v>
      </c>
      <c r="G5107" s="651" t="s">
        <v>1303</v>
      </c>
      <c r="H5107" s="651">
        <v>0.04</v>
      </c>
      <c r="I5107" s="651" t="s">
        <v>1302</v>
      </c>
    </row>
    <row r="5108" spans="1:9" ht="15.75" x14ac:dyDescent="0.25">
      <c r="A5108" s="651">
        <v>5107</v>
      </c>
      <c r="B5108" s="651" t="s">
        <v>1308</v>
      </c>
      <c r="C5108" s="651" t="s">
        <v>1305</v>
      </c>
      <c r="D5108" s="651" t="s">
        <v>1298</v>
      </c>
      <c r="E5108" s="651" t="s">
        <v>1303</v>
      </c>
      <c r="F5108" s="651" t="s">
        <v>1301</v>
      </c>
      <c r="G5108" s="651" t="s">
        <v>1303</v>
      </c>
      <c r="H5108" s="651">
        <v>0.04</v>
      </c>
      <c r="I5108" s="651" t="s">
        <v>1302</v>
      </c>
    </row>
    <row r="5109" spans="1:9" ht="15.75" x14ac:dyDescent="0.25">
      <c r="A5109" s="651">
        <v>5108</v>
      </c>
      <c r="B5109" s="651" t="s">
        <v>1308</v>
      </c>
      <c r="C5109" s="651" t="s">
        <v>1305</v>
      </c>
      <c r="D5109" s="651" t="s">
        <v>1298</v>
      </c>
      <c r="E5109" s="651" t="s">
        <v>1303</v>
      </c>
      <c r="F5109" s="651" t="s">
        <v>1301</v>
      </c>
      <c r="G5109" s="651" t="s">
        <v>1303</v>
      </c>
      <c r="H5109" s="651">
        <v>0.04</v>
      </c>
      <c r="I5109" s="651" t="s">
        <v>1302</v>
      </c>
    </row>
    <row r="5110" spans="1:9" ht="15.75" x14ac:dyDescent="0.25">
      <c r="A5110" s="651">
        <v>5109</v>
      </c>
      <c r="B5110" s="651" t="s">
        <v>1308</v>
      </c>
      <c r="C5110" s="651" t="s">
        <v>1305</v>
      </c>
      <c r="D5110" s="651" t="s">
        <v>1298</v>
      </c>
      <c r="E5110" s="651" t="s">
        <v>1303</v>
      </c>
      <c r="F5110" s="651" t="s">
        <v>1301</v>
      </c>
      <c r="G5110" s="651" t="s">
        <v>1303</v>
      </c>
      <c r="H5110" s="651">
        <v>0.04</v>
      </c>
      <c r="I5110" s="651" t="s">
        <v>1302</v>
      </c>
    </row>
    <row r="5111" spans="1:9" ht="15.75" x14ac:dyDescent="0.25">
      <c r="A5111" s="651">
        <v>5110</v>
      </c>
      <c r="B5111" s="651" t="s">
        <v>1308</v>
      </c>
      <c r="C5111" s="651" t="s">
        <v>1305</v>
      </c>
      <c r="D5111" s="651" t="s">
        <v>1298</v>
      </c>
      <c r="E5111" s="651" t="s">
        <v>1303</v>
      </c>
      <c r="F5111" s="651" t="s">
        <v>1301</v>
      </c>
      <c r="G5111" s="651" t="s">
        <v>1303</v>
      </c>
      <c r="H5111" s="651">
        <v>0.04</v>
      </c>
      <c r="I5111" s="651" t="s">
        <v>1302</v>
      </c>
    </row>
    <row r="5112" spans="1:9" ht="15.75" x14ac:dyDescent="0.25">
      <c r="A5112" s="651">
        <v>5111</v>
      </c>
      <c r="B5112" s="651" t="s">
        <v>1308</v>
      </c>
      <c r="C5112" s="651" t="s">
        <v>1305</v>
      </c>
      <c r="D5112" s="651" t="s">
        <v>1298</v>
      </c>
      <c r="E5112" s="651" t="s">
        <v>1303</v>
      </c>
      <c r="F5112" s="651" t="s">
        <v>1301</v>
      </c>
      <c r="G5112" s="651" t="s">
        <v>1303</v>
      </c>
      <c r="H5112" s="651">
        <v>0.04</v>
      </c>
      <c r="I5112" s="651" t="s">
        <v>1302</v>
      </c>
    </row>
    <row r="5113" spans="1:9" ht="15.75" x14ac:dyDescent="0.25">
      <c r="A5113" s="651">
        <v>5112</v>
      </c>
      <c r="B5113" s="651" t="s">
        <v>1308</v>
      </c>
      <c r="C5113" s="651" t="s">
        <v>1305</v>
      </c>
      <c r="D5113" s="651" t="s">
        <v>1298</v>
      </c>
      <c r="E5113" s="651" t="s">
        <v>1303</v>
      </c>
      <c r="F5113" s="651" t="s">
        <v>1301</v>
      </c>
      <c r="G5113" s="651" t="s">
        <v>1303</v>
      </c>
      <c r="H5113" s="651">
        <v>0.04</v>
      </c>
      <c r="I5113" s="651" t="s">
        <v>1302</v>
      </c>
    </row>
    <row r="5114" spans="1:9" ht="15.75" x14ac:dyDescent="0.25">
      <c r="A5114" s="651">
        <v>5113</v>
      </c>
      <c r="B5114" s="651" t="s">
        <v>1308</v>
      </c>
      <c r="C5114" s="651" t="s">
        <v>1305</v>
      </c>
      <c r="D5114" s="651" t="s">
        <v>1298</v>
      </c>
      <c r="E5114" s="651" t="s">
        <v>1303</v>
      </c>
      <c r="F5114" s="651" t="s">
        <v>1301</v>
      </c>
      <c r="G5114" s="651" t="s">
        <v>1303</v>
      </c>
      <c r="H5114" s="651">
        <v>0.04</v>
      </c>
      <c r="I5114" s="651" t="s">
        <v>1302</v>
      </c>
    </row>
    <row r="5115" spans="1:9" ht="15.75" x14ac:dyDescent="0.25">
      <c r="A5115" s="651">
        <v>5114</v>
      </c>
      <c r="B5115" s="651" t="s">
        <v>1308</v>
      </c>
      <c r="C5115" s="651" t="s">
        <v>1305</v>
      </c>
      <c r="D5115" s="651" t="s">
        <v>1298</v>
      </c>
      <c r="E5115" s="651" t="s">
        <v>1303</v>
      </c>
      <c r="F5115" s="651" t="s">
        <v>1301</v>
      </c>
      <c r="G5115" s="651" t="s">
        <v>1303</v>
      </c>
      <c r="H5115" s="651">
        <v>0.04</v>
      </c>
      <c r="I5115" s="651" t="s">
        <v>1302</v>
      </c>
    </row>
    <row r="5116" spans="1:9" ht="15.75" x14ac:dyDescent="0.25">
      <c r="A5116" s="651">
        <v>5115</v>
      </c>
      <c r="B5116" s="651" t="s">
        <v>1308</v>
      </c>
      <c r="C5116" s="651" t="s">
        <v>1305</v>
      </c>
      <c r="D5116" s="651" t="s">
        <v>1298</v>
      </c>
      <c r="E5116" s="651" t="s">
        <v>1303</v>
      </c>
      <c r="F5116" s="651" t="s">
        <v>1301</v>
      </c>
      <c r="G5116" s="651" t="s">
        <v>1303</v>
      </c>
      <c r="H5116" s="651">
        <v>0.04</v>
      </c>
      <c r="I5116" s="651" t="s">
        <v>1302</v>
      </c>
    </row>
    <row r="5117" spans="1:9" ht="15.75" x14ac:dyDescent="0.25">
      <c r="A5117" s="651">
        <v>5116</v>
      </c>
      <c r="B5117" s="651" t="s">
        <v>1308</v>
      </c>
      <c r="C5117" s="651" t="s">
        <v>1305</v>
      </c>
      <c r="D5117" s="651" t="s">
        <v>1298</v>
      </c>
      <c r="E5117" s="651" t="s">
        <v>1303</v>
      </c>
      <c r="F5117" s="651" t="s">
        <v>1301</v>
      </c>
      <c r="G5117" s="651" t="s">
        <v>1303</v>
      </c>
      <c r="H5117" s="651">
        <v>0.04</v>
      </c>
      <c r="I5117" s="651" t="s">
        <v>1302</v>
      </c>
    </row>
    <row r="5118" spans="1:9" ht="15.75" x14ac:dyDescent="0.25">
      <c r="A5118" s="651">
        <v>5117</v>
      </c>
      <c r="B5118" s="651" t="s">
        <v>1308</v>
      </c>
      <c r="C5118" s="651" t="s">
        <v>1305</v>
      </c>
      <c r="D5118" s="651" t="s">
        <v>1298</v>
      </c>
      <c r="E5118" s="651" t="s">
        <v>1303</v>
      </c>
      <c r="F5118" s="651" t="s">
        <v>1301</v>
      </c>
      <c r="G5118" s="651" t="s">
        <v>1303</v>
      </c>
      <c r="H5118" s="651">
        <v>0.04</v>
      </c>
      <c r="I5118" s="651" t="s">
        <v>1302</v>
      </c>
    </row>
    <row r="5119" spans="1:9" ht="15.75" x14ac:dyDescent="0.25">
      <c r="A5119" s="651">
        <v>5118</v>
      </c>
      <c r="B5119" s="651" t="s">
        <v>1308</v>
      </c>
      <c r="C5119" s="651" t="s">
        <v>1305</v>
      </c>
      <c r="D5119" s="651" t="s">
        <v>1298</v>
      </c>
      <c r="E5119" s="651" t="s">
        <v>1303</v>
      </c>
      <c r="F5119" s="651" t="s">
        <v>1301</v>
      </c>
      <c r="G5119" s="651" t="s">
        <v>1303</v>
      </c>
      <c r="H5119" s="651">
        <v>0.04</v>
      </c>
      <c r="I5119" s="651" t="s">
        <v>1302</v>
      </c>
    </row>
    <row r="5120" spans="1:9" ht="15.75" x14ac:dyDescent="0.25">
      <c r="A5120" s="651">
        <v>5119</v>
      </c>
      <c r="B5120" s="651" t="s">
        <v>1308</v>
      </c>
      <c r="C5120" s="651" t="s">
        <v>1305</v>
      </c>
      <c r="D5120" s="651" t="s">
        <v>1298</v>
      </c>
      <c r="E5120" s="651" t="s">
        <v>1303</v>
      </c>
      <c r="F5120" s="651" t="s">
        <v>1301</v>
      </c>
      <c r="G5120" s="651" t="s">
        <v>1303</v>
      </c>
      <c r="H5120" s="651">
        <v>0.04</v>
      </c>
      <c r="I5120" s="651" t="s">
        <v>1302</v>
      </c>
    </row>
    <row r="5121" spans="1:9" ht="15.75" x14ac:dyDescent="0.25">
      <c r="A5121" s="651">
        <v>5120</v>
      </c>
      <c r="B5121" s="651" t="s">
        <v>1308</v>
      </c>
      <c r="C5121" s="651" t="s">
        <v>1305</v>
      </c>
      <c r="D5121" s="651" t="s">
        <v>1298</v>
      </c>
      <c r="E5121" s="651" t="s">
        <v>1303</v>
      </c>
      <c r="F5121" s="651" t="s">
        <v>1301</v>
      </c>
      <c r="G5121" s="651" t="s">
        <v>1303</v>
      </c>
      <c r="H5121" s="651">
        <v>0.04</v>
      </c>
      <c r="I5121" s="651" t="s">
        <v>1302</v>
      </c>
    </row>
    <row r="5122" spans="1:9" ht="15.75" x14ac:dyDescent="0.25">
      <c r="A5122" s="651">
        <v>5121</v>
      </c>
      <c r="B5122" s="651" t="s">
        <v>1308</v>
      </c>
      <c r="C5122" s="651" t="s">
        <v>1305</v>
      </c>
      <c r="D5122" s="651" t="s">
        <v>1298</v>
      </c>
      <c r="E5122" s="651" t="s">
        <v>1303</v>
      </c>
      <c r="F5122" s="651" t="s">
        <v>1301</v>
      </c>
      <c r="G5122" s="651" t="s">
        <v>1303</v>
      </c>
      <c r="H5122" s="651">
        <v>0.04</v>
      </c>
      <c r="I5122" s="651" t="s">
        <v>1302</v>
      </c>
    </row>
    <row r="5123" spans="1:9" ht="15.75" x14ac:dyDescent="0.25">
      <c r="A5123" s="651">
        <v>5122</v>
      </c>
      <c r="B5123" s="651" t="s">
        <v>1308</v>
      </c>
      <c r="C5123" s="651" t="s">
        <v>1305</v>
      </c>
      <c r="D5123" s="651" t="s">
        <v>1298</v>
      </c>
      <c r="E5123" s="651" t="s">
        <v>1303</v>
      </c>
      <c r="F5123" s="651" t="s">
        <v>1301</v>
      </c>
      <c r="G5123" s="651" t="s">
        <v>1303</v>
      </c>
      <c r="H5123" s="651">
        <v>0.04</v>
      </c>
      <c r="I5123" s="651" t="s">
        <v>1302</v>
      </c>
    </row>
    <row r="5124" spans="1:9" ht="15.75" x14ac:dyDescent="0.25">
      <c r="A5124" s="651">
        <v>5123</v>
      </c>
      <c r="B5124" s="651" t="s">
        <v>1308</v>
      </c>
      <c r="C5124" s="651" t="s">
        <v>1305</v>
      </c>
      <c r="D5124" s="651" t="s">
        <v>1298</v>
      </c>
      <c r="E5124" s="651" t="s">
        <v>1303</v>
      </c>
      <c r="F5124" s="651" t="s">
        <v>1301</v>
      </c>
      <c r="G5124" s="651" t="s">
        <v>1303</v>
      </c>
      <c r="H5124" s="651">
        <v>0.04</v>
      </c>
      <c r="I5124" s="651" t="s">
        <v>1302</v>
      </c>
    </row>
    <row r="5125" spans="1:9" ht="15.75" x14ac:dyDescent="0.25">
      <c r="A5125" s="651">
        <v>5124</v>
      </c>
      <c r="B5125" s="651" t="s">
        <v>1308</v>
      </c>
      <c r="C5125" s="651" t="s">
        <v>1305</v>
      </c>
      <c r="D5125" s="651" t="s">
        <v>1298</v>
      </c>
      <c r="E5125" s="651" t="s">
        <v>1303</v>
      </c>
      <c r="F5125" s="651" t="s">
        <v>1301</v>
      </c>
      <c r="G5125" s="651" t="s">
        <v>1303</v>
      </c>
      <c r="H5125" s="651">
        <v>0.04</v>
      </c>
      <c r="I5125" s="651" t="s">
        <v>1302</v>
      </c>
    </row>
    <row r="5126" spans="1:9" ht="15.75" x14ac:dyDescent="0.25">
      <c r="A5126" s="651">
        <v>5125</v>
      </c>
      <c r="B5126" s="651" t="s">
        <v>1308</v>
      </c>
      <c r="C5126" s="651" t="s">
        <v>1305</v>
      </c>
      <c r="D5126" s="651" t="s">
        <v>1298</v>
      </c>
      <c r="E5126" s="651" t="s">
        <v>1303</v>
      </c>
      <c r="F5126" s="651" t="s">
        <v>1301</v>
      </c>
      <c r="G5126" s="651" t="s">
        <v>1303</v>
      </c>
      <c r="H5126" s="651">
        <v>0.04</v>
      </c>
      <c r="I5126" s="651" t="s">
        <v>1302</v>
      </c>
    </row>
    <row r="5127" spans="1:9" ht="15.75" x14ac:dyDescent="0.25">
      <c r="A5127" s="651">
        <v>5126</v>
      </c>
      <c r="B5127" s="651" t="s">
        <v>1308</v>
      </c>
      <c r="C5127" s="651" t="s">
        <v>1305</v>
      </c>
      <c r="D5127" s="651" t="s">
        <v>1298</v>
      </c>
      <c r="E5127" s="651" t="s">
        <v>1303</v>
      </c>
      <c r="F5127" s="651" t="s">
        <v>1301</v>
      </c>
      <c r="G5127" s="651" t="s">
        <v>1303</v>
      </c>
      <c r="H5127" s="651">
        <v>0.04</v>
      </c>
      <c r="I5127" s="651" t="s">
        <v>1302</v>
      </c>
    </row>
    <row r="5128" spans="1:9" ht="15.75" x14ac:dyDescent="0.25">
      <c r="A5128" s="651">
        <v>5127</v>
      </c>
      <c r="B5128" s="651" t="s">
        <v>1308</v>
      </c>
      <c r="C5128" s="651" t="s">
        <v>1305</v>
      </c>
      <c r="D5128" s="651" t="s">
        <v>1298</v>
      </c>
      <c r="E5128" s="651" t="s">
        <v>1303</v>
      </c>
      <c r="F5128" s="651" t="s">
        <v>1301</v>
      </c>
      <c r="G5128" s="651" t="s">
        <v>1303</v>
      </c>
      <c r="H5128" s="651">
        <v>0.04</v>
      </c>
      <c r="I5128" s="651" t="s">
        <v>1302</v>
      </c>
    </row>
    <row r="5129" spans="1:9" ht="15.75" x14ac:dyDescent="0.25">
      <c r="A5129" s="651">
        <v>5128</v>
      </c>
      <c r="B5129" s="651" t="s">
        <v>1308</v>
      </c>
      <c r="C5129" s="651" t="s">
        <v>1305</v>
      </c>
      <c r="D5129" s="651" t="s">
        <v>1298</v>
      </c>
      <c r="E5129" s="651" t="s">
        <v>1303</v>
      </c>
      <c r="F5129" s="651" t="s">
        <v>1301</v>
      </c>
      <c r="G5129" s="651" t="s">
        <v>1303</v>
      </c>
      <c r="H5129" s="651">
        <v>0.04</v>
      </c>
      <c r="I5129" s="651" t="s">
        <v>1302</v>
      </c>
    </row>
    <row r="5130" spans="1:9" ht="15.75" x14ac:dyDescent="0.25">
      <c r="A5130" s="651">
        <v>5129</v>
      </c>
      <c r="B5130" s="651" t="s">
        <v>1308</v>
      </c>
      <c r="C5130" s="651" t="s">
        <v>1305</v>
      </c>
      <c r="D5130" s="651" t="s">
        <v>1298</v>
      </c>
      <c r="E5130" s="651" t="s">
        <v>1303</v>
      </c>
      <c r="F5130" s="651" t="s">
        <v>1301</v>
      </c>
      <c r="G5130" s="651" t="s">
        <v>1303</v>
      </c>
      <c r="H5130" s="651">
        <v>0.04</v>
      </c>
      <c r="I5130" s="651" t="s">
        <v>1302</v>
      </c>
    </row>
    <row r="5131" spans="1:9" ht="15.75" x14ac:dyDescent="0.25">
      <c r="A5131" s="651">
        <v>5130</v>
      </c>
      <c r="B5131" s="651" t="s">
        <v>1308</v>
      </c>
      <c r="C5131" s="651" t="s">
        <v>1305</v>
      </c>
      <c r="D5131" s="651" t="s">
        <v>1298</v>
      </c>
      <c r="E5131" s="651" t="s">
        <v>1303</v>
      </c>
      <c r="F5131" s="651" t="s">
        <v>1301</v>
      </c>
      <c r="G5131" s="651" t="s">
        <v>1303</v>
      </c>
      <c r="H5131" s="651">
        <v>0.04</v>
      </c>
      <c r="I5131" s="651" t="s">
        <v>1302</v>
      </c>
    </row>
    <row r="5132" spans="1:9" ht="15.75" x14ac:dyDescent="0.25">
      <c r="A5132" s="651">
        <v>5131</v>
      </c>
      <c r="B5132" s="651" t="s">
        <v>1308</v>
      </c>
      <c r="C5132" s="651" t="s">
        <v>1305</v>
      </c>
      <c r="D5132" s="651" t="s">
        <v>1298</v>
      </c>
      <c r="E5132" s="651" t="s">
        <v>1303</v>
      </c>
      <c r="F5132" s="651" t="s">
        <v>1301</v>
      </c>
      <c r="G5132" s="651" t="s">
        <v>1303</v>
      </c>
      <c r="H5132" s="651">
        <v>0.04</v>
      </c>
      <c r="I5132" s="651" t="s">
        <v>1302</v>
      </c>
    </row>
    <row r="5133" spans="1:9" ht="15.75" x14ac:dyDescent="0.25">
      <c r="A5133" s="651">
        <v>5132</v>
      </c>
      <c r="B5133" s="651" t="s">
        <v>1308</v>
      </c>
      <c r="C5133" s="651" t="s">
        <v>1305</v>
      </c>
      <c r="D5133" s="651" t="s">
        <v>1298</v>
      </c>
      <c r="E5133" s="651" t="s">
        <v>1303</v>
      </c>
      <c r="F5133" s="651" t="s">
        <v>1301</v>
      </c>
      <c r="G5133" s="651" t="s">
        <v>1303</v>
      </c>
      <c r="H5133" s="651">
        <v>0.04</v>
      </c>
      <c r="I5133" s="651" t="s">
        <v>1302</v>
      </c>
    </row>
    <row r="5134" spans="1:9" ht="15.75" x14ac:dyDescent="0.25">
      <c r="A5134" s="651">
        <v>5133</v>
      </c>
      <c r="B5134" s="651" t="s">
        <v>1308</v>
      </c>
      <c r="C5134" s="651" t="s">
        <v>1305</v>
      </c>
      <c r="D5134" s="651" t="s">
        <v>1298</v>
      </c>
      <c r="E5134" s="651" t="s">
        <v>1303</v>
      </c>
      <c r="F5134" s="651" t="s">
        <v>1301</v>
      </c>
      <c r="G5134" s="651" t="s">
        <v>1303</v>
      </c>
      <c r="H5134" s="651">
        <v>0.04</v>
      </c>
      <c r="I5134" s="651" t="s">
        <v>1302</v>
      </c>
    </row>
    <row r="5135" spans="1:9" ht="15.75" x14ac:dyDescent="0.25">
      <c r="A5135" s="651">
        <v>5134</v>
      </c>
      <c r="B5135" s="651" t="s">
        <v>1308</v>
      </c>
      <c r="C5135" s="651" t="s">
        <v>1305</v>
      </c>
      <c r="D5135" s="651" t="s">
        <v>1298</v>
      </c>
      <c r="E5135" s="651" t="s">
        <v>1303</v>
      </c>
      <c r="F5135" s="651" t="s">
        <v>1301</v>
      </c>
      <c r="G5135" s="651" t="s">
        <v>1303</v>
      </c>
      <c r="H5135" s="651">
        <v>0.04</v>
      </c>
      <c r="I5135" s="651" t="s">
        <v>1302</v>
      </c>
    </row>
    <row r="5136" spans="1:9" ht="15.75" x14ac:dyDescent="0.25">
      <c r="A5136" s="651">
        <v>5135</v>
      </c>
      <c r="B5136" s="651" t="s">
        <v>1308</v>
      </c>
      <c r="C5136" s="651" t="s">
        <v>1305</v>
      </c>
      <c r="D5136" s="651" t="s">
        <v>1298</v>
      </c>
      <c r="E5136" s="651" t="s">
        <v>1303</v>
      </c>
      <c r="F5136" s="651" t="s">
        <v>1301</v>
      </c>
      <c r="G5136" s="651" t="s">
        <v>1303</v>
      </c>
      <c r="H5136" s="651">
        <v>0.04</v>
      </c>
      <c r="I5136" s="651" t="s">
        <v>1302</v>
      </c>
    </row>
    <row r="5137" spans="1:9" ht="15.75" x14ac:dyDescent="0.25">
      <c r="A5137" s="651">
        <v>5136</v>
      </c>
      <c r="B5137" s="651" t="s">
        <v>1308</v>
      </c>
      <c r="C5137" s="651" t="s">
        <v>1305</v>
      </c>
      <c r="D5137" s="651" t="s">
        <v>1298</v>
      </c>
      <c r="E5137" s="651" t="s">
        <v>1303</v>
      </c>
      <c r="F5137" s="651" t="s">
        <v>1301</v>
      </c>
      <c r="G5137" s="651" t="s">
        <v>1303</v>
      </c>
      <c r="H5137" s="651">
        <v>0.04</v>
      </c>
      <c r="I5137" s="651" t="s">
        <v>1302</v>
      </c>
    </row>
    <row r="5138" spans="1:9" ht="15.75" x14ac:dyDescent="0.25">
      <c r="A5138" s="651">
        <v>5137</v>
      </c>
      <c r="B5138" s="651" t="s">
        <v>1308</v>
      </c>
      <c r="C5138" s="651" t="s">
        <v>1305</v>
      </c>
      <c r="D5138" s="651" t="s">
        <v>1298</v>
      </c>
      <c r="E5138" s="651" t="s">
        <v>1303</v>
      </c>
      <c r="F5138" s="651" t="s">
        <v>1301</v>
      </c>
      <c r="G5138" s="651" t="s">
        <v>1303</v>
      </c>
      <c r="H5138" s="651">
        <v>0.04</v>
      </c>
      <c r="I5138" s="651" t="s">
        <v>1302</v>
      </c>
    </row>
    <row r="5139" spans="1:9" ht="15.75" x14ac:dyDescent="0.25">
      <c r="A5139" s="651">
        <v>5138</v>
      </c>
      <c r="B5139" s="651" t="s">
        <v>1308</v>
      </c>
      <c r="C5139" s="651" t="s">
        <v>1305</v>
      </c>
      <c r="D5139" s="651" t="s">
        <v>1298</v>
      </c>
      <c r="E5139" s="651" t="s">
        <v>1303</v>
      </c>
      <c r="F5139" s="651" t="s">
        <v>1301</v>
      </c>
      <c r="G5139" s="651" t="s">
        <v>1303</v>
      </c>
      <c r="H5139" s="651">
        <v>0.04</v>
      </c>
      <c r="I5139" s="651" t="s">
        <v>1302</v>
      </c>
    </row>
    <row r="5140" spans="1:9" ht="15.75" x14ac:dyDescent="0.25">
      <c r="A5140" s="651">
        <v>5139</v>
      </c>
      <c r="B5140" s="651" t="s">
        <v>1308</v>
      </c>
      <c r="C5140" s="651" t="s">
        <v>1305</v>
      </c>
      <c r="D5140" s="651" t="s">
        <v>1298</v>
      </c>
      <c r="E5140" s="651" t="s">
        <v>1303</v>
      </c>
      <c r="F5140" s="651" t="s">
        <v>1301</v>
      </c>
      <c r="G5140" s="651" t="s">
        <v>1303</v>
      </c>
      <c r="H5140" s="651">
        <v>0.04</v>
      </c>
      <c r="I5140" s="651" t="s">
        <v>1302</v>
      </c>
    </row>
    <row r="5141" spans="1:9" ht="15.75" x14ac:dyDescent="0.25">
      <c r="A5141" s="651">
        <v>5140</v>
      </c>
      <c r="B5141" s="651" t="s">
        <v>1308</v>
      </c>
      <c r="C5141" s="651" t="s">
        <v>1305</v>
      </c>
      <c r="D5141" s="651" t="s">
        <v>1298</v>
      </c>
      <c r="E5141" s="651" t="s">
        <v>1303</v>
      </c>
      <c r="F5141" s="651" t="s">
        <v>1301</v>
      </c>
      <c r="G5141" s="651" t="s">
        <v>1303</v>
      </c>
      <c r="H5141" s="651">
        <v>0.04</v>
      </c>
      <c r="I5141" s="651" t="s">
        <v>1302</v>
      </c>
    </row>
    <row r="5142" spans="1:9" ht="15.75" x14ac:dyDescent="0.25">
      <c r="A5142" s="651">
        <v>5141</v>
      </c>
      <c r="B5142" s="651" t="s">
        <v>1308</v>
      </c>
      <c r="C5142" s="651" t="s">
        <v>1305</v>
      </c>
      <c r="D5142" s="651" t="s">
        <v>1298</v>
      </c>
      <c r="E5142" s="651" t="s">
        <v>1303</v>
      </c>
      <c r="F5142" s="651" t="s">
        <v>1301</v>
      </c>
      <c r="G5142" s="651" t="s">
        <v>1303</v>
      </c>
      <c r="H5142" s="651">
        <v>0.04</v>
      </c>
      <c r="I5142" s="651" t="s">
        <v>1302</v>
      </c>
    </row>
    <row r="5143" spans="1:9" ht="15.75" x14ac:dyDescent="0.25">
      <c r="A5143" s="651">
        <v>5142</v>
      </c>
      <c r="B5143" s="651" t="s">
        <v>1308</v>
      </c>
      <c r="C5143" s="651" t="s">
        <v>1305</v>
      </c>
      <c r="D5143" s="651" t="s">
        <v>1298</v>
      </c>
      <c r="E5143" s="651" t="s">
        <v>1303</v>
      </c>
      <c r="F5143" s="651" t="s">
        <v>1301</v>
      </c>
      <c r="G5143" s="651" t="s">
        <v>1303</v>
      </c>
      <c r="H5143" s="651">
        <v>0.04</v>
      </c>
      <c r="I5143" s="651" t="s">
        <v>1302</v>
      </c>
    </row>
    <row r="5144" spans="1:9" ht="15.75" x14ac:dyDescent="0.25">
      <c r="A5144" s="651">
        <v>5143</v>
      </c>
      <c r="B5144" s="651" t="s">
        <v>1308</v>
      </c>
      <c r="C5144" s="651" t="s">
        <v>1305</v>
      </c>
      <c r="D5144" s="651" t="s">
        <v>1298</v>
      </c>
      <c r="E5144" s="651" t="s">
        <v>1303</v>
      </c>
      <c r="F5144" s="651" t="s">
        <v>1301</v>
      </c>
      <c r="G5144" s="651" t="s">
        <v>1303</v>
      </c>
      <c r="H5144" s="651">
        <v>0.04</v>
      </c>
      <c r="I5144" s="651" t="s">
        <v>1302</v>
      </c>
    </row>
    <row r="5145" spans="1:9" ht="15.75" x14ac:dyDescent="0.25">
      <c r="A5145" s="651">
        <v>5144</v>
      </c>
      <c r="B5145" s="651" t="s">
        <v>1308</v>
      </c>
      <c r="C5145" s="651" t="s">
        <v>1305</v>
      </c>
      <c r="D5145" s="651" t="s">
        <v>1298</v>
      </c>
      <c r="E5145" s="651" t="s">
        <v>1303</v>
      </c>
      <c r="F5145" s="651" t="s">
        <v>1301</v>
      </c>
      <c r="G5145" s="651" t="s">
        <v>1303</v>
      </c>
      <c r="H5145" s="651">
        <v>0.04</v>
      </c>
      <c r="I5145" s="651" t="s">
        <v>1302</v>
      </c>
    </row>
    <row r="5146" spans="1:9" ht="15.75" x14ac:dyDescent="0.25">
      <c r="A5146" s="651">
        <v>5145</v>
      </c>
      <c r="B5146" s="651" t="s">
        <v>1308</v>
      </c>
      <c r="C5146" s="651" t="s">
        <v>1305</v>
      </c>
      <c r="D5146" s="651" t="s">
        <v>1298</v>
      </c>
      <c r="E5146" s="651" t="s">
        <v>1303</v>
      </c>
      <c r="F5146" s="651" t="s">
        <v>1301</v>
      </c>
      <c r="G5146" s="651" t="s">
        <v>1303</v>
      </c>
      <c r="H5146" s="651">
        <v>0.04</v>
      </c>
      <c r="I5146" s="651" t="s">
        <v>1302</v>
      </c>
    </row>
    <row r="5147" spans="1:9" ht="15.75" x14ac:dyDescent="0.25">
      <c r="A5147" s="651">
        <v>5146</v>
      </c>
      <c r="B5147" s="651" t="s">
        <v>1308</v>
      </c>
      <c r="C5147" s="651" t="s">
        <v>1305</v>
      </c>
      <c r="D5147" s="651" t="s">
        <v>1298</v>
      </c>
      <c r="E5147" s="651" t="s">
        <v>1303</v>
      </c>
      <c r="F5147" s="651" t="s">
        <v>1301</v>
      </c>
      <c r="G5147" s="651" t="s">
        <v>1303</v>
      </c>
      <c r="H5147" s="651">
        <v>0.04</v>
      </c>
      <c r="I5147" s="651" t="s">
        <v>1302</v>
      </c>
    </row>
    <row r="5148" spans="1:9" ht="15.75" x14ac:dyDescent="0.25">
      <c r="A5148" s="651">
        <v>5147</v>
      </c>
      <c r="B5148" s="651" t="s">
        <v>1308</v>
      </c>
      <c r="C5148" s="651" t="s">
        <v>1305</v>
      </c>
      <c r="D5148" s="651" t="s">
        <v>1298</v>
      </c>
      <c r="E5148" s="651" t="s">
        <v>1303</v>
      </c>
      <c r="F5148" s="651" t="s">
        <v>1301</v>
      </c>
      <c r="G5148" s="651" t="s">
        <v>1303</v>
      </c>
      <c r="H5148" s="651">
        <v>0.04</v>
      </c>
      <c r="I5148" s="651" t="s">
        <v>1302</v>
      </c>
    </row>
    <row r="5149" spans="1:9" ht="15.75" x14ac:dyDescent="0.25">
      <c r="A5149" s="651">
        <v>5148</v>
      </c>
      <c r="B5149" s="651" t="s">
        <v>1308</v>
      </c>
      <c r="C5149" s="651" t="s">
        <v>1305</v>
      </c>
      <c r="D5149" s="651" t="s">
        <v>1298</v>
      </c>
      <c r="E5149" s="651" t="s">
        <v>1303</v>
      </c>
      <c r="F5149" s="651" t="s">
        <v>1301</v>
      </c>
      <c r="G5149" s="651" t="s">
        <v>1303</v>
      </c>
      <c r="H5149" s="651">
        <v>0.04</v>
      </c>
      <c r="I5149" s="651" t="s">
        <v>1302</v>
      </c>
    </row>
    <row r="5150" spans="1:9" ht="15.75" x14ac:dyDescent="0.25">
      <c r="A5150" s="651">
        <v>5149</v>
      </c>
      <c r="B5150" s="651" t="s">
        <v>1308</v>
      </c>
      <c r="C5150" s="651" t="s">
        <v>1305</v>
      </c>
      <c r="D5150" s="651" t="s">
        <v>1298</v>
      </c>
      <c r="E5150" s="651" t="s">
        <v>1303</v>
      </c>
      <c r="F5150" s="651" t="s">
        <v>1301</v>
      </c>
      <c r="G5150" s="651" t="s">
        <v>1303</v>
      </c>
      <c r="H5150" s="651">
        <v>0.04</v>
      </c>
      <c r="I5150" s="651" t="s">
        <v>1302</v>
      </c>
    </row>
    <row r="5151" spans="1:9" ht="15.75" x14ac:dyDescent="0.25">
      <c r="A5151" s="651">
        <v>5150</v>
      </c>
      <c r="B5151" s="651" t="s">
        <v>1308</v>
      </c>
      <c r="C5151" s="651" t="s">
        <v>1305</v>
      </c>
      <c r="D5151" s="651" t="s">
        <v>1298</v>
      </c>
      <c r="E5151" s="651" t="s">
        <v>1303</v>
      </c>
      <c r="F5151" s="651" t="s">
        <v>1301</v>
      </c>
      <c r="G5151" s="651" t="s">
        <v>1303</v>
      </c>
      <c r="H5151" s="651">
        <v>0.04</v>
      </c>
      <c r="I5151" s="651" t="s">
        <v>1302</v>
      </c>
    </row>
    <row r="5152" spans="1:9" ht="15.75" x14ac:dyDescent="0.25">
      <c r="A5152" s="651">
        <v>5151</v>
      </c>
      <c r="B5152" s="651" t="s">
        <v>1308</v>
      </c>
      <c r="C5152" s="651" t="s">
        <v>1305</v>
      </c>
      <c r="D5152" s="651" t="s">
        <v>1298</v>
      </c>
      <c r="E5152" s="651" t="s">
        <v>1303</v>
      </c>
      <c r="F5152" s="651" t="s">
        <v>1301</v>
      </c>
      <c r="G5152" s="651" t="s">
        <v>1303</v>
      </c>
      <c r="H5152" s="651">
        <v>0.04</v>
      </c>
      <c r="I5152" s="651" t="s">
        <v>1302</v>
      </c>
    </row>
    <row r="5153" spans="1:9" ht="15.75" x14ac:dyDescent="0.25">
      <c r="A5153" s="651">
        <v>5152</v>
      </c>
      <c r="B5153" s="651" t="s">
        <v>1308</v>
      </c>
      <c r="C5153" s="651" t="s">
        <v>1305</v>
      </c>
      <c r="D5153" s="651" t="s">
        <v>1298</v>
      </c>
      <c r="E5153" s="651" t="s">
        <v>1303</v>
      </c>
      <c r="F5153" s="651" t="s">
        <v>1301</v>
      </c>
      <c r="G5153" s="651" t="s">
        <v>1303</v>
      </c>
      <c r="H5153" s="651">
        <v>0.04</v>
      </c>
      <c r="I5153" s="651" t="s">
        <v>1302</v>
      </c>
    </row>
    <row r="5154" spans="1:9" ht="15.75" x14ac:dyDescent="0.25">
      <c r="A5154" s="651">
        <v>5153</v>
      </c>
      <c r="B5154" s="651" t="s">
        <v>1308</v>
      </c>
      <c r="C5154" s="651" t="s">
        <v>1305</v>
      </c>
      <c r="D5154" s="651" t="s">
        <v>1298</v>
      </c>
      <c r="E5154" s="651" t="s">
        <v>1303</v>
      </c>
      <c r="F5154" s="651" t="s">
        <v>1301</v>
      </c>
      <c r="G5154" s="651" t="s">
        <v>1303</v>
      </c>
      <c r="H5154" s="651">
        <v>0.04</v>
      </c>
      <c r="I5154" s="651" t="s">
        <v>1302</v>
      </c>
    </row>
    <row r="5155" spans="1:9" ht="15.75" x14ac:dyDescent="0.25">
      <c r="A5155" s="651">
        <v>5154</v>
      </c>
      <c r="B5155" s="651" t="s">
        <v>1308</v>
      </c>
      <c r="C5155" s="651" t="s">
        <v>1305</v>
      </c>
      <c r="D5155" s="651" t="s">
        <v>1298</v>
      </c>
      <c r="E5155" s="651" t="s">
        <v>1303</v>
      </c>
      <c r="F5155" s="651" t="s">
        <v>1301</v>
      </c>
      <c r="G5155" s="651" t="s">
        <v>1303</v>
      </c>
      <c r="H5155" s="651">
        <v>0.04</v>
      </c>
      <c r="I5155" s="651" t="s">
        <v>1302</v>
      </c>
    </row>
    <row r="5156" spans="1:9" ht="15.75" x14ac:dyDescent="0.25">
      <c r="A5156" s="651">
        <v>5155</v>
      </c>
      <c r="B5156" s="651" t="s">
        <v>1308</v>
      </c>
      <c r="C5156" s="651" t="s">
        <v>1305</v>
      </c>
      <c r="D5156" s="651" t="s">
        <v>1298</v>
      </c>
      <c r="E5156" s="651" t="s">
        <v>1303</v>
      </c>
      <c r="F5156" s="651" t="s">
        <v>1301</v>
      </c>
      <c r="G5156" s="651" t="s">
        <v>1303</v>
      </c>
      <c r="H5156" s="651">
        <v>0.04</v>
      </c>
      <c r="I5156" s="651" t="s">
        <v>1302</v>
      </c>
    </row>
    <row r="5157" spans="1:9" ht="15.75" x14ac:dyDescent="0.25">
      <c r="A5157" s="651">
        <v>5156</v>
      </c>
      <c r="B5157" s="651" t="s">
        <v>1308</v>
      </c>
      <c r="C5157" s="651" t="s">
        <v>1305</v>
      </c>
      <c r="D5157" s="651" t="s">
        <v>1298</v>
      </c>
      <c r="E5157" s="651" t="s">
        <v>1303</v>
      </c>
      <c r="F5157" s="651" t="s">
        <v>1301</v>
      </c>
      <c r="G5157" s="651" t="s">
        <v>1303</v>
      </c>
      <c r="H5157" s="651">
        <v>0.04</v>
      </c>
      <c r="I5157" s="651" t="s">
        <v>1302</v>
      </c>
    </row>
    <row r="5158" spans="1:9" ht="15.75" x14ac:dyDescent="0.25">
      <c r="A5158" s="651">
        <v>5157</v>
      </c>
      <c r="B5158" s="651" t="s">
        <v>1308</v>
      </c>
      <c r="C5158" s="651" t="s">
        <v>1305</v>
      </c>
      <c r="D5158" s="651" t="s">
        <v>1298</v>
      </c>
      <c r="E5158" s="651" t="s">
        <v>1303</v>
      </c>
      <c r="F5158" s="651" t="s">
        <v>1301</v>
      </c>
      <c r="G5158" s="651" t="s">
        <v>1303</v>
      </c>
      <c r="H5158" s="651">
        <v>0.04</v>
      </c>
      <c r="I5158" s="651" t="s">
        <v>1302</v>
      </c>
    </row>
    <row r="5159" spans="1:9" ht="15.75" x14ac:dyDescent="0.25">
      <c r="A5159" s="651">
        <v>5158</v>
      </c>
      <c r="B5159" s="651" t="s">
        <v>1308</v>
      </c>
      <c r="C5159" s="651" t="s">
        <v>1305</v>
      </c>
      <c r="D5159" s="651" t="s">
        <v>1298</v>
      </c>
      <c r="E5159" s="651" t="s">
        <v>1303</v>
      </c>
      <c r="F5159" s="651" t="s">
        <v>1301</v>
      </c>
      <c r="G5159" s="651" t="s">
        <v>1303</v>
      </c>
      <c r="H5159" s="651">
        <v>0.04</v>
      </c>
      <c r="I5159" s="651" t="s">
        <v>1302</v>
      </c>
    </row>
    <row r="5160" spans="1:9" ht="15.75" x14ac:dyDescent="0.25">
      <c r="A5160" s="651">
        <v>5159</v>
      </c>
      <c r="B5160" s="651" t="s">
        <v>1308</v>
      </c>
      <c r="C5160" s="651" t="s">
        <v>1305</v>
      </c>
      <c r="D5160" s="651" t="s">
        <v>1298</v>
      </c>
      <c r="E5160" s="651" t="s">
        <v>1303</v>
      </c>
      <c r="F5160" s="651" t="s">
        <v>1301</v>
      </c>
      <c r="G5160" s="651" t="s">
        <v>1303</v>
      </c>
      <c r="H5160" s="651">
        <v>0.04</v>
      </c>
      <c r="I5160" s="651" t="s">
        <v>1302</v>
      </c>
    </row>
    <row r="5161" spans="1:9" ht="15.75" x14ac:dyDescent="0.25">
      <c r="A5161" s="651">
        <v>5160</v>
      </c>
      <c r="B5161" s="651" t="s">
        <v>1308</v>
      </c>
      <c r="C5161" s="651" t="s">
        <v>1305</v>
      </c>
      <c r="D5161" s="651" t="s">
        <v>1298</v>
      </c>
      <c r="E5161" s="651" t="s">
        <v>1303</v>
      </c>
      <c r="F5161" s="651" t="s">
        <v>1301</v>
      </c>
      <c r="G5161" s="651" t="s">
        <v>1303</v>
      </c>
      <c r="H5161" s="651">
        <v>0.04</v>
      </c>
      <c r="I5161" s="651" t="s">
        <v>1302</v>
      </c>
    </row>
    <row r="5162" spans="1:9" ht="15.75" x14ac:dyDescent="0.25">
      <c r="A5162" s="651">
        <v>5161</v>
      </c>
      <c r="B5162" s="651" t="s">
        <v>1308</v>
      </c>
      <c r="C5162" s="651" t="s">
        <v>1305</v>
      </c>
      <c r="D5162" s="651" t="s">
        <v>1298</v>
      </c>
      <c r="E5162" s="651" t="s">
        <v>1303</v>
      </c>
      <c r="F5162" s="651" t="s">
        <v>1301</v>
      </c>
      <c r="G5162" s="651" t="s">
        <v>1303</v>
      </c>
      <c r="H5162" s="651">
        <v>0.04</v>
      </c>
      <c r="I5162" s="651" t="s">
        <v>1302</v>
      </c>
    </row>
    <row r="5163" spans="1:9" ht="15.75" x14ac:dyDescent="0.25">
      <c r="A5163" s="651">
        <v>5162</v>
      </c>
      <c r="B5163" s="651" t="s">
        <v>1308</v>
      </c>
      <c r="C5163" s="651" t="s">
        <v>1305</v>
      </c>
      <c r="D5163" s="651" t="s">
        <v>1298</v>
      </c>
      <c r="E5163" s="651" t="s">
        <v>1303</v>
      </c>
      <c r="F5163" s="651" t="s">
        <v>1301</v>
      </c>
      <c r="G5163" s="651" t="s">
        <v>1303</v>
      </c>
      <c r="H5163" s="651">
        <v>0.04</v>
      </c>
      <c r="I5163" s="651" t="s">
        <v>1302</v>
      </c>
    </row>
    <row r="5164" spans="1:9" ht="15.75" x14ac:dyDescent="0.25">
      <c r="A5164" s="651">
        <v>5163</v>
      </c>
      <c r="B5164" s="651" t="s">
        <v>1308</v>
      </c>
      <c r="C5164" s="651" t="s">
        <v>1305</v>
      </c>
      <c r="D5164" s="651" t="s">
        <v>1298</v>
      </c>
      <c r="E5164" s="651" t="s">
        <v>1303</v>
      </c>
      <c r="F5164" s="651" t="s">
        <v>1301</v>
      </c>
      <c r="G5164" s="651" t="s">
        <v>1303</v>
      </c>
      <c r="H5164" s="651">
        <v>0.04</v>
      </c>
      <c r="I5164" s="651" t="s">
        <v>1302</v>
      </c>
    </row>
    <row r="5165" spans="1:9" ht="15.75" x14ac:dyDescent="0.25">
      <c r="A5165" s="651">
        <v>5164</v>
      </c>
      <c r="B5165" s="651" t="s">
        <v>1308</v>
      </c>
      <c r="C5165" s="651" t="s">
        <v>1305</v>
      </c>
      <c r="D5165" s="651" t="s">
        <v>1298</v>
      </c>
      <c r="E5165" s="651" t="s">
        <v>1303</v>
      </c>
      <c r="F5165" s="651" t="s">
        <v>1301</v>
      </c>
      <c r="G5165" s="651" t="s">
        <v>1303</v>
      </c>
      <c r="H5165" s="651">
        <v>0.04</v>
      </c>
      <c r="I5165" s="651" t="s">
        <v>1302</v>
      </c>
    </row>
    <row r="5166" spans="1:9" ht="15.75" x14ac:dyDescent="0.25">
      <c r="A5166" s="651">
        <v>5165</v>
      </c>
      <c r="B5166" s="651" t="s">
        <v>1308</v>
      </c>
      <c r="C5166" s="651" t="s">
        <v>1305</v>
      </c>
      <c r="D5166" s="651" t="s">
        <v>1298</v>
      </c>
      <c r="E5166" s="651" t="s">
        <v>1303</v>
      </c>
      <c r="F5166" s="651" t="s">
        <v>1301</v>
      </c>
      <c r="G5166" s="651" t="s">
        <v>1303</v>
      </c>
      <c r="H5166" s="651">
        <v>0.04</v>
      </c>
      <c r="I5166" s="651" t="s">
        <v>1302</v>
      </c>
    </row>
    <row r="5167" spans="1:9" ht="15.75" x14ac:dyDescent="0.25">
      <c r="A5167" s="651">
        <v>5166</v>
      </c>
      <c r="B5167" s="651" t="s">
        <v>1308</v>
      </c>
      <c r="C5167" s="651" t="s">
        <v>1305</v>
      </c>
      <c r="D5167" s="651" t="s">
        <v>1298</v>
      </c>
      <c r="E5167" s="651" t="s">
        <v>1303</v>
      </c>
      <c r="F5167" s="651" t="s">
        <v>1301</v>
      </c>
      <c r="G5167" s="651" t="s">
        <v>1303</v>
      </c>
      <c r="H5167" s="651">
        <v>0.04</v>
      </c>
      <c r="I5167" s="651" t="s">
        <v>1302</v>
      </c>
    </row>
    <row r="5168" spans="1:9" ht="15.75" x14ac:dyDescent="0.25">
      <c r="A5168" s="651">
        <v>5167</v>
      </c>
      <c r="B5168" s="651" t="s">
        <v>1308</v>
      </c>
      <c r="C5168" s="651" t="s">
        <v>1305</v>
      </c>
      <c r="D5168" s="651" t="s">
        <v>1298</v>
      </c>
      <c r="E5168" s="651" t="s">
        <v>1303</v>
      </c>
      <c r="F5168" s="651" t="s">
        <v>1301</v>
      </c>
      <c r="G5168" s="651" t="s">
        <v>1303</v>
      </c>
      <c r="H5168" s="651">
        <v>0.04</v>
      </c>
      <c r="I5168" s="651" t="s">
        <v>1302</v>
      </c>
    </row>
    <row r="5169" spans="1:9" ht="15.75" x14ac:dyDescent="0.25">
      <c r="A5169" s="651">
        <v>5168</v>
      </c>
      <c r="B5169" s="651" t="s">
        <v>1308</v>
      </c>
      <c r="C5169" s="651" t="s">
        <v>1305</v>
      </c>
      <c r="D5169" s="651" t="s">
        <v>1298</v>
      </c>
      <c r="E5169" s="651" t="s">
        <v>1303</v>
      </c>
      <c r="F5169" s="651" t="s">
        <v>1301</v>
      </c>
      <c r="G5169" s="651" t="s">
        <v>1303</v>
      </c>
      <c r="H5169" s="651">
        <v>0.04</v>
      </c>
      <c r="I5169" s="651" t="s">
        <v>1302</v>
      </c>
    </row>
    <row r="5170" spans="1:9" ht="15.75" x14ac:dyDescent="0.25">
      <c r="A5170" s="651">
        <v>5169</v>
      </c>
      <c r="B5170" s="651" t="s">
        <v>1308</v>
      </c>
      <c r="C5170" s="651" t="s">
        <v>1305</v>
      </c>
      <c r="D5170" s="651" t="s">
        <v>1298</v>
      </c>
      <c r="E5170" s="651" t="s">
        <v>1303</v>
      </c>
      <c r="F5170" s="651" t="s">
        <v>1301</v>
      </c>
      <c r="G5170" s="651" t="s">
        <v>1303</v>
      </c>
      <c r="H5170" s="651">
        <v>0.04</v>
      </c>
      <c r="I5170" s="651" t="s">
        <v>1302</v>
      </c>
    </row>
    <row r="5171" spans="1:9" ht="15.75" x14ac:dyDescent="0.25">
      <c r="A5171" s="651">
        <v>5170</v>
      </c>
      <c r="B5171" s="651" t="s">
        <v>1308</v>
      </c>
      <c r="C5171" s="651" t="s">
        <v>1305</v>
      </c>
      <c r="D5171" s="651" t="s">
        <v>1298</v>
      </c>
      <c r="E5171" s="651" t="s">
        <v>1303</v>
      </c>
      <c r="F5171" s="651" t="s">
        <v>1301</v>
      </c>
      <c r="G5171" s="651" t="s">
        <v>1303</v>
      </c>
      <c r="H5171" s="651">
        <v>0.04</v>
      </c>
      <c r="I5171" s="651" t="s">
        <v>1302</v>
      </c>
    </row>
    <row r="5172" spans="1:9" ht="15.75" x14ac:dyDescent="0.25">
      <c r="A5172" s="651">
        <v>5171</v>
      </c>
      <c r="B5172" s="651" t="s">
        <v>1308</v>
      </c>
      <c r="C5172" s="651" t="s">
        <v>1305</v>
      </c>
      <c r="D5172" s="651" t="s">
        <v>1298</v>
      </c>
      <c r="E5172" s="651" t="s">
        <v>1303</v>
      </c>
      <c r="F5172" s="651" t="s">
        <v>1301</v>
      </c>
      <c r="G5172" s="651" t="s">
        <v>1303</v>
      </c>
      <c r="H5172" s="651">
        <v>0.04</v>
      </c>
      <c r="I5172" s="651" t="s">
        <v>1302</v>
      </c>
    </row>
    <row r="5173" spans="1:9" ht="15.75" x14ac:dyDescent="0.25">
      <c r="A5173" s="651">
        <v>5172</v>
      </c>
      <c r="B5173" s="651" t="s">
        <v>1308</v>
      </c>
      <c r="C5173" s="651" t="s">
        <v>1305</v>
      </c>
      <c r="D5173" s="651" t="s">
        <v>1298</v>
      </c>
      <c r="E5173" s="651" t="s">
        <v>1303</v>
      </c>
      <c r="F5173" s="651" t="s">
        <v>1301</v>
      </c>
      <c r="G5173" s="651" t="s">
        <v>1303</v>
      </c>
      <c r="H5173" s="651">
        <v>0.04</v>
      </c>
      <c r="I5173" s="651" t="s">
        <v>1302</v>
      </c>
    </row>
    <row r="5174" spans="1:9" ht="15.75" x14ac:dyDescent="0.25">
      <c r="A5174" s="651">
        <v>5173</v>
      </c>
      <c r="B5174" s="651" t="s">
        <v>1308</v>
      </c>
      <c r="C5174" s="651" t="s">
        <v>1305</v>
      </c>
      <c r="D5174" s="651" t="s">
        <v>1298</v>
      </c>
      <c r="E5174" s="651" t="s">
        <v>1303</v>
      </c>
      <c r="F5174" s="651" t="s">
        <v>1301</v>
      </c>
      <c r="G5174" s="651" t="s">
        <v>1303</v>
      </c>
      <c r="H5174" s="651">
        <v>0.04</v>
      </c>
      <c r="I5174" s="651" t="s">
        <v>1302</v>
      </c>
    </row>
    <row r="5175" spans="1:9" ht="15.75" x14ac:dyDescent="0.25">
      <c r="A5175" s="651">
        <v>5174</v>
      </c>
      <c r="B5175" s="651" t="s">
        <v>1308</v>
      </c>
      <c r="C5175" s="651" t="s">
        <v>1305</v>
      </c>
      <c r="D5175" s="651" t="s">
        <v>1298</v>
      </c>
      <c r="E5175" s="651" t="s">
        <v>1303</v>
      </c>
      <c r="F5175" s="651" t="s">
        <v>1301</v>
      </c>
      <c r="G5175" s="651" t="s">
        <v>1303</v>
      </c>
      <c r="H5175" s="651">
        <v>0.04</v>
      </c>
      <c r="I5175" s="651" t="s">
        <v>1302</v>
      </c>
    </row>
    <row r="5176" spans="1:9" ht="15.75" x14ac:dyDescent="0.25">
      <c r="A5176" s="651">
        <v>5175</v>
      </c>
      <c r="B5176" s="651" t="s">
        <v>1308</v>
      </c>
      <c r="C5176" s="651" t="s">
        <v>1305</v>
      </c>
      <c r="D5176" s="651" t="s">
        <v>1298</v>
      </c>
      <c r="E5176" s="651" t="s">
        <v>1303</v>
      </c>
      <c r="F5176" s="651" t="s">
        <v>1301</v>
      </c>
      <c r="G5176" s="651" t="s">
        <v>1303</v>
      </c>
      <c r="H5176" s="651">
        <v>0.04</v>
      </c>
      <c r="I5176" s="651" t="s">
        <v>1302</v>
      </c>
    </row>
    <row r="5177" spans="1:9" ht="15.75" x14ac:dyDescent="0.25">
      <c r="A5177" s="651">
        <v>5176</v>
      </c>
      <c r="B5177" s="651" t="s">
        <v>1308</v>
      </c>
      <c r="C5177" s="651" t="s">
        <v>1305</v>
      </c>
      <c r="D5177" s="651" t="s">
        <v>1298</v>
      </c>
      <c r="E5177" s="651" t="s">
        <v>1303</v>
      </c>
      <c r="F5177" s="651" t="s">
        <v>1301</v>
      </c>
      <c r="G5177" s="651" t="s">
        <v>1303</v>
      </c>
      <c r="H5177" s="651">
        <v>0.04</v>
      </c>
      <c r="I5177" s="651" t="s">
        <v>1302</v>
      </c>
    </row>
    <row r="5178" spans="1:9" ht="15.75" x14ac:dyDescent="0.25">
      <c r="A5178" s="651">
        <v>5177</v>
      </c>
      <c r="B5178" s="651" t="s">
        <v>1308</v>
      </c>
      <c r="C5178" s="651" t="s">
        <v>1305</v>
      </c>
      <c r="D5178" s="651" t="s">
        <v>1298</v>
      </c>
      <c r="E5178" s="651" t="s">
        <v>1303</v>
      </c>
      <c r="F5178" s="651" t="s">
        <v>1301</v>
      </c>
      <c r="G5178" s="651" t="s">
        <v>1303</v>
      </c>
      <c r="H5178" s="651">
        <v>0.04</v>
      </c>
      <c r="I5178" s="651" t="s">
        <v>1302</v>
      </c>
    </row>
    <row r="5179" spans="1:9" ht="15.75" x14ac:dyDescent="0.25">
      <c r="A5179" s="651">
        <v>5178</v>
      </c>
      <c r="B5179" s="651" t="s">
        <v>1308</v>
      </c>
      <c r="C5179" s="651" t="s">
        <v>1305</v>
      </c>
      <c r="D5179" s="651" t="s">
        <v>1298</v>
      </c>
      <c r="E5179" s="651" t="s">
        <v>1303</v>
      </c>
      <c r="F5179" s="651" t="s">
        <v>1301</v>
      </c>
      <c r="G5179" s="651" t="s">
        <v>1303</v>
      </c>
      <c r="H5179" s="651">
        <v>0.04</v>
      </c>
      <c r="I5179" s="651" t="s">
        <v>1302</v>
      </c>
    </row>
    <row r="5180" spans="1:9" ht="15.75" x14ac:dyDescent="0.25">
      <c r="A5180" s="651">
        <v>5179</v>
      </c>
      <c r="B5180" s="651" t="s">
        <v>1308</v>
      </c>
      <c r="C5180" s="651" t="s">
        <v>1305</v>
      </c>
      <c r="D5180" s="651" t="s">
        <v>1298</v>
      </c>
      <c r="E5180" s="651" t="s">
        <v>1303</v>
      </c>
      <c r="F5180" s="651" t="s">
        <v>1301</v>
      </c>
      <c r="G5180" s="651" t="s">
        <v>1303</v>
      </c>
      <c r="H5180" s="651">
        <v>0.04</v>
      </c>
      <c r="I5180" s="651" t="s">
        <v>1302</v>
      </c>
    </row>
    <row r="5181" spans="1:9" ht="15.75" x14ac:dyDescent="0.25">
      <c r="A5181" s="651">
        <v>5180</v>
      </c>
      <c r="B5181" s="651" t="s">
        <v>1308</v>
      </c>
      <c r="C5181" s="651" t="s">
        <v>1305</v>
      </c>
      <c r="D5181" s="651" t="s">
        <v>1298</v>
      </c>
      <c r="E5181" s="651" t="s">
        <v>1303</v>
      </c>
      <c r="F5181" s="651" t="s">
        <v>1301</v>
      </c>
      <c r="G5181" s="651" t="s">
        <v>1303</v>
      </c>
      <c r="H5181" s="651">
        <v>0.04</v>
      </c>
      <c r="I5181" s="651" t="s">
        <v>1302</v>
      </c>
    </row>
    <row r="5182" spans="1:9" ht="15.75" x14ac:dyDescent="0.25">
      <c r="A5182" s="651">
        <v>5181</v>
      </c>
      <c r="B5182" s="651" t="s">
        <v>1308</v>
      </c>
      <c r="C5182" s="651" t="s">
        <v>1305</v>
      </c>
      <c r="D5182" s="651" t="s">
        <v>1298</v>
      </c>
      <c r="E5182" s="651" t="s">
        <v>1303</v>
      </c>
      <c r="F5182" s="651" t="s">
        <v>1301</v>
      </c>
      <c r="G5182" s="651" t="s">
        <v>1303</v>
      </c>
      <c r="H5182" s="651">
        <v>0.04</v>
      </c>
      <c r="I5182" s="651" t="s">
        <v>1302</v>
      </c>
    </row>
    <row r="5183" spans="1:9" ht="15.75" x14ac:dyDescent="0.25">
      <c r="A5183" s="651">
        <v>5182</v>
      </c>
      <c r="B5183" s="651" t="s">
        <v>1308</v>
      </c>
      <c r="C5183" s="651" t="s">
        <v>1305</v>
      </c>
      <c r="D5183" s="651" t="s">
        <v>1298</v>
      </c>
      <c r="E5183" s="651" t="s">
        <v>1303</v>
      </c>
      <c r="F5183" s="651" t="s">
        <v>1301</v>
      </c>
      <c r="G5183" s="651" t="s">
        <v>1303</v>
      </c>
      <c r="H5183" s="651">
        <v>0.04</v>
      </c>
      <c r="I5183" s="651" t="s">
        <v>1302</v>
      </c>
    </row>
    <row r="5184" spans="1:9" ht="15.75" x14ac:dyDescent="0.25">
      <c r="A5184" s="651">
        <v>5183</v>
      </c>
      <c r="B5184" s="651" t="s">
        <v>1308</v>
      </c>
      <c r="C5184" s="651" t="s">
        <v>1305</v>
      </c>
      <c r="D5184" s="651" t="s">
        <v>1298</v>
      </c>
      <c r="E5184" s="651" t="s">
        <v>1303</v>
      </c>
      <c r="F5184" s="651" t="s">
        <v>1301</v>
      </c>
      <c r="G5184" s="651" t="s">
        <v>1303</v>
      </c>
      <c r="H5184" s="651">
        <v>0.04</v>
      </c>
      <c r="I5184" s="651" t="s">
        <v>1302</v>
      </c>
    </row>
    <row r="5185" spans="1:9" ht="15.75" x14ac:dyDescent="0.25">
      <c r="A5185" s="651">
        <v>5184</v>
      </c>
      <c r="B5185" s="651" t="s">
        <v>1308</v>
      </c>
      <c r="C5185" s="651" t="s">
        <v>1305</v>
      </c>
      <c r="D5185" s="651" t="s">
        <v>1298</v>
      </c>
      <c r="E5185" s="651" t="s">
        <v>1303</v>
      </c>
      <c r="F5185" s="651" t="s">
        <v>1301</v>
      </c>
      <c r="G5185" s="651" t="s">
        <v>1303</v>
      </c>
      <c r="H5185" s="651">
        <v>0.04</v>
      </c>
      <c r="I5185" s="651" t="s">
        <v>1302</v>
      </c>
    </row>
    <row r="5186" spans="1:9" ht="15.75" x14ac:dyDescent="0.25">
      <c r="A5186" s="651">
        <v>5185</v>
      </c>
      <c r="B5186" s="651" t="s">
        <v>1308</v>
      </c>
      <c r="C5186" s="651" t="s">
        <v>1305</v>
      </c>
      <c r="D5186" s="651" t="s">
        <v>1298</v>
      </c>
      <c r="E5186" s="651" t="s">
        <v>1303</v>
      </c>
      <c r="F5186" s="651" t="s">
        <v>1301</v>
      </c>
      <c r="G5186" s="651" t="s">
        <v>1303</v>
      </c>
      <c r="H5186" s="651">
        <v>0.04</v>
      </c>
      <c r="I5186" s="651" t="s">
        <v>1302</v>
      </c>
    </row>
    <row r="5187" spans="1:9" ht="15.75" x14ac:dyDescent="0.25">
      <c r="A5187" s="651">
        <v>5186</v>
      </c>
      <c r="B5187" s="651" t="s">
        <v>1308</v>
      </c>
      <c r="C5187" s="651" t="s">
        <v>1305</v>
      </c>
      <c r="D5187" s="651" t="s">
        <v>1298</v>
      </c>
      <c r="E5187" s="651" t="s">
        <v>1303</v>
      </c>
      <c r="F5187" s="651" t="s">
        <v>1301</v>
      </c>
      <c r="G5187" s="651" t="s">
        <v>1303</v>
      </c>
      <c r="H5187" s="651">
        <v>0.04</v>
      </c>
      <c r="I5187" s="651" t="s">
        <v>1302</v>
      </c>
    </row>
    <row r="5188" spans="1:9" ht="15.75" x14ac:dyDescent="0.25">
      <c r="A5188" s="651">
        <v>5187</v>
      </c>
      <c r="B5188" s="651" t="s">
        <v>1308</v>
      </c>
      <c r="C5188" s="651" t="s">
        <v>1305</v>
      </c>
      <c r="D5188" s="651" t="s">
        <v>1298</v>
      </c>
      <c r="E5188" s="651" t="s">
        <v>1303</v>
      </c>
      <c r="F5188" s="651" t="s">
        <v>1301</v>
      </c>
      <c r="G5188" s="651" t="s">
        <v>1303</v>
      </c>
      <c r="H5188" s="651">
        <v>0.04</v>
      </c>
      <c r="I5188" s="651" t="s">
        <v>1302</v>
      </c>
    </row>
    <row r="5189" spans="1:9" ht="15.75" x14ac:dyDescent="0.25">
      <c r="A5189" s="651">
        <v>5188</v>
      </c>
      <c r="B5189" s="651" t="s">
        <v>1308</v>
      </c>
      <c r="C5189" s="651" t="s">
        <v>1305</v>
      </c>
      <c r="D5189" s="651" t="s">
        <v>1298</v>
      </c>
      <c r="E5189" s="651" t="s">
        <v>1303</v>
      </c>
      <c r="F5189" s="651" t="s">
        <v>1301</v>
      </c>
      <c r="G5189" s="651" t="s">
        <v>1303</v>
      </c>
      <c r="H5189" s="651">
        <v>0.04</v>
      </c>
      <c r="I5189" s="651" t="s">
        <v>1302</v>
      </c>
    </row>
    <row r="5190" spans="1:9" ht="15.75" x14ac:dyDescent="0.25">
      <c r="A5190" s="651">
        <v>5189</v>
      </c>
      <c r="B5190" s="651" t="s">
        <v>1308</v>
      </c>
      <c r="C5190" s="651" t="s">
        <v>1305</v>
      </c>
      <c r="D5190" s="651" t="s">
        <v>1298</v>
      </c>
      <c r="E5190" s="651" t="s">
        <v>1303</v>
      </c>
      <c r="F5190" s="651" t="s">
        <v>1301</v>
      </c>
      <c r="G5190" s="651" t="s">
        <v>1303</v>
      </c>
      <c r="H5190" s="651">
        <v>0.04</v>
      </c>
      <c r="I5190" s="651" t="s">
        <v>1302</v>
      </c>
    </row>
    <row r="5191" spans="1:9" ht="15.75" x14ac:dyDescent="0.25">
      <c r="A5191" s="651">
        <v>5190</v>
      </c>
      <c r="B5191" s="651" t="s">
        <v>1308</v>
      </c>
      <c r="C5191" s="651" t="s">
        <v>1305</v>
      </c>
      <c r="D5191" s="651" t="s">
        <v>1298</v>
      </c>
      <c r="E5191" s="651" t="s">
        <v>1303</v>
      </c>
      <c r="F5191" s="651" t="s">
        <v>1301</v>
      </c>
      <c r="G5191" s="651" t="s">
        <v>1303</v>
      </c>
      <c r="H5191" s="651">
        <v>0.04</v>
      </c>
      <c r="I5191" s="651" t="s">
        <v>1302</v>
      </c>
    </row>
    <row r="5192" spans="1:9" ht="15.75" x14ac:dyDescent="0.25">
      <c r="A5192" s="651">
        <v>5191</v>
      </c>
      <c r="B5192" s="651" t="s">
        <v>1308</v>
      </c>
      <c r="C5192" s="651" t="s">
        <v>1305</v>
      </c>
      <c r="D5192" s="651" t="s">
        <v>1298</v>
      </c>
      <c r="E5192" s="651" t="s">
        <v>1303</v>
      </c>
      <c r="F5192" s="651" t="s">
        <v>1301</v>
      </c>
      <c r="G5192" s="651" t="s">
        <v>1303</v>
      </c>
      <c r="H5192" s="651">
        <v>0.04</v>
      </c>
      <c r="I5192" s="651" t="s">
        <v>1302</v>
      </c>
    </row>
    <row r="5193" spans="1:9" ht="15.75" x14ac:dyDescent="0.25">
      <c r="A5193" s="651">
        <v>5192</v>
      </c>
      <c r="B5193" s="651" t="s">
        <v>1308</v>
      </c>
      <c r="C5193" s="651" t="s">
        <v>1305</v>
      </c>
      <c r="D5193" s="651" t="s">
        <v>1298</v>
      </c>
      <c r="E5193" s="651" t="s">
        <v>1303</v>
      </c>
      <c r="F5193" s="651" t="s">
        <v>1301</v>
      </c>
      <c r="G5193" s="651" t="s">
        <v>1303</v>
      </c>
      <c r="H5193" s="651">
        <v>0.04</v>
      </c>
      <c r="I5193" s="651" t="s">
        <v>1302</v>
      </c>
    </row>
    <row r="5194" spans="1:9" ht="15.75" x14ac:dyDescent="0.25">
      <c r="A5194" s="651">
        <v>5193</v>
      </c>
      <c r="B5194" s="651" t="s">
        <v>1308</v>
      </c>
      <c r="C5194" s="651" t="s">
        <v>1305</v>
      </c>
      <c r="D5194" s="651" t="s">
        <v>1298</v>
      </c>
      <c r="E5194" s="651" t="s">
        <v>1303</v>
      </c>
      <c r="F5194" s="651" t="s">
        <v>1301</v>
      </c>
      <c r="G5194" s="651" t="s">
        <v>1303</v>
      </c>
      <c r="H5194" s="651">
        <v>0.04</v>
      </c>
      <c r="I5194" s="651" t="s">
        <v>1302</v>
      </c>
    </row>
    <row r="5195" spans="1:9" ht="15.75" x14ac:dyDescent="0.25">
      <c r="A5195" s="651">
        <v>5194</v>
      </c>
      <c r="B5195" s="651" t="s">
        <v>1308</v>
      </c>
      <c r="C5195" s="651" t="s">
        <v>1305</v>
      </c>
      <c r="D5195" s="651" t="s">
        <v>1298</v>
      </c>
      <c r="E5195" s="651" t="s">
        <v>1303</v>
      </c>
      <c r="F5195" s="651" t="s">
        <v>1301</v>
      </c>
      <c r="G5195" s="651" t="s">
        <v>1303</v>
      </c>
      <c r="H5195" s="651">
        <v>0.04</v>
      </c>
      <c r="I5195" s="651" t="s">
        <v>1302</v>
      </c>
    </row>
    <row r="5196" spans="1:9" ht="15.75" x14ac:dyDescent="0.25">
      <c r="A5196" s="651">
        <v>5195</v>
      </c>
      <c r="B5196" s="651" t="s">
        <v>1308</v>
      </c>
      <c r="C5196" s="651" t="s">
        <v>1305</v>
      </c>
      <c r="D5196" s="651" t="s">
        <v>1298</v>
      </c>
      <c r="E5196" s="651" t="s">
        <v>1303</v>
      </c>
      <c r="F5196" s="651" t="s">
        <v>1301</v>
      </c>
      <c r="G5196" s="651" t="s">
        <v>1303</v>
      </c>
      <c r="H5196" s="651">
        <v>0.04</v>
      </c>
      <c r="I5196" s="651" t="s">
        <v>1302</v>
      </c>
    </row>
    <row r="5197" spans="1:9" ht="15.75" x14ac:dyDescent="0.25">
      <c r="A5197" s="651">
        <v>5196</v>
      </c>
      <c r="B5197" s="651" t="s">
        <v>1308</v>
      </c>
      <c r="C5197" s="651" t="s">
        <v>1305</v>
      </c>
      <c r="D5197" s="651" t="s">
        <v>1298</v>
      </c>
      <c r="E5197" s="651" t="s">
        <v>1303</v>
      </c>
      <c r="F5197" s="651" t="s">
        <v>1301</v>
      </c>
      <c r="G5197" s="651" t="s">
        <v>1303</v>
      </c>
      <c r="H5197" s="651">
        <v>0.04</v>
      </c>
      <c r="I5197" s="651" t="s">
        <v>1302</v>
      </c>
    </row>
    <row r="5198" spans="1:9" ht="15.75" x14ac:dyDescent="0.25">
      <c r="A5198" s="651">
        <v>5197</v>
      </c>
      <c r="B5198" s="651" t="s">
        <v>1308</v>
      </c>
      <c r="C5198" s="651" t="s">
        <v>1305</v>
      </c>
      <c r="D5198" s="651" t="s">
        <v>1298</v>
      </c>
      <c r="E5198" s="651" t="s">
        <v>1303</v>
      </c>
      <c r="F5198" s="651" t="s">
        <v>1301</v>
      </c>
      <c r="G5198" s="651" t="s">
        <v>1303</v>
      </c>
      <c r="H5198" s="651">
        <v>0.04</v>
      </c>
      <c r="I5198" s="651" t="s">
        <v>1302</v>
      </c>
    </row>
    <row r="5199" spans="1:9" ht="15.75" x14ac:dyDescent="0.25">
      <c r="A5199" s="651">
        <v>5198</v>
      </c>
      <c r="B5199" s="651" t="s">
        <v>1308</v>
      </c>
      <c r="C5199" s="651" t="s">
        <v>1305</v>
      </c>
      <c r="D5199" s="651" t="s">
        <v>1298</v>
      </c>
      <c r="E5199" s="651" t="s">
        <v>1303</v>
      </c>
      <c r="F5199" s="651" t="s">
        <v>1301</v>
      </c>
      <c r="G5199" s="651" t="s">
        <v>1303</v>
      </c>
      <c r="H5199" s="651">
        <v>0.04</v>
      </c>
      <c r="I5199" s="651" t="s">
        <v>1302</v>
      </c>
    </row>
    <row r="5200" spans="1:9" ht="15.75" x14ac:dyDescent="0.25">
      <c r="A5200" s="651">
        <v>5199</v>
      </c>
      <c r="B5200" s="651" t="s">
        <v>1308</v>
      </c>
      <c r="C5200" s="651" t="s">
        <v>1305</v>
      </c>
      <c r="D5200" s="651" t="s">
        <v>1298</v>
      </c>
      <c r="E5200" s="651" t="s">
        <v>1303</v>
      </c>
      <c r="F5200" s="651" t="s">
        <v>1301</v>
      </c>
      <c r="G5200" s="651" t="s">
        <v>1303</v>
      </c>
      <c r="H5200" s="651">
        <v>0.04</v>
      </c>
      <c r="I5200" s="651" t="s">
        <v>1302</v>
      </c>
    </row>
    <row r="5201" spans="1:9" ht="15.75" x14ac:dyDescent="0.25">
      <c r="A5201" s="651">
        <v>5200</v>
      </c>
      <c r="B5201" s="651" t="s">
        <v>1308</v>
      </c>
      <c r="C5201" s="651" t="s">
        <v>1305</v>
      </c>
      <c r="D5201" s="651" t="s">
        <v>1298</v>
      </c>
      <c r="E5201" s="651" t="s">
        <v>1303</v>
      </c>
      <c r="F5201" s="651" t="s">
        <v>1301</v>
      </c>
      <c r="G5201" s="651" t="s">
        <v>1303</v>
      </c>
      <c r="H5201" s="651">
        <v>0.04</v>
      </c>
      <c r="I5201" s="651" t="s">
        <v>1302</v>
      </c>
    </row>
    <row r="5202" spans="1:9" ht="15.75" x14ac:dyDescent="0.25">
      <c r="A5202" s="651">
        <v>5201</v>
      </c>
      <c r="B5202" s="651" t="s">
        <v>1308</v>
      </c>
      <c r="C5202" s="651" t="s">
        <v>1305</v>
      </c>
      <c r="D5202" s="651" t="s">
        <v>1298</v>
      </c>
      <c r="E5202" s="651" t="s">
        <v>1303</v>
      </c>
      <c r="F5202" s="651" t="s">
        <v>1301</v>
      </c>
      <c r="G5202" s="651" t="s">
        <v>1303</v>
      </c>
      <c r="H5202" s="651">
        <v>0.04</v>
      </c>
      <c r="I5202" s="651" t="s">
        <v>1302</v>
      </c>
    </row>
    <row r="5203" spans="1:9" ht="15.75" x14ac:dyDescent="0.25">
      <c r="A5203" s="651">
        <v>5202</v>
      </c>
      <c r="B5203" s="651" t="s">
        <v>1308</v>
      </c>
      <c r="C5203" s="651" t="s">
        <v>1305</v>
      </c>
      <c r="D5203" s="651" t="s">
        <v>1298</v>
      </c>
      <c r="E5203" s="651" t="s">
        <v>1303</v>
      </c>
      <c r="F5203" s="651" t="s">
        <v>1301</v>
      </c>
      <c r="G5203" s="651" t="s">
        <v>1303</v>
      </c>
      <c r="H5203" s="651">
        <v>0.04</v>
      </c>
      <c r="I5203" s="651" t="s">
        <v>1302</v>
      </c>
    </row>
    <row r="5204" spans="1:9" ht="15.75" x14ac:dyDescent="0.25">
      <c r="A5204" s="651">
        <v>5203</v>
      </c>
      <c r="B5204" s="651" t="s">
        <v>1308</v>
      </c>
      <c r="C5204" s="651" t="s">
        <v>1305</v>
      </c>
      <c r="D5204" s="651" t="s">
        <v>1298</v>
      </c>
      <c r="E5204" s="651" t="s">
        <v>1303</v>
      </c>
      <c r="F5204" s="651" t="s">
        <v>1301</v>
      </c>
      <c r="G5204" s="651" t="s">
        <v>1303</v>
      </c>
      <c r="H5204" s="651">
        <v>0.04</v>
      </c>
      <c r="I5204" s="651" t="s">
        <v>1302</v>
      </c>
    </row>
    <row r="5205" spans="1:9" ht="15.75" x14ac:dyDescent="0.25">
      <c r="A5205" s="651">
        <v>5204</v>
      </c>
      <c r="B5205" s="651" t="s">
        <v>1308</v>
      </c>
      <c r="C5205" s="651" t="s">
        <v>1305</v>
      </c>
      <c r="D5205" s="651" t="s">
        <v>1298</v>
      </c>
      <c r="E5205" s="651" t="s">
        <v>1303</v>
      </c>
      <c r="F5205" s="651" t="s">
        <v>1301</v>
      </c>
      <c r="G5205" s="651" t="s">
        <v>1303</v>
      </c>
      <c r="H5205" s="651">
        <v>0.04</v>
      </c>
      <c r="I5205" s="651" t="s">
        <v>1302</v>
      </c>
    </row>
    <row r="5206" spans="1:9" ht="15.75" x14ac:dyDescent="0.25">
      <c r="A5206" s="651">
        <v>5205</v>
      </c>
      <c r="B5206" s="651" t="s">
        <v>1308</v>
      </c>
      <c r="C5206" s="651" t="s">
        <v>1305</v>
      </c>
      <c r="D5206" s="651" t="s">
        <v>1298</v>
      </c>
      <c r="E5206" s="651" t="s">
        <v>1303</v>
      </c>
      <c r="F5206" s="651" t="s">
        <v>1301</v>
      </c>
      <c r="G5206" s="651" t="s">
        <v>1303</v>
      </c>
      <c r="H5206" s="651">
        <v>0.04</v>
      </c>
      <c r="I5206" s="651" t="s">
        <v>1302</v>
      </c>
    </row>
    <row r="5207" spans="1:9" ht="15.75" x14ac:dyDescent="0.25">
      <c r="A5207" s="651">
        <v>5206</v>
      </c>
      <c r="B5207" s="651" t="s">
        <v>1308</v>
      </c>
      <c r="C5207" s="651" t="s">
        <v>1305</v>
      </c>
      <c r="D5207" s="651" t="s">
        <v>1298</v>
      </c>
      <c r="E5207" s="651" t="s">
        <v>1303</v>
      </c>
      <c r="F5207" s="651" t="s">
        <v>1301</v>
      </c>
      <c r="G5207" s="651" t="s">
        <v>1303</v>
      </c>
      <c r="H5207" s="651">
        <v>0.04</v>
      </c>
      <c r="I5207" s="651" t="s">
        <v>1302</v>
      </c>
    </row>
    <row r="5208" spans="1:9" ht="15.75" x14ac:dyDescent="0.25">
      <c r="A5208" s="651">
        <v>5207</v>
      </c>
      <c r="B5208" s="651" t="s">
        <v>1308</v>
      </c>
      <c r="C5208" s="651" t="s">
        <v>1305</v>
      </c>
      <c r="D5208" s="651" t="s">
        <v>1298</v>
      </c>
      <c r="E5208" s="651" t="s">
        <v>1303</v>
      </c>
      <c r="F5208" s="651" t="s">
        <v>1301</v>
      </c>
      <c r="G5208" s="651" t="s">
        <v>1303</v>
      </c>
      <c r="H5208" s="651">
        <v>0.04</v>
      </c>
      <c r="I5208" s="651" t="s">
        <v>1302</v>
      </c>
    </row>
    <row r="5209" spans="1:9" ht="15.75" x14ac:dyDescent="0.25">
      <c r="A5209" s="651">
        <v>5208</v>
      </c>
      <c r="B5209" s="651" t="s">
        <v>1308</v>
      </c>
      <c r="C5209" s="651" t="s">
        <v>1305</v>
      </c>
      <c r="D5209" s="651" t="s">
        <v>1298</v>
      </c>
      <c r="E5209" s="651" t="s">
        <v>1303</v>
      </c>
      <c r="F5209" s="651" t="s">
        <v>1301</v>
      </c>
      <c r="G5209" s="651" t="s">
        <v>1303</v>
      </c>
      <c r="H5209" s="651">
        <v>0.04</v>
      </c>
      <c r="I5209" s="651" t="s">
        <v>1302</v>
      </c>
    </row>
    <row r="5210" spans="1:9" ht="15.75" x14ac:dyDescent="0.25">
      <c r="A5210" s="651">
        <v>5209</v>
      </c>
      <c r="B5210" s="651" t="s">
        <v>1308</v>
      </c>
      <c r="C5210" s="651" t="s">
        <v>1305</v>
      </c>
      <c r="D5210" s="651" t="s">
        <v>1298</v>
      </c>
      <c r="E5210" s="651" t="s">
        <v>1303</v>
      </c>
      <c r="F5210" s="651" t="s">
        <v>1301</v>
      </c>
      <c r="G5210" s="651" t="s">
        <v>1303</v>
      </c>
      <c r="H5210" s="651">
        <v>0.04</v>
      </c>
      <c r="I5210" s="651" t="s">
        <v>1302</v>
      </c>
    </row>
    <row r="5211" spans="1:9" ht="15.75" x14ac:dyDescent="0.25">
      <c r="A5211" s="651">
        <v>5210</v>
      </c>
      <c r="B5211" s="651" t="s">
        <v>1308</v>
      </c>
      <c r="C5211" s="651" t="s">
        <v>1305</v>
      </c>
      <c r="D5211" s="651" t="s">
        <v>1298</v>
      </c>
      <c r="E5211" s="651" t="s">
        <v>1303</v>
      </c>
      <c r="F5211" s="651" t="s">
        <v>1301</v>
      </c>
      <c r="G5211" s="651" t="s">
        <v>1303</v>
      </c>
      <c r="H5211" s="651">
        <v>0.04</v>
      </c>
      <c r="I5211" s="651" t="s">
        <v>1302</v>
      </c>
    </row>
    <row r="5212" spans="1:9" ht="15.75" x14ac:dyDescent="0.25">
      <c r="A5212" s="651">
        <v>5211</v>
      </c>
      <c r="B5212" s="651" t="s">
        <v>1308</v>
      </c>
      <c r="C5212" s="651" t="s">
        <v>1305</v>
      </c>
      <c r="D5212" s="651" t="s">
        <v>1298</v>
      </c>
      <c r="E5212" s="651" t="s">
        <v>1303</v>
      </c>
      <c r="F5212" s="651" t="s">
        <v>1301</v>
      </c>
      <c r="G5212" s="651" t="s">
        <v>1303</v>
      </c>
      <c r="H5212" s="651">
        <v>0.04</v>
      </c>
      <c r="I5212" s="651" t="s">
        <v>1302</v>
      </c>
    </row>
    <row r="5213" spans="1:9" ht="15.75" x14ac:dyDescent="0.25">
      <c r="A5213" s="651">
        <v>5212</v>
      </c>
      <c r="B5213" s="651" t="s">
        <v>1308</v>
      </c>
      <c r="C5213" s="651" t="s">
        <v>1305</v>
      </c>
      <c r="D5213" s="651" t="s">
        <v>1298</v>
      </c>
      <c r="E5213" s="651" t="s">
        <v>1303</v>
      </c>
      <c r="F5213" s="651" t="s">
        <v>1301</v>
      </c>
      <c r="G5213" s="651" t="s">
        <v>1303</v>
      </c>
      <c r="H5213" s="651">
        <v>0.04</v>
      </c>
      <c r="I5213" s="651" t="s">
        <v>1302</v>
      </c>
    </row>
    <row r="5214" spans="1:9" ht="15.75" x14ac:dyDescent="0.25">
      <c r="A5214" s="651">
        <v>5213</v>
      </c>
      <c r="B5214" s="651" t="s">
        <v>1308</v>
      </c>
      <c r="C5214" s="651" t="s">
        <v>1305</v>
      </c>
      <c r="D5214" s="651" t="s">
        <v>1298</v>
      </c>
      <c r="E5214" s="651" t="s">
        <v>1303</v>
      </c>
      <c r="F5214" s="651" t="s">
        <v>1301</v>
      </c>
      <c r="G5214" s="651" t="s">
        <v>1303</v>
      </c>
      <c r="H5214" s="651">
        <v>0.04</v>
      </c>
      <c r="I5214" s="651" t="s">
        <v>1302</v>
      </c>
    </row>
    <row r="5215" spans="1:9" ht="15.75" x14ac:dyDescent="0.25">
      <c r="A5215" s="651">
        <v>5214</v>
      </c>
      <c r="B5215" s="651" t="s">
        <v>1308</v>
      </c>
      <c r="C5215" s="651" t="s">
        <v>1305</v>
      </c>
      <c r="D5215" s="651" t="s">
        <v>1298</v>
      </c>
      <c r="E5215" s="651" t="s">
        <v>1303</v>
      </c>
      <c r="F5215" s="651" t="s">
        <v>1301</v>
      </c>
      <c r="G5215" s="651" t="s">
        <v>1303</v>
      </c>
      <c r="H5215" s="651">
        <v>0.04</v>
      </c>
      <c r="I5215" s="651" t="s">
        <v>1302</v>
      </c>
    </row>
    <row r="5216" spans="1:9" ht="15.75" x14ac:dyDescent="0.25">
      <c r="A5216" s="651">
        <v>5215</v>
      </c>
      <c r="B5216" s="651" t="s">
        <v>1308</v>
      </c>
      <c r="C5216" s="651" t="s">
        <v>1305</v>
      </c>
      <c r="D5216" s="651" t="s">
        <v>1298</v>
      </c>
      <c r="E5216" s="651" t="s">
        <v>1303</v>
      </c>
      <c r="F5216" s="651" t="s">
        <v>1301</v>
      </c>
      <c r="G5216" s="651" t="s">
        <v>1303</v>
      </c>
      <c r="H5216" s="651">
        <v>0.04</v>
      </c>
      <c r="I5216" s="651" t="s">
        <v>1302</v>
      </c>
    </row>
    <row r="5217" spans="1:9" ht="15.75" x14ac:dyDescent="0.25">
      <c r="A5217" s="651">
        <v>5216</v>
      </c>
      <c r="B5217" s="651" t="s">
        <v>1308</v>
      </c>
      <c r="C5217" s="651" t="s">
        <v>1305</v>
      </c>
      <c r="D5217" s="651" t="s">
        <v>1298</v>
      </c>
      <c r="E5217" s="651" t="s">
        <v>1303</v>
      </c>
      <c r="F5217" s="651" t="s">
        <v>1301</v>
      </c>
      <c r="G5217" s="651" t="s">
        <v>1303</v>
      </c>
      <c r="H5217" s="651">
        <v>0.04</v>
      </c>
      <c r="I5217" s="651" t="s">
        <v>1302</v>
      </c>
    </row>
    <row r="5218" spans="1:9" ht="15.75" x14ac:dyDescent="0.25">
      <c r="A5218" s="651">
        <v>5217</v>
      </c>
      <c r="B5218" s="651" t="s">
        <v>1308</v>
      </c>
      <c r="C5218" s="651" t="s">
        <v>1305</v>
      </c>
      <c r="D5218" s="651" t="s">
        <v>1298</v>
      </c>
      <c r="E5218" s="651" t="s">
        <v>1303</v>
      </c>
      <c r="F5218" s="651" t="s">
        <v>1301</v>
      </c>
      <c r="G5218" s="651" t="s">
        <v>1303</v>
      </c>
      <c r="H5218" s="651">
        <v>0.04</v>
      </c>
      <c r="I5218" s="651" t="s">
        <v>1302</v>
      </c>
    </row>
    <row r="5219" spans="1:9" ht="15.75" x14ac:dyDescent="0.25">
      <c r="A5219" s="651">
        <v>5218</v>
      </c>
      <c r="B5219" s="651" t="s">
        <v>1308</v>
      </c>
      <c r="C5219" s="651" t="s">
        <v>1305</v>
      </c>
      <c r="D5219" s="651" t="s">
        <v>1298</v>
      </c>
      <c r="E5219" s="651" t="s">
        <v>1303</v>
      </c>
      <c r="F5219" s="651" t="s">
        <v>1301</v>
      </c>
      <c r="G5219" s="651" t="s">
        <v>1303</v>
      </c>
      <c r="H5219" s="651">
        <v>0.04</v>
      </c>
      <c r="I5219" s="651" t="s">
        <v>1302</v>
      </c>
    </row>
    <row r="5220" spans="1:9" ht="15.75" x14ac:dyDescent="0.25">
      <c r="A5220" s="651">
        <v>5219</v>
      </c>
      <c r="B5220" s="651" t="s">
        <v>1308</v>
      </c>
      <c r="C5220" s="651" t="s">
        <v>1305</v>
      </c>
      <c r="D5220" s="651" t="s">
        <v>1298</v>
      </c>
      <c r="E5220" s="651" t="s">
        <v>1303</v>
      </c>
      <c r="F5220" s="651" t="s">
        <v>1301</v>
      </c>
      <c r="G5220" s="651" t="s">
        <v>1303</v>
      </c>
      <c r="H5220" s="651">
        <v>0.04</v>
      </c>
      <c r="I5220" s="651" t="s">
        <v>1302</v>
      </c>
    </row>
    <row r="5221" spans="1:9" ht="15.75" x14ac:dyDescent="0.25">
      <c r="A5221" s="651">
        <v>5220</v>
      </c>
      <c r="B5221" s="651" t="s">
        <v>1308</v>
      </c>
      <c r="C5221" s="651" t="s">
        <v>1305</v>
      </c>
      <c r="D5221" s="651" t="s">
        <v>1298</v>
      </c>
      <c r="E5221" s="651" t="s">
        <v>1303</v>
      </c>
      <c r="F5221" s="651" t="s">
        <v>1301</v>
      </c>
      <c r="G5221" s="651" t="s">
        <v>1303</v>
      </c>
      <c r="H5221" s="651">
        <v>0.04</v>
      </c>
      <c r="I5221" s="651" t="s">
        <v>1302</v>
      </c>
    </row>
    <row r="5222" spans="1:9" ht="15.75" x14ac:dyDescent="0.25">
      <c r="A5222" s="651">
        <v>5221</v>
      </c>
      <c r="B5222" s="651" t="s">
        <v>1308</v>
      </c>
      <c r="C5222" s="651" t="s">
        <v>1305</v>
      </c>
      <c r="D5222" s="651" t="s">
        <v>1298</v>
      </c>
      <c r="E5222" s="651" t="s">
        <v>1303</v>
      </c>
      <c r="F5222" s="651" t="s">
        <v>1301</v>
      </c>
      <c r="G5222" s="651" t="s">
        <v>1303</v>
      </c>
      <c r="H5222" s="651">
        <v>0.04</v>
      </c>
      <c r="I5222" s="651" t="s">
        <v>1302</v>
      </c>
    </row>
    <row r="5223" spans="1:9" ht="15.75" x14ac:dyDescent="0.25">
      <c r="A5223" s="651">
        <v>5222</v>
      </c>
      <c r="B5223" s="651" t="s">
        <v>1308</v>
      </c>
      <c r="C5223" s="651" t="s">
        <v>1305</v>
      </c>
      <c r="D5223" s="651" t="s">
        <v>1298</v>
      </c>
      <c r="E5223" s="651" t="s">
        <v>1303</v>
      </c>
      <c r="F5223" s="651" t="s">
        <v>1301</v>
      </c>
      <c r="G5223" s="651" t="s">
        <v>1303</v>
      </c>
      <c r="H5223" s="651">
        <v>0.04</v>
      </c>
      <c r="I5223" s="651" t="s">
        <v>1302</v>
      </c>
    </row>
    <row r="5224" spans="1:9" ht="15.75" x14ac:dyDescent="0.25">
      <c r="A5224" s="651">
        <v>5223</v>
      </c>
      <c r="B5224" s="651" t="s">
        <v>1308</v>
      </c>
      <c r="C5224" s="651" t="s">
        <v>1305</v>
      </c>
      <c r="D5224" s="651" t="s">
        <v>1298</v>
      </c>
      <c r="E5224" s="651" t="s">
        <v>1303</v>
      </c>
      <c r="F5224" s="651" t="s">
        <v>1301</v>
      </c>
      <c r="G5224" s="651" t="s">
        <v>1303</v>
      </c>
      <c r="H5224" s="651">
        <v>0.04</v>
      </c>
      <c r="I5224" s="651" t="s">
        <v>1302</v>
      </c>
    </row>
    <row r="5225" spans="1:9" ht="15.75" x14ac:dyDescent="0.25">
      <c r="A5225" s="651">
        <v>5224</v>
      </c>
      <c r="B5225" s="651" t="s">
        <v>1308</v>
      </c>
      <c r="C5225" s="651" t="s">
        <v>1305</v>
      </c>
      <c r="D5225" s="651" t="s">
        <v>1298</v>
      </c>
      <c r="E5225" s="651" t="s">
        <v>1303</v>
      </c>
      <c r="F5225" s="651" t="s">
        <v>1301</v>
      </c>
      <c r="G5225" s="651" t="s">
        <v>1303</v>
      </c>
      <c r="H5225" s="651">
        <v>0.04</v>
      </c>
      <c r="I5225" s="651" t="s">
        <v>1302</v>
      </c>
    </row>
    <row r="5226" spans="1:9" ht="15.75" x14ac:dyDescent="0.25">
      <c r="A5226" s="651">
        <v>5225</v>
      </c>
      <c r="B5226" s="651" t="s">
        <v>1308</v>
      </c>
      <c r="C5226" s="651" t="s">
        <v>1305</v>
      </c>
      <c r="D5226" s="651" t="s">
        <v>1298</v>
      </c>
      <c r="E5226" s="651" t="s">
        <v>1303</v>
      </c>
      <c r="F5226" s="651" t="s">
        <v>1301</v>
      </c>
      <c r="G5226" s="651" t="s">
        <v>1303</v>
      </c>
      <c r="H5226" s="651">
        <v>0.04</v>
      </c>
      <c r="I5226" s="651" t="s">
        <v>1302</v>
      </c>
    </row>
    <row r="5227" spans="1:9" ht="15.75" x14ac:dyDescent="0.25">
      <c r="A5227" s="651">
        <v>5226</v>
      </c>
      <c r="B5227" s="651" t="s">
        <v>1308</v>
      </c>
      <c r="C5227" s="651" t="s">
        <v>1305</v>
      </c>
      <c r="D5227" s="651" t="s">
        <v>1298</v>
      </c>
      <c r="E5227" s="651" t="s">
        <v>1303</v>
      </c>
      <c r="F5227" s="651" t="s">
        <v>1301</v>
      </c>
      <c r="G5227" s="651" t="s">
        <v>1303</v>
      </c>
      <c r="H5227" s="651">
        <v>0.04</v>
      </c>
      <c r="I5227" s="651" t="s">
        <v>1302</v>
      </c>
    </row>
    <row r="5228" spans="1:9" ht="15.75" x14ac:dyDescent="0.25">
      <c r="A5228" s="651">
        <v>5227</v>
      </c>
      <c r="B5228" s="651" t="s">
        <v>1308</v>
      </c>
      <c r="C5228" s="651" t="s">
        <v>1305</v>
      </c>
      <c r="D5228" s="651" t="s">
        <v>1298</v>
      </c>
      <c r="E5228" s="651" t="s">
        <v>1303</v>
      </c>
      <c r="F5228" s="651" t="s">
        <v>1301</v>
      </c>
      <c r="G5228" s="651" t="s">
        <v>1303</v>
      </c>
      <c r="H5228" s="651">
        <v>0.04</v>
      </c>
      <c r="I5228" s="651" t="s">
        <v>1302</v>
      </c>
    </row>
    <row r="5229" spans="1:9" ht="15.75" x14ac:dyDescent="0.25">
      <c r="A5229" s="651">
        <v>5228</v>
      </c>
      <c r="B5229" s="651" t="s">
        <v>1308</v>
      </c>
      <c r="C5229" s="651" t="s">
        <v>1305</v>
      </c>
      <c r="D5229" s="651" t="s">
        <v>1298</v>
      </c>
      <c r="E5229" s="651" t="s">
        <v>1303</v>
      </c>
      <c r="F5229" s="651" t="s">
        <v>1301</v>
      </c>
      <c r="G5229" s="651" t="s">
        <v>1303</v>
      </c>
      <c r="H5229" s="651">
        <v>0.04</v>
      </c>
      <c r="I5229" s="651" t="s">
        <v>1302</v>
      </c>
    </row>
    <row r="5230" spans="1:9" ht="15.75" x14ac:dyDescent="0.25">
      <c r="A5230" s="651">
        <v>5229</v>
      </c>
      <c r="B5230" s="651" t="s">
        <v>1308</v>
      </c>
      <c r="C5230" s="651" t="s">
        <v>1305</v>
      </c>
      <c r="D5230" s="651" t="s">
        <v>1298</v>
      </c>
      <c r="E5230" s="651" t="s">
        <v>1303</v>
      </c>
      <c r="F5230" s="651" t="s">
        <v>1301</v>
      </c>
      <c r="G5230" s="651" t="s">
        <v>1303</v>
      </c>
      <c r="H5230" s="651">
        <v>0.04</v>
      </c>
      <c r="I5230" s="651" t="s">
        <v>1302</v>
      </c>
    </row>
    <row r="5231" spans="1:9" ht="15.75" x14ac:dyDescent="0.25">
      <c r="A5231" s="651">
        <v>5230</v>
      </c>
      <c r="B5231" s="651" t="s">
        <v>1308</v>
      </c>
      <c r="C5231" s="651" t="s">
        <v>1305</v>
      </c>
      <c r="D5231" s="651" t="s">
        <v>1298</v>
      </c>
      <c r="E5231" s="651" t="s">
        <v>1303</v>
      </c>
      <c r="F5231" s="651" t="s">
        <v>1301</v>
      </c>
      <c r="G5231" s="651" t="s">
        <v>1303</v>
      </c>
      <c r="H5231" s="651">
        <v>0.04</v>
      </c>
      <c r="I5231" s="651" t="s">
        <v>1302</v>
      </c>
    </row>
    <row r="5232" spans="1:9" ht="15.75" x14ac:dyDescent="0.25">
      <c r="A5232" s="651">
        <v>5231</v>
      </c>
      <c r="B5232" s="651" t="s">
        <v>1308</v>
      </c>
      <c r="C5232" s="651" t="s">
        <v>1305</v>
      </c>
      <c r="D5232" s="651" t="s">
        <v>1298</v>
      </c>
      <c r="E5232" s="651" t="s">
        <v>1303</v>
      </c>
      <c r="F5232" s="651" t="s">
        <v>1301</v>
      </c>
      <c r="G5232" s="651" t="s">
        <v>1303</v>
      </c>
      <c r="H5232" s="651">
        <v>0.04</v>
      </c>
      <c r="I5232" s="651" t="s">
        <v>1302</v>
      </c>
    </row>
    <row r="5233" spans="1:9" ht="15.75" x14ac:dyDescent="0.25">
      <c r="A5233" s="651">
        <v>5232</v>
      </c>
      <c r="B5233" s="651" t="s">
        <v>1308</v>
      </c>
      <c r="C5233" s="651" t="s">
        <v>1305</v>
      </c>
      <c r="D5233" s="651" t="s">
        <v>1298</v>
      </c>
      <c r="E5233" s="651" t="s">
        <v>1303</v>
      </c>
      <c r="F5233" s="651" t="s">
        <v>1301</v>
      </c>
      <c r="G5233" s="651" t="s">
        <v>1303</v>
      </c>
      <c r="H5233" s="651">
        <v>0.04</v>
      </c>
      <c r="I5233" s="651" t="s">
        <v>1302</v>
      </c>
    </row>
    <row r="5234" spans="1:9" ht="15.75" x14ac:dyDescent="0.25">
      <c r="A5234" s="651">
        <v>5233</v>
      </c>
      <c r="B5234" s="651" t="s">
        <v>1308</v>
      </c>
      <c r="C5234" s="651" t="s">
        <v>1305</v>
      </c>
      <c r="D5234" s="651" t="s">
        <v>1298</v>
      </c>
      <c r="E5234" s="651" t="s">
        <v>1303</v>
      </c>
      <c r="F5234" s="651" t="s">
        <v>1301</v>
      </c>
      <c r="G5234" s="651" t="s">
        <v>1303</v>
      </c>
      <c r="H5234" s="651">
        <v>0.04</v>
      </c>
      <c r="I5234" s="651" t="s">
        <v>1302</v>
      </c>
    </row>
    <row r="5235" spans="1:9" ht="15.75" x14ac:dyDescent="0.25">
      <c r="A5235" s="651">
        <v>5234</v>
      </c>
      <c r="B5235" s="651" t="s">
        <v>1308</v>
      </c>
      <c r="C5235" s="651" t="s">
        <v>1305</v>
      </c>
      <c r="D5235" s="651" t="s">
        <v>1298</v>
      </c>
      <c r="E5235" s="651" t="s">
        <v>1303</v>
      </c>
      <c r="F5235" s="651" t="s">
        <v>1301</v>
      </c>
      <c r="G5235" s="651" t="s">
        <v>1303</v>
      </c>
      <c r="H5235" s="651">
        <v>0.04</v>
      </c>
      <c r="I5235" s="651" t="s">
        <v>1302</v>
      </c>
    </row>
    <row r="5236" spans="1:9" ht="15.75" x14ac:dyDescent="0.25">
      <c r="A5236" s="651">
        <v>5235</v>
      </c>
      <c r="B5236" s="651" t="s">
        <v>1308</v>
      </c>
      <c r="C5236" s="651" t="s">
        <v>1305</v>
      </c>
      <c r="D5236" s="651" t="s">
        <v>1298</v>
      </c>
      <c r="E5236" s="651" t="s">
        <v>1303</v>
      </c>
      <c r="F5236" s="651" t="s">
        <v>1301</v>
      </c>
      <c r="G5236" s="651" t="s">
        <v>1303</v>
      </c>
      <c r="H5236" s="651">
        <v>0.04</v>
      </c>
      <c r="I5236" s="651" t="s">
        <v>1302</v>
      </c>
    </row>
    <row r="5237" spans="1:9" ht="15.75" x14ac:dyDescent="0.25">
      <c r="A5237" s="651">
        <v>5236</v>
      </c>
      <c r="B5237" s="651" t="s">
        <v>1308</v>
      </c>
      <c r="C5237" s="651" t="s">
        <v>1305</v>
      </c>
      <c r="D5237" s="651" t="s">
        <v>1298</v>
      </c>
      <c r="E5237" s="651" t="s">
        <v>1303</v>
      </c>
      <c r="F5237" s="651" t="s">
        <v>1301</v>
      </c>
      <c r="G5237" s="651" t="s">
        <v>1303</v>
      </c>
      <c r="H5237" s="651">
        <v>0.04</v>
      </c>
      <c r="I5237" s="651" t="s">
        <v>1302</v>
      </c>
    </row>
    <row r="5238" spans="1:9" ht="15.75" x14ac:dyDescent="0.25">
      <c r="A5238" s="651">
        <v>5237</v>
      </c>
      <c r="B5238" s="651" t="s">
        <v>1308</v>
      </c>
      <c r="C5238" s="651" t="s">
        <v>1305</v>
      </c>
      <c r="D5238" s="651" t="s">
        <v>1298</v>
      </c>
      <c r="E5238" s="651" t="s">
        <v>1303</v>
      </c>
      <c r="F5238" s="651" t="s">
        <v>1301</v>
      </c>
      <c r="G5238" s="651" t="s">
        <v>1303</v>
      </c>
      <c r="H5238" s="651">
        <v>0.04</v>
      </c>
      <c r="I5238" s="651" t="s">
        <v>1302</v>
      </c>
    </row>
    <row r="5239" spans="1:9" ht="15.75" x14ac:dyDescent="0.25">
      <c r="A5239" s="651">
        <v>5238</v>
      </c>
      <c r="B5239" s="651" t="s">
        <v>1308</v>
      </c>
      <c r="C5239" s="651" t="s">
        <v>1305</v>
      </c>
      <c r="D5239" s="651" t="s">
        <v>1298</v>
      </c>
      <c r="E5239" s="651" t="s">
        <v>1303</v>
      </c>
      <c r="F5239" s="651" t="s">
        <v>1301</v>
      </c>
      <c r="G5239" s="651" t="s">
        <v>1303</v>
      </c>
      <c r="H5239" s="651">
        <v>0.04</v>
      </c>
      <c r="I5239" s="651" t="s">
        <v>1302</v>
      </c>
    </row>
    <row r="5240" spans="1:9" ht="15.75" x14ac:dyDescent="0.25">
      <c r="A5240" s="651">
        <v>5239</v>
      </c>
      <c r="B5240" s="651" t="s">
        <v>1308</v>
      </c>
      <c r="C5240" s="651" t="s">
        <v>1305</v>
      </c>
      <c r="D5240" s="651" t="s">
        <v>1298</v>
      </c>
      <c r="E5240" s="651" t="s">
        <v>1303</v>
      </c>
      <c r="F5240" s="651" t="s">
        <v>1301</v>
      </c>
      <c r="G5240" s="651" t="s">
        <v>1303</v>
      </c>
      <c r="H5240" s="651">
        <v>0.04</v>
      </c>
      <c r="I5240" s="651" t="s">
        <v>1302</v>
      </c>
    </row>
    <row r="5241" spans="1:9" ht="15.75" x14ac:dyDescent="0.25">
      <c r="A5241" s="651">
        <v>5240</v>
      </c>
      <c r="B5241" s="651" t="s">
        <v>1308</v>
      </c>
      <c r="C5241" s="651" t="s">
        <v>1305</v>
      </c>
      <c r="D5241" s="651" t="s">
        <v>1298</v>
      </c>
      <c r="E5241" s="651" t="s">
        <v>1303</v>
      </c>
      <c r="F5241" s="651" t="s">
        <v>1301</v>
      </c>
      <c r="G5241" s="651" t="s">
        <v>1303</v>
      </c>
      <c r="H5241" s="651">
        <v>0.04</v>
      </c>
      <c r="I5241" s="651" t="s">
        <v>1302</v>
      </c>
    </row>
    <row r="5242" spans="1:9" ht="15.75" x14ac:dyDescent="0.25">
      <c r="A5242" s="651">
        <v>5241</v>
      </c>
      <c r="B5242" s="651" t="s">
        <v>1308</v>
      </c>
      <c r="C5242" s="651" t="s">
        <v>1305</v>
      </c>
      <c r="D5242" s="651" t="s">
        <v>1298</v>
      </c>
      <c r="E5242" s="651" t="s">
        <v>1303</v>
      </c>
      <c r="F5242" s="651" t="s">
        <v>1301</v>
      </c>
      <c r="G5242" s="651" t="s">
        <v>1303</v>
      </c>
      <c r="H5242" s="651">
        <v>0.04</v>
      </c>
      <c r="I5242" s="651" t="s">
        <v>1302</v>
      </c>
    </row>
    <row r="5243" spans="1:9" ht="15.75" x14ac:dyDescent="0.25">
      <c r="A5243" s="651">
        <v>5242</v>
      </c>
      <c r="B5243" s="651" t="s">
        <v>1308</v>
      </c>
      <c r="C5243" s="651" t="s">
        <v>1305</v>
      </c>
      <c r="D5243" s="651" t="s">
        <v>1298</v>
      </c>
      <c r="E5243" s="651" t="s">
        <v>1303</v>
      </c>
      <c r="F5243" s="651" t="s">
        <v>1301</v>
      </c>
      <c r="G5243" s="651" t="s">
        <v>1303</v>
      </c>
      <c r="H5243" s="651">
        <v>0.04</v>
      </c>
      <c r="I5243" s="651" t="s">
        <v>1302</v>
      </c>
    </row>
    <row r="5244" spans="1:9" ht="15.75" x14ac:dyDescent="0.25">
      <c r="A5244" s="651">
        <v>5243</v>
      </c>
      <c r="B5244" s="651" t="s">
        <v>1308</v>
      </c>
      <c r="C5244" s="651" t="s">
        <v>1305</v>
      </c>
      <c r="D5244" s="651" t="s">
        <v>1298</v>
      </c>
      <c r="E5244" s="651" t="s">
        <v>1303</v>
      </c>
      <c r="F5244" s="651" t="s">
        <v>1301</v>
      </c>
      <c r="G5244" s="651" t="s">
        <v>1303</v>
      </c>
      <c r="H5244" s="651">
        <v>0.04</v>
      </c>
      <c r="I5244" s="651" t="s">
        <v>1302</v>
      </c>
    </row>
    <row r="5245" spans="1:9" ht="15.75" x14ac:dyDescent="0.25">
      <c r="A5245" s="651">
        <v>5244</v>
      </c>
      <c r="B5245" s="651" t="s">
        <v>1308</v>
      </c>
      <c r="C5245" s="651" t="s">
        <v>1305</v>
      </c>
      <c r="D5245" s="651" t="s">
        <v>1298</v>
      </c>
      <c r="E5245" s="651" t="s">
        <v>1303</v>
      </c>
      <c r="F5245" s="651" t="s">
        <v>1301</v>
      </c>
      <c r="G5245" s="651" t="s">
        <v>1303</v>
      </c>
      <c r="H5245" s="651">
        <v>0.04</v>
      </c>
      <c r="I5245" s="651" t="s">
        <v>1302</v>
      </c>
    </row>
    <row r="5246" spans="1:9" ht="15.75" x14ac:dyDescent="0.25">
      <c r="A5246" s="651">
        <v>5245</v>
      </c>
      <c r="B5246" s="651" t="s">
        <v>1308</v>
      </c>
      <c r="C5246" s="651" t="s">
        <v>1305</v>
      </c>
      <c r="D5246" s="651" t="s">
        <v>1298</v>
      </c>
      <c r="E5246" s="651" t="s">
        <v>1303</v>
      </c>
      <c r="F5246" s="651" t="s">
        <v>1301</v>
      </c>
      <c r="G5246" s="651" t="s">
        <v>1303</v>
      </c>
      <c r="H5246" s="651">
        <v>0.04</v>
      </c>
      <c r="I5246" s="651" t="s">
        <v>1302</v>
      </c>
    </row>
    <row r="5247" spans="1:9" ht="15.75" x14ac:dyDescent="0.25">
      <c r="A5247" s="651">
        <v>5246</v>
      </c>
      <c r="B5247" s="651" t="s">
        <v>1308</v>
      </c>
      <c r="C5247" s="651" t="s">
        <v>1305</v>
      </c>
      <c r="D5247" s="651" t="s">
        <v>1298</v>
      </c>
      <c r="E5247" s="651" t="s">
        <v>1303</v>
      </c>
      <c r="F5247" s="651" t="s">
        <v>1301</v>
      </c>
      <c r="G5247" s="651" t="s">
        <v>1303</v>
      </c>
      <c r="H5247" s="651">
        <v>0.04</v>
      </c>
      <c r="I5247" s="651" t="s">
        <v>1302</v>
      </c>
    </row>
    <row r="5248" spans="1:9" ht="15.75" x14ac:dyDescent="0.25">
      <c r="A5248" s="651">
        <v>5247</v>
      </c>
      <c r="B5248" s="651" t="s">
        <v>1308</v>
      </c>
      <c r="C5248" s="651" t="s">
        <v>1305</v>
      </c>
      <c r="D5248" s="651" t="s">
        <v>1298</v>
      </c>
      <c r="E5248" s="651" t="s">
        <v>1303</v>
      </c>
      <c r="F5248" s="651" t="s">
        <v>1301</v>
      </c>
      <c r="G5248" s="651" t="s">
        <v>1303</v>
      </c>
      <c r="H5248" s="651">
        <v>0.04</v>
      </c>
      <c r="I5248" s="651" t="s">
        <v>1302</v>
      </c>
    </row>
    <row r="5249" spans="1:9" ht="15.75" x14ac:dyDescent="0.25">
      <c r="A5249" s="651">
        <v>5248</v>
      </c>
      <c r="B5249" s="651" t="s">
        <v>1308</v>
      </c>
      <c r="C5249" s="651" t="s">
        <v>1305</v>
      </c>
      <c r="D5249" s="651" t="s">
        <v>1298</v>
      </c>
      <c r="E5249" s="651" t="s">
        <v>1303</v>
      </c>
      <c r="F5249" s="651" t="s">
        <v>1301</v>
      </c>
      <c r="G5249" s="651" t="s">
        <v>1303</v>
      </c>
      <c r="H5249" s="651">
        <v>0.04</v>
      </c>
      <c r="I5249" s="651" t="s">
        <v>1302</v>
      </c>
    </row>
    <row r="5250" spans="1:9" ht="15.75" x14ac:dyDescent="0.25">
      <c r="A5250" s="651">
        <v>5249</v>
      </c>
      <c r="B5250" s="651" t="s">
        <v>1308</v>
      </c>
      <c r="C5250" s="651" t="s">
        <v>1305</v>
      </c>
      <c r="D5250" s="651" t="s">
        <v>1298</v>
      </c>
      <c r="E5250" s="651" t="s">
        <v>1303</v>
      </c>
      <c r="F5250" s="651" t="s">
        <v>1301</v>
      </c>
      <c r="G5250" s="651" t="s">
        <v>1303</v>
      </c>
      <c r="H5250" s="651">
        <v>0.04</v>
      </c>
      <c r="I5250" s="651" t="s">
        <v>1302</v>
      </c>
    </row>
    <row r="5251" spans="1:9" ht="15.75" x14ac:dyDescent="0.25">
      <c r="A5251" s="651">
        <v>5250</v>
      </c>
      <c r="B5251" s="651" t="s">
        <v>1308</v>
      </c>
      <c r="C5251" s="651" t="s">
        <v>1305</v>
      </c>
      <c r="D5251" s="651" t="s">
        <v>1298</v>
      </c>
      <c r="E5251" s="651" t="s">
        <v>1303</v>
      </c>
      <c r="F5251" s="651" t="s">
        <v>1301</v>
      </c>
      <c r="G5251" s="651" t="s">
        <v>1303</v>
      </c>
      <c r="H5251" s="651">
        <v>0.04</v>
      </c>
      <c r="I5251" s="651" t="s">
        <v>1302</v>
      </c>
    </row>
    <row r="5252" spans="1:9" ht="15.75" x14ac:dyDescent="0.25">
      <c r="A5252" s="651">
        <v>5251</v>
      </c>
      <c r="B5252" s="651" t="s">
        <v>1308</v>
      </c>
      <c r="C5252" s="651" t="s">
        <v>1305</v>
      </c>
      <c r="D5252" s="651" t="s">
        <v>1298</v>
      </c>
      <c r="E5252" s="651" t="s">
        <v>1303</v>
      </c>
      <c r="F5252" s="651" t="s">
        <v>1301</v>
      </c>
      <c r="G5252" s="651" t="s">
        <v>1303</v>
      </c>
      <c r="H5252" s="651">
        <v>0.04</v>
      </c>
      <c r="I5252" s="651" t="s">
        <v>1302</v>
      </c>
    </row>
    <row r="5253" spans="1:9" ht="15.75" x14ac:dyDescent="0.25">
      <c r="A5253" s="651">
        <v>5252</v>
      </c>
      <c r="B5253" s="651" t="s">
        <v>1308</v>
      </c>
      <c r="C5253" s="651" t="s">
        <v>1305</v>
      </c>
      <c r="D5253" s="651" t="s">
        <v>1298</v>
      </c>
      <c r="E5253" s="651" t="s">
        <v>1303</v>
      </c>
      <c r="F5253" s="651" t="s">
        <v>1301</v>
      </c>
      <c r="G5253" s="651" t="s">
        <v>1303</v>
      </c>
      <c r="H5253" s="651">
        <v>0.04</v>
      </c>
      <c r="I5253" s="651" t="s">
        <v>1302</v>
      </c>
    </row>
    <row r="5254" spans="1:9" ht="15.75" x14ac:dyDescent="0.25">
      <c r="A5254" s="651">
        <v>5253</v>
      </c>
      <c r="B5254" s="651" t="s">
        <v>1308</v>
      </c>
      <c r="C5254" s="651" t="s">
        <v>1305</v>
      </c>
      <c r="D5254" s="651" t="s">
        <v>1298</v>
      </c>
      <c r="E5254" s="651" t="s">
        <v>1303</v>
      </c>
      <c r="F5254" s="651" t="s">
        <v>1301</v>
      </c>
      <c r="G5254" s="651" t="s">
        <v>1303</v>
      </c>
      <c r="H5254" s="651">
        <v>0.04</v>
      </c>
      <c r="I5254" s="651" t="s">
        <v>1302</v>
      </c>
    </row>
    <row r="5255" spans="1:9" ht="15.75" x14ac:dyDescent="0.25">
      <c r="A5255" s="651">
        <v>5254</v>
      </c>
      <c r="B5255" s="651" t="s">
        <v>1308</v>
      </c>
      <c r="C5255" s="651" t="s">
        <v>1305</v>
      </c>
      <c r="D5255" s="651" t="s">
        <v>1298</v>
      </c>
      <c r="E5255" s="651" t="s">
        <v>1303</v>
      </c>
      <c r="F5255" s="651" t="s">
        <v>1301</v>
      </c>
      <c r="G5255" s="651" t="s">
        <v>1303</v>
      </c>
      <c r="H5255" s="651">
        <v>0.04</v>
      </c>
      <c r="I5255" s="651" t="s">
        <v>1302</v>
      </c>
    </row>
    <row r="5256" spans="1:9" ht="15.75" x14ac:dyDescent="0.25">
      <c r="A5256" s="651">
        <v>5255</v>
      </c>
      <c r="B5256" s="651" t="s">
        <v>1308</v>
      </c>
      <c r="C5256" s="651" t="s">
        <v>1305</v>
      </c>
      <c r="D5256" s="651" t="s">
        <v>1298</v>
      </c>
      <c r="E5256" s="651" t="s">
        <v>1303</v>
      </c>
      <c r="F5256" s="651" t="s">
        <v>1301</v>
      </c>
      <c r="G5256" s="651" t="s">
        <v>1303</v>
      </c>
      <c r="H5256" s="651">
        <v>0.04</v>
      </c>
      <c r="I5256" s="651" t="s">
        <v>1302</v>
      </c>
    </row>
    <row r="5257" spans="1:9" ht="15.75" x14ac:dyDescent="0.25">
      <c r="A5257" s="651">
        <v>5256</v>
      </c>
      <c r="B5257" s="651" t="s">
        <v>1308</v>
      </c>
      <c r="C5257" s="651" t="s">
        <v>1305</v>
      </c>
      <c r="D5257" s="651" t="s">
        <v>1298</v>
      </c>
      <c r="E5257" s="651" t="s">
        <v>1303</v>
      </c>
      <c r="F5257" s="651" t="s">
        <v>1301</v>
      </c>
      <c r="G5257" s="651" t="s">
        <v>1303</v>
      </c>
      <c r="H5257" s="651">
        <v>0.04</v>
      </c>
      <c r="I5257" s="651" t="s">
        <v>1302</v>
      </c>
    </row>
    <row r="5258" spans="1:9" ht="15.75" x14ac:dyDescent="0.25">
      <c r="A5258" s="651">
        <v>5257</v>
      </c>
      <c r="B5258" s="651" t="s">
        <v>1308</v>
      </c>
      <c r="C5258" s="651" t="s">
        <v>1305</v>
      </c>
      <c r="D5258" s="651" t="s">
        <v>1298</v>
      </c>
      <c r="E5258" s="651" t="s">
        <v>1303</v>
      </c>
      <c r="F5258" s="651" t="s">
        <v>1301</v>
      </c>
      <c r="G5258" s="651" t="s">
        <v>1303</v>
      </c>
      <c r="H5258" s="651">
        <v>0.04</v>
      </c>
      <c r="I5258" s="651" t="s">
        <v>1302</v>
      </c>
    </row>
    <row r="5259" spans="1:9" ht="15.75" x14ac:dyDescent="0.25">
      <c r="A5259" s="651">
        <v>5258</v>
      </c>
      <c r="B5259" s="651" t="s">
        <v>1308</v>
      </c>
      <c r="C5259" s="651" t="s">
        <v>1305</v>
      </c>
      <c r="D5259" s="651" t="s">
        <v>1298</v>
      </c>
      <c r="E5259" s="651" t="s">
        <v>1303</v>
      </c>
      <c r="F5259" s="651" t="s">
        <v>1301</v>
      </c>
      <c r="G5259" s="651" t="s">
        <v>1303</v>
      </c>
      <c r="H5259" s="651">
        <v>0.04</v>
      </c>
      <c r="I5259" s="651" t="s">
        <v>1302</v>
      </c>
    </row>
    <row r="5260" spans="1:9" ht="15.75" x14ac:dyDescent="0.25">
      <c r="A5260" s="651">
        <v>5259</v>
      </c>
      <c r="B5260" s="651" t="s">
        <v>1308</v>
      </c>
      <c r="C5260" s="651" t="s">
        <v>1305</v>
      </c>
      <c r="D5260" s="651" t="s">
        <v>1298</v>
      </c>
      <c r="E5260" s="651" t="s">
        <v>1303</v>
      </c>
      <c r="F5260" s="651" t="s">
        <v>1301</v>
      </c>
      <c r="G5260" s="651" t="s">
        <v>1303</v>
      </c>
      <c r="H5260" s="651">
        <v>0.04</v>
      </c>
      <c r="I5260" s="651" t="s">
        <v>1302</v>
      </c>
    </row>
    <row r="5261" spans="1:9" ht="15.75" x14ac:dyDescent="0.25">
      <c r="A5261" s="651">
        <v>5260</v>
      </c>
      <c r="B5261" s="651" t="s">
        <v>1308</v>
      </c>
      <c r="C5261" s="651" t="s">
        <v>1305</v>
      </c>
      <c r="D5261" s="651" t="s">
        <v>1298</v>
      </c>
      <c r="E5261" s="651" t="s">
        <v>1303</v>
      </c>
      <c r="F5261" s="651" t="s">
        <v>1301</v>
      </c>
      <c r="G5261" s="651" t="s">
        <v>1303</v>
      </c>
      <c r="H5261" s="651">
        <v>0.04</v>
      </c>
      <c r="I5261" s="651" t="s">
        <v>1302</v>
      </c>
    </row>
    <row r="5262" spans="1:9" ht="15.75" x14ac:dyDescent="0.25">
      <c r="A5262" s="651">
        <v>5261</v>
      </c>
      <c r="B5262" s="651" t="s">
        <v>1308</v>
      </c>
      <c r="C5262" s="651" t="s">
        <v>1305</v>
      </c>
      <c r="D5262" s="651" t="s">
        <v>1298</v>
      </c>
      <c r="E5262" s="651" t="s">
        <v>1303</v>
      </c>
      <c r="F5262" s="651" t="s">
        <v>1301</v>
      </c>
      <c r="G5262" s="651" t="s">
        <v>1303</v>
      </c>
      <c r="H5262" s="651">
        <v>0.04</v>
      </c>
      <c r="I5262" s="651" t="s">
        <v>1302</v>
      </c>
    </row>
    <row r="5263" spans="1:9" ht="15.75" x14ac:dyDescent="0.25">
      <c r="A5263" s="651">
        <v>5262</v>
      </c>
      <c r="B5263" s="651" t="s">
        <v>1308</v>
      </c>
      <c r="C5263" s="651" t="s">
        <v>1305</v>
      </c>
      <c r="D5263" s="651" t="s">
        <v>1298</v>
      </c>
      <c r="E5263" s="651" t="s">
        <v>1303</v>
      </c>
      <c r="F5263" s="651" t="s">
        <v>1301</v>
      </c>
      <c r="G5263" s="651" t="s">
        <v>1303</v>
      </c>
      <c r="H5263" s="651">
        <v>0.04</v>
      </c>
      <c r="I5263" s="651" t="s">
        <v>1302</v>
      </c>
    </row>
    <row r="5264" spans="1:9" ht="15.75" x14ac:dyDescent="0.25">
      <c r="A5264" s="651">
        <v>5263</v>
      </c>
      <c r="B5264" s="651" t="s">
        <v>1308</v>
      </c>
      <c r="C5264" s="651" t="s">
        <v>1305</v>
      </c>
      <c r="D5264" s="651" t="s">
        <v>1298</v>
      </c>
      <c r="E5264" s="651" t="s">
        <v>1303</v>
      </c>
      <c r="F5264" s="651" t="s">
        <v>1301</v>
      </c>
      <c r="G5264" s="651" t="s">
        <v>1303</v>
      </c>
      <c r="H5264" s="651">
        <v>0.04</v>
      </c>
      <c r="I5264" s="651" t="s">
        <v>1302</v>
      </c>
    </row>
    <row r="5265" spans="1:9" ht="15.75" x14ac:dyDescent="0.25">
      <c r="A5265" s="651">
        <v>5264</v>
      </c>
      <c r="B5265" s="651" t="s">
        <v>1308</v>
      </c>
      <c r="C5265" s="651" t="s">
        <v>1305</v>
      </c>
      <c r="D5265" s="651" t="s">
        <v>1298</v>
      </c>
      <c r="E5265" s="651" t="s">
        <v>1303</v>
      </c>
      <c r="F5265" s="651" t="s">
        <v>1301</v>
      </c>
      <c r="G5265" s="651" t="s">
        <v>1303</v>
      </c>
      <c r="H5265" s="651">
        <v>0.04</v>
      </c>
      <c r="I5265" s="651" t="s">
        <v>1302</v>
      </c>
    </row>
    <row r="5266" spans="1:9" ht="15.75" x14ac:dyDescent="0.25">
      <c r="A5266" s="651">
        <v>5265</v>
      </c>
      <c r="B5266" s="651" t="s">
        <v>1308</v>
      </c>
      <c r="C5266" s="651" t="s">
        <v>1305</v>
      </c>
      <c r="D5266" s="651" t="s">
        <v>1298</v>
      </c>
      <c r="E5266" s="651" t="s">
        <v>1303</v>
      </c>
      <c r="F5266" s="651" t="s">
        <v>1301</v>
      </c>
      <c r="G5266" s="651" t="s">
        <v>1303</v>
      </c>
      <c r="H5266" s="651">
        <v>0.04</v>
      </c>
      <c r="I5266" s="651" t="s">
        <v>1302</v>
      </c>
    </row>
    <row r="5267" spans="1:9" ht="15.75" x14ac:dyDescent="0.25">
      <c r="A5267" s="651">
        <v>5266</v>
      </c>
      <c r="B5267" s="651" t="s">
        <v>1308</v>
      </c>
      <c r="C5267" s="651" t="s">
        <v>1305</v>
      </c>
      <c r="D5267" s="651" t="s">
        <v>1298</v>
      </c>
      <c r="E5267" s="651" t="s">
        <v>1303</v>
      </c>
      <c r="F5267" s="651" t="s">
        <v>1301</v>
      </c>
      <c r="G5267" s="651" t="s">
        <v>1303</v>
      </c>
      <c r="H5267" s="651">
        <v>0.04</v>
      </c>
      <c r="I5267" s="651" t="s">
        <v>1302</v>
      </c>
    </row>
    <row r="5268" spans="1:9" ht="15.75" x14ac:dyDescent="0.25">
      <c r="A5268" s="651">
        <v>5267</v>
      </c>
      <c r="B5268" s="651" t="s">
        <v>1308</v>
      </c>
      <c r="C5268" s="651" t="s">
        <v>1305</v>
      </c>
      <c r="D5268" s="651" t="s">
        <v>1298</v>
      </c>
      <c r="E5268" s="651" t="s">
        <v>1303</v>
      </c>
      <c r="F5268" s="651" t="s">
        <v>1301</v>
      </c>
      <c r="G5268" s="651" t="s">
        <v>1303</v>
      </c>
      <c r="H5268" s="651">
        <v>0.04</v>
      </c>
      <c r="I5268" s="651" t="s">
        <v>1302</v>
      </c>
    </row>
    <row r="5269" spans="1:9" ht="15.75" x14ac:dyDescent="0.25">
      <c r="A5269" s="651">
        <v>5268</v>
      </c>
      <c r="B5269" s="651" t="s">
        <v>1308</v>
      </c>
      <c r="C5269" s="651" t="s">
        <v>1305</v>
      </c>
      <c r="D5269" s="651" t="s">
        <v>1298</v>
      </c>
      <c r="E5269" s="651" t="s">
        <v>1303</v>
      </c>
      <c r="F5269" s="651" t="s">
        <v>1301</v>
      </c>
      <c r="G5269" s="651" t="s">
        <v>1303</v>
      </c>
      <c r="H5269" s="651">
        <v>0.04</v>
      </c>
      <c r="I5269" s="651" t="s">
        <v>1302</v>
      </c>
    </row>
    <row r="5270" spans="1:9" ht="15.75" x14ac:dyDescent="0.25">
      <c r="A5270" s="651">
        <v>5269</v>
      </c>
      <c r="B5270" s="651" t="s">
        <v>1308</v>
      </c>
      <c r="C5270" s="651" t="s">
        <v>1305</v>
      </c>
      <c r="D5270" s="651" t="s">
        <v>1298</v>
      </c>
      <c r="E5270" s="651" t="s">
        <v>1303</v>
      </c>
      <c r="F5270" s="651" t="s">
        <v>1301</v>
      </c>
      <c r="G5270" s="651" t="s">
        <v>1303</v>
      </c>
      <c r="H5270" s="651">
        <v>0.04</v>
      </c>
      <c r="I5270" s="651" t="s">
        <v>1302</v>
      </c>
    </row>
    <row r="5271" spans="1:9" ht="15.75" x14ac:dyDescent="0.25">
      <c r="A5271" s="651">
        <v>5270</v>
      </c>
      <c r="B5271" s="651" t="s">
        <v>1308</v>
      </c>
      <c r="C5271" s="651" t="s">
        <v>1305</v>
      </c>
      <c r="D5271" s="651" t="s">
        <v>1298</v>
      </c>
      <c r="E5271" s="651" t="s">
        <v>1303</v>
      </c>
      <c r="F5271" s="651" t="s">
        <v>1301</v>
      </c>
      <c r="G5271" s="651" t="s">
        <v>1303</v>
      </c>
      <c r="H5271" s="651">
        <v>0.04</v>
      </c>
      <c r="I5271" s="651" t="s">
        <v>1302</v>
      </c>
    </row>
    <row r="5272" spans="1:9" ht="15.75" x14ac:dyDescent="0.25">
      <c r="A5272" s="651">
        <v>5271</v>
      </c>
      <c r="B5272" s="651" t="s">
        <v>1308</v>
      </c>
      <c r="C5272" s="651" t="s">
        <v>1305</v>
      </c>
      <c r="D5272" s="651" t="s">
        <v>1298</v>
      </c>
      <c r="E5272" s="651" t="s">
        <v>1303</v>
      </c>
      <c r="F5272" s="651" t="s">
        <v>1301</v>
      </c>
      <c r="G5272" s="651" t="s">
        <v>1303</v>
      </c>
      <c r="H5272" s="651">
        <v>0.04</v>
      </c>
      <c r="I5272" s="651" t="s">
        <v>1302</v>
      </c>
    </row>
    <row r="5273" spans="1:9" ht="15.75" x14ac:dyDescent="0.25">
      <c r="A5273" s="651">
        <v>5272</v>
      </c>
      <c r="B5273" s="651" t="s">
        <v>1308</v>
      </c>
      <c r="C5273" s="651" t="s">
        <v>1305</v>
      </c>
      <c r="D5273" s="651" t="s">
        <v>1298</v>
      </c>
      <c r="E5273" s="651" t="s">
        <v>1303</v>
      </c>
      <c r="F5273" s="651" t="s">
        <v>1301</v>
      </c>
      <c r="G5273" s="651" t="s">
        <v>1303</v>
      </c>
      <c r="H5273" s="651">
        <v>0.04</v>
      </c>
      <c r="I5273" s="651" t="s">
        <v>1302</v>
      </c>
    </row>
    <row r="5274" spans="1:9" ht="15.75" x14ac:dyDescent="0.25">
      <c r="A5274" s="651">
        <v>5273</v>
      </c>
      <c r="B5274" s="651" t="s">
        <v>1308</v>
      </c>
      <c r="C5274" s="651" t="s">
        <v>1305</v>
      </c>
      <c r="D5274" s="651" t="s">
        <v>1298</v>
      </c>
      <c r="E5274" s="651" t="s">
        <v>1303</v>
      </c>
      <c r="F5274" s="651" t="s">
        <v>1301</v>
      </c>
      <c r="G5274" s="651" t="s">
        <v>1303</v>
      </c>
      <c r="H5274" s="651">
        <v>0.04</v>
      </c>
      <c r="I5274" s="651" t="s">
        <v>1302</v>
      </c>
    </row>
    <row r="5275" spans="1:9" ht="15.75" x14ac:dyDescent="0.25">
      <c r="A5275" s="651">
        <v>5274</v>
      </c>
      <c r="B5275" s="651" t="s">
        <v>1308</v>
      </c>
      <c r="C5275" s="651" t="s">
        <v>1305</v>
      </c>
      <c r="D5275" s="651" t="s">
        <v>1298</v>
      </c>
      <c r="E5275" s="651" t="s">
        <v>1303</v>
      </c>
      <c r="F5275" s="651" t="s">
        <v>1301</v>
      </c>
      <c r="G5275" s="651" t="s">
        <v>1303</v>
      </c>
      <c r="H5275" s="651">
        <v>0.04</v>
      </c>
      <c r="I5275" s="651" t="s">
        <v>1302</v>
      </c>
    </row>
    <row r="5276" spans="1:9" ht="15.75" x14ac:dyDescent="0.25">
      <c r="A5276" s="651">
        <v>5275</v>
      </c>
      <c r="B5276" s="651" t="s">
        <v>1308</v>
      </c>
      <c r="C5276" s="651" t="s">
        <v>1305</v>
      </c>
      <c r="D5276" s="651" t="s">
        <v>1298</v>
      </c>
      <c r="E5276" s="651" t="s">
        <v>1303</v>
      </c>
      <c r="F5276" s="651" t="s">
        <v>1301</v>
      </c>
      <c r="G5276" s="651" t="s">
        <v>1303</v>
      </c>
      <c r="H5276" s="651">
        <v>0.04</v>
      </c>
      <c r="I5276" s="651" t="s">
        <v>1302</v>
      </c>
    </row>
    <row r="5277" spans="1:9" ht="15.75" x14ac:dyDescent="0.25">
      <c r="A5277" s="651">
        <v>5276</v>
      </c>
      <c r="B5277" s="651" t="s">
        <v>1308</v>
      </c>
      <c r="C5277" s="651" t="s">
        <v>1305</v>
      </c>
      <c r="D5277" s="651" t="s">
        <v>1298</v>
      </c>
      <c r="E5277" s="651" t="s">
        <v>1303</v>
      </c>
      <c r="F5277" s="651" t="s">
        <v>1301</v>
      </c>
      <c r="G5277" s="651" t="s">
        <v>1303</v>
      </c>
      <c r="H5277" s="651">
        <v>0.04</v>
      </c>
      <c r="I5277" s="651" t="s">
        <v>1302</v>
      </c>
    </row>
    <row r="5278" spans="1:9" ht="15.75" x14ac:dyDescent="0.25">
      <c r="A5278" s="651">
        <v>5277</v>
      </c>
      <c r="B5278" s="651" t="s">
        <v>1308</v>
      </c>
      <c r="C5278" s="651" t="s">
        <v>1305</v>
      </c>
      <c r="D5278" s="651" t="s">
        <v>1298</v>
      </c>
      <c r="E5278" s="651" t="s">
        <v>1303</v>
      </c>
      <c r="F5278" s="651" t="s">
        <v>1301</v>
      </c>
      <c r="G5278" s="651" t="s">
        <v>1303</v>
      </c>
      <c r="H5278" s="651">
        <v>0.04</v>
      </c>
      <c r="I5278" s="651" t="s">
        <v>1302</v>
      </c>
    </row>
    <row r="5279" spans="1:9" ht="15.75" x14ac:dyDescent="0.25">
      <c r="A5279" s="651">
        <v>5278</v>
      </c>
      <c r="B5279" s="651" t="s">
        <v>1308</v>
      </c>
      <c r="C5279" s="651" t="s">
        <v>1305</v>
      </c>
      <c r="D5279" s="651" t="s">
        <v>1298</v>
      </c>
      <c r="E5279" s="651" t="s">
        <v>1303</v>
      </c>
      <c r="F5279" s="651" t="s">
        <v>1301</v>
      </c>
      <c r="G5279" s="651" t="s">
        <v>1303</v>
      </c>
      <c r="H5279" s="651">
        <v>0.04</v>
      </c>
      <c r="I5279" s="651" t="s">
        <v>1302</v>
      </c>
    </row>
    <row r="5280" spans="1:9" ht="15.75" x14ac:dyDescent="0.25">
      <c r="A5280" s="651">
        <v>5279</v>
      </c>
      <c r="B5280" s="651" t="s">
        <v>1308</v>
      </c>
      <c r="C5280" s="651" t="s">
        <v>1305</v>
      </c>
      <c r="D5280" s="651" t="s">
        <v>1298</v>
      </c>
      <c r="E5280" s="651" t="s">
        <v>1303</v>
      </c>
      <c r="F5280" s="651" t="s">
        <v>1301</v>
      </c>
      <c r="G5280" s="651" t="s">
        <v>1303</v>
      </c>
      <c r="H5280" s="651">
        <v>0.04</v>
      </c>
      <c r="I5280" s="651" t="s">
        <v>1302</v>
      </c>
    </row>
    <row r="5281" spans="1:9" ht="15.75" x14ac:dyDescent="0.25">
      <c r="A5281" s="651">
        <v>5280</v>
      </c>
      <c r="B5281" s="651" t="s">
        <v>1308</v>
      </c>
      <c r="C5281" s="651" t="s">
        <v>1305</v>
      </c>
      <c r="D5281" s="651" t="s">
        <v>1298</v>
      </c>
      <c r="E5281" s="651" t="s">
        <v>1303</v>
      </c>
      <c r="F5281" s="651" t="s">
        <v>1301</v>
      </c>
      <c r="G5281" s="651" t="s">
        <v>1303</v>
      </c>
      <c r="H5281" s="651">
        <v>0.04</v>
      </c>
      <c r="I5281" s="651" t="s">
        <v>1302</v>
      </c>
    </row>
    <row r="5282" spans="1:9" ht="15.75" x14ac:dyDescent="0.25">
      <c r="A5282" s="651">
        <v>5281</v>
      </c>
      <c r="B5282" s="651" t="s">
        <v>1308</v>
      </c>
      <c r="C5282" s="651" t="s">
        <v>1305</v>
      </c>
      <c r="D5282" s="651" t="s">
        <v>1298</v>
      </c>
      <c r="E5282" s="651" t="s">
        <v>1303</v>
      </c>
      <c r="F5282" s="651" t="s">
        <v>1301</v>
      </c>
      <c r="G5282" s="651" t="s">
        <v>1303</v>
      </c>
      <c r="H5282" s="651">
        <v>0.04</v>
      </c>
      <c r="I5282" s="651" t="s">
        <v>1302</v>
      </c>
    </row>
    <row r="5283" spans="1:9" ht="15.75" x14ac:dyDescent="0.25">
      <c r="A5283" s="651">
        <v>5282</v>
      </c>
      <c r="B5283" s="651" t="s">
        <v>1308</v>
      </c>
      <c r="C5283" s="651" t="s">
        <v>1305</v>
      </c>
      <c r="D5283" s="651" t="s">
        <v>1298</v>
      </c>
      <c r="E5283" s="651" t="s">
        <v>1303</v>
      </c>
      <c r="F5283" s="651" t="s">
        <v>1301</v>
      </c>
      <c r="G5283" s="651" t="s">
        <v>1303</v>
      </c>
      <c r="H5283" s="651">
        <v>0.04</v>
      </c>
      <c r="I5283" s="651" t="s">
        <v>1302</v>
      </c>
    </row>
    <row r="5284" spans="1:9" ht="15.75" x14ac:dyDescent="0.25">
      <c r="A5284" s="651">
        <v>5283</v>
      </c>
      <c r="B5284" s="651" t="s">
        <v>1308</v>
      </c>
      <c r="C5284" s="651" t="s">
        <v>1305</v>
      </c>
      <c r="D5284" s="651" t="s">
        <v>1298</v>
      </c>
      <c r="E5284" s="651" t="s">
        <v>1303</v>
      </c>
      <c r="F5284" s="651" t="s">
        <v>1301</v>
      </c>
      <c r="G5284" s="651" t="s">
        <v>1303</v>
      </c>
      <c r="H5284" s="651">
        <v>0.04</v>
      </c>
      <c r="I5284" s="651" t="s">
        <v>1302</v>
      </c>
    </row>
    <row r="5285" spans="1:9" ht="15.75" x14ac:dyDescent="0.25">
      <c r="A5285" s="651">
        <v>5284</v>
      </c>
      <c r="B5285" s="651" t="s">
        <v>1308</v>
      </c>
      <c r="C5285" s="651" t="s">
        <v>1305</v>
      </c>
      <c r="D5285" s="651" t="s">
        <v>1298</v>
      </c>
      <c r="E5285" s="651" t="s">
        <v>1303</v>
      </c>
      <c r="F5285" s="651" t="s">
        <v>1301</v>
      </c>
      <c r="G5285" s="651" t="s">
        <v>1303</v>
      </c>
      <c r="H5285" s="651">
        <v>0.04</v>
      </c>
      <c r="I5285" s="651" t="s">
        <v>1302</v>
      </c>
    </row>
    <row r="5286" spans="1:9" ht="15.75" x14ac:dyDescent="0.25">
      <c r="A5286" s="651">
        <v>5285</v>
      </c>
      <c r="B5286" s="651" t="s">
        <v>1308</v>
      </c>
      <c r="C5286" s="651" t="s">
        <v>1305</v>
      </c>
      <c r="D5286" s="651" t="s">
        <v>1298</v>
      </c>
      <c r="E5286" s="651" t="s">
        <v>1303</v>
      </c>
      <c r="F5286" s="651" t="s">
        <v>1301</v>
      </c>
      <c r="G5286" s="651" t="s">
        <v>1303</v>
      </c>
      <c r="H5286" s="651">
        <v>0.04</v>
      </c>
      <c r="I5286" s="651" t="s">
        <v>1302</v>
      </c>
    </row>
    <row r="5287" spans="1:9" ht="15.75" x14ac:dyDescent="0.25">
      <c r="A5287" s="651">
        <v>5286</v>
      </c>
      <c r="B5287" s="651" t="s">
        <v>1308</v>
      </c>
      <c r="C5287" s="651" t="s">
        <v>1305</v>
      </c>
      <c r="D5287" s="651" t="s">
        <v>1298</v>
      </c>
      <c r="E5287" s="651" t="s">
        <v>1303</v>
      </c>
      <c r="F5287" s="651" t="s">
        <v>1301</v>
      </c>
      <c r="G5287" s="651" t="s">
        <v>1303</v>
      </c>
      <c r="H5287" s="651">
        <v>0.04</v>
      </c>
      <c r="I5287" s="651" t="s">
        <v>1302</v>
      </c>
    </row>
    <row r="5288" spans="1:9" ht="15.75" x14ac:dyDescent="0.25">
      <c r="A5288" s="651">
        <v>5287</v>
      </c>
      <c r="B5288" s="651" t="s">
        <v>1308</v>
      </c>
      <c r="C5288" s="651" t="s">
        <v>1305</v>
      </c>
      <c r="D5288" s="651" t="s">
        <v>1298</v>
      </c>
      <c r="E5288" s="651" t="s">
        <v>1303</v>
      </c>
      <c r="F5288" s="651" t="s">
        <v>1301</v>
      </c>
      <c r="G5288" s="651" t="s">
        <v>1303</v>
      </c>
      <c r="H5288" s="651">
        <v>0.04</v>
      </c>
      <c r="I5288" s="651" t="s">
        <v>1302</v>
      </c>
    </row>
    <row r="5289" spans="1:9" ht="15.75" x14ac:dyDescent="0.25">
      <c r="A5289" s="651">
        <v>5288</v>
      </c>
      <c r="B5289" s="651" t="s">
        <v>1308</v>
      </c>
      <c r="C5289" s="651" t="s">
        <v>1305</v>
      </c>
      <c r="D5289" s="651" t="s">
        <v>1298</v>
      </c>
      <c r="E5289" s="651" t="s">
        <v>1303</v>
      </c>
      <c r="F5289" s="651" t="s">
        <v>1301</v>
      </c>
      <c r="G5289" s="651" t="s">
        <v>1303</v>
      </c>
      <c r="H5289" s="651">
        <v>0.04</v>
      </c>
      <c r="I5289" s="651" t="s">
        <v>1302</v>
      </c>
    </row>
    <row r="5290" spans="1:9" ht="15.75" x14ac:dyDescent="0.25">
      <c r="A5290" s="651">
        <v>5289</v>
      </c>
      <c r="B5290" s="651" t="s">
        <v>1308</v>
      </c>
      <c r="C5290" s="651" t="s">
        <v>1305</v>
      </c>
      <c r="D5290" s="651" t="s">
        <v>1298</v>
      </c>
      <c r="E5290" s="651" t="s">
        <v>1303</v>
      </c>
      <c r="F5290" s="651" t="s">
        <v>1301</v>
      </c>
      <c r="G5290" s="651" t="s">
        <v>1303</v>
      </c>
      <c r="H5290" s="651">
        <v>0.04</v>
      </c>
      <c r="I5290" s="651" t="s">
        <v>1302</v>
      </c>
    </row>
    <row r="5291" spans="1:9" ht="15.75" x14ac:dyDescent="0.25">
      <c r="A5291" s="651">
        <v>5290</v>
      </c>
      <c r="B5291" s="651" t="s">
        <v>1308</v>
      </c>
      <c r="C5291" s="651" t="s">
        <v>1305</v>
      </c>
      <c r="D5291" s="651" t="s">
        <v>1298</v>
      </c>
      <c r="E5291" s="651" t="s">
        <v>1303</v>
      </c>
      <c r="F5291" s="651" t="s">
        <v>1301</v>
      </c>
      <c r="G5291" s="651" t="s">
        <v>1303</v>
      </c>
      <c r="H5291" s="651">
        <v>0.04</v>
      </c>
      <c r="I5291" s="651" t="s">
        <v>1302</v>
      </c>
    </row>
    <row r="5292" spans="1:9" ht="15.75" x14ac:dyDescent="0.25">
      <c r="A5292" s="651">
        <v>5291</v>
      </c>
      <c r="B5292" s="651" t="s">
        <v>1308</v>
      </c>
      <c r="C5292" s="651" t="s">
        <v>1305</v>
      </c>
      <c r="D5292" s="651" t="s">
        <v>1298</v>
      </c>
      <c r="E5292" s="651" t="s">
        <v>1303</v>
      </c>
      <c r="F5292" s="651" t="s">
        <v>1301</v>
      </c>
      <c r="G5292" s="651" t="s">
        <v>1303</v>
      </c>
      <c r="H5292" s="651">
        <v>0.04</v>
      </c>
      <c r="I5292" s="651" t="s">
        <v>1302</v>
      </c>
    </row>
    <row r="5293" spans="1:9" ht="15.75" x14ac:dyDescent="0.25">
      <c r="A5293" s="651">
        <v>5292</v>
      </c>
      <c r="B5293" s="651" t="s">
        <v>1308</v>
      </c>
      <c r="C5293" s="651" t="s">
        <v>1305</v>
      </c>
      <c r="D5293" s="651" t="s">
        <v>1298</v>
      </c>
      <c r="E5293" s="651" t="s">
        <v>1303</v>
      </c>
      <c r="F5293" s="651" t="s">
        <v>1301</v>
      </c>
      <c r="G5293" s="651" t="s">
        <v>1303</v>
      </c>
      <c r="H5293" s="651">
        <v>0.04</v>
      </c>
      <c r="I5293" s="651" t="s">
        <v>1302</v>
      </c>
    </row>
    <row r="5294" spans="1:9" ht="15.75" x14ac:dyDescent="0.25">
      <c r="A5294" s="651">
        <v>5293</v>
      </c>
      <c r="B5294" s="651" t="s">
        <v>1308</v>
      </c>
      <c r="C5294" s="651" t="s">
        <v>1305</v>
      </c>
      <c r="D5294" s="651" t="s">
        <v>1298</v>
      </c>
      <c r="E5294" s="651" t="s">
        <v>1303</v>
      </c>
      <c r="F5294" s="651" t="s">
        <v>1301</v>
      </c>
      <c r="G5294" s="651" t="s">
        <v>1303</v>
      </c>
      <c r="H5294" s="651">
        <v>0.04</v>
      </c>
      <c r="I5294" s="651" t="s">
        <v>1302</v>
      </c>
    </row>
    <row r="5295" spans="1:9" ht="15.75" x14ac:dyDescent="0.25">
      <c r="A5295" s="651">
        <v>5294</v>
      </c>
      <c r="B5295" s="651" t="s">
        <v>1308</v>
      </c>
      <c r="C5295" s="651" t="s">
        <v>1305</v>
      </c>
      <c r="D5295" s="651" t="s">
        <v>1298</v>
      </c>
      <c r="E5295" s="651" t="s">
        <v>1303</v>
      </c>
      <c r="F5295" s="651" t="s">
        <v>1301</v>
      </c>
      <c r="G5295" s="651" t="s">
        <v>1303</v>
      </c>
      <c r="H5295" s="651">
        <v>0.04</v>
      </c>
      <c r="I5295" s="651" t="s">
        <v>1302</v>
      </c>
    </row>
    <row r="5296" spans="1:9" ht="15.75" x14ac:dyDescent="0.25">
      <c r="A5296" s="651">
        <v>5295</v>
      </c>
      <c r="B5296" s="651" t="s">
        <v>1308</v>
      </c>
      <c r="C5296" s="651" t="s">
        <v>1305</v>
      </c>
      <c r="D5296" s="651" t="s">
        <v>1298</v>
      </c>
      <c r="E5296" s="651" t="s">
        <v>1303</v>
      </c>
      <c r="F5296" s="651" t="s">
        <v>1301</v>
      </c>
      <c r="G5296" s="651" t="s">
        <v>1303</v>
      </c>
      <c r="H5296" s="651">
        <v>0.04</v>
      </c>
      <c r="I5296" s="651" t="s">
        <v>1302</v>
      </c>
    </row>
    <row r="5297" spans="1:9" ht="15.75" x14ac:dyDescent="0.25">
      <c r="A5297" s="651">
        <v>5296</v>
      </c>
      <c r="B5297" s="651" t="s">
        <v>1308</v>
      </c>
      <c r="C5297" s="651" t="s">
        <v>1305</v>
      </c>
      <c r="D5297" s="651" t="s">
        <v>1298</v>
      </c>
      <c r="E5297" s="651" t="s">
        <v>1303</v>
      </c>
      <c r="F5297" s="651" t="s">
        <v>1301</v>
      </c>
      <c r="G5297" s="651" t="s">
        <v>1303</v>
      </c>
      <c r="H5297" s="651">
        <v>0.04</v>
      </c>
      <c r="I5297" s="651" t="s">
        <v>1302</v>
      </c>
    </row>
    <row r="5298" spans="1:9" ht="15.75" x14ac:dyDescent="0.25">
      <c r="A5298" s="651">
        <v>5297</v>
      </c>
      <c r="B5298" s="651" t="s">
        <v>1308</v>
      </c>
      <c r="C5298" s="651" t="s">
        <v>1305</v>
      </c>
      <c r="D5298" s="651" t="s">
        <v>1298</v>
      </c>
      <c r="E5298" s="651" t="s">
        <v>1303</v>
      </c>
      <c r="F5298" s="651" t="s">
        <v>1301</v>
      </c>
      <c r="G5298" s="651" t="s">
        <v>1303</v>
      </c>
      <c r="H5298" s="651">
        <v>0.04</v>
      </c>
      <c r="I5298" s="651" t="s">
        <v>1302</v>
      </c>
    </row>
    <row r="5299" spans="1:9" ht="15.75" x14ac:dyDescent="0.25">
      <c r="A5299" s="651">
        <v>5298</v>
      </c>
      <c r="B5299" s="651" t="s">
        <v>1308</v>
      </c>
      <c r="C5299" s="651" t="s">
        <v>1305</v>
      </c>
      <c r="D5299" s="651" t="s">
        <v>1298</v>
      </c>
      <c r="E5299" s="651" t="s">
        <v>1303</v>
      </c>
      <c r="F5299" s="651" t="s">
        <v>1301</v>
      </c>
      <c r="G5299" s="651" t="s">
        <v>1303</v>
      </c>
      <c r="H5299" s="651">
        <v>0.04</v>
      </c>
      <c r="I5299" s="651" t="s">
        <v>1302</v>
      </c>
    </row>
    <row r="5300" spans="1:9" ht="15.75" x14ac:dyDescent="0.25">
      <c r="A5300" s="651">
        <v>5299</v>
      </c>
      <c r="B5300" s="651" t="s">
        <v>1308</v>
      </c>
      <c r="C5300" s="651" t="s">
        <v>1305</v>
      </c>
      <c r="D5300" s="651" t="s">
        <v>1298</v>
      </c>
      <c r="E5300" s="651" t="s">
        <v>1303</v>
      </c>
      <c r="F5300" s="651" t="s">
        <v>1301</v>
      </c>
      <c r="G5300" s="651" t="s">
        <v>1303</v>
      </c>
      <c r="H5300" s="651">
        <v>0.04</v>
      </c>
      <c r="I5300" s="651" t="s">
        <v>1302</v>
      </c>
    </row>
    <row r="5301" spans="1:9" ht="15.75" x14ac:dyDescent="0.25">
      <c r="A5301" s="651">
        <v>5300</v>
      </c>
      <c r="B5301" s="651" t="s">
        <v>1308</v>
      </c>
      <c r="C5301" s="651" t="s">
        <v>1305</v>
      </c>
      <c r="D5301" s="651" t="s">
        <v>1298</v>
      </c>
      <c r="E5301" s="651" t="s">
        <v>1303</v>
      </c>
      <c r="F5301" s="651" t="s">
        <v>1301</v>
      </c>
      <c r="G5301" s="651" t="s">
        <v>1303</v>
      </c>
      <c r="H5301" s="651">
        <v>0.04</v>
      </c>
      <c r="I5301" s="651" t="s">
        <v>1302</v>
      </c>
    </row>
    <row r="5302" spans="1:9" ht="15.75" x14ac:dyDescent="0.25">
      <c r="A5302" s="651">
        <v>5301</v>
      </c>
      <c r="B5302" s="651" t="s">
        <v>1308</v>
      </c>
      <c r="C5302" s="651" t="s">
        <v>1305</v>
      </c>
      <c r="D5302" s="651" t="s">
        <v>1298</v>
      </c>
      <c r="E5302" s="651" t="s">
        <v>1303</v>
      </c>
      <c r="F5302" s="651" t="s">
        <v>1301</v>
      </c>
      <c r="G5302" s="651" t="s">
        <v>1303</v>
      </c>
      <c r="H5302" s="651">
        <v>0.04</v>
      </c>
      <c r="I5302" s="651" t="s">
        <v>1302</v>
      </c>
    </row>
    <row r="5303" spans="1:9" ht="15.75" x14ac:dyDescent="0.25">
      <c r="A5303" s="651">
        <v>5302</v>
      </c>
      <c r="B5303" s="651" t="s">
        <v>1308</v>
      </c>
      <c r="C5303" s="651" t="s">
        <v>1305</v>
      </c>
      <c r="D5303" s="651" t="s">
        <v>1298</v>
      </c>
      <c r="E5303" s="651" t="s">
        <v>1303</v>
      </c>
      <c r="F5303" s="651" t="s">
        <v>1301</v>
      </c>
      <c r="G5303" s="651" t="s">
        <v>1303</v>
      </c>
      <c r="H5303" s="651">
        <v>0.04</v>
      </c>
      <c r="I5303" s="651" t="s">
        <v>1302</v>
      </c>
    </row>
    <row r="5304" spans="1:9" ht="15.75" x14ac:dyDescent="0.25">
      <c r="A5304" s="651">
        <v>5303</v>
      </c>
      <c r="B5304" s="651" t="s">
        <v>1308</v>
      </c>
      <c r="C5304" s="651" t="s">
        <v>1305</v>
      </c>
      <c r="D5304" s="651" t="s">
        <v>1298</v>
      </c>
      <c r="E5304" s="651" t="s">
        <v>1303</v>
      </c>
      <c r="F5304" s="651" t="s">
        <v>1301</v>
      </c>
      <c r="G5304" s="651" t="s">
        <v>1303</v>
      </c>
      <c r="H5304" s="651">
        <v>0.04</v>
      </c>
      <c r="I5304" s="651" t="s">
        <v>1302</v>
      </c>
    </row>
    <row r="5305" spans="1:9" ht="15.75" x14ac:dyDescent="0.25">
      <c r="A5305" s="651">
        <v>5304</v>
      </c>
      <c r="B5305" s="651" t="s">
        <v>1308</v>
      </c>
      <c r="C5305" s="651" t="s">
        <v>1305</v>
      </c>
      <c r="D5305" s="651" t="s">
        <v>1298</v>
      </c>
      <c r="E5305" s="651" t="s">
        <v>1303</v>
      </c>
      <c r="F5305" s="651" t="s">
        <v>1301</v>
      </c>
      <c r="G5305" s="651" t="s">
        <v>1303</v>
      </c>
      <c r="H5305" s="651">
        <v>0.04</v>
      </c>
      <c r="I5305" s="651" t="s">
        <v>1302</v>
      </c>
    </row>
    <row r="5306" spans="1:9" ht="15.75" x14ac:dyDescent="0.25">
      <c r="A5306" s="651">
        <v>5305</v>
      </c>
      <c r="B5306" s="651" t="s">
        <v>1308</v>
      </c>
      <c r="C5306" s="651" t="s">
        <v>1305</v>
      </c>
      <c r="D5306" s="651" t="s">
        <v>1298</v>
      </c>
      <c r="E5306" s="651" t="s">
        <v>1303</v>
      </c>
      <c r="F5306" s="651" t="s">
        <v>1301</v>
      </c>
      <c r="G5306" s="651" t="s">
        <v>1303</v>
      </c>
      <c r="H5306" s="651">
        <v>0.04</v>
      </c>
      <c r="I5306" s="651" t="s">
        <v>1302</v>
      </c>
    </row>
    <row r="5307" spans="1:9" ht="15.75" x14ac:dyDescent="0.25">
      <c r="A5307" s="651">
        <v>5306</v>
      </c>
      <c r="B5307" s="651" t="s">
        <v>1308</v>
      </c>
      <c r="C5307" s="651" t="s">
        <v>1305</v>
      </c>
      <c r="D5307" s="651" t="s">
        <v>1298</v>
      </c>
      <c r="E5307" s="651" t="s">
        <v>1303</v>
      </c>
      <c r="F5307" s="651" t="s">
        <v>1301</v>
      </c>
      <c r="G5307" s="651" t="s">
        <v>1303</v>
      </c>
      <c r="H5307" s="651">
        <v>0.04</v>
      </c>
      <c r="I5307" s="651" t="s">
        <v>1302</v>
      </c>
    </row>
    <row r="5308" spans="1:9" ht="15.75" x14ac:dyDescent="0.25">
      <c r="A5308" s="651">
        <v>5307</v>
      </c>
      <c r="B5308" s="651" t="s">
        <v>1308</v>
      </c>
      <c r="C5308" s="651" t="s">
        <v>1305</v>
      </c>
      <c r="D5308" s="651" t="s">
        <v>1298</v>
      </c>
      <c r="E5308" s="651" t="s">
        <v>1303</v>
      </c>
      <c r="F5308" s="651" t="s">
        <v>1301</v>
      </c>
      <c r="G5308" s="651" t="s">
        <v>1303</v>
      </c>
      <c r="H5308" s="651">
        <v>0.04</v>
      </c>
      <c r="I5308" s="651" t="s">
        <v>1302</v>
      </c>
    </row>
    <row r="5309" spans="1:9" ht="15.75" x14ac:dyDescent="0.25">
      <c r="A5309" s="651">
        <v>5308</v>
      </c>
      <c r="B5309" s="651" t="s">
        <v>1308</v>
      </c>
      <c r="C5309" s="651" t="s">
        <v>1305</v>
      </c>
      <c r="D5309" s="651" t="s">
        <v>1298</v>
      </c>
      <c r="E5309" s="651" t="s">
        <v>1303</v>
      </c>
      <c r="F5309" s="651" t="s">
        <v>1301</v>
      </c>
      <c r="G5309" s="651" t="s">
        <v>1303</v>
      </c>
      <c r="H5309" s="651">
        <v>0.04</v>
      </c>
      <c r="I5309" s="651" t="s">
        <v>1302</v>
      </c>
    </row>
    <row r="5310" spans="1:9" ht="15.75" x14ac:dyDescent="0.25">
      <c r="A5310" s="651">
        <v>5309</v>
      </c>
      <c r="B5310" s="651" t="s">
        <v>1308</v>
      </c>
      <c r="C5310" s="651" t="s">
        <v>1305</v>
      </c>
      <c r="D5310" s="651" t="s">
        <v>1298</v>
      </c>
      <c r="E5310" s="651" t="s">
        <v>1303</v>
      </c>
      <c r="F5310" s="651" t="s">
        <v>1301</v>
      </c>
      <c r="G5310" s="651" t="s">
        <v>1303</v>
      </c>
      <c r="H5310" s="651">
        <v>0.04</v>
      </c>
      <c r="I5310" s="651" t="s">
        <v>1302</v>
      </c>
    </row>
    <row r="5311" spans="1:9" ht="15.75" x14ac:dyDescent="0.25">
      <c r="A5311" s="651">
        <v>5310</v>
      </c>
      <c r="B5311" s="651" t="s">
        <v>1308</v>
      </c>
      <c r="C5311" s="651" t="s">
        <v>1305</v>
      </c>
      <c r="D5311" s="651" t="s">
        <v>1298</v>
      </c>
      <c r="E5311" s="651" t="s">
        <v>1303</v>
      </c>
      <c r="F5311" s="651" t="s">
        <v>1301</v>
      </c>
      <c r="G5311" s="651" t="s">
        <v>1303</v>
      </c>
      <c r="H5311" s="651">
        <v>0.04</v>
      </c>
      <c r="I5311" s="651" t="s">
        <v>1302</v>
      </c>
    </row>
    <row r="5312" spans="1:9" ht="15.75" x14ac:dyDescent="0.25">
      <c r="A5312" s="651">
        <v>5311</v>
      </c>
      <c r="B5312" s="651" t="s">
        <v>1308</v>
      </c>
      <c r="C5312" s="651" t="s">
        <v>1305</v>
      </c>
      <c r="D5312" s="651" t="s">
        <v>1298</v>
      </c>
      <c r="E5312" s="651" t="s">
        <v>1303</v>
      </c>
      <c r="F5312" s="651" t="s">
        <v>1301</v>
      </c>
      <c r="G5312" s="651" t="s">
        <v>1303</v>
      </c>
      <c r="H5312" s="651">
        <v>0.04</v>
      </c>
      <c r="I5312" s="651" t="s">
        <v>1302</v>
      </c>
    </row>
    <row r="5313" spans="1:9" ht="15.75" x14ac:dyDescent="0.25">
      <c r="A5313" s="651">
        <v>5312</v>
      </c>
      <c r="B5313" s="651" t="s">
        <v>1308</v>
      </c>
      <c r="C5313" s="651" t="s">
        <v>1305</v>
      </c>
      <c r="D5313" s="651" t="s">
        <v>1298</v>
      </c>
      <c r="E5313" s="651" t="s">
        <v>1303</v>
      </c>
      <c r="F5313" s="651" t="s">
        <v>1301</v>
      </c>
      <c r="G5313" s="651" t="s">
        <v>1303</v>
      </c>
      <c r="H5313" s="651">
        <v>0.04</v>
      </c>
      <c r="I5313" s="651" t="s">
        <v>1302</v>
      </c>
    </row>
    <row r="5314" spans="1:9" ht="15.75" x14ac:dyDescent="0.25">
      <c r="A5314" s="651">
        <v>5313</v>
      </c>
      <c r="B5314" s="651" t="s">
        <v>1308</v>
      </c>
      <c r="C5314" s="651" t="s">
        <v>1305</v>
      </c>
      <c r="D5314" s="651" t="s">
        <v>1298</v>
      </c>
      <c r="E5314" s="651" t="s">
        <v>1303</v>
      </c>
      <c r="F5314" s="651" t="s">
        <v>1301</v>
      </c>
      <c r="G5314" s="651" t="s">
        <v>1303</v>
      </c>
      <c r="H5314" s="651">
        <v>0.04</v>
      </c>
      <c r="I5314" s="651" t="s">
        <v>1302</v>
      </c>
    </row>
    <row r="5315" spans="1:9" ht="15.75" x14ac:dyDescent="0.25">
      <c r="A5315" s="651">
        <v>5314</v>
      </c>
      <c r="B5315" s="651" t="s">
        <v>1308</v>
      </c>
      <c r="C5315" s="651" t="s">
        <v>1305</v>
      </c>
      <c r="D5315" s="651" t="s">
        <v>1298</v>
      </c>
      <c r="E5315" s="651" t="s">
        <v>1303</v>
      </c>
      <c r="F5315" s="651" t="s">
        <v>1301</v>
      </c>
      <c r="G5315" s="651" t="s">
        <v>1303</v>
      </c>
      <c r="H5315" s="651">
        <v>0.04</v>
      </c>
      <c r="I5315" s="651" t="s">
        <v>1302</v>
      </c>
    </row>
    <row r="5316" spans="1:9" ht="15.75" x14ac:dyDescent="0.25">
      <c r="A5316" s="651">
        <v>5315</v>
      </c>
      <c r="B5316" s="651" t="s">
        <v>1308</v>
      </c>
      <c r="C5316" s="651" t="s">
        <v>1305</v>
      </c>
      <c r="D5316" s="651" t="s">
        <v>1298</v>
      </c>
      <c r="E5316" s="651" t="s">
        <v>1303</v>
      </c>
      <c r="F5316" s="651" t="s">
        <v>1301</v>
      </c>
      <c r="G5316" s="651" t="s">
        <v>1303</v>
      </c>
      <c r="H5316" s="651">
        <v>0.04</v>
      </c>
      <c r="I5316" s="651" t="s">
        <v>1302</v>
      </c>
    </row>
    <row r="5317" spans="1:9" ht="15.75" x14ac:dyDescent="0.25">
      <c r="A5317" s="651">
        <v>5316</v>
      </c>
      <c r="B5317" s="651" t="s">
        <v>1308</v>
      </c>
      <c r="C5317" s="651" t="s">
        <v>1305</v>
      </c>
      <c r="D5317" s="651" t="s">
        <v>1298</v>
      </c>
      <c r="E5317" s="651" t="s">
        <v>1303</v>
      </c>
      <c r="F5317" s="651" t="s">
        <v>1301</v>
      </c>
      <c r="G5317" s="651" t="s">
        <v>1303</v>
      </c>
      <c r="H5317" s="651">
        <v>0.04</v>
      </c>
      <c r="I5317" s="651" t="s">
        <v>1302</v>
      </c>
    </row>
    <row r="5318" spans="1:9" ht="15.75" x14ac:dyDescent="0.25">
      <c r="A5318" s="651">
        <v>5317</v>
      </c>
      <c r="B5318" s="651" t="s">
        <v>1308</v>
      </c>
      <c r="C5318" s="651" t="s">
        <v>1305</v>
      </c>
      <c r="D5318" s="651" t="s">
        <v>1298</v>
      </c>
      <c r="E5318" s="651" t="s">
        <v>1303</v>
      </c>
      <c r="F5318" s="651" t="s">
        <v>1301</v>
      </c>
      <c r="G5318" s="651" t="s">
        <v>1303</v>
      </c>
      <c r="H5318" s="651">
        <v>0.04</v>
      </c>
      <c r="I5318" s="651" t="s">
        <v>1302</v>
      </c>
    </row>
    <row r="5319" spans="1:9" ht="15.75" x14ac:dyDescent="0.25">
      <c r="A5319" s="651">
        <v>5318</v>
      </c>
      <c r="B5319" s="651" t="s">
        <v>1308</v>
      </c>
      <c r="C5319" s="651" t="s">
        <v>1305</v>
      </c>
      <c r="D5319" s="651" t="s">
        <v>1298</v>
      </c>
      <c r="E5319" s="651" t="s">
        <v>1303</v>
      </c>
      <c r="F5319" s="651" t="s">
        <v>1301</v>
      </c>
      <c r="G5319" s="651" t="s">
        <v>1303</v>
      </c>
      <c r="H5319" s="651">
        <v>0.04</v>
      </c>
      <c r="I5319" s="651" t="s">
        <v>1302</v>
      </c>
    </row>
    <row r="5320" spans="1:9" ht="15.75" x14ac:dyDescent="0.25">
      <c r="A5320" s="651">
        <v>5319</v>
      </c>
      <c r="B5320" s="651" t="s">
        <v>1308</v>
      </c>
      <c r="C5320" s="651" t="s">
        <v>1305</v>
      </c>
      <c r="D5320" s="651" t="s">
        <v>1298</v>
      </c>
      <c r="E5320" s="651" t="s">
        <v>1303</v>
      </c>
      <c r="F5320" s="651" t="s">
        <v>1301</v>
      </c>
      <c r="G5320" s="651" t="s">
        <v>1303</v>
      </c>
      <c r="H5320" s="651">
        <v>0.04</v>
      </c>
      <c r="I5320" s="651" t="s">
        <v>1302</v>
      </c>
    </row>
    <row r="5321" spans="1:9" ht="15.75" x14ac:dyDescent="0.25">
      <c r="A5321" s="651">
        <v>5320</v>
      </c>
      <c r="B5321" s="651" t="s">
        <v>1308</v>
      </c>
      <c r="C5321" s="651" t="s">
        <v>1305</v>
      </c>
      <c r="D5321" s="651" t="s">
        <v>1298</v>
      </c>
      <c r="E5321" s="651" t="s">
        <v>1303</v>
      </c>
      <c r="F5321" s="651" t="s">
        <v>1301</v>
      </c>
      <c r="G5321" s="651" t="s">
        <v>1303</v>
      </c>
      <c r="H5321" s="651">
        <v>0.04</v>
      </c>
      <c r="I5321" s="651" t="s">
        <v>1302</v>
      </c>
    </row>
    <row r="5322" spans="1:9" ht="15.75" x14ac:dyDescent="0.25">
      <c r="A5322" s="651">
        <v>5321</v>
      </c>
      <c r="B5322" s="651" t="s">
        <v>1308</v>
      </c>
      <c r="C5322" s="651" t="s">
        <v>1305</v>
      </c>
      <c r="D5322" s="651" t="s">
        <v>1298</v>
      </c>
      <c r="E5322" s="651" t="s">
        <v>1303</v>
      </c>
      <c r="F5322" s="651" t="s">
        <v>1301</v>
      </c>
      <c r="G5322" s="651" t="s">
        <v>1303</v>
      </c>
      <c r="H5322" s="651">
        <v>0.04</v>
      </c>
      <c r="I5322" s="651" t="s">
        <v>1302</v>
      </c>
    </row>
    <row r="5323" spans="1:9" ht="15.75" x14ac:dyDescent="0.25">
      <c r="A5323" s="651">
        <v>5322</v>
      </c>
      <c r="B5323" s="651" t="s">
        <v>1308</v>
      </c>
      <c r="C5323" s="651" t="s">
        <v>1305</v>
      </c>
      <c r="D5323" s="651" t="s">
        <v>1298</v>
      </c>
      <c r="E5323" s="651" t="s">
        <v>1303</v>
      </c>
      <c r="F5323" s="651" t="s">
        <v>1301</v>
      </c>
      <c r="G5323" s="651" t="s">
        <v>1303</v>
      </c>
      <c r="H5323" s="651">
        <v>0.04</v>
      </c>
      <c r="I5323" s="651" t="s">
        <v>1302</v>
      </c>
    </row>
    <row r="5324" spans="1:9" ht="15.75" x14ac:dyDescent="0.25">
      <c r="A5324" s="651">
        <v>5323</v>
      </c>
      <c r="B5324" s="651" t="s">
        <v>1308</v>
      </c>
      <c r="C5324" s="651" t="s">
        <v>1305</v>
      </c>
      <c r="D5324" s="651" t="s">
        <v>1298</v>
      </c>
      <c r="E5324" s="651" t="s">
        <v>1303</v>
      </c>
      <c r="F5324" s="651" t="s">
        <v>1301</v>
      </c>
      <c r="G5324" s="651" t="s">
        <v>1303</v>
      </c>
      <c r="H5324" s="651">
        <v>0.04</v>
      </c>
      <c r="I5324" s="651" t="s">
        <v>1302</v>
      </c>
    </row>
    <row r="5325" spans="1:9" ht="15.75" x14ac:dyDescent="0.25">
      <c r="A5325" s="651">
        <v>5324</v>
      </c>
      <c r="B5325" s="651" t="s">
        <v>1308</v>
      </c>
      <c r="C5325" s="651" t="s">
        <v>1305</v>
      </c>
      <c r="D5325" s="651" t="s">
        <v>1298</v>
      </c>
      <c r="E5325" s="651" t="s">
        <v>1303</v>
      </c>
      <c r="F5325" s="651" t="s">
        <v>1301</v>
      </c>
      <c r="G5325" s="651" t="s">
        <v>1303</v>
      </c>
      <c r="H5325" s="651">
        <v>0.04</v>
      </c>
      <c r="I5325" s="651" t="s">
        <v>1302</v>
      </c>
    </row>
    <row r="5326" spans="1:9" ht="15.75" x14ac:dyDescent="0.25">
      <c r="A5326" s="651">
        <v>5325</v>
      </c>
      <c r="B5326" s="651" t="s">
        <v>1308</v>
      </c>
      <c r="C5326" s="651" t="s">
        <v>1305</v>
      </c>
      <c r="D5326" s="651" t="s">
        <v>1298</v>
      </c>
      <c r="E5326" s="651" t="s">
        <v>1303</v>
      </c>
      <c r="F5326" s="651" t="s">
        <v>1301</v>
      </c>
      <c r="G5326" s="651" t="s">
        <v>1303</v>
      </c>
      <c r="H5326" s="651">
        <v>0.04</v>
      </c>
      <c r="I5326" s="651" t="s">
        <v>1302</v>
      </c>
    </row>
    <row r="5327" spans="1:9" ht="15.75" x14ac:dyDescent="0.25">
      <c r="A5327" s="651">
        <v>5326</v>
      </c>
      <c r="B5327" s="651" t="s">
        <v>1308</v>
      </c>
      <c r="C5327" s="651" t="s">
        <v>1305</v>
      </c>
      <c r="D5327" s="651" t="s">
        <v>1298</v>
      </c>
      <c r="E5327" s="651" t="s">
        <v>1303</v>
      </c>
      <c r="F5327" s="651" t="s">
        <v>1301</v>
      </c>
      <c r="G5327" s="651" t="s">
        <v>1303</v>
      </c>
      <c r="H5327" s="651">
        <v>0.04</v>
      </c>
      <c r="I5327" s="651" t="s">
        <v>1302</v>
      </c>
    </row>
    <row r="5328" spans="1:9" ht="15.75" x14ac:dyDescent="0.25">
      <c r="A5328" s="651">
        <v>5327</v>
      </c>
      <c r="B5328" s="651" t="s">
        <v>1308</v>
      </c>
      <c r="C5328" s="651" t="s">
        <v>1305</v>
      </c>
      <c r="D5328" s="651" t="s">
        <v>1298</v>
      </c>
      <c r="E5328" s="651" t="s">
        <v>1303</v>
      </c>
      <c r="F5328" s="651" t="s">
        <v>1301</v>
      </c>
      <c r="G5328" s="651" t="s">
        <v>1303</v>
      </c>
      <c r="H5328" s="651">
        <v>0.04</v>
      </c>
      <c r="I5328" s="651" t="s">
        <v>1302</v>
      </c>
    </row>
    <row r="5329" spans="1:9" ht="15.75" x14ac:dyDescent="0.25">
      <c r="A5329" s="651">
        <v>5328</v>
      </c>
      <c r="B5329" s="651" t="s">
        <v>1308</v>
      </c>
      <c r="C5329" s="651" t="s">
        <v>1305</v>
      </c>
      <c r="D5329" s="651" t="s">
        <v>1298</v>
      </c>
      <c r="E5329" s="651" t="s">
        <v>1303</v>
      </c>
      <c r="F5329" s="651" t="s">
        <v>1301</v>
      </c>
      <c r="G5329" s="651" t="s">
        <v>1303</v>
      </c>
      <c r="H5329" s="651">
        <v>0.04</v>
      </c>
      <c r="I5329" s="651" t="s">
        <v>1302</v>
      </c>
    </row>
    <row r="5330" spans="1:9" ht="15.75" x14ac:dyDescent="0.25">
      <c r="A5330" s="651">
        <v>5329</v>
      </c>
      <c r="B5330" s="651" t="s">
        <v>1308</v>
      </c>
      <c r="C5330" s="651" t="s">
        <v>1305</v>
      </c>
      <c r="D5330" s="651" t="s">
        <v>1298</v>
      </c>
      <c r="E5330" s="651" t="s">
        <v>1303</v>
      </c>
      <c r="F5330" s="651" t="s">
        <v>1301</v>
      </c>
      <c r="G5330" s="651" t="s">
        <v>1303</v>
      </c>
      <c r="H5330" s="651">
        <v>0.04</v>
      </c>
      <c r="I5330" s="651" t="s">
        <v>1302</v>
      </c>
    </row>
    <row r="5331" spans="1:9" ht="15.75" x14ac:dyDescent="0.25">
      <c r="A5331" s="651">
        <v>5330</v>
      </c>
      <c r="B5331" s="651" t="s">
        <v>1308</v>
      </c>
      <c r="C5331" s="651" t="s">
        <v>1305</v>
      </c>
      <c r="D5331" s="651" t="s">
        <v>1298</v>
      </c>
      <c r="E5331" s="651" t="s">
        <v>1303</v>
      </c>
      <c r="F5331" s="651" t="s">
        <v>1301</v>
      </c>
      <c r="G5331" s="651" t="s">
        <v>1303</v>
      </c>
      <c r="H5331" s="651">
        <v>0.04</v>
      </c>
      <c r="I5331" s="651" t="s">
        <v>1302</v>
      </c>
    </row>
    <row r="5332" spans="1:9" ht="15.75" x14ac:dyDescent="0.25">
      <c r="A5332" s="651">
        <v>5331</v>
      </c>
      <c r="B5332" s="651" t="s">
        <v>1308</v>
      </c>
      <c r="C5332" s="651" t="s">
        <v>1305</v>
      </c>
      <c r="D5332" s="651" t="s">
        <v>1298</v>
      </c>
      <c r="E5332" s="651" t="s">
        <v>1303</v>
      </c>
      <c r="F5332" s="651" t="s">
        <v>1301</v>
      </c>
      <c r="G5332" s="651" t="s">
        <v>1303</v>
      </c>
      <c r="H5332" s="651">
        <v>0.04</v>
      </c>
      <c r="I5332" s="651" t="s">
        <v>1302</v>
      </c>
    </row>
    <row r="5333" spans="1:9" ht="15.75" x14ac:dyDescent="0.25">
      <c r="A5333" s="651">
        <v>5332</v>
      </c>
      <c r="B5333" s="651" t="s">
        <v>1308</v>
      </c>
      <c r="C5333" s="651" t="s">
        <v>1305</v>
      </c>
      <c r="D5333" s="651" t="s">
        <v>1298</v>
      </c>
      <c r="E5333" s="651" t="s">
        <v>1303</v>
      </c>
      <c r="F5333" s="651" t="s">
        <v>1301</v>
      </c>
      <c r="G5333" s="651" t="s">
        <v>1303</v>
      </c>
      <c r="H5333" s="651">
        <v>0.04</v>
      </c>
      <c r="I5333" s="651" t="s">
        <v>1302</v>
      </c>
    </row>
    <row r="5334" spans="1:9" ht="15.75" x14ac:dyDescent="0.25">
      <c r="A5334" s="651">
        <v>5333</v>
      </c>
      <c r="B5334" s="651" t="s">
        <v>1308</v>
      </c>
      <c r="C5334" s="651" t="s">
        <v>1305</v>
      </c>
      <c r="D5334" s="651" t="s">
        <v>1298</v>
      </c>
      <c r="E5334" s="651" t="s">
        <v>1303</v>
      </c>
      <c r="F5334" s="651" t="s">
        <v>1301</v>
      </c>
      <c r="G5334" s="651" t="s">
        <v>1303</v>
      </c>
      <c r="H5334" s="651">
        <v>0.04</v>
      </c>
      <c r="I5334" s="651" t="s">
        <v>1302</v>
      </c>
    </row>
    <row r="5335" spans="1:9" ht="15.75" x14ac:dyDescent="0.25">
      <c r="A5335" s="651">
        <v>5334</v>
      </c>
      <c r="B5335" s="651" t="s">
        <v>1308</v>
      </c>
      <c r="C5335" s="651" t="s">
        <v>1305</v>
      </c>
      <c r="D5335" s="651" t="s">
        <v>1298</v>
      </c>
      <c r="E5335" s="651" t="s">
        <v>1303</v>
      </c>
      <c r="F5335" s="651" t="s">
        <v>1301</v>
      </c>
      <c r="G5335" s="651" t="s">
        <v>1303</v>
      </c>
      <c r="H5335" s="651">
        <v>0.04</v>
      </c>
      <c r="I5335" s="651" t="s">
        <v>1302</v>
      </c>
    </row>
    <row r="5336" spans="1:9" ht="15.75" x14ac:dyDescent="0.25">
      <c r="A5336" s="651">
        <v>5335</v>
      </c>
      <c r="B5336" s="651" t="s">
        <v>1308</v>
      </c>
      <c r="C5336" s="651" t="s">
        <v>1305</v>
      </c>
      <c r="D5336" s="651" t="s">
        <v>1298</v>
      </c>
      <c r="E5336" s="651" t="s">
        <v>1303</v>
      </c>
      <c r="F5336" s="651" t="s">
        <v>1301</v>
      </c>
      <c r="G5336" s="651" t="s">
        <v>1303</v>
      </c>
      <c r="H5336" s="651">
        <v>0.04</v>
      </c>
      <c r="I5336" s="651" t="s">
        <v>1302</v>
      </c>
    </row>
    <row r="5337" spans="1:9" ht="15.75" x14ac:dyDescent="0.25">
      <c r="A5337" s="651">
        <v>5336</v>
      </c>
      <c r="B5337" s="651" t="s">
        <v>1308</v>
      </c>
      <c r="C5337" s="651" t="s">
        <v>1305</v>
      </c>
      <c r="D5337" s="651" t="s">
        <v>1298</v>
      </c>
      <c r="E5337" s="651" t="s">
        <v>1303</v>
      </c>
      <c r="F5337" s="651" t="s">
        <v>1301</v>
      </c>
      <c r="G5337" s="651" t="s">
        <v>1303</v>
      </c>
      <c r="H5337" s="651">
        <v>0.04</v>
      </c>
      <c r="I5337" s="651" t="s">
        <v>1302</v>
      </c>
    </row>
    <row r="5338" spans="1:9" ht="15.75" x14ac:dyDescent="0.25">
      <c r="A5338" s="651">
        <v>5337</v>
      </c>
      <c r="B5338" s="651" t="s">
        <v>1308</v>
      </c>
      <c r="C5338" s="651" t="s">
        <v>1305</v>
      </c>
      <c r="D5338" s="651" t="s">
        <v>1298</v>
      </c>
      <c r="E5338" s="651" t="s">
        <v>1303</v>
      </c>
      <c r="F5338" s="651" t="s">
        <v>1301</v>
      </c>
      <c r="G5338" s="651" t="s">
        <v>1303</v>
      </c>
      <c r="H5338" s="651">
        <v>0.04</v>
      </c>
      <c r="I5338" s="651" t="s">
        <v>1302</v>
      </c>
    </row>
    <row r="5339" spans="1:9" ht="15.75" x14ac:dyDescent="0.25">
      <c r="A5339" s="651">
        <v>5338</v>
      </c>
      <c r="B5339" s="651" t="s">
        <v>1308</v>
      </c>
      <c r="C5339" s="651" t="s">
        <v>1305</v>
      </c>
      <c r="D5339" s="651" t="s">
        <v>1298</v>
      </c>
      <c r="E5339" s="651" t="s">
        <v>1303</v>
      </c>
      <c r="F5339" s="651" t="s">
        <v>1301</v>
      </c>
      <c r="G5339" s="651" t="s">
        <v>1303</v>
      </c>
      <c r="H5339" s="651">
        <v>0.04</v>
      </c>
      <c r="I5339" s="651" t="s">
        <v>1302</v>
      </c>
    </row>
    <row r="5340" spans="1:9" ht="15.75" x14ac:dyDescent="0.25">
      <c r="A5340" s="651">
        <v>5339</v>
      </c>
      <c r="B5340" s="651" t="s">
        <v>1308</v>
      </c>
      <c r="C5340" s="651" t="s">
        <v>1305</v>
      </c>
      <c r="D5340" s="651" t="s">
        <v>1298</v>
      </c>
      <c r="E5340" s="651" t="s">
        <v>1303</v>
      </c>
      <c r="F5340" s="651" t="s">
        <v>1301</v>
      </c>
      <c r="G5340" s="651" t="s">
        <v>1303</v>
      </c>
      <c r="H5340" s="651">
        <v>0.04</v>
      </c>
      <c r="I5340" s="651" t="s">
        <v>1302</v>
      </c>
    </row>
    <row r="5341" spans="1:9" ht="15.75" x14ac:dyDescent="0.25">
      <c r="A5341" s="651">
        <v>5340</v>
      </c>
      <c r="B5341" s="651" t="s">
        <v>1308</v>
      </c>
      <c r="C5341" s="651" t="s">
        <v>1305</v>
      </c>
      <c r="D5341" s="651" t="s">
        <v>1298</v>
      </c>
      <c r="E5341" s="651" t="s">
        <v>1303</v>
      </c>
      <c r="F5341" s="651" t="s">
        <v>1301</v>
      </c>
      <c r="G5341" s="651" t="s">
        <v>1303</v>
      </c>
      <c r="H5341" s="651">
        <v>0.04</v>
      </c>
      <c r="I5341" s="651" t="s">
        <v>1302</v>
      </c>
    </row>
    <row r="5342" spans="1:9" ht="15.75" x14ac:dyDescent="0.25">
      <c r="A5342" s="651">
        <v>5341</v>
      </c>
      <c r="B5342" s="651" t="s">
        <v>1308</v>
      </c>
      <c r="C5342" s="651" t="s">
        <v>1305</v>
      </c>
      <c r="D5342" s="651" t="s">
        <v>1298</v>
      </c>
      <c r="E5342" s="651" t="s">
        <v>1303</v>
      </c>
      <c r="F5342" s="651" t="s">
        <v>1301</v>
      </c>
      <c r="G5342" s="651" t="s">
        <v>1303</v>
      </c>
      <c r="H5342" s="651">
        <v>0.04</v>
      </c>
      <c r="I5342" s="651" t="s">
        <v>1302</v>
      </c>
    </row>
    <row r="5343" spans="1:9" ht="15.75" x14ac:dyDescent="0.25">
      <c r="A5343" s="651">
        <v>5342</v>
      </c>
      <c r="B5343" s="651" t="s">
        <v>1308</v>
      </c>
      <c r="C5343" s="651" t="s">
        <v>1305</v>
      </c>
      <c r="D5343" s="651" t="s">
        <v>1298</v>
      </c>
      <c r="E5343" s="651" t="s">
        <v>1303</v>
      </c>
      <c r="F5343" s="651" t="s">
        <v>1301</v>
      </c>
      <c r="G5343" s="651" t="s">
        <v>1303</v>
      </c>
      <c r="H5343" s="651">
        <v>0.04</v>
      </c>
      <c r="I5343" s="651" t="s">
        <v>1302</v>
      </c>
    </row>
    <row r="5344" spans="1:9" ht="15.75" x14ac:dyDescent="0.25">
      <c r="A5344" s="651">
        <v>5343</v>
      </c>
      <c r="B5344" s="651" t="s">
        <v>1308</v>
      </c>
      <c r="C5344" s="651" t="s">
        <v>1305</v>
      </c>
      <c r="D5344" s="651" t="s">
        <v>1298</v>
      </c>
      <c r="E5344" s="651" t="s">
        <v>1303</v>
      </c>
      <c r="F5344" s="651" t="s">
        <v>1301</v>
      </c>
      <c r="G5344" s="651" t="s">
        <v>1303</v>
      </c>
      <c r="H5344" s="651">
        <v>0.04</v>
      </c>
      <c r="I5344" s="651" t="s">
        <v>1302</v>
      </c>
    </row>
    <row r="5345" spans="1:9" ht="15.75" x14ac:dyDescent="0.25">
      <c r="A5345" s="651">
        <v>5344</v>
      </c>
      <c r="B5345" s="651" t="s">
        <v>1308</v>
      </c>
      <c r="C5345" s="651" t="s">
        <v>1305</v>
      </c>
      <c r="D5345" s="651" t="s">
        <v>1298</v>
      </c>
      <c r="E5345" s="651" t="s">
        <v>1303</v>
      </c>
      <c r="F5345" s="651" t="s">
        <v>1301</v>
      </c>
      <c r="G5345" s="651" t="s">
        <v>1303</v>
      </c>
      <c r="H5345" s="651">
        <v>0.04</v>
      </c>
      <c r="I5345" s="651" t="s">
        <v>1302</v>
      </c>
    </row>
    <row r="5346" spans="1:9" ht="15.75" x14ac:dyDescent="0.25">
      <c r="A5346" s="651">
        <v>5345</v>
      </c>
      <c r="B5346" s="651" t="s">
        <v>1308</v>
      </c>
      <c r="C5346" s="651" t="s">
        <v>1305</v>
      </c>
      <c r="D5346" s="651" t="s">
        <v>1298</v>
      </c>
      <c r="E5346" s="651" t="s">
        <v>1303</v>
      </c>
      <c r="F5346" s="651" t="s">
        <v>1301</v>
      </c>
      <c r="G5346" s="651" t="s">
        <v>1303</v>
      </c>
      <c r="H5346" s="651">
        <v>0.04</v>
      </c>
      <c r="I5346" s="651" t="s">
        <v>1302</v>
      </c>
    </row>
    <row r="5347" spans="1:9" ht="15.75" x14ac:dyDescent="0.25">
      <c r="A5347" s="651">
        <v>5346</v>
      </c>
      <c r="B5347" s="651" t="s">
        <v>1308</v>
      </c>
      <c r="C5347" s="651" t="s">
        <v>1305</v>
      </c>
      <c r="D5347" s="651" t="s">
        <v>1298</v>
      </c>
      <c r="E5347" s="651" t="s">
        <v>1303</v>
      </c>
      <c r="F5347" s="651" t="s">
        <v>1301</v>
      </c>
      <c r="G5347" s="651" t="s">
        <v>1303</v>
      </c>
      <c r="H5347" s="651">
        <v>0.04</v>
      </c>
      <c r="I5347" s="651" t="s">
        <v>1302</v>
      </c>
    </row>
    <row r="5348" spans="1:9" ht="15.75" x14ac:dyDescent="0.25">
      <c r="A5348" s="651">
        <v>5347</v>
      </c>
      <c r="B5348" s="651" t="s">
        <v>1308</v>
      </c>
      <c r="C5348" s="651" t="s">
        <v>1305</v>
      </c>
      <c r="D5348" s="651" t="s">
        <v>1298</v>
      </c>
      <c r="E5348" s="651" t="s">
        <v>1303</v>
      </c>
      <c r="F5348" s="651" t="s">
        <v>1301</v>
      </c>
      <c r="G5348" s="651" t="s">
        <v>1303</v>
      </c>
      <c r="H5348" s="651">
        <v>0.04</v>
      </c>
      <c r="I5348" s="651" t="s">
        <v>1302</v>
      </c>
    </row>
    <row r="5349" spans="1:9" ht="15.75" x14ac:dyDescent="0.25">
      <c r="A5349" s="651">
        <v>5348</v>
      </c>
      <c r="B5349" s="651" t="s">
        <v>1308</v>
      </c>
      <c r="C5349" s="651" t="s">
        <v>1305</v>
      </c>
      <c r="D5349" s="651" t="s">
        <v>1298</v>
      </c>
      <c r="E5349" s="651" t="s">
        <v>1303</v>
      </c>
      <c r="F5349" s="651" t="s">
        <v>1301</v>
      </c>
      <c r="G5349" s="651" t="s">
        <v>1303</v>
      </c>
      <c r="H5349" s="651">
        <v>0.04</v>
      </c>
      <c r="I5349" s="651" t="s">
        <v>1302</v>
      </c>
    </row>
    <row r="5350" spans="1:9" ht="15.75" x14ac:dyDescent="0.25">
      <c r="A5350" s="651">
        <v>5349</v>
      </c>
      <c r="B5350" s="651" t="s">
        <v>1308</v>
      </c>
      <c r="C5350" s="651" t="s">
        <v>1305</v>
      </c>
      <c r="D5350" s="651" t="s">
        <v>1298</v>
      </c>
      <c r="E5350" s="651" t="s">
        <v>1303</v>
      </c>
      <c r="F5350" s="651" t="s">
        <v>1301</v>
      </c>
      <c r="G5350" s="651" t="s">
        <v>1303</v>
      </c>
      <c r="H5350" s="651">
        <v>0.04</v>
      </c>
      <c r="I5350" s="651" t="s">
        <v>1302</v>
      </c>
    </row>
    <row r="5351" spans="1:9" ht="15.75" x14ac:dyDescent="0.25">
      <c r="A5351" s="651">
        <v>5350</v>
      </c>
      <c r="B5351" s="651" t="s">
        <v>1308</v>
      </c>
      <c r="C5351" s="651" t="s">
        <v>1305</v>
      </c>
      <c r="D5351" s="651" t="s">
        <v>1298</v>
      </c>
      <c r="E5351" s="651" t="s">
        <v>1303</v>
      </c>
      <c r="F5351" s="651" t="s">
        <v>1301</v>
      </c>
      <c r="G5351" s="651" t="s">
        <v>1303</v>
      </c>
      <c r="H5351" s="651">
        <v>0.04</v>
      </c>
      <c r="I5351" s="651" t="s">
        <v>1302</v>
      </c>
    </row>
    <row r="5352" spans="1:9" ht="15.75" x14ac:dyDescent="0.25">
      <c r="A5352" s="651">
        <v>5351</v>
      </c>
      <c r="B5352" s="651" t="s">
        <v>1308</v>
      </c>
      <c r="C5352" s="651" t="s">
        <v>1305</v>
      </c>
      <c r="D5352" s="651" t="s">
        <v>1298</v>
      </c>
      <c r="E5352" s="651" t="s">
        <v>1303</v>
      </c>
      <c r="F5352" s="651" t="s">
        <v>1301</v>
      </c>
      <c r="G5352" s="651" t="s">
        <v>1303</v>
      </c>
      <c r="H5352" s="651">
        <v>0.04</v>
      </c>
      <c r="I5352" s="651" t="s">
        <v>1302</v>
      </c>
    </row>
    <row r="5353" spans="1:9" ht="15.75" x14ac:dyDescent="0.25">
      <c r="A5353" s="651">
        <v>5352</v>
      </c>
      <c r="B5353" s="651" t="s">
        <v>1308</v>
      </c>
      <c r="C5353" s="651" t="s">
        <v>1305</v>
      </c>
      <c r="D5353" s="651" t="s">
        <v>1298</v>
      </c>
      <c r="E5353" s="651" t="s">
        <v>1303</v>
      </c>
      <c r="F5353" s="651" t="s">
        <v>1301</v>
      </c>
      <c r="G5353" s="651" t="s">
        <v>1303</v>
      </c>
      <c r="H5353" s="651">
        <v>0.04</v>
      </c>
      <c r="I5353" s="651" t="s">
        <v>1302</v>
      </c>
    </row>
    <row r="5354" spans="1:9" ht="15.75" x14ac:dyDescent="0.25">
      <c r="A5354" s="651">
        <v>5353</v>
      </c>
      <c r="B5354" s="651" t="s">
        <v>1308</v>
      </c>
      <c r="C5354" s="651" t="s">
        <v>1305</v>
      </c>
      <c r="D5354" s="651" t="s">
        <v>1298</v>
      </c>
      <c r="E5354" s="651" t="s">
        <v>1303</v>
      </c>
      <c r="F5354" s="651" t="s">
        <v>1301</v>
      </c>
      <c r="G5354" s="651" t="s">
        <v>1303</v>
      </c>
      <c r="H5354" s="651">
        <v>0.04</v>
      </c>
      <c r="I5354" s="651" t="s">
        <v>1302</v>
      </c>
    </row>
    <row r="5355" spans="1:9" ht="15.75" x14ac:dyDescent="0.25">
      <c r="A5355" s="651">
        <v>5354</v>
      </c>
      <c r="B5355" s="651" t="s">
        <v>1308</v>
      </c>
      <c r="C5355" s="651" t="s">
        <v>1305</v>
      </c>
      <c r="D5355" s="651" t="s">
        <v>1298</v>
      </c>
      <c r="E5355" s="651" t="s">
        <v>1303</v>
      </c>
      <c r="F5355" s="651" t="s">
        <v>1301</v>
      </c>
      <c r="G5355" s="651" t="s">
        <v>1303</v>
      </c>
      <c r="H5355" s="651">
        <v>0.04</v>
      </c>
      <c r="I5355" s="651" t="s">
        <v>1302</v>
      </c>
    </row>
    <row r="5356" spans="1:9" ht="15.75" x14ac:dyDescent="0.25">
      <c r="A5356" s="651">
        <v>5355</v>
      </c>
      <c r="B5356" s="651" t="s">
        <v>1308</v>
      </c>
      <c r="C5356" s="651" t="s">
        <v>1305</v>
      </c>
      <c r="D5356" s="651" t="s">
        <v>1298</v>
      </c>
      <c r="E5356" s="651" t="s">
        <v>1303</v>
      </c>
      <c r="F5356" s="651" t="s">
        <v>1301</v>
      </c>
      <c r="G5356" s="651" t="s">
        <v>1303</v>
      </c>
      <c r="H5356" s="651">
        <v>0.04</v>
      </c>
      <c r="I5356" s="651" t="s">
        <v>1302</v>
      </c>
    </row>
    <row r="5357" spans="1:9" ht="15.75" x14ac:dyDescent="0.25">
      <c r="A5357" s="651">
        <v>5356</v>
      </c>
      <c r="B5357" s="651" t="s">
        <v>1308</v>
      </c>
      <c r="C5357" s="651" t="s">
        <v>1305</v>
      </c>
      <c r="D5357" s="651" t="s">
        <v>1298</v>
      </c>
      <c r="E5357" s="651" t="s">
        <v>1303</v>
      </c>
      <c r="F5357" s="651" t="s">
        <v>1301</v>
      </c>
      <c r="G5357" s="651" t="s">
        <v>1303</v>
      </c>
      <c r="H5357" s="651">
        <v>0.04</v>
      </c>
      <c r="I5357" s="651" t="s">
        <v>1302</v>
      </c>
    </row>
    <row r="5358" spans="1:9" ht="15.75" x14ac:dyDescent="0.25">
      <c r="A5358" s="651">
        <v>5357</v>
      </c>
      <c r="B5358" s="651" t="s">
        <v>1308</v>
      </c>
      <c r="C5358" s="651" t="s">
        <v>1305</v>
      </c>
      <c r="D5358" s="651" t="s">
        <v>1298</v>
      </c>
      <c r="E5358" s="651" t="s">
        <v>1303</v>
      </c>
      <c r="F5358" s="651" t="s">
        <v>1301</v>
      </c>
      <c r="G5358" s="651" t="s">
        <v>1303</v>
      </c>
      <c r="H5358" s="651">
        <v>0.04</v>
      </c>
      <c r="I5358" s="651" t="s">
        <v>1302</v>
      </c>
    </row>
    <row r="5359" spans="1:9" ht="15.75" x14ac:dyDescent="0.25">
      <c r="A5359" s="651">
        <v>5358</v>
      </c>
      <c r="B5359" s="651" t="s">
        <v>1308</v>
      </c>
      <c r="C5359" s="651" t="s">
        <v>1305</v>
      </c>
      <c r="D5359" s="651" t="s">
        <v>1298</v>
      </c>
      <c r="E5359" s="651" t="s">
        <v>1303</v>
      </c>
      <c r="F5359" s="651" t="s">
        <v>1301</v>
      </c>
      <c r="G5359" s="651" t="s">
        <v>1303</v>
      </c>
      <c r="H5359" s="651">
        <v>0.04</v>
      </c>
      <c r="I5359" s="651" t="s">
        <v>1302</v>
      </c>
    </row>
    <row r="5360" spans="1:9" ht="15.75" x14ac:dyDescent="0.25">
      <c r="A5360" s="651">
        <v>5359</v>
      </c>
      <c r="B5360" s="651" t="s">
        <v>1308</v>
      </c>
      <c r="C5360" s="651" t="s">
        <v>1305</v>
      </c>
      <c r="D5360" s="651" t="s">
        <v>1298</v>
      </c>
      <c r="E5360" s="651" t="s">
        <v>1303</v>
      </c>
      <c r="F5360" s="651" t="s">
        <v>1301</v>
      </c>
      <c r="G5360" s="651" t="s">
        <v>1303</v>
      </c>
      <c r="H5360" s="651">
        <v>0.04</v>
      </c>
      <c r="I5360" s="651" t="s">
        <v>1302</v>
      </c>
    </row>
    <row r="5361" spans="1:9" ht="15.75" x14ac:dyDescent="0.25">
      <c r="A5361" s="651">
        <v>5360</v>
      </c>
      <c r="B5361" s="651" t="s">
        <v>1308</v>
      </c>
      <c r="C5361" s="651" t="s">
        <v>1305</v>
      </c>
      <c r="D5361" s="651" t="s">
        <v>1298</v>
      </c>
      <c r="E5361" s="651" t="s">
        <v>1303</v>
      </c>
      <c r="F5361" s="651" t="s">
        <v>1301</v>
      </c>
      <c r="G5361" s="651" t="s">
        <v>1303</v>
      </c>
      <c r="H5361" s="651">
        <v>0.04</v>
      </c>
      <c r="I5361" s="651" t="s">
        <v>1302</v>
      </c>
    </row>
    <row r="5362" spans="1:9" ht="15.75" x14ac:dyDescent="0.25">
      <c r="A5362" s="651">
        <v>5361</v>
      </c>
      <c r="B5362" s="651" t="s">
        <v>1308</v>
      </c>
      <c r="C5362" s="651" t="s">
        <v>1305</v>
      </c>
      <c r="D5362" s="651" t="s">
        <v>1298</v>
      </c>
      <c r="E5362" s="651" t="s">
        <v>1303</v>
      </c>
      <c r="F5362" s="651" t="s">
        <v>1301</v>
      </c>
      <c r="G5362" s="651" t="s">
        <v>1303</v>
      </c>
      <c r="H5362" s="651">
        <v>0.04</v>
      </c>
      <c r="I5362" s="651" t="s">
        <v>1302</v>
      </c>
    </row>
    <row r="5363" spans="1:9" ht="15.75" x14ac:dyDescent="0.25">
      <c r="A5363" s="651">
        <v>5362</v>
      </c>
      <c r="B5363" s="651" t="s">
        <v>1308</v>
      </c>
      <c r="C5363" s="651" t="s">
        <v>1305</v>
      </c>
      <c r="D5363" s="651" t="s">
        <v>1298</v>
      </c>
      <c r="E5363" s="651" t="s">
        <v>1303</v>
      </c>
      <c r="F5363" s="651" t="s">
        <v>1301</v>
      </c>
      <c r="G5363" s="651" t="s">
        <v>1303</v>
      </c>
      <c r="H5363" s="651">
        <v>0.04</v>
      </c>
      <c r="I5363" s="651" t="s">
        <v>1302</v>
      </c>
    </row>
    <row r="5364" spans="1:9" ht="15.75" x14ac:dyDescent="0.25">
      <c r="A5364" s="651">
        <v>5363</v>
      </c>
      <c r="B5364" s="651" t="s">
        <v>1308</v>
      </c>
      <c r="C5364" s="651" t="s">
        <v>1305</v>
      </c>
      <c r="D5364" s="651" t="s">
        <v>1298</v>
      </c>
      <c r="E5364" s="651" t="s">
        <v>1303</v>
      </c>
      <c r="F5364" s="651" t="s">
        <v>1301</v>
      </c>
      <c r="G5364" s="651" t="s">
        <v>1303</v>
      </c>
      <c r="H5364" s="651">
        <v>0.04</v>
      </c>
      <c r="I5364" s="651" t="s">
        <v>1302</v>
      </c>
    </row>
    <row r="5365" spans="1:9" ht="15.75" x14ac:dyDescent="0.25">
      <c r="A5365" s="651">
        <v>5364</v>
      </c>
      <c r="B5365" s="651" t="s">
        <v>1308</v>
      </c>
      <c r="C5365" s="651" t="s">
        <v>1305</v>
      </c>
      <c r="D5365" s="651" t="s">
        <v>1298</v>
      </c>
      <c r="E5365" s="651" t="s">
        <v>1303</v>
      </c>
      <c r="F5365" s="651" t="s">
        <v>1301</v>
      </c>
      <c r="G5365" s="651" t="s">
        <v>1303</v>
      </c>
      <c r="H5365" s="651">
        <v>0.04</v>
      </c>
      <c r="I5365" s="651" t="s">
        <v>1302</v>
      </c>
    </row>
    <row r="5366" spans="1:9" ht="15.75" x14ac:dyDescent="0.25">
      <c r="A5366" s="651">
        <v>5365</v>
      </c>
      <c r="B5366" s="651" t="s">
        <v>1308</v>
      </c>
      <c r="C5366" s="651" t="s">
        <v>1305</v>
      </c>
      <c r="D5366" s="651" t="s">
        <v>1298</v>
      </c>
      <c r="E5366" s="651" t="s">
        <v>1303</v>
      </c>
      <c r="F5366" s="651" t="s">
        <v>1301</v>
      </c>
      <c r="G5366" s="651" t="s">
        <v>1303</v>
      </c>
      <c r="H5366" s="651">
        <v>0.04</v>
      </c>
      <c r="I5366" s="651" t="s">
        <v>1302</v>
      </c>
    </row>
    <row r="5367" spans="1:9" ht="15.75" x14ac:dyDescent="0.25">
      <c r="A5367" s="651">
        <v>5366</v>
      </c>
      <c r="B5367" s="651" t="s">
        <v>1308</v>
      </c>
      <c r="C5367" s="651" t="s">
        <v>1305</v>
      </c>
      <c r="D5367" s="651" t="s">
        <v>1298</v>
      </c>
      <c r="E5367" s="651" t="s">
        <v>1303</v>
      </c>
      <c r="F5367" s="651" t="s">
        <v>1301</v>
      </c>
      <c r="G5367" s="651" t="s">
        <v>1303</v>
      </c>
      <c r="H5367" s="651">
        <v>0.04</v>
      </c>
      <c r="I5367" s="651" t="s">
        <v>1302</v>
      </c>
    </row>
    <row r="5368" spans="1:9" ht="15.75" x14ac:dyDescent="0.25">
      <c r="A5368" s="651">
        <v>5367</v>
      </c>
      <c r="B5368" s="651" t="s">
        <v>1308</v>
      </c>
      <c r="C5368" s="651" t="s">
        <v>1305</v>
      </c>
      <c r="D5368" s="651" t="s">
        <v>1298</v>
      </c>
      <c r="E5368" s="651" t="s">
        <v>1303</v>
      </c>
      <c r="F5368" s="651" t="s">
        <v>1301</v>
      </c>
      <c r="G5368" s="651" t="s">
        <v>1303</v>
      </c>
      <c r="H5368" s="651">
        <v>0.04</v>
      </c>
      <c r="I5368" s="651" t="s">
        <v>1302</v>
      </c>
    </row>
    <row r="5369" spans="1:9" ht="15.75" x14ac:dyDescent="0.25">
      <c r="A5369" s="651">
        <v>5368</v>
      </c>
      <c r="B5369" s="651" t="s">
        <v>1308</v>
      </c>
      <c r="C5369" s="651" t="s">
        <v>1305</v>
      </c>
      <c r="D5369" s="651" t="s">
        <v>1298</v>
      </c>
      <c r="E5369" s="651" t="s">
        <v>1303</v>
      </c>
      <c r="F5369" s="651" t="s">
        <v>1301</v>
      </c>
      <c r="G5369" s="651" t="s">
        <v>1303</v>
      </c>
      <c r="H5369" s="651">
        <v>0.04</v>
      </c>
      <c r="I5369" s="651" t="s">
        <v>1302</v>
      </c>
    </row>
    <row r="5370" spans="1:9" ht="15.75" x14ac:dyDescent="0.25">
      <c r="A5370" s="651">
        <v>5369</v>
      </c>
      <c r="B5370" s="651" t="s">
        <v>1308</v>
      </c>
      <c r="C5370" s="651" t="s">
        <v>1305</v>
      </c>
      <c r="D5370" s="651" t="s">
        <v>1298</v>
      </c>
      <c r="E5370" s="651" t="s">
        <v>1303</v>
      </c>
      <c r="F5370" s="651" t="s">
        <v>1301</v>
      </c>
      <c r="G5370" s="651" t="s">
        <v>1303</v>
      </c>
      <c r="H5370" s="651">
        <v>0.04</v>
      </c>
      <c r="I5370" s="651" t="s">
        <v>1302</v>
      </c>
    </row>
    <row r="5371" spans="1:9" ht="15.75" x14ac:dyDescent="0.25">
      <c r="A5371" s="651">
        <v>5370</v>
      </c>
      <c r="B5371" s="651" t="s">
        <v>1308</v>
      </c>
      <c r="C5371" s="651" t="s">
        <v>1305</v>
      </c>
      <c r="D5371" s="651" t="s">
        <v>1298</v>
      </c>
      <c r="E5371" s="651" t="s">
        <v>1303</v>
      </c>
      <c r="F5371" s="651" t="s">
        <v>1301</v>
      </c>
      <c r="G5371" s="651" t="s">
        <v>1303</v>
      </c>
      <c r="H5371" s="651">
        <v>0.04</v>
      </c>
      <c r="I5371" s="651" t="s">
        <v>1302</v>
      </c>
    </row>
    <row r="5372" spans="1:9" ht="15.75" x14ac:dyDescent="0.25">
      <c r="A5372" s="651">
        <v>5371</v>
      </c>
      <c r="B5372" s="651" t="s">
        <v>1308</v>
      </c>
      <c r="C5372" s="651" t="s">
        <v>1305</v>
      </c>
      <c r="D5372" s="651" t="s">
        <v>1298</v>
      </c>
      <c r="E5372" s="651" t="s">
        <v>1303</v>
      </c>
      <c r="F5372" s="651" t="s">
        <v>1301</v>
      </c>
      <c r="G5372" s="651" t="s">
        <v>1303</v>
      </c>
      <c r="H5372" s="651">
        <v>0.04</v>
      </c>
      <c r="I5372" s="651" t="s">
        <v>1302</v>
      </c>
    </row>
    <row r="5373" spans="1:9" ht="15.75" x14ac:dyDescent="0.25">
      <c r="A5373" s="651">
        <v>5372</v>
      </c>
      <c r="B5373" s="651" t="s">
        <v>1308</v>
      </c>
      <c r="C5373" s="651" t="s">
        <v>1305</v>
      </c>
      <c r="D5373" s="651" t="s">
        <v>1298</v>
      </c>
      <c r="E5373" s="651" t="s">
        <v>1303</v>
      </c>
      <c r="F5373" s="651" t="s">
        <v>1301</v>
      </c>
      <c r="G5373" s="651" t="s">
        <v>1303</v>
      </c>
      <c r="H5373" s="651">
        <v>0.04</v>
      </c>
      <c r="I5373" s="651" t="s">
        <v>1302</v>
      </c>
    </row>
    <row r="5374" spans="1:9" ht="15.75" x14ac:dyDescent="0.25">
      <c r="A5374" s="651">
        <v>5373</v>
      </c>
      <c r="B5374" s="651" t="s">
        <v>1308</v>
      </c>
      <c r="C5374" s="651" t="s">
        <v>1305</v>
      </c>
      <c r="D5374" s="651" t="s">
        <v>1298</v>
      </c>
      <c r="E5374" s="651" t="s">
        <v>1303</v>
      </c>
      <c r="F5374" s="651" t="s">
        <v>1301</v>
      </c>
      <c r="G5374" s="651" t="s">
        <v>1303</v>
      </c>
      <c r="H5374" s="651">
        <v>0.04</v>
      </c>
      <c r="I5374" s="651" t="s">
        <v>1302</v>
      </c>
    </row>
    <row r="5375" spans="1:9" ht="15.75" x14ac:dyDescent="0.25">
      <c r="A5375" s="651">
        <v>5374</v>
      </c>
      <c r="B5375" s="651" t="s">
        <v>1308</v>
      </c>
      <c r="C5375" s="651" t="s">
        <v>1305</v>
      </c>
      <c r="D5375" s="651" t="s">
        <v>1298</v>
      </c>
      <c r="E5375" s="651" t="s">
        <v>1303</v>
      </c>
      <c r="F5375" s="651" t="s">
        <v>1301</v>
      </c>
      <c r="G5375" s="651" t="s">
        <v>1303</v>
      </c>
      <c r="H5375" s="651">
        <v>0.04</v>
      </c>
      <c r="I5375" s="651" t="s">
        <v>1302</v>
      </c>
    </row>
    <row r="5376" spans="1:9" ht="15.75" x14ac:dyDescent="0.25">
      <c r="A5376" s="651">
        <v>5375</v>
      </c>
      <c r="B5376" s="651" t="s">
        <v>1308</v>
      </c>
      <c r="C5376" s="651" t="s">
        <v>1305</v>
      </c>
      <c r="D5376" s="651" t="s">
        <v>1298</v>
      </c>
      <c r="E5376" s="651" t="s">
        <v>1303</v>
      </c>
      <c r="F5376" s="651" t="s">
        <v>1301</v>
      </c>
      <c r="G5376" s="651" t="s">
        <v>1303</v>
      </c>
      <c r="H5376" s="651">
        <v>0.04</v>
      </c>
      <c r="I5376" s="651" t="s">
        <v>1302</v>
      </c>
    </row>
    <row r="5377" spans="1:9" ht="15.75" x14ac:dyDescent="0.25">
      <c r="A5377" s="651">
        <v>5376</v>
      </c>
      <c r="B5377" s="651" t="s">
        <v>1308</v>
      </c>
      <c r="C5377" s="651" t="s">
        <v>1305</v>
      </c>
      <c r="D5377" s="651" t="s">
        <v>1298</v>
      </c>
      <c r="E5377" s="651" t="s">
        <v>1303</v>
      </c>
      <c r="F5377" s="651" t="s">
        <v>1301</v>
      </c>
      <c r="G5377" s="651" t="s">
        <v>1303</v>
      </c>
      <c r="H5377" s="651">
        <v>0.04</v>
      </c>
      <c r="I5377" s="651" t="s">
        <v>1302</v>
      </c>
    </row>
    <row r="5378" spans="1:9" ht="15.75" x14ac:dyDescent="0.25">
      <c r="A5378" s="651">
        <v>5377</v>
      </c>
      <c r="B5378" s="651" t="s">
        <v>1308</v>
      </c>
      <c r="C5378" s="651" t="s">
        <v>1305</v>
      </c>
      <c r="D5378" s="651" t="s">
        <v>1298</v>
      </c>
      <c r="E5378" s="651" t="s">
        <v>1303</v>
      </c>
      <c r="F5378" s="651" t="s">
        <v>1301</v>
      </c>
      <c r="G5378" s="651" t="s">
        <v>1303</v>
      </c>
      <c r="H5378" s="651">
        <v>0.04</v>
      </c>
      <c r="I5378" s="651" t="s">
        <v>1302</v>
      </c>
    </row>
    <row r="5379" spans="1:9" ht="15.75" x14ac:dyDescent="0.25">
      <c r="A5379" s="651">
        <v>5378</v>
      </c>
      <c r="B5379" s="651" t="s">
        <v>1308</v>
      </c>
      <c r="C5379" s="651" t="s">
        <v>1305</v>
      </c>
      <c r="D5379" s="651" t="s">
        <v>1298</v>
      </c>
      <c r="E5379" s="651" t="s">
        <v>1303</v>
      </c>
      <c r="F5379" s="651" t="s">
        <v>1301</v>
      </c>
      <c r="G5379" s="651" t="s">
        <v>1303</v>
      </c>
      <c r="H5379" s="651">
        <v>0.04</v>
      </c>
      <c r="I5379" s="651" t="s">
        <v>1302</v>
      </c>
    </row>
    <row r="5380" spans="1:9" ht="15.75" x14ac:dyDescent="0.25">
      <c r="A5380" s="651">
        <v>5379</v>
      </c>
      <c r="B5380" s="651" t="s">
        <v>1308</v>
      </c>
      <c r="C5380" s="651" t="s">
        <v>1305</v>
      </c>
      <c r="D5380" s="651" t="s">
        <v>1298</v>
      </c>
      <c r="E5380" s="651" t="s">
        <v>1303</v>
      </c>
      <c r="F5380" s="651" t="s">
        <v>1301</v>
      </c>
      <c r="G5380" s="651" t="s">
        <v>1303</v>
      </c>
      <c r="H5380" s="651">
        <v>0.04</v>
      </c>
      <c r="I5380" s="651" t="s">
        <v>1302</v>
      </c>
    </row>
    <row r="5381" spans="1:9" ht="15.75" x14ac:dyDescent="0.25">
      <c r="A5381" s="651">
        <v>5380</v>
      </c>
      <c r="B5381" s="651" t="s">
        <v>1308</v>
      </c>
      <c r="C5381" s="651" t="s">
        <v>1305</v>
      </c>
      <c r="D5381" s="651" t="s">
        <v>1298</v>
      </c>
      <c r="E5381" s="651" t="s">
        <v>1303</v>
      </c>
      <c r="F5381" s="651" t="s">
        <v>1301</v>
      </c>
      <c r="G5381" s="651" t="s">
        <v>1303</v>
      </c>
      <c r="H5381" s="651">
        <v>0.04</v>
      </c>
      <c r="I5381" s="651" t="s">
        <v>1302</v>
      </c>
    </row>
    <row r="5382" spans="1:9" ht="15.75" x14ac:dyDescent="0.25">
      <c r="A5382" s="651">
        <v>5381</v>
      </c>
      <c r="B5382" s="651" t="s">
        <v>1308</v>
      </c>
      <c r="C5382" s="651" t="s">
        <v>1305</v>
      </c>
      <c r="D5382" s="651" t="s">
        <v>1298</v>
      </c>
      <c r="E5382" s="651" t="s">
        <v>1303</v>
      </c>
      <c r="F5382" s="651" t="s">
        <v>1301</v>
      </c>
      <c r="G5382" s="651" t="s">
        <v>1303</v>
      </c>
      <c r="H5382" s="651">
        <v>0.04</v>
      </c>
      <c r="I5382" s="651" t="s">
        <v>1302</v>
      </c>
    </row>
    <row r="5383" spans="1:9" ht="15.75" x14ac:dyDescent="0.25">
      <c r="A5383" s="651">
        <v>5382</v>
      </c>
      <c r="B5383" s="651" t="s">
        <v>1308</v>
      </c>
      <c r="C5383" s="651" t="s">
        <v>1305</v>
      </c>
      <c r="D5383" s="651" t="s">
        <v>1298</v>
      </c>
      <c r="E5383" s="651" t="s">
        <v>1303</v>
      </c>
      <c r="F5383" s="651" t="s">
        <v>1301</v>
      </c>
      <c r="G5383" s="651" t="s">
        <v>1303</v>
      </c>
      <c r="H5383" s="651">
        <v>0.04</v>
      </c>
      <c r="I5383" s="651" t="s">
        <v>1302</v>
      </c>
    </row>
    <row r="5384" spans="1:9" ht="15.75" x14ac:dyDescent="0.25">
      <c r="A5384" s="651">
        <v>5383</v>
      </c>
      <c r="B5384" s="651" t="s">
        <v>1308</v>
      </c>
      <c r="C5384" s="651" t="s">
        <v>1305</v>
      </c>
      <c r="D5384" s="651" t="s">
        <v>1298</v>
      </c>
      <c r="E5384" s="651" t="s">
        <v>1303</v>
      </c>
      <c r="F5384" s="651" t="s">
        <v>1301</v>
      </c>
      <c r="G5384" s="651" t="s">
        <v>1303</v>
      </c>
      <c r="H5384" s="651">
        <v>0.04</v>
      </c>
      <c r="I5384" s="651" t="s">
        <v>1302</v>
      </c>
    </row>
    <row r="5385" spans="1:9" ht="15.75" x14ac:dyDescent="0.25">
      <c r="A5385" s="651">
        <v>5384</v>
      </c>
      <c r="B5385" s="651" t="s">
        <v>1308</v>
      </c>
      <c r="C5385" s="651" t="s">
        <v>1305</v>
      </c>
      <c r="D5385" s="651" t="s">
        <v>1298</v>
      </c>
      <c r="E5385" s="651" t="s">
        <v>1303</v>
      </c>
      <c r="F5385" s="651" t="s">
        <v>1301</v>
      </c>
      <c r="G5385" s="651" t="s">
        <v>1303</v>
      </c>
      <c r="H5385" s="651">
        <v>0.04</v>
      </c>
      <c r="I5385" s="651" t="s">
        <v>1302</v>
      </c>
    </row>
    <row r="5386" spans="1:9" ht="15.75" x14ac:dyDescent="0.25">
      <c r="A5386" s="651">
        <v>5385</v>
      </c>
      <c r="B5386" s="651" t="s">
        <v>1308</v>
      </c>
      <c r="C5386" s="651" t="s">
        <v>1305</v>
      </c>
      <c r="D5386" s="651" t="s">
        <v>1298</v>
      </c>
      <c r="E5386" s="651" t="s">
        <v>1303</v>
      </c>
      <c r="F5386" s="651" t="s">
        <v>1301</v>
      </c>
      <c r="G5386" s="651" t="s">
        <v>1303</v>
      </c>
      <c r="H5386" s="651">
        <v>0.04</v>
      </c>
      <c r="I5386" s="651" t="s">
        <v>1302</v>
      </c>
    </row>
    <row r="5387" spans="1:9" ht="15.75" x14ac:dyDescent="0.25">
      <c r="A5387" s="651">
        <v>5386</v>
      </c>
      <c r="B5387" s="651" t="s">
        <v>1308</v>
      </c>
      <c r="C5387" s="651" t="s">
        <v>1305</v>
      </c>
      <c r="D5387" s="651" t="s">
        <v>1298</v>
      </c>
      <c r="E5387" s="651" t="s">
        <v>1303</v>
      </c>
      <c r="F5387" s="651" t="s">
        <v>1301</v>
      </c>
      <c r="G5387" s="651" t="s">
        <v>1303</v>
      </c>
      <c r="H5387" s="651">
        <v>0.04</v>
      </c>
      <c r="I5387" s="651" t="s">
        <v>1302</v>
      </c>
    </row>
    <row r="5388" spans="1:9" ht="15.75" x14ac:dyDescent="0.25">
      <c r="A5388" s="651">
        <v>5387</v>
      </c>
      <c r="B5388" s="651" t="s">
        <v>1308</v>
      </c>
      <c r="C5388" s="651" t="s">
        <v>1305</v>
      </c>
      <c r="D5388" s="651" t="s">
        <v>1298</v>
      </c>
      <c r="E5388" s="651" t="s">
        <v>1303</v>
      </c>
      <c r="F5388" s="651" t="s">
        <v>1301</v>
      </c>
      <c r="G5388" s="651" t="s">
        <v>1303</v>
      </c>
      <c r="H5388" s="651">
        <v>0.04</v>
      </c>
      <c r="I5388" s="651" t="s">
        <v>1302</v>
      </c>
    </row>
    <row r="5389" spans="1:9" ht="15.75" x14ac:dyDescent="0.25">
      <c r="A5389" s="651">
        <v>5388</v>
      </c>
      <c r="B5389" s="651" t="s">
        <v>1308</v>
      </c>
      <c r="C5389" s="651" t="s">
        <v>1305</v>
      </c>
      <c r="D5389" s="651" t="s">
        <v>1298</v>
      </c>
      <c r="E5389" s="651" t="s">
        <v>1303</v>
      </c>
      <c r="F5389" s="651" t="s">
        <v>1301</v>
      </c>
      <c r="G5389" s="651" t="s">
        <v>1303</v>
      </c>
      <c r="H5389" s="651">
        <v>0.04</v>
      </c>
      <c r="I5389" s="651" t="s">
        <v>1302</v>
      </c>
    </row>
    <row r="5390" spans="1:9" ht="15.75" x14ac:dyDescent="0.25">
      <c r="A5390" s="651">
        <v>5389</v>
      </c>
      <c r="B5390" s="651" t="s">
        <v>1308</v>
      </c>
      <c r="C5390" s="651" t="s">
        <v>1305</v>
      </c>
      <c r="D5390" s="651" t="s">
        <v>1298</v>
      </c>
      <c r="E5390" s="651" t="s">
        <v>1303</v>
      </c>
      <c r="F5390" s="651" t="s">
        <v>1301</v>
      </c>
      <c r="G5390" s="651" t="s">
        <v>1303</v>
      </c>
      <c r="H5390" s="651">
        <v>0.04</v>
      </c>
      <c r="I5390" s="651" t="s">
        <v>1302</v>
      </c>
    </row>
    <row r="5391" spans="1:9" ht="15.75" x14ac:dyDescent="0.25">
      <c r="A5391" s="651">
        <v>5390</v>
      </c>
      <c r="B5391" s="651" t="s">
        <v>1308</v>
      </c>
      <c r="C5391" s="651" t="s">
        <v>1305</v>
      </c>
      <c r="D5391" s="651" t="s">
        <v>1298</v>
      </c>
      <c r="E5391" s="651" t="s">
        <v>1303</v>
      </c>
      <c r="F5391" s="651" t="s">
        <v>1301</v>
      </c>
      <c r="G5391" s="651" t="s">
        <v>1303</v>
      </c>
      <c r="H5391" s="651">
        <v>0.04</v>
      </c>
      <c r="I5391" s="651" t="s">
        <v>1302</v>
      </c>
    </row>
    <row r="5392" spans="1:9" ht="15.75" x14ac:dyDescent="0.25">
      <c r="A5392" s="651">
        <v>5391</v>
      </c>
      <c r="B5392" s="651" t="s">
        <v>1308</v>
      </c>
      <c r="C5392" s="651" t="s">
        <v>1305</v>
      </c>
      <c r="D5392" s="651" t="s">
        <v>1298</v>
      </c>
      <c r="E5392" s="651" t="s">
        <v>1303</v>
      </c>
      <c r="F5392" s="651" t="s">
        <v>1301</v>
      </c>
      <c r="G5392" s="651" t="s">
        <v>1303</v>
      </c>
      <c r="H5392" s="651">
        <v>0.04</v>
      </c>
      <c r="I5392" s="651" t="s">
        <v>1302</v>
      </c>
    </row>
    <row r="5393" spans="1:9" ht="15.75" x14ac:dyDescent="0.25">
      <c r="A5393" s="651">
        <v>5392</v>
      </c>
      <c r="B5393" s="651" t="s">
        <v>1308</v>
      </c>
      <c r="C5393" s="651" t="s">
        <v>1305</v>
      </c>
      <c r="D5393" s="651" t="s">
        <v>1298</v>
      </c>
      <c r="E5393" s="651" t="s">
        <v>1303</v>
      </c>
      <c r="F5393" s="651" t="s">
        <v>1301</v>
      </c>
      <c r="G5393" s="651" t="s">
        <v>1303</v>
      </c>
      <c r="H5393" s="651">
        <v>0.04</v>
      </c>
      <c r="I5393" s="651" t="s">
        <v>1302</v>
      </c>
    </row>
    <row r="5394" spans="1:9" ht="15.75" x14ac:dyDescent="0.25">
      <c r="A5394" s="651">
        <v>5393</v>
      </c>
      <c r="B5394" s="651" t="s">
        <v>1308</v>
      </c>
      <c r="C5394" s="651" t="s">
        <v>1305</v>
      </c>
      <c r="D5394" s="651" t="s">
        <v>1298</v>
      </c>
      <c r="E5394" s="651" t="s">
        <v>1303</v>
      </c>
      <c r="F5394" s="651" t="s">
        <v>1301</v>
      </c>
      <c r="G5394" s="651" t="s">
        <v>1303</v>
      </c>
      <c r="H5394" s="651">
        <v>0.04</v>
      </c>
      <c r="I5394" s="651" t="s">
        <v>1302</v>
      </c>
    </row>
    <row r="5395" spans="1:9" ht="15.75" x14ac:dyDescent="0.25">
      <c r="A5395" s="651">
        <v>5394</v>
      </c>
      <c r="B5395" s="651" t="s">
        <v>1308</v>
      </c>
      <c r="C5395" s="651" t="s">
        <v>1305</v>
      </c>
      <c r="D5395" s="651" t="s">
        <v>1298</v>
      </c>
      <c r="E5395" s="651" t="s">
        <v>1303</v>
      </c>
      <c r="F5395" s="651" t="s">
        <v>1304</v>
      </c>
      <c r="G5395" s="651" t="s">
        <v>1303</v>
      </c>
      <c r="H5395" s="651">
        <v>0.04</v>
      </c>
      <c r="I5395" s="651" t="s">
        <v>1302</v>
      </c>
    </row>
    <row r="5396" spans="1:9" ht="15.75" x14ac:dyDescent="0.25">
      <c r="A5396" s="651">
        <v>5395</v>
      </c>
      <c r="B5396" s="651" t="s">
        <v>1308</v>
      </c>
      <c r="C5396" s="651" t="s">
        <v>1305</v>
      </c>
      <c r="D5396" s="651" t="s">
        <v>1298</v>
      </c>
      <c r="E5396" s="651" t="s">
        <v>1303</v>
      </c>
      <c r="F5396" s="651" t="s">
        <v>1301</v>
      </c>
      <c r="G5396" s="651" t="s">
        <v>1303</v>
      </c>
      <c r="H5396" s="651">
        <v>4.1000000000000002E-2</v>
      </c>
      <c r="I5396" s="651" t="s">
        <v>1302</v>
      </c>
    </row>
    <row r="5397" spans="1:9" ht="15.75" x14ac:dyDescent="0.25">
      <c r="A5397" s="651">
        <v>5396</v>
      </c>
      <c r="B5397" s="651" t="s">
        <v>1308</v>
      </c>
      <c r="C5397" s="651" t="s">
        <v>1305</v>
      </c>
      <c r="D5397" s="651" t="s">
        <v>1298</v>
      </c>
      <c r="E5397" s="651" t="s">
        <v>1303</v>
      </c>
      <c r="F5397" s="651" t="s">
        <v>1301</v>
      </c>
      <c r="G5397" s="651" t="s">
        <v>1303</v>
      </c>
      <c r="H5397" s="651">
        <v>4.1000000000000002E-2</v>
      </c>
      <c r="I5397" s="651" t="s">
        <v>1302</v>
      </c>
    </row>
    <row r="5398" spans="1:9" ht="15.75" x14ac:dyDescent="0.25">
      <c r="A5398" s="651">
        <v>5397</v>
      </c>
      <c r="B5398" s="651" t="s">
        <v>1308</v>
      </c>
      <c r="C5398" s="651" t="s">
        <v>1305</v>
      </c>
      <c r="D5398" s="651" t="s">
        <v>1298</v>
      </c>
      <c r="E5398" s="651" t="s">
        <v>1303</v>
      </c>
      <c r="F5398" s="651" t="s">
        <v>1301</v>
      </c>
      <c r="G5398" s="651" t="s">
        <v>1303</v>
      </c>
      <c r="H5398" s="651">
        <v>4.1000000000000002E-2</v>
      </c>
      <c r="I5398" s="651" t="s">
        <v>1302</v>
      </c>
    </row>
    <row r="5399" spans="1:9" ht="15.75" x14ac:dyDescent="0.25">
      <c r="A5399" s="651">
        <v>5398</v>
      </c>
      <c r="B5399" s="651" t="s">
        <v>1308</v>
      </c>
      <c r="C5399" s="651" t="s">
        <v>1305</v>
      </c>
      <c r="D5399" s="651" t="s">
        <v>1298</v>
      </c>
      <c r="E5399" s="651" t="s">
        <v>1303</v>
      </c>
      <c r="F5399" s="651" t="s">
        <v>1301</v>
      </c>
      <c r="G5399" s="651" t="s">
        <v>1303</v>
      </c>
      <c r="H5399" s="651">
        <v>4.1000000000000002E-2</v>
      </c>
      <c r="I5399" s="651" t="s">
        <v>1302</v>
      </c>
    </row>
    <row r="5400" spans="1:9" ht="15.75" x14ac:dyDescent="0.25">
      <c r="A5400" s="651">
        <v>5399</v>
      </c>
      <c r="B5400" s="651" t="s">
        <v>1308</v>
      </c>
      <c r="C5400" s="651" t="s">
        <v>1305</v>
      </c>
      <c r="D5400" s="651" t="s">
        <v>1298</v>
      </c>
      <c r="E5400" s="651" t="s">
        <v>1303</v>
      </c>
      <c r="F5400" s="651" t="s">
        <v>1301</v>
      </c>
      <c r="G5400" s="651" t="s">
        <v>1303</v>
      </c>
      <c r="H5400" s="651">
        <v>4.1000000000000002E-2</v>
      </c>
      <c r="I5400" s="651" t="s">
        <v>1302</v>
      </c>
    </row>
    <row r="5401" spans="1:9" ht="15.75" x14ac:dyDescent="0.25">
      <c r="A5401" s="651">
        <v>5400</v>
      </c>
      <c r="B5401" s="651" t="s">
        <v>1308</v>
      </c>
      <c r="C5401" s="651" t="s">
        <v>1305</v>
      </c>
      <c r="D5401" s="651" t="s">
        <v>1298</v>
      </c>
      <c r="E5401" s="651" t="s">
        <v>1303</v>
      </c>
      <c r="F5401" s="651" t="s">
        <v>1301</v>
      </c>
      <c r="G5401" s="651" t="s">
        <v>1303</v>
      </c>
      <c r="H5401" s="651">
        <v>4.1000000000000002E-2</v>
      </c>
      <c r="I5401" s="651" t="s">
        <v>1302</v>
      </c>
    </row>
    <row r="5402" spans="1:9" ht="15.75" x14ac:dyDescent="0.25">
      <c r="A5402" s="651">
        <v>5401</v>
      </c>
      <c r="B5402" s="651" t="s">
        <v>1308</v>
      </c>
      <c r="C5402" s="651" t="s">
        <v>1305</v>
      </c>
      <c r="D5402" s="651" t="s">
        <v>1298</v>
      </c>
      <c r="E5402" s="651" t="s">
        <v>1303</v>
      </c>
      <c r="F5402" s="651" t="s">
        <v>1301</v>
      </c>
      <c r="G5402" s="651" t="s">
        <v>1303</v>
      </c>
      <c r="H5402" s="651">
        <v>4.1000000000000002E-2</v>
      </c>
      <c r="I5402" s="651" t="s">
        <v>1302</v>
      </c>
    </row>
    <row r="5403" spans="1:9" ht="15.75" x14ac:dyDescent="0.25">
      <c r="A5403" s="651">
        <v>5402</v>
      </c>
      <c r="B5403" s="651" t="s">
        <v>1308</v>
      </c>
      <c r="C5403" s="651" t="s">
        <v>1305</v>
      </c>
      <c r="D5403" s="651" t="s">
        <v>1298</v>
      </c>
      <c r="E5403" s="651" t="s">
        <v>1303</v>
      </c>
      <c r="F5403" s="651" t="s">
        <v>1301</v>
      </c>
      <c r="G5403" s="651" t="s">
        <v>1303</v>
      </c>
      <c r="H5403" s="651">
        <v>4.1000000000000002E-2</v>
      </c>
      <c r="I5403" s="651" t="s">
        <v>1302</v>
      </c>
    </row>
    <row r="5404" spans="1:9" ht="15.75" x14ac:dyDescent="0.25">
      <c r="A5404" s="651">
        <v>5403</v>
      </c>
      <c r="B5404" s="651" t="s">
        <v>1308</v>
      </c>
      <c r="C5404" s="651" t="s">
        <v>1305</v>
      </c>
      <c r="D5404" s="651" t="s">
        <v>1298</v>
      </c>
      <c r="E5404" s="651" t="s">
        <v>1303</v>
      </c>
      <c r="F5404" s="651" t="s">
        <v>1301</v>
      </c>
      <c r="G5404" s="651" t="s">
        <v>1303</v>
      </c>
      <c r="H5404" s="651">
        <v>4.1000000000000002E-2</v>
      </c>
      <c r="I5404" s="651" t="s">
        <v>1302</v>
      </c>
    </row>
    <row r="5405" spans="1:9" ht="15.75" x14ac:dyDescent="0.25">
      <c r="A5405" s="651">
        <v>5404</v>
      </c>
      <c r="B5405" s="651" t="s">
        <v>1308</v>
      </c>
      <c r="C5405" s="651" t="s">
        <v>1305</v>
      </c>
      <c r="D5405" s="651" t="s">
        <v>1298</v>
      </c>
      <c r="E5405" s="651" t="s">
        <v>1303</v>
      </c>
      <c r="F5405" s="651" t="s">
        <v>1301</v>
      </c>
      <c r="G5405" s="651" t="s">
        <v>1303</v>
      </c>
      <c r="H5405" s="651">
        <v>4.1000000000000002E-2</v>
      </c>
      <c r="I5405" s="651" t="s">
        <v>1302</v>
      </c>
    </row>
    <row r="5406" spans="1:9" ht="15.75" x14ac:dyDescent="0.25">
      <c r="A5406" s="651">
        <v>5405</v>
      </c>
      <c r="B5406" s="651" t="s">
        <v>1308</v>
      </c>
      <c r="C5406" s="651" t="s">
        <v>1305</v>
      </c>
      <c r="D5406" s="651" t="s">
        <v>1298</v>
      </c>
      <c r="E5406" s="651" t="s">
        <v>1303</v>
      </c>
      <c r="F5406" s="651" t="s">
        <v>1301</v>
      </c>
      <c r="G5406" s="651" t="s">
        <v>1303</v>
      </c>
      <c r="H5406" s="651">
        <v>4.1000000000000002E-2</v>
      </c>
      <c r="I5406" s="651" t="s">
        <v>1302</v>
      </c>
    </row>
    <row r="5407" spans="1:9" ht="15.75" x14ac:dyDescent="0.25">
      <c r="A5407" s="651">
        <v>5406</v>
      </c>
      <c r="B5407" s="651" t="s">
        <v>1308</v>
      </c>
      <c r="C5407" s="651" t="s">
        <v>1305</v>
      </c>
      <c r="D5407" s="651" t="s">
        <v>1298</v>
      </c>
      <c r="E5407" s="651" t="s">
        <v>1303</v>
      </c>
      <c r="F5407" s="651" t="s">
        <v>1301</v>
      </c>
      <c r="G5407" s="651" t="s">
        <v>1303</v>
      </c>
      <c r="H5407" s="651">
        <v>4.1000000000000002E-2</v>
      </c>
      <c r="I5407" s="651" t="s">
        <v>1302</v>
      </c>
    </row>
    <row r="5408" spans="1:9" ht="15.75" x14ac:dyDescent="0.25">
      <c r="A5408" s="651">
        <v>5407</v>
      </c>
      <c r="B5408" s="651" t="s">
        <v>1308</v>
      </c>
      <c r="C5408" s="651" t="s">
        <v>1305</v>
      </c>
      <c r="D5408" s="651" t="s">
        <v>1298</v>
      </c>
      <c r="E5408" s="651" t="s">
        <v>1303</v>
      </c>
      <c r="F5408" s="651" t="s">
        <v>1301</v>
      </c>
      <c r="G5408" s="651" t="s">
        <v>1303</v>
      </c>
      <c r="H5408" s="651">
        <v>4.1000000000000002E-2</v>
      </c>
      <c r="I5408" s="651" t="s">
        <v>1302</v>
      </c>
    </row>
    <row r="5409" spans="1:9" ht="15.75" x14ac:dyDescent="0.25">
      <c r="A5409" s="651">
        <v>5408</v>
      </c>
      <c r="B5409" s="651" t="s">
        <v>1308</v>
      </c>
      <c r="C5409" s="651" t="s">
        <v>1305</v>
      </c>
      <c r="D5409" s="651" t="s">
        <v>1298</v>
      </c>
      <c r="E5409" s="651" t="s">
        <v>1303</v>
      </c>
      <c r="F5409" s="651" t="s">
        <v>1301</v>
      </c>
      <c r="G5409" s="651" t="s">
        <v>1303</v>
      </c>
      <c r="H5409" s="651">
        <v>4.1000000000000002E-2</v>
      </c>
      <c r="I5409" s="651" t="s">
        <v>1302</v>
      </c>
    </row>
    <row r="5410" spans="1:9" ht="15.75" x14ac:dyDescent="0.25">
      <c r="A5410" s="651">
        <v>5409</v>
      </c>
      <c r="B5410" s="651" t="s">
        <v>1308</v>
      </c>
      <c r="C5410" s="651" t="s">
        <v>1305</v>
      </c>
      <c r="D5410" s="651" t="s">
        <v>1298</v>
      </c>
      <c r="E5410" s="651" t="s">
        <v>1303</v>
      </c>
      <c r="F5410" s="651" t="s">
        <v>1301</v>
      </c>
      <c r="G5410" s="651" t="s">
        <v>1303</v>
      </c>
      <c r="H5410" s="651">
        <v>4.1000000000000002E-2</v>
      </c>
      <c r="I5410" s="651" t="s">
        <v>1302</v>
      </c>
    </row>
    <row r="5411" spans="1:9" ht="15.75" x14ac:dyDescent="0.25">
      <c r="A5411" s="651">
        <v>5410</v>
      </c>
      <c r="B5411" s="651" t="s">
        <v>1308</v>
      </c>
      <c r="C5411" s="651" t="s">
        <v>1305</v>
      </c>
      <c r="D5411" s="651" t="s">
        <v>1298</v>
      </c>
      <c r="E5411" s="651" t="s">
        <v>1303</v>
      </c>
      <c r="F5411" s="651" t="s">
        <v>1301</v>
      </c>
      <c r="G5411" s="651" t="s">
        <v>1303</v>
      </c>
      <c r="H5411" s="651">
        <v>4.1000000000000002E-2</v>
      </c>
      <c r="I5411" s="651" t="s">
        <v>1302</v>
      </c>
    </row>
    <row r="5412" spans="1:9" ht="15.75" x14ac:dyDescent="0.25">
      <c r="A5412" s="651">
        <v>5411</v>
      </c>
      <c r="B5412" s="651" t="s">
        <v>1308</v>
      </c>
      <c r="C5412" s="651" t="s">
        <v>1305</v>
      </c>
      <c r="D5412" s="651" t="s">
        <v>1298</v>
      </c>
      <c r="E5412" s="651" t="s">
        <v>1303</v>
      </c>
      <c r="F5412" s="651" t="s">
        <v>1301</v>
      </c>
      <c r="G5412" s="651" t="s">
        <v>1303</v>
      </c>
      <c r="H5412" s="651">
        <v>4.1000000000000002E-2</v>
      </c>
      <c r="I5412" s="651" t="s">
        <v>1302</v>
      </c>
    </row>
    <row r="5413" spans="1:9" ht="15.75" x14ac:dyDescent="0.25">
      <c r="A5413" s="651">
        <v>5412</v>
      </c>
      <c r="B5413" s="651" t="s">
        <v>1308</v>
      </c>
      <c r="C5413" s="651" t="s">
        <v>1305</v>
      </c>
      <c r="D5413" s="651" t="s">
        <v>1298</v>
      </c>
      <c r="E5413" s="651" t="s">
        <v>1303</v>
      </c>
      <c r="F5413" s="651" t="s">
        <v>1301</v>
      </c>
      <c r="G5413" s="651" t="s">
        <v>1303</v>
      </c>
      <c r="H5413" s="651">
        <v>4.1000000000000002E-2</v>
      </c>
      <c r="I5413" s="651" t="s">
        <v>1302</v>
      </c>
    </row>
    <row r="5414" spans="1:9" ht="15.75" x14ac:dyDescent="0.25">
      <c r="A5414" s="651">
        <v>5413</v>
      </c>
      <c r="B5414" s="651" t="s">
        <v>1308</v>
      </c>
      <c r="C5414" s="651" t="s">
        <v>1305</v>
      </c>
      <c r="D5414" s="651" t="s">
        <v>1298</v>
      </c>
      <c r="E5414" s="651" t="s">
        <v>1303</v>
      </c>
      <c r="F5414" s="651" t="s">
        <v>1301</v>
      </c>
      <c r="G5414" s="651" t="s">
        <v>1303</v>
      </c>
      <c r="H5414" s="651">
        <v>4.1000000000000002E-2</v>
      </c>
      <c r="I5414" s="651" t="s">
        <v>1302</v>
      </c>
    </row>
    <row r="5415" spans="1:9" ht="15.75" x14ac:dyDescent="0.25">
      <c r="A5415" s="651">
        <v>5414</v>
      </c>
      <c r="B5415" s="651" t="s">
        <v>1308</v>
      </c>
      <c r="C5415" s="651" t="s">
        <v>1305</v>
      </c>
      <c r="D5415" s="651" t="s">
        <v>1298</v>
      </c>
      <c r="E5415" s="651" t="s">
        <v>1303</v>
      </c>
      <c r="F5415" s="651" t="s">
        <v>1301</v>
      </c>
      <c r="G5415" s="651" t="s">
        <v>1303</v>
      </c>
      <c r="H5415" s="651">
        <v>4.1000000000000002E-2</v>
      </c>
      <c r="I5415" s="651" t="s">
        <v>1302</v>
      </c>
    </row>
    <row r="5416" spans="1:9" ht="15.75" x14ac:dyDescent="0.25">
      <c r="A5416" s="651">
        <v>5415</v>
      </c>
      <c r="B5416" s="651" t="s">
        <v>1308</v>
      </c>
      <c r="C5416" s="651" t="s">
        <v>1305</v>
      </c>
      <c r="D5416" s="651" t="s">
        <v>1298</v>
      </c>
      <c r="E5416" s="651" t="s">
        <v>1303</v>
      </c>
      <c r="F5416" s="651" t="s">
        <v>1301</v>
      </c>
      <c r="G5416" s="651" t="s">
        <v>1303</v>
      </c>
      <c r="H5416" s="651">
        <v>4.1000000000000002E-2</v>
      </c>
      <c r="I5416" s="651" t="s">
        <v>1302</v>
      </c>
    </row>
    <row r="5417" spans="1:9" ht="15.75" x14ac:dyDescent="0.25">
      <c r="A5417" s="651">
        <v>5416</v>
      </c>
      <c r="B5417" s="651" t="s">
        <v>1308</v>
      </c>
      <c r="C5417" s="651" t="s">
        <v>1305</v>
      </c>
      <c r="D5417" s="651" t="s">
        <v>1298</v>
      </c>
      <c r="E5417" s="651" t="s">
        <v>1303</v>
      </c>
      <c r="F5417" s="651" t="s">
        <v>1301</v>
      </c>
      <c r="G5417" s="651" t="s">
        <v>1303</v>
      </c>
      <c r="H5417" s="651">
        <v>4.1000000000000002E-2</v>
      </c>
      <c r="I5417" s="651" t="s">
        <v>1302</v>
      </c>
    </row>
    <row r="5418" spans="1:9" ht="15.75" x14ac:dyDescent="0.25">
      <c r="A5418" s="651">
        <v>5417</v>
      </c>
      <c r="B5418" s="651" t="s">
        <v>1308</v>
      </c>
      <c r="C5418" s="651" t="s">
        <v>1305</v>
      </c>
      <c r="D5418" s="651" t="s">
        <v>1298</v>
      </c>
      <c r="E5418" s="651" t="s">
        <v>1303</v>
      </c>
      <c r="F5418" s="651" t="s">
        <v>1301</v>
      </c>
      <c r="G5418" s="651" t="s">
        <v>1303</v>
      </c>
      <c r="H5418" s="651">
        <v>4.2000000000000003E-2</v>
      </c>
      <c r="I5418" s="651" t="s">
        <v>1302</v>
      </c>
    </row>
    <row r="5419" spans="1:9" ht="15.75" x14ac:dyDescent="0.25">
      <c r="A5419" s="651">
        <v>5418</v>
      </c>
      <c r="B5419" s="651" t="s">
        <v>1308</v>
      </c>
      <c r="C5419" s="651" t="s">
        <v>1305</v>
      </c>
      <c r="D5419" s="651" t="s">
        <v>1298</v>
      </c>
      <c r="E5419" s="651" t="s">
        <v>1303</v>
      </c>
      <c r="F5419" s="651" t="s">
        <v>1301</v>
      </c>
      <c r="G5419" s="651" t="s">
        <v>1303</v>
      </c>
      <c r="H5419" s="651">
        <v>4.2000000000000003E-2</v>
      </c>
      <c r="I5419" s="651" t="s">
        <v>1302</v>
      </c>
    </row>
    <row r="5420" spans="1:9" ht="15.75" x14ac:dyDescent="0.25">
      <c r="A5420" s="651">
        <v>5419</v>
      </c>
      <c r="B5420" s="651" t="s">
        <v>1308</v>
      </c>
      <c r="C5420" s="651" t="s">
        <v>1305</v>
      </c>
      <c r="D5420" s="651" t="s">
        <v>1298</v>
      </c>
      <c r="E5420" s="651" t="s">
        <v>1303</v>
      </c>
      <c r="F5420" s="651" t="s">
        <v>1301</v>
      </c>
      <c r="G5420" s="651" t="s">
        <v>1303</v>
      </c>
      <c r="H5420" s="651">
        <v>4.2000000000000003E-2</v>
      </c>
      <c r="I5420" s="651" t="s">
        <v>1302</v>
      </c>
    </row>
    <row r="5421" spans="1:9" ht="15.75" x14ac:dyDescent="0.25">
      <c r="A5421" s="651">
        <v>5420</v>
      </c>
      <c r="B5421" s="651" t="s">
        <v>1308</v>
      </c>
      <c r="C5421" s="651" t="s">
        <v>1305</v>
      </c>
      <c r="D5421" s="651" t="s">
        <v>1298</v>
      </c>
      <c r="E5421" s="651" t="s">
        <v>1303</v>
      </c>
      <c r="F5421" s="651" t="s">
        <v>1301</v>
      </c>
      <c r="G5421" s="651" t="s">
        <v>1303</v>
      </c>
      <c r="H5421" s="651">
        <v>4.2000000000000003E-2</v>
      </c>
      <c r="I5421" s="651" t="s">
        <v>1302</v>
      </c>
    </row>
    <row r="5422" spans="1:9" ht="15.75" x14ac:dyDescent="0.25">
      <c r="A5422" s="651">
        <v>5421</v>
      </c>
      <c r="B5422" s="651" t="s">
        <v>1308</v>
      </c>
      <c r="C5422" s="651" t="s">
        <v>1305</v>
      </c>
      <c r="D5422" s="651" t="s">
        <v>1298</v>
      </c>
      <c r="E5422" s="651" t="s">
        <v>1303</v>
      </c>
      <c r="F5422" s="651" t="s">
        <v>1301</v>
      </c>
      <c r="G5422" s="651" t="s">
        <v>1303</v>
      </c>
      <c r="H5422" s="651">
        <v>4.2000000000000003E-2</v>
      </c>
      <c r="I5422" s="651" t="s">
        <v>1302</v>
      </c>
    </row>
    <row r="5423" spans="1:9" ht="15.75" x14ac:dyDescent="0.25">
      <c r="A5423" s="651">
        <v>5422</v>
      </c>
      <c r="B5423" s="651" t="s">
        <v>1308</v>
      </c>
      <c r="C5423" s="651" t="s">
        <v>1305</v>
      </c>
      <c r="D5423" s="651" t="s">
        <v>1298</v>
      </c>
      <c r="E5423" s="651" t="s">
        <v>1303</v>
      </c>
      <c r="F5423" s="651" t="s">
        <v>1301</v>
      </c>
      <c r="G5423" s="651" t="s">
        <v>1303</v>
      </c>
      <c r="H5423" s="651">
        <v>4.2000000000000003E-2</v>
      </c>
      <c r="I5423" s="651" t="s">
        <v>1302</v>
      </c>
    </row>
    <row r="5424" spans="1:9" ht="15.75" x14ac:dyDescent="0.25">
      <c r="A5424" s="651">
        <v>5423</v>
      </c>
      <c r="B5424" s="651" t="s">
        <v>1308</v>
      </c>
      <c r="C5424" s="651" t="s">
        <v>1305</v>
      </c>
      <c r="D5424" s="651" t="s">
        <v>1298</v>
      </c>
      <c r="E5424" s="651" t="s">
        <v>1303</v>
      </c>
      <c r="F5424" s="651" t="s">
        <v>1301</v>
      </c>
      <c r="G5424" s="651" t="s">
        <v>1303</v>
      </c>
      <c r="H5424" s="651">
        <v>4.2000000000000003E-2</v>
      </c>
      <c r="I5424" s="651" t="s">
        <v>1302</v>
      </c>
    </row>
    <row r="5425" spans="1:9" ht="15.75" x14ac:dyDescent="0.25">
      <c r="A5425" s="651">
        <v>5424</v>
      </c>
      <c r="B5425" s="651" t="s">
        <v>1308</v>
      </c>
      <c r="C5425" s="651" t="s">
        <v>1305</v>
      </c>
      <c r="D5425" s="651" t="s">
        <v>1298</v>
      </c>
      <c r="E5425" s="651" t="s">
        <v>1303</v>
      </c>
      <c r="F5425" s="651" t="s">
        <v>1301</v>
      </c>
      <c r="G5425" s="651" t="s">
        <v>1303</v>
      </c>
      <c r="H5425" s="651">
        <v>4.2000000000000003E-2</v>
      </c>
      <c r="I5425" s="651" t="s">
        <v>1302</v>
      </c>
    </row>
    <row r="5426" spans="1:9" ht="15.75" x14ac:dyDescent="0.25">
      <c r="A5426" s="651">
        <v>5425</v>
      </c>
      <c r="B5426" s="651" t="s">
        <v>1308</v>
      </c>
      <c r="C5426" s="651" t="s">
        <v>1305</v>
      </c>
      <c r="D5426" s="651" t="s">
        <v>1298</v>
      </c>
      <c r="E5426" s="651" t="s">
        <v>1303</v>
      </c>
      <c r="F5426" s="651" t="s">
        <v>1301</v>
      </c>
      <c r="G5426" s="651" t="s">
        <v>1303</v>
      </c>
      <c r="H5426" s="651">
        <v>4.2000000000000003E-2</v>
      </c>
      <c r="I5426" s="651" t="s">
        <v>1302</v>
      </c>
    </row>
    <row r="5427" spans="1:9" ht="15.75" x14ac:dyDescent="0.25">
      <c r="A5427" s="651">
        <v>5426</v>
      </c>
      <c r="B5427" s="651" t="s">
        <v>1308</v>
      </c>
      <c r="C5427" s="651" t="s">
        <v>1305</v>
      </c>
      <c r="D5427" s="651" t="s">
        <v>1298</v>
      </c>
      <c r="E5427" s="651" t="s">
        <v>1303</v>
      </c>
      <c r="F5427" s="651" t="s">
        <v>1301</v>
      </c>
      <c r="G5427" s="651" t="s">
        <v>1303</v>
      </c>
      <c r="H5427" s="651">
        <v>4.2000000000000003E-2</v>
      </c>
      <c r="I5427" s="651" t="s">
        <v>1302</v>
      </c>
    </row>
    <row r="5428" spans="1:9" ht="15.75" x14ac:dyDescent="0.25">
      <c r="A5428" s="651">
        <v>5427</v>
      </c>
      <c r="B5428" s="651" t="s">
        <v>1308</v>
      </c>
      <c r="C5428" s="651" t="s">
        <v>1305</v>
      </c>
      <c r="D5428" s="651" t="s">
        <v>1298</v>
      </c>
      <c r="E5428" s="651" t="s">
        <v>1303</v>
      </c>
      <c r="F5428" s="651" t="s">
        <v>1301</v>
      </c>
      <c r="G5428" s="651" t="s">
        <v>1303</v>
      </c>
      <c r="H5428" s="651">
        <v>4.2000000000000003E-2</v>
      </c>
      <c r="I5428" s="651" t="s">
        <v>1302</v>
      </c>
    </row>
    <row r="5429" spans="1:9" ht="15.75" x14ac:dyDescent="0.25">
      <c r="A5429" s="651">
        <v>5428</v>
      </c>
      <c r="B5429" s="651" t="s">
        <v>1308</v>
      </c>
      <c r="C5429" s="651" t="s">
        <v>1305</v>
      </c>
      <c r="D5429" s="651" t="s">
        <v>1298</v>
      </c>
      <c r="E5429" s="651" t="s">
        <v>1303</v>
      </c>
      <c r="F5429" s="651" t="s">
        <v>1301</v>
      </c>
      <c r="G5429" s="651" t="s">
        <v>1303</v>
      </c>
      <c r="H5429" s="651">
        <v>4.2000000000000003E-2</v>
      </c>
      <c r="I5429" s="651" t="s">
        <v>1302</v>
      </c>
    </row>
    <row r="5430" spans="1:9" ht="15.75" x14ac:dyDescent="0.25">
      <c r="A5430" s="651">
        <v>5429</v>
      </c>
      <c r="B5430" s="651" t="s">
        <v>1308</v>
      </c>
      <c r="C5430" s="651" t="s">
        <v>1305</v>
      </c>
      <c r="D5430" s="651" t="s">
        <v>1298</v>
      </c>
      <c r="E5430" s="651" t="s">
        <v>1303</v>
      </c>
      <c r="F5430" s="651" t="s">
        <v>1301</v>
      </c>
      <c r="G5430" s="651" t="s">
        <v>1303</v>
      </c>
      <c r="H5430" s="651">
        <v>4.2000000000000003E-2</v>
      </c>
      <c r="I5430" s="651" t="s">
        <v>1302</v>
      </c>
    </row>
    <row r="5431" spans="1:9" ht="15.75" x14ac:dyDescent="0.25">
      <c r="A5431" s="651">
        <v>5430</v>
      </c>
      <c r="B5431" s="651" t="s">
        <v>1308</v>
      </c>
      <c r="C5431" s="651" t="s">
        <v>1305</v>
      </c>
      <c r="D5431" s="651" t="s">
        <v>1298</v>
      </c>
      <c r="E5431" s="651" t="s">
        <v>1303</v>
      </c>
      <c r="F5431" s="651" t="s">
        <v>1301</v>
      </c>
      <c r="G5431" s="651" t="s">
        <v>1303</v>
      </c>
      <c r="H5431" s="651">
        <v>4.2000000000000003E-2</v>
      </c>
      <c r="I5431" s="651" t="s">
        <v>1302</v>
      </c>
    </row>
    <row r="5432" spans="1:9" ht="15.75" x14ac:dyDescent="0.25">
      <c r="A5432" s="651">
        <v>5431</v>
      </c>
      <c r="B5432" s="651" t="s">
        <v>1308</v>
      </c>
      <c r="C5432" s="651" t="s">
        <v>1305</v>
      </c>
      <c r="D5432" s="651" t="s">
        <v>1298</v>
      </c>
      <c r="E5432" s="651" t="s">
        <v>1303</v>
      </c>
      <c r="F5432" s="651" t="s">
        <v>1301</v>
      </c>
      <c r="G5432" s="651" t="s">
        <v>1303</v>
      </c>
      <c r="H5432" s="651">
        <v>4.2000000000000003E-2</v>
      </c>
      <c r="I5432" s="651" t="s">
        <v>1302</v>
      </c>
    </row>
    <row r="5433" spans="1:9" ht="15.75" x14ac:dyDescent="0.25">
      <c r="A5433" s="651">
        <v>5432</v>
      </c>
      <c r="B5433" s="651" t="s">
        <v>1308</v>
      </c>
      <c r="C5433" s="651" t="s">
        <v>1305</v>
      </c>
      <c r="D5433" s="651" t="s">
        <v>1298</v>
      </c>
      <c r="E5433" s="651" t="s">
        <v>1303</v>
      </c>
      <c r="F5433" s="651" t="s">
        <v>1301</v>
      </c>
      <c r="G5433" s="651" t="s">
        <v>1303</v>
      </c>
      <c r="H5433" s="651">
        <v>4.2000000000000003E-2</v>
      </c>
      <c r="I5433" s="651" t="s">
        <v>1302</v>
      </c>
    </row>
    <row r="5434" spans="1:9" ht="15.75" x14ac:dyDescent="0.25">
      <c r="A5434" s="651">
        <v>5433</v>
      </c>
      <c r="B5434" s="651" t="s">
        <v>1308</v>
      </c>
      <c r="C5434" s="651" t="s">
        <v>1305</v>
      </c>
      <c r="D5434" s="651" t="s">
        <v>1298</v>
      </c>
      <c r="E5434" s="651" t="s">
        <v>1303</v>
      </c>
      <c r="F5434" s="651" t="s">
        <v>1301</v>
      </c>
      <c r="G5434" s="651" t="s">
        <v>1303</v>
      </c>
      <c r="H5434" s="651">
        <v>4.2000000000000003E-2</v>
      </c>
      <c r="I5434" s="651" t="s">
        <v>1302</v>
      </c>
    </row>
    <row r="5435" spans="1:9" ht="15.75" x14ac:dyDescent="0.25">
      <c r="A5435" s="651">
        <v>5434</v>
      </c>
      <c r="B5435" s="651" t="s">
        <v>1308</v>
      </c>
      <c r="C5435" s="651" t="s">
        <v>1305</v>
      </c>
      <c r="D5435" s="651" t="s">
        <v>1298</v>
      </c>
      <c r="E5435" s="651" t="s">
        <v>1303</v>
      </c>
      <c r="F5435" s="651" t="s">
        <v>1301</v>
      </c>
      <c r="G5435" s="651" t="s">
        <v>1303</v>
      </c>
      <c r="H5435" s="651">
        <v>4.2000000000000003E-2</v>
      </c>
      <c r="I5435" s="651" t="s">
        <v>1302</v>
      </c>
    </row>
    <row r="5436" spans="1:9" ht="15.75" x14ac:dyDescent="0.25">
      <c r="A5436" s="651">
        <v>5435</v>
      </c>
      <c r="B5436" s="651" t="s">
        <v>1308</v>
      </c>
      <c r="C5436" s="651" t="s">
        <v>1305</v>
      </c>
      <c r="D5436" s="651" t="s">
        <v>1298</v>
      </c>
      <c r="E5436" s="651" t="s">
        <v>1303</v>
      </c>
      <c r="F5436" s="651" t="s">
        <v>1301</v>
      </c>
      <c r="G5436" s="651" t="s">
        <v>1303</v>
      </c>
      <c r="H5436" s="651">
        <v>4.2000000000000003E-2</v>
      </c>
      <c r="I5436" s="651" t="s">
        <v>1302</v>
      </c>
    </row>
    <row r="5437" spans="1:9" ht="15.75" x14ac:dyDescent="0.25">
      <c r="A5437" s="651">
        <v>5436</v>
      </c>
      <c r="B5437" s="651" t="s">
        <v>1308</v>
      </c>
      <c r="C5437" s="651" t="s">
        <v>1305</v>
      </c>
      <c r="D5437" s="651" t="s">
        <v>1298</v>
      </c>
      <c r="E5437" s="651" t="s">
        <v>1303</v>
      </c>
      <c r="F5437" s="651" t="s">
        <v>1301</v>
      </c>
      <c r="G5437" s="651" t="s">
        <v>1303</v>
      </c>
      <c r="H5437" s="651">
        <v>4.2000000000000003E-2</v>
      </c>
      <c r="I5437" s="651" t="s">
        <v>1302</v>
      </c>
    </row>
    <row r="5438" spans="1:9" ht="15.75" x14ac:dyDescent="0.25">
      <c r="A5438" s="651">
        <v>5437</v>
      </c>
      <c r="B5438" s="651" t="s">
        <v>1308</v>
      </c>
      <c r="C5438" s="651" t="s">
        <v>1305</v>
      </c>
      <c r="D5438" s="651" t="s">
        <v>1298</v>
      </c>
      <c r="E5438" s="651" t="s">
        <v>1303</v>
      </c>
      <c r="F5438" s="651" t="s">
        <v>1301</v>
      </c>
      <c r="G5438" s="651" t="s">
        <v>1303</v>
      </c>
      <c r="H5438" s="651">
        <v>4.2000000000000003E-2</v>
      </c>
      <c r="I5438" s="651" t="s">
        <v>1302</v>
      </c>
    </row>
    <row r="5439" spans="1:9" ht="15.75" x14ac:dyDescent="0.25">
      <c r="A5439" s="651">
        <v>5438</v>
      </c>
      <c r="B5439" s="651" t="s">
        <v>1308</v>
      </c>
      <c r="C5439" s="651" t="s">
        <v>1305</v>
      </c>
      <c r="D5439" s="651" t="s">
        <v>1298</v>
      </c>
      <c r="E5439" s="651" t="s">
        <v>1303</v>
      </c>
      <c r="F5439" s="651" t="s">
        <v>1301</v>
      </c>
      <c r="G5439" s="651" t="s">
        <v>1303</v>
      </c>
      <c r="H5439" s="651">
        <v>4.2000000000000003E-2</v>
      </c>
      <c r="I5439" s="651" t="s">
        <v>1302</v>
      </c>
    </row>
    <row r="5440" spans="1:9" ht="15.75" x14ac:dyDescent="0.25">
      <c r="A5440" s="651">
        <v>5439</v>
      </c>
      <c r="B5440" s="651" t="s">
        <v>1308</v>
      </c>
      <c r="C5440" s="651" t="s">
        <v>1305</v>
      </c>
      <c r="D5440" s="651" t="s">
        <v>1298</v>
      </c>
      <c r="E5440" s="651" t="s">
        <v>1303</v>
      </c>
      <c r="F5440" s="651" t="s">
        <v>1301</v>
      </c>
      <c r="G5440" s="651" t="s">
        <v>1303</v>
      </c>
      <c r="H5440" s="651">
        <v>4.2000000000000003E-2</v>
      </c>
      <c r="I5440" s="651" t="s">
        <v>1302</v>
      </c>
    </row>
    <row r="5441" spans="1:9" ht="15.75" x14ac:dyDescent="0.25">
      <c r="A5441" s="651">
        <v>5440</v>
      </c>
      <c r="B5441" s="651" t="s">
        <v>1308</v>
      </c>
      <c r="C5441" s="651" t="s">
        <v>1305</v>
      </c>
      <c r="D5441" s="651" t="s">
        <v>1298</v>
      </c>
      <c r="E5441" s="651" t="s">
        <v>1303</v>
      </c>
      <c r="F5441" s="651" t="s">
        <v>1301</v>
      </c>
      <c r="G5441" s="651" t="s">
        <v>1303</v>
      </c>
      <c r="H5441" s="651">
        <v>4.2000000000000003E-2</v>
      </c>
      <c r="I5441" s="651" t="s">
        <v>1302</v>
      </c>
    </row>
    <row r="5442" spans="1:9" ht="15.75" x14ac:dyDescent="0.25">
      <c r="A5442" s="651">
        <v>5441</v>
      </c>
      <c r="B5442" s="651" t="s">
        <v>1308</v>
      </c>
      <c r="C5442" s="651" t="s">
        <v>1305</v>
      </c>
      <c r="D5442" s="651" t="s">
        <v>1298</v>
      </c>
      <c r="E5442" s="651" t="s">
        <v>1303</v>
      </c>
      <c r="F5442" s="651" t="s">
        <v>1301</v>
      </c>
      <c r="G5442" s="651" t="s">
        <v>1303</v>
      </c>
      <c r="H5442" s="651">
        <v>4.2000000000000003E-2</v>
      </c>
      <c r="I5442" s="651" t="s">
        <v>1302</v>
      </c>
    </row>
    <row r="5443" spans="1:9" ht="15.75" x14ac:dyDescent="0.25">
      <c r="A5443" s="651">
        <v>5442</v>
      </c>
      <c r="B5443" s="651" t="s">
        <v>1308</v>
      </c>
      <c r="C5443" s="651" t="s">
        <v>1305</v>
      </c>
      <c r="D5443" s="651" t="s">
        <v>1298</v>
      </c>
      <c r="E5443" s="651" t="s">
        <v>1303</v>
      </c>
      <c r="F5443" s="651" t="s">
        <v>1301</v>
      </c>
      <c r="G5443" s="651" t="s">
        <v>1303</v>
      </c>
      <c r="H5443" s="651">
        <v>4.2000000000000003E-2</v>
      </c>
      <c r="I5443" s="651" t="s">
        <v>1302</v>
      </c>
    </row>
    <row r="5444" spans="1:9" ht="15.75" x14ac:dyDescent="0.25">
      <c r="A5444" s="651">
        <v>5443</v>
      </c>
      <c r="B5444" s="651" t="s">
        <v>1308</v>
      </c>
      <c r="C5444" s="651" t="s">
        <v>1305</v>
      </c>
      <c r="D5444" s="651" t="s">
        <v>1298</v>
      </c>
      <c r="E5444" s="651" t="s">
        <v>1303</v>
      </c>
      <c r="F5444" s="651" t="s">
        <v>1301</v>
      </c>
      <c r="G5444" s="651" t="s">
        <v>1303</v>
      </c>
      <c r="H5444" s="651">
        <v>4.2000000000000003E-2</v>
      </c>
      <c r="I5444" s="651" t="s">
        <v>1302</v>
      </c>
    </row>
    <row r="5445" spans="1:9" ht="15.75" x14ac:dyDescent="0.25">
      <c r="A5445" s="651">
        <v>5444</v>
      </c>
      <c r="B5445" s="651" t="s">
        <v>1308</v>
      </c>
      <c r="C5445" s="651" t="s">
        <v>1305</v>
      </c>
      <c r="D5445" s="651" t="s">
        <v>1298</v>
      </c>
      <c r="E5445" s="651" t="s">
        <v>1303</v>
      </c>
      <c r="F5445" s="651" t="s">
        <v>1301</v>
      </c>
      <c r="G5445" s="651" t="s">
        <v>1303</v>
      </c>
      <c r="H5445" s="651">
        <v>4.2000000000000003E-2</v>
      </c>
      <c r="I5445" s="651" t="s">
        <v>1302</v>
      </c>
    </row>
    <row r="5446" spans="1:9" ht="15.75" x14ac:dyDescent="0.25">
      <c r="A5446" s="651">
        <v>5445</v>
      </c>
      <c r="B5446" s="651" t="s">
        <v>1308</v>
      </c>
      <c r="C5446" s="651" t="s">
        <v>1305</v>
      </c>
      <c r="D5446" s="651" t="s">
        <v>1298</v>
      </c>
      <c r="E5446" s="651" t="s">
        <v>1303</v>
      </c>
      <c r="F5446" s="651" t="s">
        <v>1301</v>
      </c>
      <c r="G5446" s="651" t="s">
        <v>1303</v>
      </c>
      <c r="H5446" s="651">
        <v>4.2000000000000003E-2</v>
      </c>
      <c r="I5446" s="651" t="s">
        <v>1302</v>
      </c>
    </row>
    <row r="5447" spans="1:9" ht="15.75" x14ac:dyDescent="0.25">
      <c r="A5447" s="651">
        <v>5446</v>
      </c>
      <c r="B5447" s="651" t="s">
        <v>1308</v>
      </c>
      <c r="C5447" s="651" t="s">
        <v>1305</v>
      </c>
      <c r="D5447" s="651" t="s">
        <v>1298</v>
      </c>
      <c r="E5447" s="651" t="s">
        <v>1303</v>
      </c>
      <c r="F5447" s="651" t="s">
        <v>1301</v>
      </c>
      <c r="G5447" s="651" t="s">
        <v>1303</v>
      </c>
      <c r="H5447" s="651">
        <v>4.2000000000000003E-2</v>
      </c>
      <c r="I5447" s="651" t="s">
        <v>1302</v>
      </c>
    </row>
    <row r="5448" spans="1:9" ht="15.75" x14ac:dyDescent="0.25">
      <c r="A5448" s="651">
        <v>5447</v>
      </c>
      <c r="B5448" s="651" t="s">
        <v>1308</v>
      </c>
      <c r="C5448" s="651" t="s">
        <v>1305</v>
      </c>
      <c r="D5448" s="651" t="s">
        <v>1298</v>
      </c>
      <c r="E5448" s="651" t="s">
        <v>1303</v>
      </c>
      <c r="F5448" s="651" t="s">
        <v>1301</v>
      </c>
      <c r="G5448" s="651" t="s">
        <v>1303</v>
      </c>
      <c r="H5448" s="651">
        <v>4.2000000000000003E-2</v>
      </c>
      <c r="I5448" s="651" t="s">
        <v>1302</v>
      </c>
    </row>
    <row r="5449" spans="1:9" ht="15.75" x14ac:dyDescent="0.25">
      <c r="A5449" s="651">
        <v>5448</v>
      </c>
      <c r="B5449" s="651" t="s">
        <v>1308</v>
      </c>
      <c r="C5449" s="651" t="s">
        <v>1305</v>
      </c>
      <c r="D5449" s="651" t="s">
        <v>1298</v>
      </c>
      <c r="E5449" s="651" t="s">
        <v>1303</v>
      </c>
      <c r="F5449" s="651" t="s">
        <v>1301</v>
      </c>
      <c r="G5449" s="651" t="s">
        <v>1303</v>
      </c>
      <c r="H5449" s="651">
        <v>4.2000000000000003E-2</v>
      </c>
      <c r="I5449" s="651" t="s">
        <v>1302</v>
      </c>
    </row>
    <row r="5450" spans="1:9" ht="15.75" x14ac:dyDescent="0.25">
      <c r="A5450" s="651">
        <v>5449</v>
      </c>
      <c r="B5450" s="651" t="s">
        <v>1308</v>
      </c>
      <c r="C5450" s="651" t="s">
        <v>1305</v>
      </c>
      <c r="D5450" s="651" t="s">
        <v>1298</v>
      </c>
      <c r="E5450" s="651" t="s">
        <v>1303</v>
      </c>
      <c r="F5450" s="651" t="s">
        <v>1301</v>
      </c>
      <c r="G5450" s="651" t="s">
        <v>1303</v>
      </c>
      <c r="H5450" s="651">
        <v>4.2000000000000003E-2</v>
      </c>
      <c r="I5450" s="651" t="s">
        <v>1302</v>
      </c>
    </row>
    <row r="5451" spans="1:9" ht="15.75" x14ac:dyDescent="0.25">
      <c r="A5451" s="651">
        <v>5450</v>
      </c>
      <c r="B5451" s="651" t="s">
        <v>1308</v>
      </c>
      <c r="C5451" s="651" t="s">
        <v>1305</v>
      </c>
      <c r="D5451" s="651" t="s">
        <v>1298</v>
      </c>
      <c r="E5451" s="651" t="s">
        <v>1303</v>
      </c>
      <c r="F5451" s="651" t="s">
        <v>1301</v>
      </c>
      <c r="G5451" s="651" t="s">
        <v>1303</v>
      </c>
      <c r="H5451" s="651">
        <v>4.2000000000000003E-2</v>
      </c>
      <c r="I5451" s="651" t="s">
        <v>1302</v>
      </c>
    </row>
    <row r="5452" spans="1:9" ht="15.75" x14ac:dyDescent="0.25">
      <c r="A5452" s="651">
        <v>5451</v>
      </c>
      <c r="B5452" s="651" t="s">
        <v>1308</v>
      </c>
      <c r="C5452" s="651" t="s">
        <v>1305</v>
      </c>
      <c r="D5452" s="651" t="s">
        <v>1298</v>
      </c>
      <c r="E5452" s="651" t="s">
        <v>1303</v>
      </c>
      <c r="F5452" s="651" t="s">
        <v>1301</v>
      </c>
      <c r="G5452" s="651" t="s">
        <v>1303</v>
      </c>
      <c r="H5452" s="651">
        <v>4.2000000000000003E-2</v>
      </c>
      <c r="I5452" s="651" t="s">
        <v>1302</v>
      </c>
    </row>
    <row r="5453" spans="1:9" ht="15.75" x14ac:dyDescent="0.25">
      <c r="A5453" s="651">
        <v>5452</v>
      </c>
      <c r="B5453" s="651" t="s">
        <v>1308</v>
      </c>
      <c r="C5453" s="651" t="s">
        <v>1305</v>
      </c>
      <c r="D5453" s="651" t="s">
        <v>1298</v>
      </c>
      <c r="E5453" s="651" t="s">
        <v>1303</v>
      </c>
      <c r="F5453" s="651" t="s">
        <v>1301</v>
      </c>
      <c r="G5453" s="651" t="s">
        <v>1303</v>
      </c>
      <c r="H5453" s="651">
        <v>4.2000000000000003E-2</v>
      </c>
      <c r="I5453" s="651" t="s">
        <v>1302</v>
      </c>
    </row>
    <row r="5454" spans="1:9" ht="15.75" x14ac:dyDescent="0.25">
      <c r="A5454" s="651">
        <v>5453</v>
      </c>
      <c r="B5454" s="651" t="s">
        <v>1308</v>
      </c>
      <c r="C5454" s="651" t="s">
        <v>1305</v>
      </c>
      <c r="D5454" s="651" t="s">
        <v>1298</v>
      </c>
      <c r="E5454" s="651" t="s">
        <v>1303</v>
      </c>
      <c r="F5454" s="651" t="s">
        <v>1301</v>
      </c>
      <c r="G5454" s="651" t="s">
        <v>1303</v>
      </c>
      <c r="H5454" s="651">
        <v>4.2000000000000003E-2</v>
      </c>
      <c r="I5454" s="651" t="s">
        <v>1302</v>
      </c>
    </row>
    <row r="5455" spans="1:9" ht="15.75" x14ac:dyDescent="0.25">
      <c r="A5455" s="651">
        <v>5454</v>
      </c>
      <c r="B5455" s="651" t="s">
        <v>1308</v>
      </c>
      <c r="C5455" s="651" t="s">
        <v>1305</v>
      </c>
      <c r="D5455" s="651" t="s">
        <v>1298</v>
      </c>
      <c r="E5455" s="651" t="s">
        <v>1303</v>
      </c>
      <c r="F5455" s="651" t="s">
        <v>1301</v>
      </c>
      <c r="G5455" s="651" t="s">
        <v>1303</v>
      </c>
      <c r="H5455" s="651">
        <v>4.2000000000000003E-2</v>
      </c>
      <c r="I5455" s="651" t="s">
        <v>1302</v>
      </c>
    </row>
    <row r="5456" spans="1:9" ht="15.75" x14ac:dyDescent="0.25">
      <c r="A5456" s="651">
        <v>5455</v>
      </c>
      <c r="B5456" s="651" t="s">
        <v>1308</v>
      </c>
      <c r="C5456" s="651" t="s">
        <v>1305</v>
      </c>
      <c r="D5456" s="651" t="s">
        <v>1298</v>
      </c>
      <c r="E5456" s="651" t="s">
        <v>1303</v>
      </c>
      <c r="F5456" s="651" t="s">
        <v>1301</v>
      </c>
      <c r="G5456" s="651" t="s">
        <v>1303</v>
      </c>
      <c r="H5456" s="651">
        <v>4.2000000000000003E-2</v>
      </c>
      <c r="I5456" s="651" t="s">
        <v>1302</v>
      </c>
    </row>
    <row r="5457" spans="1:9" ht="15.75" x14ac:dyDescent="0.25">
      <c r="A5457" s="651">
        <v>5456</v>
      </c>
      <c r="B5457" s="651" t="s">
        <v>1308</v>
      </c>
      <c r="C5457" s="651" t="s">
        <v>1305</v>
      </c>
      <c r="D5457" s="651" t="s">
        <v>1298</v>
      </c>
      <c r="E5457" s="651" t="s">
        <v>1303</v>
      </c>
      <c r="F5457" s="651" t="s">
        <v>1301</v>
      </c>
      <c r="G5457" s="651" t="s">
        <v>1303</v>
      </c>
      <c r="H5457" s="651">
        <v>4.2000000000000003E-2</v>
      </c>
      <c r="I5457" s="651" t="s">
        <v>1302</v>
      </c>
    </row>
    <row r="5458" spans="1:9" ht="15.75" x14ac:dyDescent="0.25">
      <c r="A5458" s="651">
        <v>5457</v>
      </c>
      <c r="B5458" s="651" t="s">
        <v>1308</v>
      </c>
      <c r="C5458" s="651" t="s">
        <v>1305</v>
      </c>
      <c r="D5458" s="651" t="s">
        <v>1298</v>
      </c>
      <c r="E5458" s="651" t="s">
        <v>1303</v>
      </c>
      <c r="F5458" s="651" t="s">
        <v>1301</v>
      </c>
      <c r="G5458" s="651" t="s">
        <v>1303</v>
      </c>
      <c r="H5458" s="651">
        <v>4.2000000000000003E-2</v>
      </c>
      <c r="I5458" s="651" t="s">
        <v>1302</v>
      </c>
    </row>
    <row r="5459" spans="1:9" ht="15.75" x14ac:dyDescent="0.25">
      <c r="A5459" s="651">
        <v>5458</v>
      </c>
      <c r="B5459" s="651" t="s">
        <v>1308</v>
      </c>
      <c r="C5459" s="651" t="s">
        <v>1305</v>
      </c>
      <c r="D5459" s="651" t="s">
        <v>1298</v>
      </c>
      <c r="E5459" s="651" t="s">
        <v>1303</v>
      </c>
      <c r="F5459" s="651" t="s">
        <v>1301</v>
      </c>
      <c r="G5459" s="651" t="s">
        <v>1303</v>
      </c>
      <c r="H5459" s="651">
        <v>4.2000000000000003E-2</v>
      </c>
      <c r="I5459" s="651" t="s">
        <v>1302</v>
      </c>
    </row>
    <row r="5460" spans="1:9" ht="15.75" x14ac:dyDescent="0.25">
      <c r="A5460" s="651">
        <v>5459</v>
      </c>
      <c r="B5460" s="651" t="s">
        <v>1308</v>
      </c>
      <c r="C5460" s="651" t="s">
        <v>1305</v>
      </c>
      <c r="D5460" s="651" t="s">
        <v>1298</v>
      </c>
      <c r="E5460" s="651" t="s">
        <v>1303</v>
      </c>
      <c r="F5460" s="651" t="s">
        <v>1301</v>
      </c>
      <c r="G5460" s="651" t="s">
        <v>1303</v>
      </c>
      <c r="H5460" s="651">
        <v>4.2999999999999997E-2</v>
      </c>
      <c r="I5460" s="651" t="s">
        <v>1302</v>
      </c>
    </row>
    <row r="5461" spans="1:9" ht="15.75" x14ac:dyDescent="0.25">
      <c r="A5461" s="651">
        <v>5460</v>
      </c>
      <c r="B5461" s="651" t="s">
        <v>1308</v>
      </c>
      <c r="C5461" s="651" t="s">
        <v>1305</v>
      </c>
      <c r="D5461" s="651" t="s">
        <v>1298</v>
      </c>
      <c r="E5461" s="651" t="s">
        <v>1303</v>
      </c>
      <c r="F5461" s="651" t="s">
        <v>1301</v>
      </c>
      <c r="G5461" s="651" t="s">
        <v>1303</v>
      </c>
      <c r="H5461" s="651">
        <v>4.2999999999999997E-2</v>
      </c>
      <c r="I5461" s="651" t="s">
        <v>1302</v>
      </c>
    </row>
    <row r="5462" spans="1:9" ht="15.75" x14ac:dyDescent="0.25">
      <c r="A5462" s="651">
        <v>5461</v>
      </c>
      <c r="B5462" s="651" t="s">
        <v>1308</v>
      </c>
      <c r="C5462" s="651" t="s">
        <v>1305</v>
      </c>
      <c r="D5462" s="651" t="s">
        <v>1298</v>
      </c>
      <c r="E5462" s="651" t="s">
        <v>1303</v>
      </c>
      <c r="F5462" s="651" t="s">
        <v>1301</v>
      </c>
      <c r="G5462" s="651" t="s">
        <v>1303</v>
      </c>
      <c r="H5462" s="651">
        <v>4.2999999999999997E-2</v>
      </c>
      <c r="I5462" s="651" t="s">
        <v>1302</v>
      </c>
    </row>
    <row r="5463" spans="1:9" ht="15.75" x14ac:dyDescent="0.25">
      <c r="A5463" s="651">
        <v>5462</v>
      </c>
      <c r="B5463" s="651" t="s">
        <v>1308</v>
      </c>
      <c r="C5463" s="651" t="s">
        <v>1305</v>
      </c>
      <c r="D5463" s="651" t="s">
        <v>1298</v>
      </c>
      <c r="E5463" s="651" t="s">
        <v>1303</v>
      </c>
      <c r="F5463" s="651" t="s">
        <v>1301</v>
      </c>
      <c r="G5463" s="651" t="s">
        <v>1303</v>
      </c>
      <c r="H5463" s="651">
        <v>4.2999999999999997E-2</v>
      </c>
      <c r="I5463" s="651" t="s">
        <v>1302</v>
      </c>
    </row>
    <row r="5464" spans="1:9" ht="15.75" x14ac:dyDescent="0.25">
      <c r="A5464" s="651">
        <v>5463</v>
      </c>
      <c r="B5464" s="651" t="s">
        <v>1308</v>
      </c>
      <c r="C5464" s="651" t="s">
        <v>1305</v>
      </c>
      <c r="D5464" s="651" t="s">
        <v>1298</v>
      </c>
      <c r="E5464" s="651" t="s">
        <v>1303</v>
      </c>
      <c r="F5464" s="651" t="s">
        <v>1301</v>
      </c>
      <c r="G5464" s="651" t="s">
        <v>1303</v>
      </c>
      <c r="H5464" s="651">
        <v>4.2999999999999997E-2</v>
      </c>
      <c r="I5464" s="651" t="s">
        <v>1302</v>
      </c>
    </row>
    <row r="5465" spans="1:9" ht="15.75" x14ac:dyDescent="0.25">
      <c r="A5465" s="651">
        <v>5464</v>
      </c>
      <c r="B5465" s="651" t="s">
        <v>1308</v>
      </c>
      <c r="C5465" s="651" t="s">
        <v>1305</v>
      </c>
      <c r="D5465" s="651" t="s">
        <v>1298</v>
      </c>
      <c r="E5465" s="651" t="s">
        <v>1303</v>
      </c>
      <c r="F5465" s="651" t="s">
        <v>1301</v>
      </c>
      <c r="G5465" s="651" t="s">
        <v>1303</v>
      </c>
      <c r="H5465" s="651">
        <v>4.2999999999999997E-2</v>
      </c>
      <c r="I5465" s="651" t="s">
        <v>1302</v>
      </c>
    </row>
    <row r="5466" spans="1:9" ht="15.75" x14ac:dyDescent="0.25">
      <c r="A5466" s="651">
        <v>5465</v>
      </c>
      <c r="B5466" s="651" t="s">
        <v>1308</v>
      </c>
      <c r="C5466" s="651" t="s">
        <v>1305</v>
      </c>
      <c r="D5466" s="651" t="s">
        <v>1298</v>
      </c>
      <c r="E5466" s="651" t="s">
        <v>1303</v>
      </c>
      <c r="F5466" s="651" t="s">
        <v>1301</v>
      </c>
      <c r="G5466" s="651" t="s">
        <v>1303</v>
      </c>
      <c r="H5466" s="651">
        <v>4.2999999999999997E-2</v>
      </c>
      <c r="I5466" s="651" t="s">
        <v>1302</v>
      </c>
    </row>
    <row r="5467" spans="1:9" ht="15.75" x14ac:dyDescent="0.25">
      <c r="A5467" s="651">
        <v>5466</v>
      </c>
      <c r="B5467" s="651" t="s">
        <v>1308</v>
      </c>
      <c r="C5467" s="651" t="s">
        <v>1305</v>
      </c>
      <c r="D5467" s="651" t="s">
        <v>1298</v>
      </c>
      <c r="E5467" s="651" t="s">
        <v>1303</v>
      </c>
      <c r="F5467" s="651" t="s">
        <v>1301</v>
      </c>
      <c r="G5467" s="651" t="s">
        <v>1303</v>
      </c>
      <c r="H5467" s="651">
        <v>4.2999999999999997E-2</v>
      </c>
      <c r="I5467" s="651" t="s">
        <v>1302</v>
      </c>
    </row>
    <row r="5468" spans="1:9" ht="15.75" x14ac:dyDescent="0.25">
      <c r="A5468" s="651">
        <v>5467</v>
      </c>
      <c r="B5468" s="651" t="s">
        <v>1308</v>
      </c>
      <c r="C5468" s="651" t="s">
        <v>1305</v>
      </c>
      <c r="D5468" s="651" t="s">
        <v>1298</v>
      </c>
      <c r="E5468" s="651" t="s">
        <v>1303</v>
      </c>
      <c r="F5468" s="651" t="s">
        <v>1301</v>
      </c>
      <c r="G5468" s="651" t="s">
        <v>1303</v>
      </c>
      <c r="H5468" s="651">
        <v>4.2999999999999997E-2</v>
      </c>
      <c r="I5468" s="651" t="s">
        <v>1302</v>
      </c>
    </row>
    <row r="5469" spans="1:9" ht="15.75" x14ac:dyDescent="0.25">
      <c r="A5469" s="651">
        <v>5468</v>
      </c>
      <c r="B5469" s="651" t="s">
        <v>1308</v>
      </c>
      <c r="C5469" s="651" t="s">
        <v>1305</v>
      </c>
      <c r="D5469" s="651" t="s">
        <v>1298</v>
      </c>
      <c r="E5469" s="651" t="s">
        <v>1303</v>
      </c>
      <c r="F5469" s="651" t="s">
        <v>1301</v>
      </c>
      <c r="G5469" s="651" t="s">
        <v>1303</v>
      </c>
      <c r="H5469" s="651">
        <v>4.3999999999999997E-2</v>
      </c>
      <c r="I5469" s="651" t="s">
        <v>1302</v>
      </c>
    </row>
    <row r="5470" spans="1:9" ht="15.75" x14ac:dyDescent="0.25">
      <c r="A5470" s="651">
        <v>5469</v>
      </c>
      <c r="B5470" s="651" t="s">
        <v>1308</v>
      </c>
      <c r="C5470" s="651" t="s">
        <v>1305</v>
      </c>
      <c r="D5470" s="651" t="s">
        <v>1298</v>
      </c>
      <c r="E5470" s="651" t="s">
        <v>1303</v>
      </c>
      <c r="F5470" s="651" t="s">
        <v>1301</v>
      </c>
      <c r="G5470" s="651" t="s">
        <v>1303</v>
      </c>
      <c r="H5470" s="651">
        <v>4.3999999999999997E-2</v>
      </c>
      <c r="I5470" s="651" t="s">
        <v>1302</v>
      </c>
    </row>
    <row r="5471" spans="1:9" ht="15.75" x14ac:dyDescent="0.25">
      <c r="A5471" s="651">
        <v>5470</v>
      </c>
      <c r="B5471" s="651" t="s">
        <v>1308</v>
      </c>
      <c r="C5471" s="651" t="s">
        <v>1305</v>
      </c>
      <c r="D5471" s="651" t="s">
        <v>1298</v>
      </c>
      <c r="E5471" s="651" t="s">
        <v>1303</v>
      </c>
      <c r="F5471" s="651" t="s">
        <v>1301</v>
      </c>
      <c r="G5471" s="651" t="s">
        <v>1303</v>
      </c>
      <c r="H5471" s="651">
        <v>4.3999999999999997E-2</v>
      </c>
      <c r="I5471" s="651" t="s">
        <v>1302</v>
      </c>
    </row>
    <row r="5472" spans="1:9" ht="15.75" x14ac:dyDescent="0.25">
      <c r="A5472" s="651">
        <v>5471</v>
      </c>
      <c r="B5472" s="651" t="s">
        <v>1308</v>
      </c>
      <c r="C5472" s="651" t="s">
        <v>1305</v>
      </c>
      <c r="D5472" s="651" t="s">
        <v>1298</v>
      </c>
      <c r="E5472" s="651" t="s">
        <v>1303</v>
      </c>
      <c r="F5472" s="651" t="s">
        <v>1301</v>
      </c>
      <c r="G5472" s="651" t="s">
        <v>1303</v>
      </c>
      <c r="H5472" s="651">
        <v>4.3999999999999997E-2</v>
      </c>
      <c r="I5472" s="651" t="s">
        <v>1302</v>
      </c>
    </row>
    <row r="5473" spans="1:9" ht="15.75" x14ac:dyDescent="0.25">
      <c r="A5473" s="651">
        <v>5472</v>
      </c>
      <c r="B5473" s="651" t="s">
        <v>1308</v>
      </c>
      <c r="C5473" s="651" t="s">
        <v>1305</v>
      </c>
      <c r="D5473" s="651" t="s">
        <v>1298</v>
      </c>
      <c r="E5473" s="651" t="s">
        <v>1303</v>
      </c>
      <c r="F5473" s="651" t="s">
        <v>1301</v>
      </c>
      <c r="G5473" s="651" t="s">
        <v>1303</v>
      </c>
      <c r="H5473" s="651">
        <v>4.3999999999999997E-2</v>
      </c>
      <c r="I5473" s="651" t="s">
        <v>1302</v>
      </c>
    </row>
    <row r="5474" spans="1:9" ht="15.75" x14ac:dyDescent="0.25">
      <c r="A5474" s="651">
        <v>5473</v>
      </c>
      <c r="B5474" s="651" t="s">
        <v>1308</v>
      </c>
      <c r="C5474" s="651" t="s">
        <v>1305</v>
      </c>
      <c r="D5474" s="651" t="s">
        <v>1298</v>
      </c>
      <c r="E5474" s="651" t="s">
        <v>1303</v>
      </c>
      <c r="F5474" s="651" t="s">
        <v>1301</v>
      </c>
      <c r="G5474" s="651" t="s">
        <v>1303</v>
      </c>
      <c r="H5474" s="651">
        <v>4.4999999999999998E-2</v>
      </c>
      <c r="I5474" s="651" t="s">
        <v>1302</v>
      </c>
    </row>
    <row r="5475" spans="1:9" ht="15.75" x14ac:dyDescent="0.25">
      <c r="A5475" s="651">
        <v>5474</v>
      </c>
      <c r="B5475" s="651" t="s">
        <v>1308</v>
      </c>
      <c r="C5475" s="651" t="s">
        <v>1305</v>
      </c>
      <c r="D5475" s="651" t="s">
        <v>1298</v>
      </c>
      <c r="E5475" s="651" t="s">
        <v>1303</v>
      </c>
      <c r="F5475" s="651" t="s">
        <v>1301</v>
      </c>
      <c r="G5475" s="651" t="s">
        <v>1303</v>
      </c>
      <c r="H5475" s="651">
        <v>0.05</v>
      </c>
      <c r="I5475" s="651" t="s">
        <v>1302</v>
      </c>
    </row>
    <row r="5476" spans="1:9" ht="15.75" x14ac:dyDescent="0.25">
      <c r="A5476" s="651">
        <v>5475</v>
      </c>
      <c r="B5476" s="651" t="s">
        <v>1308</v>
      </c>
      <c r="C5476" s="651" t="s">
        <v>1305</v>
      </c>
      <c r="D5476" s="651" t="s">
        <v>1298</v>
      </c>
      <c r="E5476" s="651" t="s">
        <v>1303</v>
      </c>
      <c r="F5476" s="651" t="s">
        <v>1301</v>
      </c>
      <c r="G5476" s="651" t="s">
        <v>1303</v>
      </c>
      <c r="H5476" s="651">
        <v>0.05</v>
      </c>
      <c r="I5476" s="651" t="s">
        <v>1302</v>
      </c>
    </row>
    <row r="5477" spans="1:9" ht="15.75" x14ac:dyDescent="0.25">
      <c r="A5477" s="651">
        <v>5476</v>
      </c>
      <c r="B5477" s="651" t="s">
        <v>1308</v>
      </c>
      <c r="C5477" s="651" t="s">
        <v>1305</v>
      </c>
      <c r="D5477" s="651" t="s">
        <v>1298</v>
      </c>
      <c r="E5477" s="651" t="s">
        <v>1303</v>
      </c>
      <c r="F5477" s="651" t="s">
        <v>1301</v>
      </c>
      <c r="G5477" s="651" t="s">
        <v>1303</v>
      </c>
      <c r="H5477" s="651">
        <v>0.05</v>
      </c>
      <c r="I5477" s="651" t="s">
        <v>1302</v>
      </c>
    </row>
    <row r="5478" spans="1:9" ht="15.75" x14ac:dyDescent="0.25">
      <c r="A5478" s="651">
        <v>5477</v>
      </c>
      <c r="B5478" s="651" t="s">
        <v>1308</v>
      </c>
      <c r="C5478" s="651" t="s">
        <v>1305</v>
      </c>
      <c r="D5478" s="651" t="s">
        <v>1298</v>
      </c>
      <c r="E5478" s="651" t="s">
        <v>1303</v>
      </c>
      <c r="F5478" s="651" t="s">
        <v>1301</v>
      </c>
      <c r="G5478" s="651" t="s">
        <v>1303</v>
      </c>
      <c r="H5478" s="651">
        <v>0.05</v>
      </c>
      <c r="I5478" s="651" t="s">
        <v>1302</v>
      </c>
    </row>
    <row r="5479" spans="1:9" ht="15.75" x14ac:dyDescent="0.25">
      <c r="A5479" s="651">
        <v>5478</v>
      </c>
      <c r="B5479" s="651" t="s">
        <v>1308</v>
      </c>
      <c r="C5479" s="651" t="s">
        <v>1305</v>
      </c>
      <c r="D5479" s="651" t="s">
        <v>1298</v>
      </c>
      <c r="E5479" s="651" t="s">
        <v>1303</v>
      </c>
      <c r="F5479" s="651" t="s">
        <v>1301</v>
      </c>
      <c r="G5479" s="651" t="s">
        <v>1303</v>
      </c>
      <c r="H5479" s="651">
        <v>0.05</v>
      </c>
      <c r="I5479" s="651" t="s">
        <v>1302</v>
      </c>
    </row>
    <row r="5480" spans="1:9" ht="15.75" x14ac:dyDescent="0.25">
      <c r="A5480" s="651">
        <v>5479</v>
      </c>
      <c r="B5480" s="651" t="s">
        <v>1308</v>
      </c>
      <c r="C5480" s="651" t="s">
        <v>1305</v>
      </c>
      <c r="D5480" s="651" t="s">
        <v>1298</v>
      </c>
      <c r="E5480" s="651" t="s">
        <v>1303</v>
      </c>
      <c r="F5480" s="651" t="s">
        <v>1301</v>
      </c>
      <c r="G5480" s="651" t="s">
        <v>1303</v>
      </c>
      <c r="H5480" s="651">
        <v>0.05</v>
      </c>
      <c r="I5480" s="651" t="s">
        <v>1302</v>
      </c>
    </row>
    <row r="5481" spans="1:9" ht="15.75" x14ac:dyDescent="0.25">
      <c r="A5481" s="651">
        <v>5480</v>
      </c>
      <c r="B5481" s="651" t="s">
        <v>1308</v>
      </c>
      <c r="C5481" s="651" t="s">
        <v>1305</v>
      </c>
      <c r="D5481" s="651" t="s">
        <v>1298</v>
      </c>
      <c r="E5481" s="651" t="s">
        <v>1303</v>
      </c>
      <c r="F5481" s="651" t="s">
        <v>1301</v>
      </c>
      <c r="G5481" s="651" t="s">
        <v>1303</v>
      </c>
      <c r="H5481" s="651">
        <v>0.05</v>
      </c>
      <c r="I5481" s="651" t="s">
        <v>1302</v>
      </c>
    </row>
    <row r="5482" spans="1:9" ht="15.75" x14ac:dyDescent="0.25">
      <c r="A5482" s="651">
        <v>5481</v>
      </c>
      <c r="B5482" s="651" t="s">
        <v>1308</v>
      </c>
      <c r="C5482" s="651" t="s">
        <v>1305</v>
      </c>
      <c r="D5482" s="651" t="s">
        <v>1298</v>
      </c>
      <c r="E5482" s="651" t="s">
        <v>1303</v>
      </c>
      <c r="F5482" s="651" t="s">
        <v>1301</v>
      </c>
      <c r="G5482" s="651" t="s">
        <v>1303</v>
      </c>
      <c r="H5482" s="651">
        <v>0.05</v>
      </c>
      <c r="I5482" s="651" t="s">
        <v>1302</v>
      </c>
    </row>
    <row r="5483" spans="1:9" ht="15.75" x14ac:dyDescent="0.25">
      <c r="A5483" s="651">
        <v>5482</v>
      </c>
      <c r="B5483" s="651" t="s">
        <v>1308</v>
      </c>
      <c r="C5483" s="651" t="s">
        <v>1305</v>
      </c>
      <c r="D5483" s="651" t="s">
        <v>1298</v>
      </c>
      <c r="E5483" s="651" t="s">
        <v>1303</v>
      </c>
      <c r="F5483" s="651" t="s">
        <v>1301</v>
      </c>
      <c r="G5483" s="651" t="s">
        <v>1303</v>
      </c>
      <c r="H5483" s="651">
        <v>0.05</v>
      </c>
      <c r="I5483" s="651" t="s">
        <v>1302</v>
      </c>
    </row>
    <row r="5484" spans="1:9" ht="15.75" x14ac:dyDescent="0.25">
      <c r="A5484" s="651">
        <v>5483</v>
      </c>
      <c r="B5484" s="651" t="s">
        <v>1308</v>
      </c>
      <c r="C5484" s="651" t="s">
        <v>1305</v>
      </c>
      <c r="D5484" s="651" t="s">
        <v>1298</v>
      </c>
      <c r="E5484" s="651" t="s">
        <v>1303</v>
      </c>
      <c r="F5484" s="651" t="s">
        <v>1301</v>
      </c>
      <c r="G5484" s="651" t="s">
        <v>1303</v>
      </c>
      <c r="H5484" s="651">
        <v>0.05</v>
      </c>
      <c r="I5484" s="651" t="s">
        <v>1302</v>
      </c>
    </row>
    <row r="5485" spans="1:9" ht="15.75" x14ac:dyDescent="0.25">
      <c r="A5485" s="651">
        <v>5484</v>
      </c>
      <c r="B5485" s="651" t="s">
        <v>1308</v>
      </c>
      <c r="C5485" s="651" t="s">
        <v>1305</v>
      </c>
      <c r="D5485" s="651" t="s">
        <v>1298</v>
      </c>
      <c r="E5485" s="651" t="s">
        <v>1303</v>
      </c>
      <c r="F5485" s="651" t="s">
        <v>1301</v>
      </c>
      <c r="G5485" s="651" t="s">
        <v>1303</v>
      </c>
      <c r="H5485" s="651">
        <v>0.05</v>
      </c>
      <c r="I5485" s="651" t="s">
        <v>1302</v>
      </c>
    </row>
    <row r="5486" spans="1:9" ht="15.75" x14ac:dyDescent="0.25">
      <c r="A5486" s="651">
        <v>5485</v>
      </c>
      <c r="B5486" s="651" t="s">
        <v>1308</v>
      </c>
      <c r="C5486" s="651" t="s">
        <v>1305</v>
      </c>
      <c r="D5486" s="651" t="s">
        <v>1298</v>
      </c>
      <c r="E5486" s="651" t="s">
        <v>1303</v>
      </c>
      <c r="F5486" s="651" t="s">
        <v>1301</v>
      </c>
      <c r="G5486" s="651" t="s">
        <v>1303</v>
      </c>
      <c r="H5486" s="651">
        <v>0.05</v>
      </c>
      <c r="I5486" s="651" t="s">
        <v>1302</v>
      </c>
    </row>
    <row r="5487" spans="1:9" ht="15.75" x14ac:dyDescent="0.25">
      <c r="A5487" s="651">
        <v>5486</v>
      </c>
      <c r="B5487" s="651" t="s">
        <v>1308</v>
      </c>
      <c r="C5487" s="651" t="s">
        <v>1305</v>
      </c>
      <c r="D5487" s="651" t="s">
        <v>1298</v>
      </c>
      <c r="E5487" s="651" t="s">
        <v>1303</v>
      </c>
      <c r="F5487" s="651" t="s">
        <v>1301</v>
      </c>
      <c r="G5487" s="651" t="s">
        <v>1303</v>
      </c>
      <c r="H5487" s="651">
        <v>0.05</v>
      </c>
      <c r="I5487" s="651" t="s">
        <v>1302</v>
      </c>
    </row>
    <row r="5488" spans="1:9" ht="15.75" x14ac:dyDescent="0.25">
      <c r="A5488" s="651">
        <v>5487</v>
      </c>
      <c r="B5488" s="651" t="s">
        <v>1308</v>
      </c>
      <c r="C5488" s="651" t="s">
        <v>1305</v>
      </c>
      <c r="D5488" s="651" t="s">
        <v>1298</v>
      </c>
      <c r="E5488" s="651" t="s">
        <v>1303</v>
      </c>
      <c r="F5488" s="651" t="s">
        <v>1301</v>
      </c>
      <c r="G5488" s="651" t="s">
        <v>1303</v>
      </c>
      <c r="H5488" s="651">
        <v>0.05</v>
      </c>
      <c r="I5488" s="651" t="s">
        <v>1302</v>
      </c>
    </row>
    <row r="5489" spans="1:9" ht="15.75" x14ac:dyDescent="0.25">
      <c r="A5489" s="651">
        <v>5488</v>
      </c>
      <c r="B5489" s="651" t="s">
        <v>1308</v>
      </c>
      <c r="C5489" s="651" t="s">
        <v>1305</v>
      </c>
      <c r="D5489" s="651" t="s">
        <v>1298</v>
      </c>
      <c r="E5489" s="651" t="s">
        <v>1303</v>
      </c>
      <c r="F5489" s="651" t="s">
        <v>1301</v>
      </c>
      <c r="G5489" s="651" t="s">
        <v>1303</v>
      </c>
      <c r="H5489" s="651">
        <v>0.05</v>
      </c>
      <c r="I5489" s="651" t="s">
        <v>1302</v>
      </c>
    </row>
    <row r="5490" spans="1:9" ht="15.75" x14ac:dyDescent="0.25">
      <c r="A5490" s="651">
        <v>5489</v>
      </c>
      <c r="B5490" s="651" t="s">
        <v>1308</v>
      </c>
      <c r="C5490" s="651" t="s">
        <v>1305</v>
      </c>
      <c r="D5490" s="651" t="s">
        <v>1298</v>
      </c>
      <c r="E5490" s="651" t="s">
        <v>1303</v>
      </c>
      <c r="F5490" s="651" t="s">
        <v>1301</v>
      </c>
      <c r="G5490" s="651" t="s">
        <v>1303</v>
      </c>
      <c r="H5490" s="651">
        <v>0.05</v>
      </c>
      <c r="I5490" s="651" t="s">
        <v>1302</v>
      </c>
    </row>
    <row r="5491" spans="1:9" ht="15.75" x14ac:dyDescent="0.25">
      <c r="A5491" s="651">
        <v>5490</v>
      </c>
      <c r="B5491" s="651" t="s">
        <v>1308</v>
      </c>
      <c r="C5491" s="651" t="s">
        <v>1305</v>
      </c>
      <c r="D5491" s="651" t="s">
        <v>1298</v>
      </c>
      <c r="E5491" s="651" t="s">
        <v>1303</v>
      </c>
      <c r="F5491" s="651" t="s">
        <v>1301</v>
      </c>
      <c r="G5491" s="651" t="s">
        <v>1303</v>
      </c>
      <c r="H5491" s="651">
        <v>0.05</v>
      </c>
      <c r="I5491" s="651" t="s">
        <v>1302</v>
      </c>
    </row>
    <row r="5492" spans="1:9" ht="15.75" x14ac:dyDescent="0.25">
      <c r="A5492" s="651">
        <v>5491</v>
      </c>
      <c r="B5492" s="651" t="s">
        <v>1308</v>
      </c>
      <c r="C5492" s="651" t="s">
        <v>1305</v>
      </c>
      <c r="D5492" s="651" t="s">
        <v>1298</v>
      </c>
      <c r="E5492" s="651" t="s">
        <v>1303</v>
      </c>
      <c r="F5492" s="651" t="s">
        <v>1301</v>
      </c>
      <c r="G5492" s="651" t="s">
        <v>1303</v>
      </c>
      <c r="H5492" s="651">
        <v>0.05</v>
      </c>
      <c r="I5492" s="651" t="s">
        <v>1302</v>
      </c>
    </row>
    <row r="5493" spans="1:9" ht="15.75" x14ac:dyDescent="0.25">
      <c r="A5493" s="651">
        <v>5492</v>
      </c>
      <c r="B5493" s="651" t="s">
        <v>1308</v>
      </c>
      <c r="C5493" s="651" t="s">
        <v>1305</v>
      </c>
      <c r="D5493" s="651" t="s">
        <v>1298</v>
      </c>
      <c r="E5493" s="651" t="s">
        <v>1303</v>
      </c>
      <c r="F5493" s="651" t="s">
        <v>1301</v>
      </c>
      <c r="G5493" s="651" t="s">
        <v>1303</v>
      </c>
      <c r="H5493" s="651">
        <v>0.05</v>
      </c>
      <c r="I5493" s="651" t="s">
        <v>1302</v>
      </c>
    </row>
    <row r="5494" spans="1:9" ht="15.75" x14ac:dyDescent="0.25">
      <c r="A5494" s="651">
        <v>5493</v>
      </c>
      <c r="B5494" s="651" t="s">
        <v>1308</v>
      </c>
      <c r="C5494" s="651" t="s">
        <v>1305</v>
      </c>
      <c r="D5494" s="651" t="s">
        <v>1298</v>
      </c>
      <c r="E5494" s="651" t="s">
        <v>1303</v>
      </c>
      <c r="F5494" s="651" t="s">
        <v>1301</v>
      </c>
      <c r="G5494" s="651" t="s">
        <v>1303</v>
      </c>
      <c r="H5494" s="651">
        <v>0.05</v>
      </c>
      <c r="I5494" s="651" t="s">
        <v>1302</v>
      </c>
    </row>
    <row r="5495" spans="1:9" ht="15.75" x14ac:dyDescent="0.25">
      <c r="A5495" s="651">
        <v>5494</v>
      </c>
      <c r="B5495" s="651" t="s">
        <v>1308</v>
      </c>
      <c r="C5495" s="651" t="s">
        <v>1305</v>
      </c>
      <c r="D5495" s="651" t="s">
        <v>1298</v>
      </c>
      <c r="E5495" s="651" t="s">
        <v>1303</v>
      </c>
      <c r="F5495" s="651" t="s">
        <v>1301</v>
      </c>
      <c r="G5495" s="651" t="s">
        <v>1303</v>
      </c>
      <c r="H5495" s="651">
        <v>0.05</v>
      </c>
      <c r="I5495" s="651" t="s">
        <v>1302</v>
      </c>
    </row>
    <row r="5496" spans="1:9" ht="15.75" x14ac:dyDescent="0.25">
      <c r="A5496" s="651">
        <v>5495</v>
      </c>
      <c r="B5496" s="651" t="s">
        <v>1308</v>
      </c>
      <c r="C5496" s="651" t="s">
        <v>1305</v>
      </c>
      <c r="D5496" s="651" t="s">
        <v>1298</v>
      </c>
      <c r="E5496" s="651" t="s">
        <v>1303</v>
      </c>
      <c r="F5496" s="651" t="s">
        <v>1301</v>
      </c>
      <c r="G5496" s="651" t="s">
        <v>1303</v>
      </c>
      <c r="H5496" s="651">
        <v>0.05</v>
      </c>
      <c r="I5496" s="651" t="s">
        <v>1302</v>
      </c>
    </row>
    <row r="5497" spans="1:9" ht="15.75" x14ac:dyDescent="0.25">
      <c r="A5497" s="651">
        <v>5496</v>
      </c>
      <c r="B5497" s="651" t="s">
        <v>1308</v>
      </c>
      <c r="C5497" s="651" t="s">
        <v>1305</v>
      </c>
      <c r="D5497" s="651" t="s">
        <v>1298</v>
      </c>
      <c r="E5497" s="651" t="s">
        <v>1303</v>
      </c>
      <c r="F5497" s="651" t="s">
        <v>1301</v>
      </c>
      <c r="G5497" s="651" t="s">
        <v>1303</v>
      </c>
      <c r="H5497" s="651">
        <v>0.05</v>
      </c>
      <c r="I5497" s="651" t="s">
        <v>1302</v>
      </c>
    </row>
    <row r="5498" spans="1:9" ht="15.75" x14ac:dyDescent="0.25">
      <c r="A5498" s="651">
        <v>5497</v>
      </c>
      <c r="B5498" s="651" t="s">
        <v>1308</v>
      </c>
      <c r="C5498" s="651" t="s">
        <v>1305</v>
      </c>
      <c r="D5498" s="651" t="s">
        <v>1298</v>
      </c>
      <c r="E5498" s="651" t="s">
        <v>1303</v>
      </c>
      <c r="F5498" s="651" t="s">
        <v>1301</v>
      </c>
      <c r="G5498" s="651" t="s">
        <v>1303</v>
      </c>
      <c r="H5498" s="651">
        <v>0.05</v>
      </c>
      <c r="I5498" s="651" t="s">
        <v>1302</v>
      </c>
    </row>
    <row r="5499" spans="1:9" ht="15.75" x14ac:dyDescent="0.25">
      <c r="A5499" s="651">
        <v>5498</v>
      </c>
      <c r="B5499" s="651" t="s">
        <v>1308</v>
      </c>
      <c r="C5499" s="651" t="s">
        <v>1305</v>
      </c>
      <c r="D5499" s="651" t="s">
        <v>1298</v>
      </c>
      <c r="E5499" s="651" t="s">
        <v>1303</v>
      </c>
      <c r="F5499" s="651" t="s">
        <v>1301</v>
      </c>
      <c r="G5499" s="651" t="s">
        <v>1303</v>
      </c>
      <c r="H5499" s="651">
        <v>0.05</v>
      </c>
      <c r="I5499" s="651" t="s">
        <v>1302</v>
      </c>
    </row>
    <row r="5500" spans="1:9" ht="15.75" x14ac:dyDescent="0.25">
      <c r="A5500" s="651">
        <v>5499</v>
      </c>
      <c r="B5500" s="651" t="s">
        <v>1308</v>
      </c>
      <c r="C5500" s="651" t="s">
        <v>1305</v>
      </c>
      <c r="D5500" s="651" t="s">
        <v>1298</v>
      </c>
      <c r="E5500" s="651" t="s">
        <v>1303</v>
      </c>
      <c r="F5500" s="651" t="s">
        <v>1301</v>
      </c>
      <c r="G5500" s="651" t="s">
        <v>1303</v>
      </c>
      <c r="H5500" s="651">
        <v>0.05</v>
      </c>
      <c r="I5500" s="651" t="s">
        <v>1302</v>
      </c>
    </row>
    <row r="5501" spans="1:9" ht="15.75" x14ac:dyDescent="0.25">
      <c r="A5501" s="651">
        <v>5500</v>
      </c>
      <c r="B5501" s="651" t="s">
        <v>1308</v>
      </c>
      <c r="C5501" s="651" t="s">
        <v>1305</v>
      </c>
      <c r="D5501" s="651" t="s">
        <v>1298</v>
      </c>
      <c r="E5501" s="651" t="s">
        <v>1303</v>
      </c>
      <c r="F5501" s="651" t="s">
        <v>1301</v>
      </c>
      <c r="G5501" s="651" t="s">
        <v>1303</v>
      </c>
      <c r="H5501" s="651">
        <v>0.05</v>
      </c>
      <c r="I5501" s="651" t="s">
        <v>1302</v>
      </c>
    </row>
    <row r="5502" spans="1:9" ht="15.75" x14ac:dyDescent="0.25">
      <c r="A5502" s="651">
        <v>5501</v>
      </c>
      <c r="B5502" s="651" t="s">
        <v>1308</v>
      </c>
      <c r="C5502" s="651" t="s">
        <v>1305</v>
      </c>
      <c r="D5502" s="651" t="s">
        <v>1298</v>
      </c>
      <c r="E5502" s="651" t="s">
        <v>1303</v>
      </c>
      <c r="F5502" s="651" t="s">
        <v>1301</v>
      </c>
      <c r="G5502" s="651" t="s">
        <v>1303</v>
      </c>
      <c r="H5502" s="651">
        <v>0.05</v>
      </c>
      <c r="I5502" s="651" t="s">
        <v>1302</v>
      </c>
    </row>
    <row r="5503" spans="1:9" ht="15.75" x14ac:dyDescent="0.25">
      <c r="A5503" s="651">
        <v>5502</v>
      </c>
      <c r="B5503" s="651" t="s">
        <v>1308</v>
      </c>
      <c r="C5503" s="651" t="s">
        <v>1305</v>
      </c>
      <c r="D5503" s="651" t="s">
        <v>1298</v>
      </c>
      <c r="E5503" s="651" t="s">
        <v>1303</v>
      </c>
      <c r="F5503" s="651" t="s">
        <v>1301</v>
      </c>
      <c r="G5503" s="651" t="s">
        <v>1303</v>
      </c>
      <c r="H5503" s="651">
        <v>0.05</v>
      </c>
      <c r="I5503" s="651" t="s">
        <v>1302</v>
      </c>
    </row>
    <row r="5504" spans="1:9" ht="15.75" x14ac:dyDescent="0.25">
      <c r="A5504" s="651">
        <v>5503</v>
      </c>
      <c r="B5504" s="651" t="s">
        <v>1308</v>
      </c>
      <c r="C5504" s="651" t="s">
        <v>1305</v>
      </c>
      <c r="D5504" s="651" t="s">
        <v>1298</v>
      </c>
      <c r="E5504" s="651" t="s">
        <v>1303</v>
      </c>
      <c r="F5504" s="651" t="s">
        <v>1301</v>
      </c>
      <c r="G5504" s="651" t="s">
        <v>1303</v>
      </c>
      <c r="H5504" s="651">
        <v>0.05</v>
      </c>
      <c r="I5504" s="651" t="s">
        <v>1302</v>
      </c>
    </row>
    <row r="5505" spans="1:9" ht="15.75" x14ac:dyDescent="0.25">
      <c r="A5505" s="651">
        <v>5504</v>
      </c>
      <c r="B5505" s="651" t="s">
        <v>1308</v>
      </c>
      <c r="C5505" s="651" t="s">
        <v>1305</v>
      </c>
      <c r="D5505" s="651" t="s">
        <v>1298</v>
      </c>
      <c r="E5505" s="651" t="s">
        <v>1303</v>
      </c>
      <c r="F5505" s="651" t="s">
        <v>1301</v>
      </c>
      <c r="G5505" s="651" t="s">
        <v>1303</v>
      </c>
      <c r="H5505" s="651">
        <v>0.05</v>
      </c>
      <c r="I5505" s="651" t="s">
        <v>1302</v>
      </c>
    </row>
    <row r="5506" spans="1:9" ht="15.75" x14ac:dyDescent="0.25">
      <c r="A5506" s="651">
        <v>5505</v>
      </c>
      <c r="B5506" s="651" t="s">
        <v>1308</v>
      </c>
      <c r="C5506" s="651" t="s">
        <v>1305</v>
      </c>
      <c r="D5506" s="651" t="s">
        <v>1298</v>
      </c>
      <c r="E5506" s="651" t="s">
        <v>1303</v>
      </c>
      <c r="F5506" s="651" t="s">
        <v>1301</v>
      </c>
      <c r="G5506" s="651" t="s">
        <v>1303</v>
      </c>
      <c r="H5506" s="651">
        <v>0.05</v>
      </c>
      <c r="I5506" s="651" t="s">
        <v>1302</v>
      </c>
    </row>
    <row r="5507" spans="1:9" ht="15.75" x14ac:dyDescent="0.25">
      <c r="A5507" s="651">
        <v>5506</v>
      </c>
      <c r="B5507" s="651" t="s">
        <v>1308</v>
      </c>
      <c r="C5507" s="651" t="s">
        <v>1305</v>
      </c>
      <c r="D5507" s="651" t="s">
        <v>1298</v>
      </c>
      <c r="E5507" s="651" t="s">
        <v>1303</v>
      </c>
      <c r="F5507" s="651" t="s">
        <v>1301</v>
      </c>
      <c r="G5507" s="651" t="s">
        <v>1303</v>
      </c>
      <c r="H5507" s="651">
        <v>0.05</v>
      </c>
      <c r="I5507" s="651" t="s">
        <v>1302</v>
      </c>
    </row>
    <row r="5508" spans="1:9" ht="15.75" x14ac:dyDescent="0.25">
      <c r="A5508" s="651">
        <v>5507</v>
      </c>
      <c r="B5508" s="651" t="s">
        <v>1308</v>
      </c>
      <c r="C5508" s="651" t="s">
        <v>1305</v>
      </c>
      <c r="D5508" s="651" t="s">
        <v>1298</v>
      </c>
      <c r="E5508" s="651" t="s">
        <v>1303</v>
      </c>
      <c r="F5508" s="651" t="s">
        <v>1301</v>
      </c>
      <c r="G5508" s="651" t="s">
        <v>1303</v>
      </c>
      <c r="H5508" s="651">
        <v>0.05</v>
      </c>
      <c r="I5508" s="651" t="s">
        <v>1302</v>
      </c>
    </row>
    <row r="5509" spans="1:9" ht="15.75" x14ac:dyDescent="0.25">
      <c r="A5509" s="651">
        <v>5508</v>
      </c>
      <c r="B5509" s="651" t="s">
        <v>1308</v>
      </c>
      <c r="C5509" s="651" t="s">
        <v>1305</v>
      </c>
      <c r="D5509" s="651" t="s">
        <v>1298</v>
      </c>
      <c r="E5509" s="651" t="s">
        <v>1303</v>
      </c>
      <c r="F5509" s="651" t="s">
        <v>1301</v>
      </c>
      <c r="G5509" s="651" t="s">
        <v>1303</v>
      </c>
      <c r="H5509" s="651">
        <v>0.05</v>
      </c>
      <c r="I5509" s="651" t="s">
        <v>1302</v>
      </c>
    </row>
    <row r="5510" spans="1:9" ht="15.75" x14ac:dyDescent="0.25">
      <c r="A5510" s="651">
        <v>5509</v>
      </c>
      <c r="B5510" s="651" t="s">
        <v>1308</v>
      </c>
      <c r="C5510" s="651" t="s">
        <v>1305</v>
      </c>
      <c r="D5510" s="651" t="s">
        <v>1298</v>
      </c>
      <c r="E5510" s="651" t="s">
        <v>1303</v>
      </c>
      <c r="F5510" s="651" t="s">
        <v>1301</v>
      </c>
      <c r="G5510" s="651" t="s">
        <v>1303</v>
      </c>
      <c r="H5510" s="651">
        <v>0.05</v>
      </c>
      <c r="I5510" s="651" t="s">
        <v>1302</v>
      </c>
    </row>
    <row r="5511" spans="1:9" ht="15.75" x14ac:dyDescent="0.25">
      <c r="A5511" s="651">
        <v>5510</v>
      </c>
      <c r="B5511" s="651" t="s">
        <v>1308</v>
      </c>
      <c r="C5511" s="651" t="s">
        <v>1305</v>
      </c>
      <c r="D5511" s="651" t="s">
        <v>1298</v>
      </c>
      <c r="E5511" s="651" t="s">
        <v>1303</v>
      </c>
      <c r="F5511" s="651" t="s">
        <v>1301</v>
      </c>
      <c r="G5511" s="651" t="s">
        <v>1303</v>
      </c>
      <c r="H5511" s="651">
        <v>0.05</v>
      </c>
      <c r="I5511" s="651" t="s">
        <v>1302</v>
      </c>
    </row>
    <row r="5512" spans="1:9" ht="15.75" x14ac:dyDescent="0.25">
      <c r="A5512" s="651">
        <v>5511</v>
      </c>
      <c r="B5512" s="651" t="s">
        <v>1308</v>
      </c>
      <c r="C5512" s="651" t="s">
        <v>1305</v>
      </c>
      <c r="D5512" s="651" t="s">
        <v>1298</v>
      </c>
      <c r="E5512" s="651" t="s">
        <v>1303</v>
      </c>
      <c r="F5512" s="651" t="s">
        <v>1301</v>
      </c>
      <c r="G5512" s="651" t="s">
        <v>1303</v>
      </c>
      <c r="H5512" s="651">
        <v>0.05</v>
      </c>
      <c r="I5512" s="651" t="s">
        <v>1302</v>
      </c>
    </row>
    <row r="5513" spans="1:9" ht="15.75" x14ac:dyDescent="0.25">
      <c r="A5513" s="651">
        <v>5512</v>
      </c>
      <c r="B5513" s="651" t="s">
        <v>1308</v>
      </c>
      <c r="C5513" s="651" t="s">
        <v>1305</v>
      </c>
      <c r="D5513" s="651" t="s">
        <v>1298</v>
      </c>
      <c r="E5513" s="651" t="s">
        <v>1303</v>
      </c>
      <c r="F5513" s="651" t="s">
        <v>1301</v>
      </c>
      <c r="G5513" s="651" t="s">
        <v>1303</v>
      </c>
      <c r="H5513" s="651">
        <v>0.05</v>
      </c>
      <c r="I5513" s="651" t="s">
        <v>1302</v>
      </c>
    </row>
    <row r="5514" spans="1:9" ht="15.75" x14ac:dyDescent="0.25">
      <c r="A5514" s="651">
        <v>5513</v>
      </c>
      <c r="B5514" s="651" t="s">
        <v>1308</v>
      </c>
      <c r="C5514" s="651" t="s">
        <v>1305</v>
      </c>
      <c r="D5514" s="651" t="s">
        <v>1298</v>
      </c>
      <c r="E5514" s="651" t="s">
        <v>1303</v>
      </c>
      <c r="F5514" s="651" t="s">
        <v>1301</v>
      </c>
      <c r="G5514" s="651" t="s">
        <v>1303</v>
      </c>
      <c r="H5514" s="651">
        <v>0.05</v>
      </c>
      <c r="I5514" s="651" t="s">
        <v>1302</v>
      </c>
    </row>
    <row r="5515" spans="1:9" ht="15.75" x14ac:dyDescent="0.25">
      <c r="A5515" s="651">
        <v>5514</v>
      </c>
      <c r="B5515" s="651" t="s">
        <v>1308</v>
      </c>
      <c r="C5515" s="651" t="s">
        <v>1305</v>
      </c>
      <c r="D5515" s="651" t="s">
        <v>1298</v>
      </c>
      <c r="E5515" s="651" t="s">
        <v>1303</v>
      </c>
      <c r="F5515" s="651" t="s">
        <v>1301</v>
      </c>
      <c r="G5515" s="651" t="s">
        <v>1303</v>
      </c>
      <c r="H5515" s="651">
        <v>0.05</v>
      </c>
      <c r="I5515" s="651" t="s">
        <v>1302</v>
      </c>
    </row>
    <row r="5516" spans="1:9" ht="15.75" x14ac:dyDescent="0.25">
      <c r="A5516" s="651">
        <v>5515</v>
      </c>
      <c r="B5516" s="651" t="s">
        <v>1308</v>
      </c>
      <c r="C5516" s="651" t="s">
        <v>1305</v>
      </c>
      <c r="D5516" s="651" t="s">
        <v>1298</v>
      </c>
      <c r="E5516" s="651" t="s">
        <v>1303</v>
      </c>
      <c r="F5516" s="651" t="s">
        <v>1301</v>
      </c>
      <c r="G5516" s="651" t="s">
        <v>1303</v>
      </c>
      <c r="H5516" s="651">
        <v>0.05</v>
      </c>
      <c r="I5516" s="651" t="s">
        <v>1302</v>
      </c>
    </row>
    <row r="5517" spans="1:9" ht="15.75" x14ac:dyDescent="0.25">
      <c r="A5517" s="651">
        <v>5516</v>
      </c>
      <c r="B5517" s="651" t="s">
        <v>1308</v>
      </c>
      <c r="C5517" s="651" t="s">
        <v>1305</v>
      </c>
      <c r="D5517" s="651" t="s">
        <v>1298</v>
      </c>
      <c r="E5517" s="651" t="s">
        <v>1303</v>
      </c>
      <c r="F5517" s="651" t="s">
        <v>1301</v>
      </c>
      <c r="G5517" s="651" t="s">
        <v>1303</v>
      </c>
      <c r="H5517" s="651">
        <v>0.05</v>
      </c>
      <c r="I5517" s="651" t="s">
        <v>1302</v>
      </c>
    </row>
    <row r="5518" spans="1:9" ht="15.75" x14ac:dyDescent="0.25">
      <c r="A5518" s="651">
        <v>5517</v>
      </c>
      <c r="B5518" s="651" t="s">
        <v>1308</v>
      </c>
      <c r="C5518" s="651" t="s">
        <v>1305</v>
      </c>
      <c r="D5518" s="651" t="s">
        <v>1298</v>
      </c>
      <c r="E5518" s="651" t="s">
        <v>1303</v>
      </c>
      <c r="F5518" s="651" t="s">
        <v>1301</v>
      </c>
      <c r="G5518" s="651" t="s">
        <v>1303</v>
      </c>
      <c r="H5518" s="651">
        <v>0.05</v>
      </c>
      <c r="I5518" s="651" t="s">
        <v>1302</v>
      </c>
    </row>
    <row r="5519" spans="1:9" ht="15.75" x14ac:dyDescent="0.25">
      <c r="A5519" s="651">
        <v>5518</v>
      </c>
      <c r="B5519" s="651" t="s">
        <v>1308</v>
      </c>
      <c r="C5519" s="651" t="s">
        <v>1305</v>
      </c>
      <c r="D5519" s="651" t="s">
        <v>1298</v>
      </c>
      <c r="E5519" s="651" t="s">
        <v>1303</v>
      </c>
      <c r="F5519" s="651" t="s">
        <v>1301</v>
      </c>
      <c r="G5519" s="651" t="s">
        <v>1303</v>
      </c>
      <c r="H5519" s="651">
        <v>0.05</v>
      </c>
      <c r="I5519" s="651" t="s">
        <v>1302</v>
      </c>
    </row>
    <row r="5520" spans="1:9" ht="15.75" x14ac:dyDescent="0.25">
      <c r="A5520" s="651">
        <v>5519</v>
      </c>
      <c r="B5520" s="651" t="s">
        <v>1308</v>
      </c>
      <c r="C5520" s="651" t="s">
        <v>1305</v>
      </c>
      <c r="D5520" s="651" t="s">
        <v>1298</v>
      </c>
      <c r="E5520" s="651" t="s">
        <v>1303</v>
      </c>
      <c r="F5520" s="651" t="s">
        <v>1301</v>
      </c>
      <c r="G5520" s="651" t="s">
        <v>1303</v>
      </c>
      <c r="H5520" s="651">
        <v>0.05</v>
      </c>
      <c r="I5520" s="651" t="s">
        <v>1302</v>
      </c>
    </row>
    <row r="5521" spans="1:9" ht="15.75" x14ac:dyDescent="0.25">
      <c r="A5521" s="651">
        <v>5520</v>
      </c>
      <c r="B5521" s="651" t="s">
        <v>1308</v>
      </c>
      <c r="C5521" s="651" t="s">
        <v>1305</v>
      </c>
      <c r="D5521" s="651" t="s">
        <v>1298</v>
      </c>
      <c r="E5521" s="651" t="s">
        <v>1303</v>
      </c>
      <c r="F5521" s="651" t="s">
        <v>1301</v>
      </c>
      <c r="G5521" s="651" t="s">
        <v>1303</v>
      </c>
      <c r="H5521" s="651">
        <v>0.05</v>
      </c>
      <c r="I5521" s="651" t="s">
        <v>1302</v>
      </c>
    </row>
    <row r="5522" spans="1:9" ht="15.75" x14ac:dyDescent="0.25">
      <c r="A5522" s="651">
        <v>5521</v>
      </c>
      <c r="B5522" s="651" t="s">
        <v>1308</v>
      </c>
      <c r="C5522" s="651" t="s">
        <v>1305</v>
      </c>
      <c r="D5522" s="651" t="s">
        <v>1298</v>
      </c>
      <c r="E5522" s="651" t="s">
        <v>1303</v>
      </c>
      <c r="F5522" s="651" t="s">
        <v>1301</v>
      </c>
      <c r="G5522" s="651" t="s">
        <v>1303</v>
      </c>
      <c r="H5522" s="651">
        <v>0.05</v>
      </c>
      <c r="I5522" s="651" t="s">
        <v>1302</v>
      </c>
    </row>
    <row r="5523" spans="1:9" ht="15.75" x14ac:dyDescent="0.25">
      <c r="A5523" s="651">
        <v>5522</v>
      </c>
      <c r="B5523" s="651" t="s">
        <v>1308</v>
      </c>
      <c r="C5523" s="651" t="s">
        <v>1305</v>
      </c>
      <c r="D5523" s="651" t="s">
        <v>1298</v>
      </c>
      <c r="E5523" s="651" t="s">
        <v>1303</v>
      </c>
      <c r="F5523" s="651" t="s">
        <v>1301</v>
      </c>
      <c r="G5523" s="651" t="s">
        <v>1303</v>
      </c>
      <c r="H5523" s="651">
        <v>0.05</v>
      </c>
      <c r="I5523" s="651" t="s">
        <v>1302</v>
      </c>
    </row>
    <row r="5524" spans="1:9" ht="15.75" x14ac:dyDescent="0.25">
      <c r="A5524" s="651">
        <v>5523</v>
      </c>
      <c r="B5524" s="651" t="s">
        <v>1308</v>
      </c>
      <c r="C5524" s="651" t="s">
        <v>1305</v>
      </c>
      <c r="D5524" s="651" t="s">
        <v>1298</v>
      </c>
      <c r="E5524" s="651" t="s">
        <v>1303</v>
      </c>
      <c r="F5524" s="651" t="s">
        <v>1301</v>
      </c>
      <c r="G5524" s="651" t="s">
        <v>1303</v>
      </c>
      <c r="H5524" s="651">
        <v>0.05</v>
      </c>
      <c r="I5524" s="651" t="s">
        <v>1302</v>
      </c>
    </row>
    <row r="5525" spans="1:9" ht="15.75" x14ac:dyDescent="0.25">
      <c r="A5525" s="651">
        <v>5524</v>
      </c>
      <c r="B5525" s="651" t="s">
        <v>1308</v>
      </c>
      <c r="C5525" s="651" t="s">
        <v>1305</v>
      </c>
      <c r="D5525" s="651" t="s">
        <v>1298</v>
      </c>
      <c r="E5525" s="651" t="s">
        <v>1303</v>
      </c>
      <c r="F5525" s="651" t="s">
        <v>1301</v>
      </c>
      <c r="G5525" s="651" t="s">
        <v>1303</v>
      </c>
      <c r="H5525" s="651">
        <v>0.05</v>
      </c>
      <c r="I5525" s="651" t="s">
        <v>1302</v>
      </c>
    </row>
    <row r="5526" spans="1:9" ht="15.75" x14ac:dyDescent="0.25">
      <c r="A5526" s="651">
        <v>5525</v>
      </c>
      <c r="B5526" s="651" t="s">
        <v>1308</v>
      </c>
      <c r="C5526" s="651" t="s">
        <v>1305</v>
      </c>
      <c r="D5526" s="651" t="s">
        <v>1298</v>
      </c>
      <c r="E5526" s="651" t="s">
        <v>1303</v>
      </c>
      <c r="F5526" s="651" t="s">
        <v>1299</v>
      </c>
      <c r="G5526" s="651" t="s">
        <v>1303</v>
      </c>
      <c r="H5526" s="651">
        <v>0.05</v>
      </c>
      <c r="I5526" s="651" t="s">
        <v>1302</v>
      </c>
    </row>
    <row r="5527" spans="1:9" ht="15.75" x14ac:dyDescent="0.25">
      <c r="A5527" s="651">
        <v>5526</v>
      </c>
      <c r="B5527" s="651" t="s">
        <v>1308</v>
      </c>
      <c r="C5527" s="651" t="s">
        <v>1305</v>
      </c>
      <c r="D5527" s="651" t="s">
        <v>1298</v>
      </c>
      <c r="E5527" s="651" t="s">
        <v>1303</v>
      </c>
      <c r="F5527" s="651" t="s">
        <v>1299</v>
      </c>
      <c r="G5527" s="651" t="s">
        <v>1303</v>
      </c>
      <c r="H5527" s="651">
        <v>0.05</v>
      </c>
      <c r="I5527" s="651" t="s">
        <v>1302</v>
      </c>
    </row>
    <row r="5528" spans="1:9" ht="15.75" x14ac:dyDescent="0.25">
      <c r="A5528" s="651">
        <v>5527</v>
      </c>
      <c r="B5528" s="651" t="s">
        <v>1308</v>
      </c>
      <c r="C5528" s="651" t="s">
        <v>1305</v>
      </c>
      <c r="D5528" s="651" t="s">
        <v>1298</v>
      </c>
      <c r="E5528" s="651" t="s">
        <v>1303</v>
      </c>
      <c r="F5528" s="651" t="s">
        <v>1299</v>
      </c>
      <c r="G5528" s="651" t="s">
        <v>1303</v>
      </c>
      <c r="H5528" s="651">
        <v>0.05</v>
      </c>
      <c r="I5528" s="651" t="s">
        <v>1302</v>
      </c>
    </row>
    <row r="5529" spans="1:9" ht="15.75" x14ac:dyDescent="0.25">
      <c r="A5529" s="651">
        <v>5528</v>
      </c>
      <c r="B5529" s="651" t="s">
        <v>1308</v>
      </c>
      <c r="C5529" s="651" t="s">
        <v>1305</v>
      </c>
      <c r="D5529" s="651" t="s">
        <v>1298</v>
      </c>
      <c r="E5529" s="651" t="s">
        <v>1303</v>
      </c>
      <c r="F5529" s="651" t="s">
        <v>1299</v>
      </c>
      <c r="G5529" s="651" t="s">
        <v>1303</v>
      </c>
      <c r="H5529" s="651">
        <v>0.05</v>
      </c>
      <c r="I5529" s="651" t="s">
        <v>1302</v>
      </c>
    </row>
    <row r="5530" spans="1:9" ht="15.75" x14ac:dyDescent="0.25">
      <c r="A5530" s="651">
        <v>5529</v>
      </c>
      <c r="B5530" s="651" t="s">
        <v>1308</v>
      </c>
      <c r="C5530" s="651" t="s">
        <v>1305</v>
      </c>
      <c r="D5530" s="651" t="s">
        <v>1298</v>
      </c>
      <c r="E5530" s="651" t="s">
        <v>1303</v>
      </c>
      <c r="F5530" s="651" t="s">
        <v>1299</v>
      </c>
      <c r="G5530" s="651" t="s">
        <v>1303</v>
      </c>
      <c r="H5530" s="651">
        <v>0.05</v>
      </c>
      <c r="I5530" s="651" t="s">
        <v>1302</v>
      </c>
    </row>
    <row r="5531" spans="1:9" ht="15.75" x14ac:dyDescent="0.25">
      <c r="A5531" s="651">
        <v>5530</v>
      </c>
      <c r="B5531" s="651" t="s">
        <v>1308</v>
      </c>
      <c r="C5531" s="651" t="s">
        <v>1305</v>
      </c>
      <c r="D5531" s="651" t="s">
        <v>1298</v>
      </c>
      <c r="E5531" s="651" t="s">
        <v>1303</v>
      </c>
      <c r="F5531" s="651" t="s">
        <v>1299</v>
      </c>
      <c r="G5531" s="651" t="s">
        <v>1303</v>
      </c>
      <c r="H5531" s="651">
        <v>0.05</v>
      </c>
      <c r="I5531" s="651" t="s">
        <v>1302</v>
      </c>
    </row>
    <row r="5532" spans="1:9" ht="15.75" x14ac:dyDescent="0.25">
      <c r="A5532" s="651">
        <v>5531</v>
      </c>
      <c r="B5532" s="651" t="s">
        <v>1308</v>
      </c>
      <c r="C5532" s="651" t="s">
        <v>1305</v>
      </c>
      <c r="D5532" s="651" t="s">
        <v>1298</v>
      </c>
      <c r="E5532" s="651" t="s">
        <v>1303</v>
      </c>
      <c r="F5532" s="651" t="s">
        <v>1299</v>
      </c>
      <c r="G5532" s="651" t="s">
        <v>1303</v>
      </c>
      <c r="H5532" s="651">
        <v>0.05</v>
      </c>
      <c r="I5532" s="651" t="s">
        <v>1302</v>
      </c>
    </row>
    <row r="5533" spans="1:9" ht="15.75" x14ac:dyDescent="0.25">
      <c r="A5533" s="651">
        <v>5532</v>
      </c>
      <c r="B5533" s="651" t="s">
        <v>1308</v>
      </c>
      <c r="C5533" s="651" t="s">
        <v>1305</v>
      </c>
      <c r="D5533" s="651" t="s">
        <v>1298</v>
      </c>
      <c r="E5533" s="651" t="s">
        <v>1303</v>
      </c>
      <c r="F5533" s="651" t="s">
        <v>1299</v>
      </c>
      <c r="G5533" s="651" t="s">
        <v>1303</v>
      </c>
      <c r="H5533" s="651">
        <v>0.05</v>
      </c>
      <c r="I5533" s="651" t="s">
        <v>1302</v>
      </c>
    </row>
    <row r="5534" spans="1:9" ht="15.75" x14ac:dyDescent="0.25">
      <c r="A5534" s="651">
        <v>5533</v>
      </c>
      <c r="B5534" s="651" t="s">
        <v>1308</v>
      </c>
      <c r="C5534" s="651" t="s">
        <v>1305</v>
      </c>
      <c r="D5534" s="651" t="s">
        <v>1298</v>
      </c>
      <c r="E5534" s="651" t="s">
        <v>1303</v>
      </c>
      <c r="F5534" s="651" t="s">
        <v>1299</v>
      </c>
      <c r="G5534" s="651" t="s">
        <v>1303</v>
      </c>
      <c r="H5534" s="651">
        <v>0.05</v>
      </c>
      <c r="I5534" s="651" t="s">
        <v>1302</v>
      </c>
    </row>
    <row r="5535" spans="1:9" ht="15.75" x14ac:dyDescent="0.25">
      <c r="A5535" s="651">
        <v>5534</v>
      </c>
      <c r="B5535" s="651" t="s">
        <v>1308</v>
      </c>
      <c r="C5535" s="651" t="s">
        <v>1305</v>
      </c>
      <c r="D5535" s="651" t="s">
        <v>1298</v>
      </c>
      <c r="E5535" s="651" t="s">
        <v>1303</v>
      </c>
      <c r="F5535" s="651" t="s">
        <v>1299</v>
      </c>
      <c r="G5535" s="651" t="s">
        <v>1303</v>
      </c>
      <c r="H5535" s="651">
        <v>0.05</v>
      </c>
      <c r="I5535" s="651" t="s">
        <v>1302</v>
      </c>
    </row>
    <row r="5536" spans="1:9" ht="15.75" x14ac:dyDescent="0.25">
      <c r="A5536" s="651">
        <v>5535</v>
      </c>
      <c r="B5536" s="651" t="s">
        <v>1308</v>
      </c>
      <c r="C5536" s="651" t="s">
        <v>1305</v>
      </c>
      <c r="D5536" s="651" t="s">
        <v>1298</v>
      </c>
      <c r="E5536" s="651" t="s">
        <v>1303</v>
      </c>
      <c r="F5536" s="651" t="s">
        <v>1299</v>
      </c>
      <c r="G5536" s="651" t="s">
        <v>1303</v>
      </c>
      <c r="H5536" s="651">
        <v>0.05</v>
      </c>
      <c r="I5536" s="651" t="s">
        <v>1302</v>
      </c>
    </row>
    <row r="5537" spans="1:9" ht="15.75" x14ac:dyDescent="0.25">
      <c r="A5537" s="651">
        <v>5536</v>
      </c>
      <c r="B5537" s="651" t="s">
        <v>1308</v>
      </c>
      <c r="C5537" s="651" t="s">
        <v>1305</v>
      </c>
      <c r="D5537" s="651" t="s">
        <v>1298</v>
      </c>
      <c r="E5537" s="651" t="s">
        <v>1303</v>
      </c>
      <c r="F5537" s="651" t="s">
        <v>1299</v>
      </c>
      <c r="G5537" s="651" t="s">
        <v>1303</v>
      </c>
      <c r="H5537" s="651">
        <v>0.05</v>
      </c>
      <c r="I5537" s="651" t="s">
        <v>1302</v>
      </c>
    </row>
    <row r="5538" spans="1:9" ht="15.75" x14ac:dyDescent="0.25">
      <c r="A5538" s="651">
        <v>5537</v>
      </c>
      <c r="B5538" s="651" t="s">
        <v>1308</v>
      </c>
      <c r="C5538" s="651" t="s">
        <v>1305</v>
      </c>
      <c r="D5538" s="651" t="s">
        <v>1298</v>
      </c>
      <c r="E5538" s="651" t="s">
        <v>1303</v>
      </c>
      <c r="F5538" s="651" t="s">
        <v>1299</v>
      </c>
      <c r="G5538" s="651" t="s">
        <v>1303</v>
      </c>
      <c r="H5538" s="651">
        <v>0.05</v>
      </c>
      <c r="I5538" s="651" t="s">
        <v>1302</v>
      </c>
    </row>
    <row r="5539" spans="1:9" ht="15.75" x14ac:dyDescent="0.25">
      <c r="A5539" s="651">
        <v>5538</v>
      </c>
      <c r="B5539" s="651" t="s">
        <v>1308</v>
      </c>
      <c r="C5539" s="651" t="s">
        <v>1305</v>
      </c>
      <c r="D5539" s="651" t="s">
        <v>1298</v>
      </c>
      <c r="E5539" s="651" t="s">
        <v>1303</v>
      </c>
      <c r="F5539" s="651" t="s">
        <v>1299</v>
      </c>
      <c r="G5539" s="651" t="s">
        <v>1303</v>
      </c>
      <c r="H5539" s="651">
        <v>0.05</v>
      </c>
      <c r="I5539" s="651" t="s">
        <v>1302</v>
      </c>
    </row>
    <row r="5540" spans="1:9" ht="15.75" x14ac:dyDescent="0.25">
      <c r="A5540" s="651">
        <v>5539</v>
      </c>
      <c r="B5540" s="651" t="s">
        <v>1308</v>
      </c>
      <c r="C5540" s="651" t="s">
        <v>1305</v>
      </c>
      <c r="D5540" s="651" t="s">
        <v>1298</v>
      </c>
      <c r="E5540" s="651" t="s">
        <v>1303</v>
      </c>
      <c r="F5540" s="651" t="s">
        <v>1299</v>
      </c>
      <c r="G5540" s="651" t="s">
        <v>1303</v>
      </c>
      <c r="H5540" s="651">
        <v>0.05</v>
      </c>
      <c r="I5540" s="651" t="s">
        <v>1302</v>
      </c>
    </row>
    <row r="5541" spans="1:9" ht="15.75" x14ac:dyDescent="0.25">
      <c r="A5541" s="651">
        <v>5540</v>
      </c>
      <c r="B5541" s="651" t="s">
        <v>1308</v>
      </c>
      <c r="C5541" s="651" t="s">
        <v>1305</v>
      </c>
      <c r="D5541" s="651" t="s">
        <v>1298</v>
      </c>
      <c r="E5541" s="651" t="s">
        <v>1303</v>
      </c>
      <c r="F5541" s="651" t="s">
        <v>1299</v>
      </c>
      <c r="G5541" s="651" t="s">
        <v>1303</v>
      </c>
      <c r="H5541" s="651">
        <v>0.05</v>
      </c>
      <c r="I5541" s="651" t="s">
        <v>1302</v>
      </c>
    </row>
    <row r="5542" spans="1:9" ht="15.75" x14ac:dyDescent="0.25">
      <c r="A5542" s="651">
        <v>5541</v>
      </c>
      <c r="B5542" s="651" t="s">
        <v>1308</v>
      </c>
      <c r="C5542" s="651" t="s">
        <v>1305</v>
      </c>
      <c r="D5542" s="651" t="s">
        <v>1298</v>
      </c>
      <c r="E5542" s="651" t="s">
        <v>1303</v>
      </c>
      <c r="F5542" s="651" t="s">
        <v>1299</v>
      </c>
      <c r="G5542" s="651" t="s">
        <v>1303</v>
      </c>
      <c r="H5542" s="651">
        <v>0.05</v>
      </c>
      <c r="I5542" s="651" t="s">
        <v>1302</v>
      </c>
    </row>
    <row r="5543" spans="1:9" ht="15.75" x14ac:dyDescent="0.25">
      <c r="A5543" s="651">
        <v>5542</v>
      </c>
      <c r="B5543" s="651" t="s">
        <v>1308</v>
      </c>
      <c r="C5543" s="651" t="s">
        <v>1305</v>
      </c>
      <c r="D5543" s="651" t="s">
        <v>1298</v>
      </c>
      <c r="E5543" s="651" t="s">
        <v>1303</v>
      </c>
      <c r="F5543" s="651" t="s">
        <v>1299</v>
      </c>
      <c r="G5543" s="651" t="s">
        <v>1303</v>
      </c>
      <c r="H5543" s="651">
        <v>0.05</v>
      </c>
      <c r="I5543" s="651" t="s">
        <v>1302</v>
      </c>
    </row>
    <row r="5544" spans="1:9" ht="15.75" x14ac:dyDescent="0.25">
      <c r="A5544" s="651">
        <v>5543</v>
      </c>
      <c r="B5544" s="651" t="s">
        <v>1308</v>
      </c>
      <c r="C5544" s="651" t="s">
        <v>1305</v>
      </c>
      <c r="D5544" s="651" t="s">
        <v>1298</v>
      </c>
      <c r="E5544" s="651" t="s">
        <v>1303</v>
      </c>
      <c r="F5544" s="651" t="s">
        <v>1299</v>
      </c>
      <c r="G5544" s="651" t="s">
        <v>1303</v>
      </c>
      <c r="H5544" s="651">
        <v>0.05</v>
      </c>
      <c r="I5544" s="651" t="s">
        <v>1302</v>
      </c>
    </row>
    <row r="5545" spans="1:9" ht="15.75" x14ac:dyDescent="0.25">
      <c r="A5545" s="651">
        <v>5544</v>
      </c>
      <c r="B5545" s="651" t="s">
        <v>1308</v>
      </c>
      <c r="C5545" s="651" t="s">
        <v>1305</v>
      </c>
      <c r="D5545" s="651" t="s">
        <v>1298</v>
      </c>
      <c r="E5545" s="651" t="s">
        <v>1303</v>
      </c>
      <c r="F5545" s="651" t="s">
        <v>1299</v>
      </c>
      <c r="G5545" s="651" t="s">
        <v>1303</v>
      </c>
      <c r="H5545" s="651">
        <v>0.05</v>
      </c>
      <c r="I5545" s="651" t="s">
        <v>1302</v>
      </c>
    </row>
    <row r="5546" spans="1:9" ht="15.75" x14ac:dyDescent="0.25">
      <c r="A5546" s="651">
        <v>5545</v>
      </c>
      <c r="B5546" s="651" t="s">
        <v>1308</v>
      </c>
      <c r="C5546" s="651" t="s">
        <v>1305</v>
      </c>
      <c r="D5546" s="651" t="s">
        <v>1298</v>
      </c>
      <c r="E5546" s="651" t="s">
        <v>1303</v>
      </c>
      <c r="F5546" s="651" t="s">
        <v>1299</v>
      </c>
      <c r="G5546" s="651" t="s">
        <v>1303</v>
      </c>
      <c r="H5546" s="651">
        <v>0.05</v>
      </c>
      <c r="I5546" s="651" t="s">
        <v>1302</v>
      </c>
    </row>
    <row r="5547" spans="1:9" ht="15.75" x14ac:dyDescent="0.25">
      <c r="A5547" s="651">
        <v>5546</v>
      </c>
      <c r="B5547" s="651" t="s">
        <v>1308</v>
      </c>
      <c r="C5547" s="651" t="s">
        <v>1305</v>
      </c>
      <c r="D5547" s="651" t="s">
        <v>1298</v>
      </c>
      <c r="E5547" s="651" t="s">
        <v>1303</v>
      </c>
      <c r="F5547" s="651" t="s">
        <v>1299</v>
      </c>
      <c r="G5547" s="651" t="s">
        <v>1303</v>
      </c>
      <c r="H5547" s="651">
        <v>0.05</v>
      </c>
      <c r="I5547" s="651" t="s">
        <v>1302</v>
      </c>
    </row>
    <row r="5548" spans="1:9" ht="15.75" x14ac:dyDescent="0.25">
      <c r="A5548" s="651">
        <v>5547</v>
      </c>
      <c r="B5548" s="651" t="s">
        <v>1308</v>
      </c>
      <c r="C5548" s="651" t="s">
        <v>1305</v>
      </c>
      <c r="D5548" s="651" t="s">
        <v>1298</v>
      </c>
      <c r="E5548" s="651" t="s">
        <v>1303</v>
      </c>
      <c r="F5548" s="651" t="s">
        <v>1299</v>
      </c>
      <c r="G5548" s="651" t="s">
        <v>1303</v>
      </c>
      <c r="H5548" s="651">
        <v>0.05</v>
      </c>
      <c r="I5548" s="651" t="s">
        <v>1302</v>
      </c>
    </row>
    <row r="5549" spans="1:9" ht="15.75" x14ac:dyDescent="0.25">
      <c r="A5549" s="651">
        <v>5548</v>
      </c>
      <c r="B5549" s="651" t="s">
        <v>1308</v>
      </c>
      <c r="C5549" s="651" t="s">
        <v>1305</v>
      </c>
      <c r="D5549" s="651" t="s">
        <v>1298</v>
      </c>
      <c r="E5549" s="651" t="s">
        <v>1303</v>
      </c>
      <c r="F5549" s="651" t="s">
        <v>1299</v>
      </c>
      <c r="G5549" s="651" t="s">
        <v>1303</v>
      </c>
      <c r="H5549" s="651">
        <v>0.05</v>
      </c>
      <c r="I5549" s="651" t="s">
        <v>1302</v>
      </c>
    </row>
    <row r="5550" spans="1:9" ht="15.75" x14ac:dyDescent="0.25">
      <c r="A5550" s="651">
        <v>5549</v>
      </c>
      <c r="B5550" s="651" t="s">
        <v>1308</v>
      </c>
      <c r="C5550" s="651" t="s">
        <v>1305</v>
      </c>
      <c r="D5550" s="651" t="s">
        <v>1298</v>
      </c>
      <c r="E5550" s="651" t="s">
        <v>1303</v>
      </c>
      <c r="F5550" s="651" t="s">
        <v>1299</v>
      </c>
      <c r="G5550" s="651" t="s">
        <v>1303</v>
      </c>
      <c r="H5550" s="651">
        <v>0.05</v>
      </c>
      <c r="I5550" s="651" t="s">
        <v>1302</v>
      </c>
    </row>
    <row r="5551" spans="1:9" ht="15.75" x14ac:dyDescent="0.25">
      <c r="A5551" s="651">
        <v>5550</v>
      </c>
      <c r="B5551" s="651" t="s">
        <v>1308</v>
      </c>
      <c r="C5551" s="651" t="s">
        <v>1305</v>
      </c>
      <c r="D5551" s="651" t="s">
        <v>1298</v>
      </c>
      <c r="E5551" s="651" t="s">
        <v>1303</v>
      </c>
      <c r="F5551" s="651" t="s">
        <v>1299</v>
      </c>
      <c r="G5551" s="651" t="s">
        <v>1303</v>
      </c>
      <c r="H5551" s="651">
        <v>0.05</v>
      </c>
      <c r="I5551" s="651" t="s">
        <v>1302</v>
      </c>
    </row>
    <row r="5552" spans="1:9" ht="15.75" x14ac:dyDescent="0.25">
      <c r="A5552" s="651">
        <v>5551</v>
      </c>
      <c r="B5552" s="651" t="s">
        <v>1308</v>
      </c>
      <c r="C5552" s="651" t="s">
        <v>1305</v>
      </c>
      <c r="D5552" s="651" t="s">
        <v>1298</v>
      </c>
      <c r="E5552" s="651" t="s">
        <v>1303</v>
      </c>
      <c r="F5552" s="651" t="s">
        <v>1299</v>
      </c>
      <c r="G5552" s="651" t="s">
        <v>1303</v>
      </c>
      <c r="H5552" s="651">
        <v>0.05</v>
      </c>
      <c r="I5552" s="651" t="s">
        <v>1302</v>
      </c>
    </row>
    <row r="5553" spans="1:9" ht="15.75" x14ac:dyDescent="0.25">
      <c r="A5553" s="651">
        <v>5552</v>
      </c>
      <c r="B5553" s="651" t="s">
        <v>1308</v>
      </c>
      <c r="C5553" s="651" t="s">
        <v>1305</v>
      </c>
      <c r="D5553" s="651" t="s">
        <v>1298</v>
      </c>
      <c r="E5553" s="651" t="s">
        <v>1303</v>
      </c>
      <c r="F5553" s="651" t="s">
        <v>1299</v>
      </c>
      <c r="G5553" s="651" t="s">
        <v>1303</v>
      </c>
      <c r="H5553" s="651">
        <v>0.05</v>
      </c>
      <c r="I5553" s="651" t="s">
        <v>1302</v>
      </c>
    </row>
    <row r="5554" spans="1:9" ht="15.75" x14ac:dyDescent="0.25">
      <c r="A5554" s="651">
        <v>5553</v>
      </c>
      <c r="B5554" s="651" t="s">
        <v>1308</v>
      </c>
      <c r="C5554" s="651" t="s">
        <v>1305</v>
      </c>
      <c r="D5554" s="651" t="s">
        <v>1298</v>
      </c>
      <c r="E5554" s="651" t="s">
        <v>1303</v>
      </c>
      <c r="F5554" s="651" t="s">
        <v>1299</v>
      </c>
      <c r="G5554" s="651" t="s">
        <v>1303</v>
      </c>
      <c r="H5554" s="651">
        <v>0.05</v>
      </c>
      <c r="I5554" s="651" t="s">
        <v>1302</v>
      </c>
    </row>
    <row r="5555" spans="1:9" ht="15.75" x14ac:dyDescent="0.25">
      <c r="A5555" s="651">
        <v>5554</v>
      </c>
      <c r="B5555" s="651" t="s">
        <v>1308</v>
      </c>
      <c r="C5555" s="651" t="s">
        <v>1305</v>
      </c>
      <c r="D5555" s="651" t="s">
        <v>1298</v>
      </c>
      <c r="E5555" s="651" t="s">
        <v>1303</v>
      </c>
      <c r="F5555" s="651" t="s">
        <v>1299</v>
      </c>
      <c r="G5555" s="651" t="s">
        <v>1303</v>
      </c>
      <c r="H5555" s="651">
        <v>0.05</v>
      </c>
      <c r="I5555" s="651" t="s">
        <v>1302</v>
      </c>
    </row>
    <row r="5556" spans="1:9" ht="15.75" x14ac:dyDescent="0.25">
      <c r="A5556" s="651">
        <v>5555</v>
      </c>
      <c r="B5556" s="651" t="s">
        <v>1308</v>
      </c>
      <c r="C5556" s="651" t="s">
        <v>1305</v>
      </c>
      <c r="D5556" s="651" t="s">
        <v>1298</v>
      </c>
      <c r="E5556" s="651" t="s">
        <v>1303</v>
      </c>
      <c r="F5556" s="651" t="s">
        <v>1299</v>
      </c>
      <c r="G5556" s="651" t="s">
        <v>1303</v>
      </c>
      <c r="H5556" s="651">
        <v>0.05</v>
      </c>
      <c r="I5556" s="651" t="s">
        <v>1302</v>
      </c>
    </row>
    <row r="5557" spans="1:9" ht="15.75" x14ac:dyDescent="0.25">
      <c r="A5557" s="651">
        <v>5556</v>
      </c>
      <c r="B5557" s="651" t="s">
        <v>1308</v>
      </c>
      <c r="C5557" s="651" t="s">
        <v>1305</v>
      </c>
      <c r="D5557" s="651" t="s">
        <v>1298</v>
      </c>
      <c r="E5557" s="651" t="s">
        <v>1303</v>
      </c>
      <c r="F5557" s="651" t="s">
        <v>1299</v>
      </c>
      <c r="G5557" s="651" t="s">
        <v>1303</v>
      </c>
      <c r="H5557" s="651">
        <v>0.05</v>
      </c>
      <c r="I5557" s="651" t="s">
        <v>1302</v>
      </c>
    </row>
    <row r="5558" spans="1:9" ht="15.75" x14ac:dyDescent="0.25">
      <c r="A5558" s="651">
        <v>5557</v>
      </c>
      <c r="B5558" s="651" t="s">
        <v>1308</v>
      </c>
      <c r="C5558" s="651" t="s">
        <v>1305</v>
      </c>
      <c r="D5558" s="651" t="s">
        <v>1298</v>
      </c>
      <c r="E5558" s="651" t="s">
        <v>1303</v>
      </c>
      <c r="F5558" s="651" t="s">
        <v>1299</v>
      </c>
      <c r="G5558" s="651" t="s">
        <v>1303</v>
      </c>
      <c r="H5558" s="651">
        <v>0.05</v>
      </c>
      <c r="I5558" s="651" t="s">
        <v>1302</v>
      </c>
    </row>
    <row r="5559" spans="1:9" ht="15.75" x14ac:dyDescent="0.25">
      <c r="A5559" s="651">
        <v>5558</v>
      </c>
      <c r="B5559" s="651" t="s">
        <v>1308</v>
      </c>
      <c r="C5559" s="651" t="s">
        <v>1305</v>
      </c>
      <c r="D5559" s="651" t="s">
        <v>1298</v>
      </c>
      <c r="E5559" s="651" t="s">
        <v>1303</v>
      </c>
      <c r="F5559" s="651" t="s">
        <v>1299</v>
      </c>
      <c r="G5559" s="651" t="s">
        <v>1303</v>
      </c>
      <c r="H5559" s="651">
        <v>0.05</v>
      </c>
      <c r="I5559" s="651" t="s">
        <v>1302</v>
      </c>
    </row>
    <row r="5560" spans="1:9" ht="15.75" x14ac:dyDescent="0.25">
      <c r="A5560" s="651">
        <v>5559</v>
      </c>
      <c r="B5560" s="651" t="s">
        <v>1308</v>
      </c>
      <c r="C5560" s="651" t="s">
        <v>1305</v>
      </c>
      <c r="D5560" s="651" t="s">
        <v>1298</v>
      </c>
      <c r="E5560" s="651" t="s">
        <v>1303</v>
      </c>
      <c r="F5560" s="651" t="s">
        <v>1299</v>
      </c>
      <c r="G5560" s="651" t="s">
        <v>1303</v>
      </c>
      <c r="H5560" s="651">
        <v>0.05</v>
      </c>
      <c r="I5560" s="651" t="s">
        <v>1302</v>
      </c>
    </row>
    <row r="5561" spans="1:9" ht="15.75" x14ac:dyDescent="0.25">
      <c r="A5561" s="651">
        <v>5560</v>
      </c>
      <c r="B5561" s="651" t="s">
        <v>1308</v>
      </c>
      <c r="C5561" s="651" t="s">
        <v>1305</v>
      </c>
      <c r="D5561" s="651" t="s">
        <v>1298</v>
      </c>
      <c r="E5561" s="651" t="s">
        <v>1303</v>
      </c>
      <c r="F5561" s="651" t="s">
        <v>1299</v>
      </c>
      <c r="G5561" s="651" t="s">
        <v>1303</v>
      </c>
      <c r="H5561" s="651">
        <v>0.05</v>
      </c>
      <c r="I5561" s="651" t="s">
        <v>1302</v>
      </c>
    </row>
    <row r="5562" spans="1:9" ht="15.75" x14ac:dyDescent="0.25">
      <c r="A5562" s="651">
        <v>5561</v>
      </c>
      <c r="B5562" s="651" t="s">
        <v>1308</v>
      </c>
      <c r="C5562" s="651" t="s">
        <v>1305</v>
      </c>
      <c r="D5562" s="651" t="s">
        <v>1298</v>
      </c>
      <c r="E5562" s="651" t="s">
        <v>1303</v>
      </c>
      <c r="F5562" s="651" t="s">
        <v>1299</v>
      </c>
      <c r="G5562" s="651" t="s">
        <v>1303</v>
      </c>
      <c r="H5562" s="651">
        <v>0.05</v>
      </c>
      <c r="I5562" s="651" t="s">
        <v>1302</v>
      </c>
    </row>
    <row r="5563" spans="1:9" ht="15.75" x14ac:dyDescent="0.25">
      <c r="A5563" s="651">
        <v>5562</v>
      </c>
      <c r="B5563" s="651" t="s">
        <v>1308</v>
      </c>
      <c r="C5563" s="651" t="s">
        <v>1305</v>
      </c>
      <c r="D5563" s="651" t="s">
        <v>1298</v>
      </c>
      <c r="E5563" s="651" t="s">
        <v>1303</v>
      </c>
      <c r="F5563" s="651" t="s">
        <v>1299</v>
      </c>
      <c r="G5563" s="651" t="s">
        <v>1303</v>
      </c>
      <c r="H5563" s="651">
        <v>0.05</v>
      </c>
      <c r="I5563" s="651" t="s">
        <v>1302</v>
      </c>
    </row>
    <row r="5564" spans="1:9" ht="15.75" x14ac:dyDescent="0.25">
      <c r="A5564" s="651">
        <v>5563</v>
      </c>
      <c r="B5564" s="651" t="s">
        <v>1308</v>
      </c>
      <c r="C5564" s="651" t="s">
        <v>1305</v>
      </c>
      <c r="D5564" s="651" t="s">
        <v>1298</v>
      </c>
      <c r="E5564" s="651" t="s">
        <v>1303</v>
      </c>
      <c r="F5564" s="651" t="s">
        <v>1299</v>
      </c>
      <c r="G5564" s="651" t="s">
        <v>1303</v>
      </c>
      <c r="H5564" s="651">
        <v>0.05</v>
      </c>
      <c r="I5564" s="651" t="s">
        <v>1302</v>
      </c>
    </row>
    <row r="5565" spans="1:9" ht="15.75" x14ac:dyDescent="0.25">
      <c r="A5565" s="651">
        <v>5564</v>
      </c>
      <c r="B5565" s="651" t="s">
        <v>1308</v>
      </c>
      <c r="C5565" s="651" t="s">
        <v>1305</v>
      </c>
      <c r="D5565" s="651" t="s">
        <v>1298</v>
      </c>
      <c r="E5565" s="651" t="s">
        <v>1303</v>
      </c>
      <c r="F5565" s="651" t="s">
        <v>1299</v>
      </c>
      <c r="G5565" s="651" t="s">
        <v>1303</v>
      </c>
      <c r="H5565" s="651">
        <v>0.05</v>
      </c>
      <c r="I5565" s="651" t="s">
        <v>1302</v>
      </c>
    </row>
    <row r="5566" spans="1:9" ht="15.75" x14ac:dyDescent="0.25">
      <c r="A5566" s="651">
        <v>5565</v>
      </c>
      <c r="B5566" s="651" t="s">
        <v>1308</v>
      </c>
      <c r="C5566" s="651" t="s">
        <v>1305</v>
      </c>
      <c r="D5566" s="651" t="s">
        <v>1298</v>
      </c>
      <c r="E5566" s="651" t="s">
        <v>1303</v>
      </c>
      <c r="F5566" s="651" t="s">
        <v>1299</v>
      </c>
      <c r="G5566" s="651" t="s">
        <v>1303</v>
      </c>
      <c r="H5566" s="651">
        <v>0.05</v>
      </c>
      <c r="I5566" s="651" t="s">
        <v>1302</v>
      </c>
    </row>
    <row r="5567" spans="1:9" ht="15.75" x14ac:dyDescent="0.25">
      <c r="A5567" s="651">
        <v>5566</v>
      </c>
      <c r="B5567" s="651" t="s">
        <v>1308</v>
      </c>
      <c r="C5567" s="651" t="s">
        <v>1305</v>
      </c>
      <c r="D5567" s="651" t="s">
        <v>1298</v>
      </c>
      <c r="E5567" s="651" t="s">
        <v>1303</v>
      </c>
      <c r="F5567" s="651" t="s">
        <v>1299</v>
      </c>
      <c r="G5567" s="651" t="s">
        <v>1303</v>
      </c>
      <c r="H5567" s="651">
        <v>0.05</v>
      </c>
      <c r="I5567" s="651" t="s">
        <v>1302</v>
      </c>
    </row>
    <row r="5568" spans="1:9" ht="15.75" x14ac:dyDescent="0.25">
      <c r="A5568" s="651">
        <v>5567</v>
      </c>
      <c r="B5568" s="651" t="s">
        <v>1308</v>
      </c>
      <c r="C5568" s="651" t="s">
        <v>1305</v>
      </c>
      <c r="D5568" s="651" t="s">
        <v>1298</v>
      </c>
      <c r="E5568" s="651" t="s">
        <v>1303</v>
      </c>
      <c r="F5568" s="651" t="s">
        <v>1299</v>
      </c>
      <c r="G5568" s="651" t="s">
        <v>1303</v>
      </c>
      <c r="H5568" s="651">
        <v>0.05</v>
      </c>
      <c r="I5568" s="651" t="s">
        <v>1302</v>
      </c>
    </row>
    <row r="5569" spans="1:9" ht="15.75" x14ac:dyDescent="0.25">
      <c r="A5569" s="651">
        <v>5568</v>
      </c>
      <c r="B5569" s="651" t="s">
        <v>1308</v>
      </c>
      <c r="C5569" s="651" t="s">
        <v>1305</v>
      </c>
      <c r="D5569" s="651" t="s">
        <v>1298</v>
      </c>
      <c r="E5569" s="651" t="s">
        <v>1303</v>
      </c>
      <c r="F5569" s="651" t="s">
        <v>1304</v>
      </c>
      <c r="G5569" s="651" t="s">
        <v>1303</v>
      </c>
      <c r="H5569" s="651">
        <v>0.05</v>
      </c>
      <c r="I5569" s="651" t="s">
        <v>1302</v>
      </c>
    </row>
    <row r="5570" spans="1:9" ht="15.75" x14ac:dyDescent="0.25">
      <c r="A5570" s="651">
        <v>5569</v>
      </c>
      <c r="B5570" s="651" t="s">
        <v>1308</v>
      </c>
      <c r="C5570" s="651" t="s">
        <v>1305</v>
      </c>
      <c r="D5570" s="651" t="s">
        <v>1298</v>
      </c>
      <c r="E5570" s="651" t="s">
        <v>1303</v>
      </c>
      <c r="F5570" s="651" t="s">
        <v>1301</v>
      </c>
      <c r="G5570" s="651" t="s">
        <v>1303</v>
      </c>
      <c r="H5570" s="651">
        <v>0.05</v>
      </c>
      <c r="I5570" s="651" t="s">
        <v>1300</v>
      </c>
    </row>
    <row r="5571" spans="1:9" ht="15.75" x14ac:dyDescent="0.25">
      <c r="A5571" s="651">
        <v>5570</v>
      </c>
      <c r="B5571" s="651" t="s">
        <v>1308</v>
      </c>
      <c r="C5571" s="651" t="s">
        <v>1305</v>
      </c>
      <c r="D5571" s="651" t="s">
        <v>1298</v>
      </c>
      <c r="E5571" s="651" t="s">
        <v>1303</v>
      </c>
      <c r="F5571" s="651" t="s">
        <v>1301</v>
      </c>
      <c r="G5571" s="651" t="s">
        <v>1303</v>
      </c>
      <c r="H5571" s="651">
        <v>0.05</v>
      </c>
      <c r="I5571" s="651" t="s">
        <v>1300</v>
      </c>
    </row>
    <row r="5572" spans="1:9" ht="15.75" x14ac:dyDescent="0.25">
      <c r="A5572" s="651">
        <v>5571</v>
      </c>
      <c r="B5572" s="651" t="s">
        <v>1308</v>
      </c>
      <c r="C5572" s="651" t="s">
        <v>1305</v>
      </c>
      <c r="D5572" s="651" t="s">
        <v>1298</v>
      </c>
      <c r="E5572" s="651" t="s">
        <v>1303</v>
      </c>
      <c r="F5572" s="651" t="s">
        <v>1301</v>
      </c>
      <c r="G5572" s="651" t="s">
        <v>1303</v>
      </c>
      <c r="H5572" s="651">
        <v>0.05</v>
      </c>
      <c r="I5572" s="651" t="s">
        <v>1300</v>
      </c>
    </row>
    <row r="5573" spans="1:9" ht="15.75" x14ac:dyDescent="0.25">
      <c r="A5573" s="651">
        <v>5572</v>
      </c>
      <c r="B5573" s="651" t="s">
        <v>1308</v>
      </c>
      <c r="C5573" s="651" t="s">
        <v>1305</v>
      </c>
      <c r="D5573" s="651" t="s">
        <v>1298</v>
      </c>
      <c r="E5573" s="651" t="s">
        <v>1303</v>
      </c>
      <c r="F5573" s="651" t="s">
        <v>1301</v>
      </c>
      <c r="G5573" s="651" t="s">
        <v>1303</v>
      </c>
      <c r="H5573" s="651">
        <v>0.05</v>
      </c>
      <c r="I5573" s="651" t="s">
        <v>1300</v>
      </c>
    </row>
    <row r="5574" spans="1:9" ht="15.75" x14ac:dyDescent="0.25">
      <c r="A5574" s="651">
        <v>5573</v>
      </c>
      <c r="B5574" s="651" t="s">
        <v>1308</v>
      </c>
      <c r="C5574" s="651" t="s">
        <v>1305</v>
      </c>
      <c r="D5574" s="651" t="s">
        <v>1298</v>
      </c>
      <c r="E5574" s="651" t="s">
        <v>1303</v>
      </c>
      <c r="F5574" s="651" t="s">
        <v>1301</v>
      </c>
      <c r="G5574" s="651" t="s">
        <v>1303</v>
      </c>
      <c r="H5574" s="651">
        <v>0.05</v>
      </c>
      <c r="I5574" s="651" t="s">
        <v>1300</v>
      </c>
    </row>
    <row r="5575" spans="1:9" ht="15.75" x14ac:dyDescent="0.25">
      <c r="A5575" s="651">
        <v>5574</v>
      </c>
      <c r="B5575" s="651" t="s">
        <v>1308</v>
      </c>
      <c r="C5575" s="651" t="s">
        <v>1305</v>
      </c>
      <c r="D5575" s="651" t="s">
        <v>1298</v>
      </c>
      <c r="E5575" s="651" t="s">
        <v>1303</v>
      </c>
      <c r="F5575" s="651" t="s">
        <v>1301</v>
      </c>
      <c r="G5575" s="651" t="s">
        <v>1303</v>
      </c>
      <c r="H5575" s="651">
        <v>0.05</v>
      </c>
      <c r="I5575" s="651" t="s">
        <v>1300</v>
      </c>
    </row>
    <row r="5576" spans="1:9" ht="15.75" x14ac:dyDescent="0.25">
      <c r="A5576" s="651">
        <v>5575</v>
      </c>
      <c r="B5576" s="651" t="s">
        <v>1308</v>
      </c>
      <c r="C5576" s="651" t="s">
        <v>1305</v>
      </c>
      <c r="D5576" s="651" t="s">
        <v>1298</v>
      </c>
      <c r="E5576" s="651" t="s">
        <v>1303</v>
      </c>
      <c r="F5576" s="651" t="s">
        <v>1301</v>
      </c>
      <c r="G5576" s="651" t="s">
        <v>1303</v>
      </c>
      <c r="H5576" s="651">
        <v>0.05</v>
      </c>
      <c r="I5576" s="651" t="s">
        <v>1300</v>
      </c>
    </row>
    <row r="5577" spans="1:9" ht="15.75" x14ac:dyDescent="0.25">
      <c r="A5577" s="651">
        <v>5576</v>
      </c>
      <c r="B5577" s="651" t="s">
        <v>1308</v>
      </c>
      <c r="C5577" s="651" t="s">
        <v>1305</v>
      </c>
      <c r="D5577" s="651" t="s">
        <v>1298</v>
      </c>
      <c r="E5577" s="651" t="s">
        <v>1303</v>
      </c>
      <c r="F5577" s="651" t="s">
        <v>1301</v>
      </c>
      <c r="G5577" s="651" t="s">
        <v>1303</v>
      </c>
      <c r="H5577" s="651">
        <v>0.05</v>
      </c>
      <c r="I5577" s="651" t="s">
        <v>1300</v>
      </c>
    </row>
    <row r="5578" spans="1:9" ht="15.75" x14ac:dyDescent="0.25">
      <c r="A5578" s="651">
        <v>5577</v>
      </c>
      <c r="B5578" s="651" t="s">
        <v>1308</v>
      </c>
      <c r="C5578" s="651" t="s">
        <v>1305</v>
      </c>
      <c r="D5578" s="651" t="s">
        <v>1298</v>
      </c>
      <c r="E5578" s="651" t="s">
        <v>1303</v>
      </c>
      <c r="F5578" s="651" t="s">
        <v>1301</v>
      </c>
      <c r="G5578" s="651" t="s">
        <v>1303</v>
      </c>
      <c r="H5578" s="651">
        <v>0.05</v>
      </c>
      <c r="I5578" s="651" t="s">
        <v>1300</v>
      </c>
    </row>
    <row r="5579" spans="1:9" ht="15.75" x14ac:dyDescent="0.25">
      <c r="A5579" s="651">
        <v>5578</v>
      </c>
      <c r="B5579" s="651" t="s">
        <v>1308</v>
      </c>
      <c r="C5579" s="651" t="s">
        <v>1305</v>
      </c>
      <c r="D5579" s="651" t="s">
        <v>1298</v>
      </c>
      <c r="E5579" s="651" t="s">
        <v>1303</v>
      </c>
      <c r="F5579" s="651" t="s">
        <v>1301</v>
      </c>
      <c r="G5579" s="651" t="s">
        <v>1303</v>
      </c>
      <c r="H5579" s="651">
        <v>0.06</v>
      </c>
      <c r="I5579" s="651" t="s">
        <v>1302</v>
      </c>
    </row>
    <row r="5580" spans="1:9" ht="15.75" x14ac:dyDescent="0.25">
      <c r="A5580" s="651">
        <v>5579</v>
      </c>
      <c r="B5580" s="651" t="s">
        <v>1308</v>
      </c>
      <c r="C5580" s="651" t="s">
        <v>1305</v>
      </c>
      <c r="D5580" s="651" t="s">
        <v>1298</v>
      </c>
      <c r="E5580" s="651" t="s">
        <v>1303</v>
      </c>
      <c r="F5580" s="651" t="s">
        <v>1301</v>
      </c>
      <c r="G5580" s="651" t="s">
        <v>1303</v>
      </c>
      <c r="H5580" s="651">
        <v>0.06</v>
      </c>
      <c r="I5580" s="651" t="s">
        <v>1302</v>
      </c>
    </row>
    <row r="5581" spans="1:9" ht="15.75" x14ac:dyDescent="0.25">
      <c r="A5581" s="651">
        <v>5580</v>
      </c>
      <c r="B5581" s="651" t="s">
        <v>1308</v>
      </c>
      <c r="C5581" s="651" t="s">
        <v>1305</v>
      </c>
      <c r="D5581" s="651" t="s">
        <v>1298</v>
      </c>
      <c r="E5581" s="651" t="s">
        <v>1303</v>
      </c>
      <c r="F5581" s="651" t="s">
        <v>1301</v>
      </c>
      <c r="G5581" s="651" t="s">
        <v>1303</v>
      </c>
      <c r="H5581" s="651">
        <v>0.06</v>
      </c>
      <c r="I5581" s="651" t="s">
        <v>1302</v>
      </c>
    </row>
    <row r="5582" spans="1:9" ht="15.75" x14ac:dyDescent="0.25">
      <c r="A5582" s="651">
        <v>5581</v>
      </c>
      <c r="B5582" s="651" t="s">
        <v>1308</v>
      </c>
      <c r="C5582" s="651" t="s">
        <v>1305</v>
      </c>
      <c r="D5582" s="651" t="s">
        <v>1298</v>
      </c>
      <c r="E5582" s="651" t="s">
        <v>1303</v>
      </c>
      <c r="F5582" s="651" t="s">
        <v>1299</v>
      </c>
      <c r="G5582" s="651" t="s">
        <v>1303</v>
      </c>
      <c r="H5582" s="651">
        <v>0.06</v>
      </c>
      <c r="I5582" s="651" t="s">
        <v>1302</v>
      </c>
    </row>
    <row r="5583" spans="1:9" ht="15.75" x14ac:dyDescent="0.25">
      <c r="A5583" s="651">
        <v>5582</v>
      </c>
      <c r="B5583" s="651" t="s">
        <v>1308</v>
      </c>
      <c r="C5583" s="651" t="s">
        <v>1305</v>
      </c>
      <c r="D5583" s="651" t="s">
        <v>1298</v>
      </c>
      <c r="E5583" s="651" t="s">
        <v>1303</v>
      </c>
      <c r="F5583" s="651" t="s">
        <v>1299</v>
      </c>
      <c r="G5583" s="651" t="s">
        <v>1303</v>
      </c>
      <c r="H5583" s="651">
        <v>0.06</v>
      </c>
      <c r="I5583" s="651" t="s">
        <v>1302</v>
      </c>
    </row>
    <row r="5584" spans="1:9" ht="15.75" x14ac:dyDescent="0.25">
      <c r="A5584" s="651">
        <v>5583</v>
      </c>
      <c r="B5584" s="651" t="s">
        <v>1308</v>
      </c>
      <c r="C5584" s="651" t="s">
        <v>1305</v>
      </c>
      <c r="D5584" s="651" t="s">
        <v>1298</v>
      </c>
      <c r="E5584" s="651" t="s">
        <v>1303</v>
      </c>
      <c r="F5584" s="651" t="s">
        <v>1299</v>
      </c>
      <c r="G5584" s="651" t="s">
        <v>1303</v>
      </c>
      <c r="H5584" s="651">
        <v>0.06</v>
      </c>
      <c r="I5584" s="651" t="s">
        <v>1302</v>
      </c>
    </row>
    <row r="5585" spans="1:9" ht="15.75" x14ac:dyDescent="0.25">
      <c r="A5585" s="651">
        <v>5584</v>
      </c>
      <c r="B5585" s="651" t="s">
        <v>1308</v>
      </c>
      <c r="C5585" s="651" t="s">
        <v>1305</v>
      </c>
      <c r="D5585" s="651" t="s">
        <v>1298</v>
      </c>
      <c r="E5585" s="651" t="s">
        <v>1303</v>
      </c>
      <c r="F5585" s="651" t="s">
        <v>1301</v>
      </c>
      <c r="G5585" s="651" t="s">
        <v>1303</v>
      </c>
      <c r="H5585" s="651">
        <v>0.06</v>
      </c>
      <c r="I5585" s="651" t="s">
        <v>1300</v>
      </c>
    </row>
    <row r="5586" spans="1:9" ht="15.75" x14ac:dyDescent="0.25">
      <c r="A5586" s="651">
        <v>5585</v>
      </c>
      <c r="B5586" s="651" t="s">
        <v>1308</v>
      </c>
      <c r="C5586" s="651" t="s">
        <v>1305</v>
      </c>
      <c r="D5586" s="651" t="s">
        <v>1298</v>
      </c>
      <c r="E5586" s="651" t="s">
        <v>1303</v>
      </c>
      <c r="F5586" s="651" t="s">
        <v>1301</v>
      </c>
      <c r="G5586" s="651" t="s">
        <v>1303</v>
      </c>
      <c r="H5586" s="651">
        <v>0.06</v>
      </c>
      <c r="I5586" s="651" t="s">
        <v>1300</v>
      </c>
    </row>
    <row r="5587" spans="1:9" ht="15.75" x14ac:dyDescent="0.25">
      <c r="A5587" s="651">
        <v>5586</v>
      </c>
      <c r="B5587" s="651" t="s">
        <v>1308</v>
      </c>
      <c r="C5587" s="651" t="s">
        <v>1305</v>
      </c>
      <c r="D5587" s="651" t="s">
        <v>1298</v>
      </c>
      <c r="E5587" s="651" t="s">
        <v>1303</v>
      </c>
      <c r="F5587" s="651" t="s">
        <v>1301</v>
      </c>
      <c r="G5587" s="651" t="s">
        <v>1303</v>
      </c>
      <c r="H5587" s="651">
        <v>0.06</v>
      </c>
      <c r="I5587" s="651" t="s">
        <v>1300</v>
      </c>
    </row>
    <row r="5588" spans="1:9" ht="15.75" x14ac:dyDescent="0.25">
      <c r="A5588" s="651">
        <v>5587</v>
      </c>
      <c r="B5588" s="651" t="s">
        <v>1308</v>
      </c>
      <c r="C5588" s="651" t="s">
        <v>1305</v>
      </c>
      <c r="D5588" s="651" t="s">
        <v>1298</v>
      </c>
      <c r="E5588" s="651" t="s">
        <v>1303</v>
      </c>
      <c r="F5588" s="651" t="s">
        <v>1301</v>
      </c>
      <c r="G5588" s="651" t="s">
        <v>1303</v>
      </c>
      <c r="H5588" s="651">
        <v>0.06</v>
      </c>
      <c r="I5588" s="651" t="s">
        <v>1300</v>
      </c>
    </row>
    <row r="5589" spans="1:9" ht="15.75" x14ac:dyDescent="0.25">
      <c r="A5589" s="651">
        <v>5588</v>
      </c>
      <c r="B5589" s="651" t="s">
        <v>1308</v>
      </c>
      <c r="C5589" s="651" t="s">
        <v>1305</v>
      </c>
      <c r="D5589" s="651" t="s">
        <v>1298</v>
      </c>
      <c r="E5589" s="651" t="s">
        <v>1303</v>
      </c>
      <c r="F5589" s="651" t="s">
        <v>1301</v>
      </c>
      <c r="G5589" s="651" t="s">
        <v>1303</v>
      </c>
      <c r="H5589" s="651">
        <v>7.0000000000000007E-2</v>
      </c>
      <c r="I5589" s="651" t="s">
        <v>1302</v>
      </c>
    </row>
    <row r="5590" spans="1:9" ht="15.75" x14ac:dyDescent="0.25">
      <c r="A5590" s="651">
        <v>5589</v>
      </c>
      <c r="B5590" s="651" t="s">
        <v>1308</v>
      </c>
      <c r="C5590" s="651" t="s">
        <v>1305</v>
      </c>
      <c r="D5590" s="651" t="s">
        <v>1298</v>
      </c>
      <c r="E5590" s="651" t="s">
        <v>1303</v>
      </c>
      <c r="F5590" s="651" t="s">
        <v>1301</v>
      </c>
      <c r="G5590" s="651" t="s">
        <v>1303</v>
      </c>
      <c r="H5590" s="651">
        <v>7.0000000000000007E-2</v>
      </c>
      <c r="I5590" s="651" t="s">
        <v>1300</v>
      </c>
    </row>
    <row r="5591" spans="1:9" ht="15.75" x14ac:dyDescent="0.25">
      <c r="A5591" s="651">
        <v>5590</v>
      </c>
      <c r="B5591" s="651" t="s">
        <v>1308</v>
      </c>
      <c r="C5591" s="651" t="s">
        <v>1305</v>
      </c>
      <c r="D5591" s="651" t="s">
        <v>1298</v>
      </c>
      <c r="E5591" s="651" t="s">
        <v>1303</v>
      </c>
      <c r="F5591" s="651" t="s">
        <v>1301</v>
      </c>
      <c r="G5591" s="651" t="s">
        <v>1303</v>
      </c>
      <c r="H5591" s="651">
        <v>7.0000000000000007E-2</v>
      </c>
      <c r="I5591" s="651" t="s">
        <v>1300</v>
      </c>
    </row>
    <row r="5592" spans="1:9" ht="15.75" x14ac:dyDescent="0.25">
      <c r="A5592" s="651">
        <v>5591</v>
      </c>
      <c r="B5592" s="651" t="s">
        <v>1308</v>
      </c>
      <c r="C5592" s="651" t="s">
        <v>1305</v>
      </c>
      <c r="D5592" s="651" t="s">
        <v>1298</v>
      </c>
      <c r="E5592" s="651" t="s">
        <v>1303</v>
      </c>
      <c r="F5592" s="651" t="s">
        <v>1301</v>
      </c>
      <c r="G5592" s="651" t="s">
        <v>1303</v>
      </c>
      <c r="H5592" s="651">
        <v>7.0000000000000007E-2</v>
      </c>
      <c r="I5592" s="651" t="s">
        <v>1300</v>
      </c>
    </row>
    <row r="5593" spans="1:9" ht="15.75" x14ac:dyDescent="0.25">
      <c r="A5593" s="651">
        <v>5592</v>
      </c>
      <c r="B5593" s="651" t="s">
        <v>1308</v>
      </c>
      <c r="C5593" s="651" t="s">
        <v>1305</v>
      </c>
      <c r="D5593" s="651" t="s">
        <v>1298</v>
      </c>
      <c r="E5593" s="651" t="s">
        <v>1303</v>
      </c>
      <c r="F5593" s="651" t="s">
        <v>1301</v>
      </c>
      <c r="G5593" s="651" t="s">
        <v>1303</v>
      </c>
      <c r="H5593" s="651">
        <v>7.0000000000000007E-2</v>
      </c>
      <c r="I5593" s="651" t="s">
        <v>1300</v>
      </c>
    </row>
    <row r="5594" spans="1:9" ht="15.75" x14ac:dyDescent="0.25">
      <c r="A5594" s="651">
        <v>5593</v>
      </c>
      <c r="B5594" s="651" t="s">
        <v>1308</v>
      </c>
      <c r="C5594" s="651" t="s">
        <v>1305</v>
      </c>
      <c r="D5594" s="651" t="s">
        <v>1298</v>
      </c>
      <c r="E5594" s="651" t="s">
        <v>1303</v>
      </c>
      <c r="F5594" s="651" t="s">
        <v>1301</v>
      </c>
      <c r="G5594" s="651" t="s">
        <v>1303</v>
      </c>
      <c r="H5594" s="651">
        <v>7.0000000000000007E-2</v>
      </c>
      <c r="I5594" s="651" t="s">
        <v>1300</v>
      </c>
    </row>
    <row r="5595" spans="1:9" ht="15.75" x14ac:dyDescent="0.25">
      <c r="A5595" s="651">
        <v>5594</v>
      </c>
      <c r="B5595" s="651" t="s">
        <v>1308</v>
      </c>
      <c r="C5595" s="651" t="s">
        <v>1305</v>
      </c>
      <c r="D5595" s="651" t="s">
        <v>1298</v>
      </c>
      <c r="E5595" s="651" t="s">
        <v>1303</v>
      </c>
      <c r="F5595" s="651" t="s">
        <v>1299</v>
      </c>
      <c r="G5595" s="651" t="s">
        <v>1303</v>
      </c>
      <c r="H5595" s="651">
        <v>0.08</v>
      </c>
      <c r="I5595" s="651" t="s">
        <v>1302</v>
      </c>
    </row>
    <row r="5596" spans="1:9" ht="15.75" x14ac:dyDescent="0.25">
      <c r="A5596" s="651">
        <v>5595</v>
      </c>
      <c r="B5596" s="651" t="s">
        <v>1308</v>
      </c>
      <c r="C5596" s="651" t="s">
        <v>1305</v>
      </c>
      <c r="D5596" s="651" t="s">
        <v>1298</v>
      </c>
      <c r="E5596" s="651" t="s">
        <v>1303</v>
      </c>
      <c r="F5596" s="651" t="s">
        <v>1299</v>
      </c>
      <c r="G5596" s="651" t="s">
        <v>1303</v>
      </c>
      <c r="H5596" s="651">
        <v>0.08</v>
      </c>
      <c r="I5596" s="651" t="s">
        <v>1302</v>
      </c>
    </row>
    <row r="5597" spans="1:9" ht="15.75" x14ac:dyDescent="0.25">
      <c r="A5597" s="651">
        <v>5596</v>
      </c>
      <c r="B5597" s="651" t="s">
        <v>1308</v>
      </c>
      <c r="C5597" s="651" t="s">
        <v>1305</v>
      </c>
      <c r="D5597" s="651" t="s">
        <v>1298</v>
      </c>
      <c r="E5597" s="651" t="s">
        <v>1303</v>
      </c>
      <c r="F5597" s="651" t="s">
        <v>1301</v>
      </c>
      <c r="G5597" s="651" t="s">
        <v>1303</v>
      </c>
      <c r="H5597" s="651">
        <v>0.08</v>
      </c>
      <c r="I5597" s="651" t="s">
        <v>1300</v>
      </c>
    </row>
    <row r="5598" spans="1:9" ht="15.75" x14ac:dyDescent="0.25">
      <c r="A5598" s="651">
        <v>5597</v>
      </c>
      <c r="B5598" s="651" t="s">
        <v>1308</v>
      </c>
      <c r="C5598" s="651" t="s">
        <v>1305</v>
      </c>
      <c r="D5598" s="651" t="s">
        <v>1298</v>
      </c>
      <c r="E5598" s="651" t="s">
        <v>1303</v>
      </c>
      <c r="F5598" s="651" t="s">
        <v>1301</v>
      </c>
      <c r="G5598" s="651" t="s">
        <v>1303</v>
      </c>
      <c r="H5598" s="651">
        <v>0.1</v>
      </c>
      <c r="I5598" s="651" t="s">
        <v>1300</v>
      </c>
    </row>
    <row r="5599" spans="1:9" ht="15.75" x14ac:dyDescent="0.25">
      <c r="A5599" s="651">
        <v>5598</v>
      </c>
      <c r="B5599" s="651" t="s">
        <v>1308</v>
      </c>
      <c r="C5599" s="651" t="s">
        <v>1305</v>
      </c>
      <c r="D5599" s="651" t="s">
        <v>1298</v>
      </c>
      <c r="E5599" s="651" t="s">
        <v>1303</v>
      </c>
      <c r="F5599" s="651" t="s">
        <v>1301</v>
      </c>
      <c r="G5599" s="651" t="s">
        <v>1303</v>
      </c>
      <c r="H5599" s="651">
        <v>0.1</v>
      </c>
      <c r="I5599" s="651" t="s">
        <v>1300</v>
      </c>
    </row>
    <row r="5600" spans="1:9" ht="15.75" x14ac:dyDescent="0.25">
      <c r="A5600" s="651">
        <v>5599</v>
      </c>
      <c r="B5600" s="651" t="s">
        <v>1308</v>
      </c>
      <c r="C5600" s="651" t="s">
        <v>1305</v>
      </c>
      <c r="D5600" s="651" t="s">
        <v>1298</v>
      </c>
      <c r="E5600" s="651" t="s">
        <v>1303</v>
      </c>
      <c r="F5600" s="651" t="s">
        <v>1301</v>
      </c>
      <c r="G5600" s="651" t="s">
        <v>1303</v>
      </c>
      <c r="H5600" s="651">
        <v>0.1</v>
      </c>
      <c r="I5600" s="651" t="s">
        <v>1300</v>
      </c>
    </row>
    <row r="5601" spans="1:9" ht="15.75" x14ac:dyDescent="0.25">
      <c r="A5601" s="651">
        <v>5600</v>
      </c>
      <c r="B5601" s="651" t="s">
        <v>1308</v>
      </c>
      <c r="C5601" s="651" t="s">
        <v>1305</v>
      </c>
      <c r="D5601" s="651" t="s">
        <v>1298</v>
      </c>
      <c r="E5601" s="651" t="s">
        <v>1303</v>
      </c>
      <c r="F5601" s="651" t="s">
        <v>1301</v>
      </c>
      <c r="G5601" s="651" t="s">
        <v>1303</v>
      </c>
      <c r="H5601" s="651">
        <v>0.1</v>
      </c>
      <c r="I5601" s="651" t="s">
        <v>1300</v>
      </c>
    </row>
    <row r="5602" spans="1:9" ht="15.75" x14ac:dyDescent="0.25">
      <c r="A5602" s="651">
        <v>5601</v>
      </c>
      <c r="B5602" s="651" t="s">
        <v>1308</v>
      </c>
      <c r="C5602" s="651" t="s">
        <v>1305</v>
      </c>
      <c r="D5602" s="651" t="s">
        <v>1298</v>
      </c>
      <c r="E5602" s="651" t="s">
        <v>1303</v>
      </c>
      <c r="F5602" s="651" t="s">
        <v>1301</v>
      </c>
      <c r="G5602" s="651" t="s">
        <v>1303</v>
      </c>
      <c r="H5602" s="651">
        <v>0.1</v>
      </c>
      <c r="I5602" s="651" t="s">
        <v>1300</v>
      </c>
    </row>
    <row r="5603" spans="1:9" ht="15.75" x14ac:dyDescent="0.25">
      <c r="A5603" s="651">
        <v>5602</v>
      </c>
      <c r="B5603" s="651" t="s">
        <v>1308</v>
      </c>
      <c r="C5603" s="651" t="s">
        <v>1305</v>
      </c>
      <c r="D5603" s="651" t="s">
        <v>1298</v>
      </c>
      <c r="E5603" s="651" t="s">
        <v>1303</v>
      </c>
      <c r="F5603" s="651" t="s">
        <v>1301</v>
      </c>
      <c r="G5603" s="651" t="s">
        <v>1303</v>
      </c>
      <c r="H5603" s="651">
        <v>0.1</v>
      </c>
      <c r="I5603" s="651" t="s">
        <v>1300</v>
      </c>
    </row>
    <row r="5604" spans="1:9" ht="15.75" x14ac:dyDescent="0.25">
      <c r="A5604" s="651">
        <v>5603</v>
      </c>
      <c r="B5604" s="651" t="s">
        <v>1308</v>
      </c>
      <c r="C5604" s="651" t="s">
        <v>1305</v>
      </c>
      <c r="D5604" s="651" t="s">
        <v>1298</v>
      </c>
      <c r="E5604" s="651" t="s">
        <v>1303</v>
      </c>
      <c r="F5604" s="651" t="s">
        <v>1301</v>
      </c>
      <c r="G5604" s="651" t="s">
        <v>1303</v>
      </c>
      <c r="H5604" s="651">
        <v>0.1</v>
      </c>
      <c r="I5604" s="651" t="s">
        <v>1300</v>
      </c>
    </row>
    <row r="5605" spans="1:9" ht="15.75" x14ac:dyDescent="0.25">
      <c r="A5605" s="651">
        <v>5604</v>
      </c>
      <c r="B5605" s="651" t="s">
        <v>1308</v>
      </c>
      <c r="C5605" s="651" t="s">
        <v>1305</v>
      </c>
      <c r="D5605" s="651" t="s">
        <v>1298</v>
      </c>
      <c r="E5605" s="651" t="s">
        <v>1303</v>
      </c>
      <c r="F5605" s="651" t="s">
        <v>1301</v>
      </c>
      <c r="G5605" s="651" t="s">
        <v>1303</v>
      </c>
      <c r="H5605" s="651">
        <v>0.1</v>
      </c>
      <c r="I5605" s="651" t="s">
        <v>1300</v>
      </c>
    </row>
    <row r="5606" spans="1:9" ht="15.75" x14ac:dyDescent="0.25">
      <c r="A5606" s="651">
        <v>5605</v>
      </c>
      <c r="B5606" s="651" t="s">
        <v>1308</v>
      </c>
      <c r="C5606" s="651" t="s">
        <v>1305</v>
      </c>
      <c r="D5606" s="651" t="s">
        <v>1298</v>
      </c>
      <c r="E5606" s="651" t="s">
        <v>1303</v>
      </c>
      <c r="F5606" s="651" t="s">
        <v>1301</v>
      </c>
      <c r="G5606" s="651" t="s">
        <v>1303</v>
      </c>
      <c r="H5606" s="651">
        <v>0.2</v>
      </c>
      <c r="I5606" s="651" t="s">
        <v>1300</v>
      </c>
    </row>
    <row r="5607" spans="1:9" ht="15.75" x14ac:dyDescent="0.25">
      <c r="A5607" s="651">
        <v>5606</v>
      </c>
      <c r="B5607" s="651" t="s">
        <v>1308</v>
      </c>
      <c r="C5607" s="651" t="s">
        <v>1305</v>
      </c>
      <c r="D5607" s="651" t="s">
        <v>1298</v>
      </c>
      <c r="E5607" s="651" t="s">
        <v>1303</v>
      </c>
      <c r="F5607" s="651" t="s">
        <v>1301</v>
      </c>
      <c r="G5607" s="651" t="s">
        <v>1303</v>
      </c>
      <c r="H5607" s="651">
        <v>0.2</v>
      </c>
      <c r="I5607" s="651" t="s">
        <v>1300</v>
      </c>
    </row>
    <row r="5608" spans="1:9" ht="15.75" x14ac:dyDescent="0.25">
      <c r="A5608" s="651">
        <v>5607</v>
      </c>
      <c r="B5608" s="651" t="s">
        <v>1308</v>
      </c>
      <c r="C5608" s="651" t="s">
        <v>1305</v>
      </c>
      <c r="D5608" s="651" t="s">
        <v>1298</v>
      </c>
      <c r="E5608" s="651" t="s">
        <v>1303</v>
      </c>
      <c r="F5608" s="651" t="s">
        <v>1301</v>
      </c>
      <c r="G5608" s="651" t="s">
        <v>1303</v>
      </c>
      <c r="H5608" s="651">
        <v>0.22</v>
      </c>
      <c r="I5608" s="651" t="s">
        <v>1300</v>
      </c>
    </row>
    <row r="5609" spans="1:9" ht="15.75" x14ac:dyDescent="0.25">
      <c r="A5609" s="651">
        <v>5608</v>
      </c>
      <c r="B5609" s="651" t="s">
        <v>1308</v>
      </c>
      <c r="C5609" s="651" t="s">
        <v>1305</v>
      </c>
      <c r="D5609" s="651" t="s">
        <v>1298</v>
      </c>
      <c r="E5609" s="651" t="s">
        <v>1303</v>
      </c>
      <c r="F5609" s="651" t="s">
        <v>1301</v>
      </c>
      <c r="G5609" s="651" t="s">
        <v>1303</v>
      </c>
      <c r="H5609" s="651">
        <v>0.23</v>
      </c>
      <c r="I5609" s="651" t="s">
        <v>1300</v>
      </c>
    </row>
    <row r="5610" spans="1:9" ht="15.75" x14ac:dyDescent="0.25">
      <c r="A5610" s="651">
        <v>5609</v>
      </c>
      <c r="B5610" s="651" t="s">
        <v>1308</v>
      </c>
      <c r="C5610" s="651" t="s">
        <v>1305</v>
      </c>
      <c r="D5610" s="651" t="s">
        <v>1298</v>
      </c>
      <c r="E5610" s="651" t="s">
        <v>1303</v>
      </c>
      <c r="F5610" s="651" t="s">
        <v>1301</v>
      </c>
      <c r="G5610" s="651" t="s">
        <v>1303</v>
      </c>
      <c r="H5610" s="651">
        <v>0.32</v>
      </c>
      <c r="I5610" s="651" t="s">
        <v>1300</v>
      </c>
    </row>
    <row r="5611" spans="1:9" ht="15.75" x14ac:dyDescent="0.25">
      <c r="A5611" s="651">
        <v>5610</v>
      </c>
      <c r="B5611" s="651" t="s">
        <v>1308</v>
      </c>
      <c r="C5611" s="651" t="s">
        <v>1305</v>
      </c>
      <c r="D5611" s="651" t="s">
        <v>1298</v>
      </c>
      <c r="E5611" s="651" t="s">
        <v>1303</v>
      </c>
      <c r="F5611" s="651" t="s">
        <v>1301</v>
      </c>
      <c r="G5611" s="651" t="s">
        <v>1303</v>
      </c>
      <c r="H5611" s="651">
        <v>0.33</v>
      </c>
      <c r="I5611" s="651" t="s">
        <v>1300</v>
      </c>
    </row>
    <row r="5612" spans="1:9" ht="15.75" x14ac:dyDescent="0.25">
      <c r="A5612" s="651">
        <v>5611</v>
      </c>
      <c r="B5612" s="651" t="s">
        <v>1308</v>
      </c>
      <c r="C5612" s="651" t="s">
        <v>1305</v>
      </c>
      <c r="D5612" s="651" t="s">
        <v>1298</v>
      </c>
      <c r="E5612" s="651" t="s">
        <v>1303</v>
      </c>
      <c r="F5612" s="651" t="s">
        <v>1301</v>
      </c>
      <c r="G5612" s="651" t="s">
        <v>1303</v>
      </c>
      <c r="H5612" s="651">
        <v>0.36</v>
      </c>
      <c r="I5612" s="651" t="s">
        <v>1300</v>
      </c>
    </row>
    <row r="5613" spans="1:9" ht="15.75" x14ac:dyDescent="0.25">
      <c r="A5613" s="651">
        <v>5612</v>
      </c>
      <c r="B5613" s="651" t="s">
        <v>1308</v>
      </c>
      <c r="C5613" s="651" t="s">
        <v>1305</v>
      </c>
      <c r="D5613" s="651" t="s">
        <v>1298</v>
      </c>
      <c r="E5613" s="651" t="s">
        <v>1303</v>
      </c>
      <c r="F5613" s="651" t="s">
        <v>1301</v>
      </c>
      <c r="G5613" s="651" t="s">
        <v>1303</v>
      </c>
      <c r="H5613" s="651">
        <v>0.51</v>
      </c>
      <c r="I5613" s="651" t="s">
        <v>1300</v>
      </c>
    </row>
    <row r="5614" spans="1:9" ht="15.75" x14ac:dyDescent="0.25">
      <c r="A5614" s="651">
        <v>5613</v>
      </c>
      <c r="B5614" s="651" t="s">
        <v>1308</v>
      </c>
      <c r="C5614" s="651" t="s">
        <v>1305</v>
      </c>
      <c r="D5614" s="651" t="s">
        <v>1298</v>
      </c>
      <c r="E5614" s="651" t="s">
        <v>1303</v>
      </c>
      <c r="F5614" s="651" t="s">
        <v>1301</v>
      </c>
      <c r="G5614" s="651" t="s">
        <v>1303</v>
      </c>
      <c r="H5614" s="651">
        <v>0.6</v>
      </c>
      <c r="I5614" s="651" t="s">
        <v>1300</v>
      </c>
    </row>
    <row r="5615" spans="1:9" ht="15.75" x14ac:dyDescent="0.25">
      <c r="A5615" s="651">
        <v>5614</v>
      </c>
      <c r="B5615" s="651" t="s">
        <v>1308</v>
      </c>
      <c r="C5615" s="651" t="s">
        <v>1305</v>
      </c>
      <c r="D5615" s="651" t="s">
        <v>1298</v>
      </c>
      <c r="E5615" s="651" t="s">
        <v>1303</v>
      </c>
      <c r="F5615" s="651" t="s">
        <v>1301</v>
      </c>
      <c r="G5615" s="651" t="s">
        <v>1303</v>
      </c>
      <c r="H5615" s="651">
        <v>0.64</v>
      </c>
      <c r="I5615" s="651" t="s">
        <v>1302</v>
      </c>
    </row>
    <row r="5616" spans="1:9" ht="15.75" x14ac:dyDescent="0.25">
      <c r="A5616" s="651">
        <v>5615</v>
      </c>
      <c r="B5616" s="651" t="s">
        <v>1308</v>
      </c>
      <c r="C5616" s="651" t="s">
        <v>1305</v>
      </c>
      <c r="D5616" s="651" t="s">
        <v>1298</v>
      </c>
      <c r="E5616" s="651" t="s">
        <v>1303</v>
      </c>
      <c r="F5616" s="651" t="s">
        <v>1301</v>
      </c>
      <c r="G5616" s="651" t="s">
        <v>1303</v>
      </c>
      <c r="H5616" s="651">
        <v>0.64</v>
      </c>
      <c r="I5616" s="651" t="s">
        <v>1300</v>
      </c>
    </row>
    <row r="5617" spans="1:9" ht="15.75" x14ac:dyDescent="0.25">
      <c r="A5617" s="651">
        <v>5616</v>
      </c>
      <c r="B5617" s="651" t="s">
        <v>1308</v>
      </c>
      <c r="C5617" s="651" t="s">
        <v>1305</v>
      </c>
      <c r="D5617" s="651" t="s">
        <v>1298</v>
      </c>
      <c r="E5617" s="651" t="s">
        <v>1303</v>
      </c>
      <c r="F5617" s="651" t="s">
        <v>1301</v>
      </c>
      <c r="G5617" s="651" t="s">
        <v>1303</v>
      </c>
      <c r="H5617" s="651">
        <v>0.64</v>
      </c>
      <c r="I5617" s="651" t="s">
        <v>1300</v>
      </c>
    </row>
    <row r="5618" spans="1:9" ht="15.75" x14ac:dyDescent="0.25">
      <c r="A5618" s="651">
        <v>5617</v>
      </c>
      <c r="B5618" s="651" t="s">
        <v>1308</v>
      </c>
      <c r="C5618" s="651" t="s">
        <v>1305</v>
      </c>
      <c r="D5618" s="651" t="s">
        <v>1298</v>
      </c>
      <c r="E5618" s="651" t="s">
        <v>1303</v>
      </c>
      <c r="F5618" s="651" t="s">
        <v>1301</v>
      </c>
      <c r="G5618" s="651" t="s">
        <v>1303</v>
      </c>
      <c r="H5618" s="651">
        <v>0.64</v>
      </c>
      <c r="I5618" s="651" t="s">
        <v>1300</v>
      </c>
    </row>
    <row r="5619" spans="1:9" ht="15.75" x14ac:dyDescent="0.25">
      <c r="A5619" s="651">
        <v>5618</v>
      </c>
      <c r="B5619" s="651" t="s">
        <v>1308</v>
      </c>
      <c r="C5619" s="651" t="s">
        <v>1305</v>
      </c>
      <c r="D5619" s="651" t="s">
        <v>1298</v>
      </c>
      <c r="E5619" s="651" t="s">
        <v>1303</v>
      </c>
      <c r="F5619" s="651" t="s">
        <v>1301</v>
      </c>
      <c r="G5619" s="651" t="s">
        <v>1303</v>
      </c>
      <c r="H5619" s="651">
        <v>0.64</v>
      </c>
      <c r="I5619" s="651" t="s">
        <v>1300</v>
      </c>
    </row>
    <row r="5620" spans="1:9" ht="15.75" x14ac:dyDescent="0.25">
      <c r="A5620" s="651">
        <v>5619</v>
      </c>
      <c r="B5620" s="651" t="s">
        <v>1308</v>
      </c>
      <c r="C5620" s="651" t="s">
        <v>1305</v>
      </c>
      <c r="D5620" s="651" t="s">
        <v>1298</v>
      </c>
      <c r="E5620" s="651" t="s">
        <v>1303</v>
      </c>
      <c r="F5620" s="651" t="s">
        <v>1301</v>
      </c>
      <c r="G5620" s="651" t="s">
        <v>1303</v>
      </c>
      <c r="H5620" s="651">
        <v>0.65</v>
      </c>
      <c r="I5620" s="651" t="s">
        <v>1300</v>
      </c>
    </row>
    <row r="5621" spans="1:9" ht="15.75" x14ac:dyDescent="0.25">
      <c r="A5621" s="651">
        <v>5620</v>
      </c>
      <c r="B5621" s="651" t="s">
        <v>1308</v>
      </c>
      <c r="C5621" s="651" t="s">
        <v>1305</v>
      </c>
      <c r="D5621" s="651" t="s">
        <v>1298</v>
      </c>
      <c r="E5621" s="651" t="s">
        <v>1303</v>
      </c>
      <c r="F5621" s="651" t="s">
        <v>1301</v>
      </c>
      <c r="G5621" s="651" t="s">
        <v>1303</v>
      </c>
      <c r="H5621" s="651">
        <v>0.65</v>
      </c>
      <c r="I5621" s="651" t="s">
        <v>1300</v>
      </c>
    </row>
    <row r="5622" spans="1:9" ht="15.75" x14ac:dyDescent="0.25">
      <c r="A5622" s="651">
        <v>5621</v>
      </c>
      <c r="B5622" s="651" t="s">
        <v>1308</v>
      </c>
      <c r="C5622" s="651" t="s">
        <v>1305</v>
      </c>
      <c r="D5622" s="651" t="s">
        <v>1298</v>
      </c>
      <c r="E5622" s="651" t="s">
        <v>1303</v>
      </c>
      <c r="F5622" s="651" t="s">
        <v>1301</v>
      </c>
      <c r="G5622" s="651" t="s">
        <v>1303</v>
      </c>
      <c r="H5622" s="651">
        <v>0.65</v>
      </c>
      <c r="I5622" s="651" t="s">
        <v>1300</v>
      </c>
    </row>
    <row r="5623" spans="1:9" ht="15.75" x14ac:dyDescent="0.25">
      <c r="A5623" s="651">
        <v>5622</v>
      </c>
      <c r="B5623" s="651" t="s">
        <v>1308</v>
      </c>
      <c r="C5623" s="651" t="s">
        <v>1305</v>
      </c>
      <c r="D5623" s="651" t="s">
        <v>1298</v>
      </c>
      <c r="E5623" s="651" t="s">
        <v>1303</v>
      </c>
      <c r="F5623" s="651" t="s">
        <v>1301</v>
      </c>
      <c r="G5623" s="651" t="s">
        <v>1303</v>
      </c>
      <c r="H5623" s="651">
        <v>0.65</v>
      </c>
      <c r="I5623" s="651" t="s">
        <v>1300</v>
      </c>
    </row>
    <row r="5624" spans="1:9" ht="15.75" x14ac:dyDescent="0.25">
      <c r="A5624" s="651">
        <v>5623</v>
      </c>
      <c r="B5624" s="651" t="s">
        <v>1308</v>
      </c>
      <c r="C5624" s="651" t="s">
        <v>1305</v>
      </c>
      <c r="D5624" s="651" t="s">
        <v>1298</v>
      </c>
      <c r="E5624" s="651" t="s">
        <v>1303</v>
      </c>
      <c r="F5624" s="651" t="s">
        <v>1301</v>
      </c>
      <c r="G5624" s="651" t="s">
        <v>1303</v>
      </c>
      <c r="H5624" s="651">
        <v>1</v>
      </c>
      <c r="I5624" s="651" t="s">
        <v>1300</v>
      </c>
    </row>
    <row r="5625" spans="1:9" ht="15.75" x14ac:dyDescent="0.25">
      <c r="A5625" s="651">
        <v>5624</v>
      </c>
      <c r="B5625" s="651" t="s">
        <v>1308</v>
      </c>
      <c r="C5625" s="651" t="s">
        <v>1305</v>
      </c>
      <c r="D5625" s="651" t="s">
        <v>1298</v>
      </c>
      <c r="E5625" s="651" t="s">
        <v>1303</v>
      </c>
      <c r="F5625" s="651" t="s">
        <v>1301</v>
      </c>
      <c r="G5625" s="651" t="s">
        <v>1303</v>
      </c>
      <c r="H5625" s="651">
        <v>1</v>
      </c>
      <c r="I5625" s="651" t="s">
        <v>1300</v>
      </c>
    </row>
    <row r="5626" spans="1:9" ht="15.75" x14ac:dyDescent="0.25">
      <c r="A5626" s="651">
        <v>5625</v>
      </c>
      <c r="B5626" s="651" t="s">
        <v>1308</v>
      </c>
      <c r="C5626" s="651" t="s">
        <v>1305</v>
      </c>
      <c r="D5626" s="651" t="s">
        <v>1298</v>
      </c>
      <c r="E5626" s="651" t="s">
        <v>1303</v>
      </c>
      <c r="F5626" s="651" t="s">
        <v>1301</v>
      </c>
      <c r="G5626" s="651" t="s">
        <v>1303</v>
      </c>
      <c r="H5626" s="651">
        <v>1</v>
      </c>
      <c r="I5626" s="651" t="s">
        <v>1300</v>
      </c>
    </row>
    <row r="5627" spans="1:9" ht="15.75" x14ac:dyDescent="0.25">
      <c r="A5627" s="651">
        <v>5626</v>
      </c>
      <c r="B5627" s="651" t="s">
        <v>1308</v>
      </c>
      <c r="C5627" s="651" t="s">
        <v>1305</v>
      </c>
      <c r="D5627" s="651" t="s">
        <v>1298</v>
      </c>
      <c r="E5627" s="651" t="s">
        <v>1303</v>
      </c>
      <c r="F5627" s="651" t="s">
        <v>1301</v>
      </c>
      <c r="G5627" s="651" t="s">
        <v>1303</v>
      </c>
      <c r="H5627" s="651">
        <v>1</v>
      </c>
      <c r="I5627" s="651" t="s">
        <v>1300</v>
      </c>
    </row>
    <row r="5628" spans="1:9" ht="15.75" x14ac:dyDescent="0.25">
      <c r="A5628" s="651">
        <v>5627</v>
      </c>
      <c r="B5628" s="651" t="s">
        <v>1308</v>
      </c>
      <c r="C5628" s="651" t="s">
        <v>1305</v>
      </c>
      <c r="D5628" s="651" t="s">
        <v>1298</v>
      </c>
      <c r="E5628" s="651" t="s">
        <v>1303</v>
      </c>
      <c r="F5628" s="651" t="s">
        <v>1301</v>
      </c>
      <c r="G5628" s="651" t="s">
        <v>1303</v>
      </c>
      <c r="H5628" s="651">
        <v>1.1000000000000001</v>
      </c>
      <c r="I5628" s="651" t="s">
        <v>1300</v>
      </c>
    </row>
    <row r="5629" spans="1:9" ht="15.75" x14ac:dyDescent="0.25">
      <c r="A5629" s="651">
        <v>5628</v>
      </c>
      <c r="B5629" s="651" t="s">
        <v>1308</v>
      </c>
      <c r="C5629" s="651" t="s">
        <v>1305</v>
      </c>
      <c r="D5629" s="651" t="s">
        <v>1298</v>
      </c>
      <c r="E5629" s="651" t="s">
        <v>1303</v>
      </c>
      <c r="F5629" s="651" t="s">
        <v>1304</v>
      </c>
      <c r="G5629" s="651" t="s">
        <v>1303</v>
      </c>
      <c r="H5629" s="651">
        <v>1.1000000000000001</v>
      </c>
      <c r="I5629" s="651" t="s">
        <v>1300</v>
      </c>
    </row>
    <row r="5630" spans="1:9" ht="15.75" x14ac:dyDescent="0.25">
      <c r="A5630" s="651">
        <v>5629</v>
      </c>
      <c r="B5630" s="651" t="s">
        <v>1308</v>
      </c>
      <c r="C5630" s="651" t="s">
        <v>1305</v>
      </c>
      <c r="D5630" s="651" t="s">
        <v>1298</v>
      </c>
      <c r="E5630" s="651" t="s">
        <v>1303</v>
      </c>
      <c r="F5630" s="651" t="s">
        <v>1301</v>
      </c>
      <c r="G5630" s="651" t="s">
        <v>1303</v>
      </c>
      <c r="H5630" s="651">
        <v>1.3</v>
      </c>
      <c r="I5630" s="651" t="s">
        <v>1300</v>
      </c>
    </row>
    <row r="5631" spans="1:9" ht="15.75" x14ac:dyDescent="0.25">
      <c r="A5631" s="651">
        <v>5630</v>
      </c>
      <c r="B5631" s="651" t="s">
        <v>1308</v>
      </c>
      <c r="C5631" s="651" t="s">
        <v>1305</v>
      </c>
      <c r="D5631" s="651" t="s">
        <v>1298</v>
      </c>
      <c r="E5631" s="651" t="s">
        <v>1303</v>
      </c>
      <c r="F5631" s="651" t="s">
        <v>1301</v>
      </c>
      <c r="G5631" s="651" t="s">
        <v>1303</v>
      </c>
      <c r="H5631" s="651">
        <v>1.3</v>
      </c>
      <c r="I5631" s="651" t="s">
        <v>1300</v>
      </c>
    </row>
    <row r="5632" spans="1:9" ht="15.75" x14ac:dyDescent="0.25">
      <c r="A5632" s="651">
        <v>5631</v>
      </c>
      <c r="B5632" s="651" t="s">
        <v>1308</v>
      </c>
      <c r="C5632" s="651" t="s">
        <v>1305</v>
      </c>
      <c r="D5632" s="651" t="s">
        <v>1298</v>
      </c>
      <c r="E5632" s="651" t="s">
        <v>1303</v>
      </c>
      <c r="F5632" s="651" t="s">
        <v>1301</v>
      </c>
      <c r="G5632" s="651" t="s">
        <v>1303</v>
      </c>
      <c r="H5632" s="651">
        <v>1.3</v>
      </c>
      <c r="I5632" s="651" t="s">
        <v>1300</v>
      </c>
    </row>
    <row r="5633" spans="1:9" ht="15.75" x14ac:dyDescent="0.25">
      <c r="A5633" s="651">
        <v>5632</v>
      </c>
      <c r="B5633" s="651" t="s">
        <v>1308</v>
      </c>
      <c r="C5633" s="651" t="s">
        <v>1305</v>
      </c>
      <c r="D5633" s="651" t="s">
        <v>1298</v>
      </c>
      <c r="E5633" s="651" t="s">
        <v>1303</v>
      </c>
      <c r="F5633" s="651" t="s">
        <v>1301</v>
      </c>
      <c r="G5633" s="651" t="s">
        <v>1303</v>
      </c>
      <c r="H5633" s="651">
        <v>1.3</v>
      </c>
      <c r="I5633" s="651" t="s">
        <v>1300</v>
      </c>
    </row>
    <row r="5634" spans="1:9" ht="15.75" x14ac:dyDescent="0.25">
      <c r="A5634" s="651">
        <v>5633</v>
      </c>
      <c r="B5634" s="651" t="s">
        <v>1308</v>
      </c>
      <c r="C5634" s="651" t="s">
        <v>1305</v>
      </c>
      <c r="D5634" s="651" t="s">
        <v>1298</v>
      </c>
      <c r="E5634" s="651" t="s">
        <v>1303</v>
      </c>
      <c r="F5634" s="651" t="s">
        <v>1301</v>
      </c>
      <c r="G5634" s="651" t="s">
        <v>1303</v>
      </c>
      <c r="H5634" s="651">
        <v>1.4</v>
      </c>
      <c r="I5634" s="651" t="s">
        <v>1300</v>
      </c>
    </row>
    <row r="5635" spans="1:9" ht="15.75" x14ac:dyDescent="0.25">
      <c r="A5635" s="651">
        <v>5634</v>
      </c>
      <c r="B5635" s="651" t="s">
        <v>1308</v>
      </c>
      <c r="C5635" s="651" t="s">
        <v>1305</v>
      </c>
      <c r="D5635" s="651" t="s">
        <v>1298</v>
      </c>
      <c r="E5635" s="651" t="s">
        <v>1303</v>
      </c>
      <c r="F5635" s="651" t="s">
        <v>1301</v>
      </c>
      <c r="G5635" s="651" t="s">
        <v>1303</v>
      </c>
      <c r="H5635" s="651">
        <v>1.5</v>
      </c>
      <c r="I5635" s="651" t="s">
        <v>1300</v>
      </c>
    </row>
    <row r="5636" spans="1:9" ht="15.75" x14ac:dyDescent="0.25">
      <c r="A5636" s="651">
        <v>5635</v>
      </c>
      <c r="B5636" s="651" t="s">
        <v>1308</v>
      </c>
      <c r="C5636" s="651" t="s">
        <v>1305</v>
      </c>
      <c r="D5636" s="651" t="s">
        <v>1298</v>
      </c>
      <c r="E5636" s="651" t="s">
        <v>1303</v>
      </c>
      <c r="F5636" s="651" t="s">
        <v>1301</v>
      </c>
      <c r="G5636" s="651" t="s">
        <v>1303</v>
      </c>
      <c r="H5636" s="651">
        <v>1.9</v>
      </c>
      <c r="I5636" s="651" t="s">
        <v>1300</v>
      </c>
    </row>
    <row r="5637" spans="1:9" ht="15.75" x14ac:dyDescent="0.25">
      <c r="A5637" s="651">
        <v>5636</v>
      </c>
      <c r="B5637" s="651" t="s">
        <v>1308</v>
      </c>
      <c r="C5637" s="651" t="s">
        <v>1305</v>
      </c>
      <c r="D5637" s="651" t="s">
        <v>1298</v>
      </c>
      <c r="E5637" s="651" t="s">
        <v>1303</v>
      </c>
      <c r="F5637" s="651" t="s">
        <v>1301</v>
      </c>
      <c r="G5637" s="651" t="s">
        <v>1303</v>
      </c>
      <c r="H5637" s="651">
        <v>2.6</v>
      </c>
      <c r="I5637" s="651" t="s">
        <v>1300</v>
      </c>
    </row>
    <row r="5638" spans="1:9" ht="15.75" x14ac:dyDescent="0.25">
      <c r="A5638" s="651">
        <v>5637</v>
      </c>
      <c r="B5638" s="651" t="s">
        <v>1308</v>
      </c>
      <c r="C5638" s="651" t="s">
        <v>1305</v>
      </c>
      <c r="D5638" s="651" t="s">
        <v>1298</v>
      </c>
      <c r="E5638" s="651" t="s">
        <v>1303</v>
      </c>
      <c r="F5638" s="651" t="s">
        <v>1301</v>
      </c>
      <c r="G5638" s="651" t="s">
        <v>1303</v>
      </c>
      <c r="H5638" s="651">
        <v>2.8</v>
      </c>
      <c r="I5638" s="651" t="s">
        <v>1300</v>
      </c>
    </row>
    <row r="5639" spans="1:9" ht="15.75" x14ac:dyDescent="0.25">
      <c r="A5639" s="651">
        <v>5638</v>
      </c>
      <c r="B5639" s="651" t="s">
        <v>1308</v>
      </c>
      <c r="C5639" s="651" t="s">
        <v>1305</v>
      </c>
      <c r="D5639" s="651" t="s">
        <v>1298</v>
      </c>
      <c r="E5639" s="651" t="s">
        <v>1303</v>
      </c>
      <c r="F5639" s="651" t="s">
        <v>1301</v>
      </c>
      <c r="G5639" s="651" t="s">
        <v>1303</v>
      </c>
      <c r="H5639" s="651">
        <v>3</v>
      </c>
      <c r="I5639" s="651" t="s">
        <v>1300</v>
      </c>
    </row>
    <row r="5640" spans="1:9" ht="15.75" x14ac:dyDescent="0.25">
      <c r="A5640" s="651">
        <v>5639</v>
      </c>
      <c r="B5640" s="651" t="s">
        <v>1308</v>
      </c>
      <c r="C5640" s="651" t="s">
        <v>1305</v>
      </c>
      <c r="D5640" s="651" t="s">
        <v>1298</v>
      </c>
      <c r="E5640" s="651" t="s">
        <v>1303</v>
      </c>
      <c r="F5640" s="651" t="s">
        <v>1301</v>
      </c>
      <c r="G5640" s="651" t="s">
        <v>1303</v>
      </c>
      <c r="H5640" s="651">
        <v>3.6</v>
      </c>
      <c r="I5640" s="651" t="s">
        <v>1300</v>
      </c>
    </row>
    <row r="5641" spans="1:9" ht="15.75" x14ac:dyDescent="0.25">
      <c r="A5641" s="651">
        <v>5640</v>
      </c>
      <c r="B5641" s="651" t="s">
        <v>1308</v>
      </c>
      <c r="C5641" s="651" t="s">
        <v>1305</v>
      </c>
      <c r="D5641" s="651" t="s">
        <v>1298</v>
      </c>
      <c r="E5641" s="651" t="s">
        <v>1303</v>
      </c>
      <c r="F5641" s="651" t="s">
        <v>1301</v>
      </c>
      <c r="G5641" s="651" t="s">
        <v>1303</v>
      </c>
      <c r="H5641" s="651">
        <v>3.6</v>
      </c>
      <c r="I5641" s="651" t="s">
        <v>1300</v>
      </c>
    </row>
    <row r="5642" spans="1:9" ht="15.75" x14ac:dyDescent="0.25">
      <c r="A5642" s="651">
        <v>5641</v>
      </c>
      <c r="B5642" s="651" t="s">
        <v>1308</v>
      </c>
      <c r="C5642" s="651" t="s">
        <v>1305</v>
      </c>
      <c r="D5642" s="651" t="s">
        <v>1298</v>
      </c>
      <c r="E5642" s="651" t="s">
        <v>1303</v>
      </c>
      <c r="F5642" s="651" t="s">
        <v>1301</v>
      </c>
      <c r="G5642" s="651" t="s">
        <v>1303</v>
      </c>
      <c r="H5642" s="651">
        <v>3.7</v>
      </c>
      <c r="I5642" s="651" t="s">
        <v>1300</v>
      </c>
    </row>
    <row r="5643" spans="1:9" ht="15.75" x14ac:dyDescent="0.25">
      <c r="A5643" s="651">
        <v>5642</v>
      </c>
      <c r="B5643" s="651" t="s">
        <v>1308</v>
      </c>
      <c r="C5643" s="651" t="s">
        <v>1305</v>
      </c>
      <c r="D5643" s="651" t="s">
        <v>1298</v>
      </c>
      <c r="E5643" s="651" t="s">
        <v>1303</v>
      </c>
      <c r="F5643" s="651" t="s">
        <v>1301</v>
      </c>
      <c r="G5643" s="651" t="s">
        <v>1303</v>
      </c>
      <c r="H5643" s="651">
        <v>5.4</v>
      </c>
      <c r="I5643" s="651" t="s">
        <v>1300</v>
      </c>
    </row>
    <row r="5644" spans="1:9" ht="15.75" x14ac:dyDescent="0.25">
      <c r="A5644" s="651">
        <v>5643</v>
      </c>
      <c r="B5644" s="651" t="s">
        <v>1308</v>
      </c>
      <c r="C5644" s="651" t="s">
        <v>1305</v>
      </c>
      <c r="D5644" s="651" t="s">
        <v>1298</v>
      </c>
      <c r="E5644" s="651" t="s">
        <v>1303</v>
      </c>
      <c r="F5644" s="651" t="s">
        <v>1301</v>
      </c>
      <c r="G5644" s="651" t="s">
        <v>1303</v>
      </c>
      <c r="H5644" s="651">
        <v>5.7</v>
      </c>
      <c r="I5644" s="651" t="s">
        <v>1300</v>
      </c>
    </row>
    <row r="5645" spans="1:9" ht="15.75" x14ac:dyDescent="0.25">
      <c r="A5645" s="651">
        <v>5644</v>
      </c>
      <c r="B5645" s="651" t="s">
        <v>1308</v>
      </c>
      <c r="C5645" s="651" t="s">
        <v>1305</v>
      </c>
      <c r="D5645" s="651" t="s">
        <v>1298</v>
      </c>
      <c r="E5645" s="651" t="s">
        <v>1303</v>
      </c>
      <c r="F5645" s="651" t="s">
        <v>1301</v>
      </c>
      <c r="G5645" s="651" t="s">
        <v>1303</v>
      </c>
      <c r="H5645" s="651">
        <v>5.7</v>
      </c>
      <c r="I5645" s="651" t="s">
        <v>1300</v>
      </c>
    </row>
    <row r="5646" spans="1:9" ht="15.75" x14ac:dyDescent="0.25">
      <c r="A5646" s="651">
        <v>5645</v>
      </c>
      <c r="B5646" s="651" t="s">
        <v>1308</v>
      </c>
      <c r="C5646" s="651" t="s">
        <v>1305</v>
      </c>
      <c r="D5646" s="651" t="s">
        <v>1298</v>
      </c>
      <c r="E5646" s="651" t="s">
        <v>1303</v>
      </c>
      <c r="F5646" s="651" t="s">
        <v>1301</v>
      </c>
      <c r="G5646" s="651" t="s">
        <v>1303</v>
      </c>
      <c r="H5646" s="651">
        <v>5.7</v>
      </c>
      <c r="I5646" s="651" t="s">
        <v>1300</v>
      </c>
    </row>
    <row r="5647" spans="1:9" ht="15.75" x14ac:dyDescent="0.25">
      <c r="A5647" s="651">
        <v>5646</v>
      </c>
      <c r="B5647" s="651" t="s">
        <v>1308</v>
      </c>
      <c r="C5647" s="651" t="s">
        <v>1305</v>
      </c>
      <c r="D5647" s="651" t="s">
        <v>1298</v>
      </c>
      <c r="E5647" s="651" t="s">
        <v>1303</v>
      </c>
      <c r="F5647" s="651" t="s">
        <v>1301</v>
      </c>
      <c r="G5647" s="651" t="s">
        <v>1303</v>
      </c>
      <c r="H5647" s="651">
        <v>5.7</v>
      </c>
      <c r="I5647" s="651" t="s">
        <v>1300</v>
      </c>
    </row>
    <row r="5648" spans="1:9" ht="15.75" x14ac:dyDescent="0.25">
      <c r="A5648" s="651">
        <v>5647</v>
      </c>
      <c r="B5648" s="651" t="s">
        <v>1308</v>
      </c>
      <c r="C5648" s="651" t="s">
        <v>1305</v>
      </c>
      <c r="D5648" s="651" t="s">
        <v>1298</v>
      </c>
      <c r="E5648" s="651" t="s">
        <v>1303</v>
      </c>
      <c r="F5648" s="651" t="s">
        <v>1301</v>
      </c>
      <c r="G5648" s="651" t="s">
        <v>1303</v>
      </c>
      <c r="H5648" s="651">
        <v>5.7</v>
      </c>
      <c r="I5648" s="651" t="s">
        <v>1300</v>
      </c>
    </row>
    <row r="5649" spans="1:9" ht="15.75" x14ac:dyDescent="0.25">
      <c r="A5649" s="651">
        <v>5648</v>
      </c>
      <c r="B5649" s="651" t="s">
        <v>1308</v>
      </c>
      <c r="C5649" s="651" t="s">
        <v>1305</v>
      </c>
      <c r="D5649" s="651" t="s">
        <v>1298</v>
      </c>
      <c r="E5649" s="651" t="s">
        <v>1303</v>
      </c>
      <c r="F5649" s="651" t="s">
        <v>1301</v>
      </c>
      <c r="G5649" s="651" t="s">
        <v>1303</v>
      </c>
      <c r="H5649" s="651">
        <v>5.7</v>
      </c>
      <c r="I5649" s="651" t="s">
        <v>1300</v>
      </c>
    </row>
    <row r="5650" spans="1:9" ht="15.75" x14ac:dyDescent="0.25">
      <c r="A5650" s="651">
        <v>5649</v>
      </c>
      <c r="B5650" s="651" t="s">
        <v>1308</v>
      </c>
      <c r="C5650" s="651" t="s">
        <v>1305</v>
      </c>
      <c r="D5650" s="651" t="s">
        <v>1298</v>
      </c>
      <c r="E5650" s="651" t="s">
        <v>1303</v>
      </c>
      <c r="F5650" s="651" t="s">
        <v>1301</v>
      </c>
      <c r="G5650" s="651" t="s">
        <v>1303</v>
      </c>
      <c r="H5650" s="651">
        <v>5.7</v>
      </c>
      <c r="I5650" s="651" t="s">
        <v>1300</v>
      </c>
    </row>
    <row r="5651" spans="1:9" ht="15.75" x14ac:dyDescent="0.25">
      <c r="A5651" s="651">
        <v>5650</v>
      </c>
      <c r="B5651" s="651" t="s">
        <v>1308</v>
      </c>
      <c r="C5651" s="651" t="s">
        <v>1305</v>
      </c>
      <c r="D5651" s="651" t="s">
        <v>1298</v>
      </c>
      <c r="E5651" s="651" t="s">
        <v>1303</v>
      </c>
      <c r="F5651" s="651" t="s">
        <v>1301</v>
      </c>
      <c r="G5651" s="651" t="s">
        <v>1303</v>
      </c>
      <c r="H5651" s="651">
        <v>5.7</v>
      </c>
      <c r="I5651" s="651" t="s">
        <v>1300</v>
      </c>
    </row>
    <row r="5652" spans="1:9" ht="15.75" x14ac:dyDescent="0.25">
      <c r="A5652" s="651">
        <v>5651</v>
      </c>
      <c r="B5652" s="651" t="s">
        <v>1308</v>
      </c>
      <c r="C5652" s="651" t="s">
        <v>1305</v>
      </c>
      <c r="D5652" s="651" t="s">
        <v>1298</v>
      </c>
      <c r="E5652" s="651" t="s">
        <v>1303</v>
      </c>
      <c r="F5652" s="651" t="s">
        <v>1301</v>
      </c>
      <c r="G5652" s="651" t="s">
        <v>1303</v>
      </c>
      <c r="H5652" s="651">
        <v>5.7</v>
      </c>
      <c r="I5652" s="651" t="s">
        <v>1300</v>
      </c>
    </row>
    <row r="5653" spans="1:9" ht="15.75" x14ac:dyDescent="0.25">
      <c r="A5653" s="651">
        <v>5652</v>
      </c>
      <c r="B5653" s="651" t="s">
        <v>1308</v>
      </c>
      <c r="C5653" s="651" t="s">
        <v>1305</v>
      </c>
      <c r="D5653" s="651" t="s">
        <v>1298</v>
      </c>
      <c r="E5653" s="651" t="s">
        <v>1303</v>
      </c>
      <c r="F5653" s="651" t="s">
        <v>1301</v>
      </c>
      <c r="G5653" s="651" t="s">
        <v>1303</v>
      </c>
      <c r="H5653" s="651">
        <v>8.1</v>
      </c>
      <c r="I5653" s="651" t="s">
        <v>1300</v>
      </c>
    </row>
    <row r="5654" spans="1:9" ht="15.75" x14ac:dyDescent="0.25">
      <c r="A5654" s="651">
        <v>5653</v>
      </c>
      <c r="B5654" s="651" t="s">
        <v>1308</v>
      </c>
      <c r="C5654" s="651" t="s">
        <v>1305</v>
      </c>
      <c r="D5654" s="651" t="s">
        <v>1298</v>
      </c>
      <c r="E5654" s="651" t="s">
        <v>1303</v>
      </c>
      <c r="F5654" s="651" t="s">
        <v>1301</v>
      </c>
      <c r="G5654" s="651" t="s">
        <v>1303</v>
      </c>
      <c r="H5654" s="651">
        <v>9.1999999999999993</v>
      </c>
      <c r="I5654" s="651" t="s">
        <v>1300</v>
      </c>
    </row>
    <row r="5655" spans="1:9" ht="15.75" x14ac:dyDescent="0.25">
      <c r="A5655" s="651">
        <v>5654</v>
      </c>
      <c r="B5655" s="651" t="s">
        <v>1308</v>
      </c>
      <c r="C5655" s="651" t="s">
        <v>1305</v>
      </c>
      <c r="D5655" s="651" t="s">
        <v>1298</v>
      </c>
      <c r="E5655" s="651" t="s">
        <v>1303</v>
      </c>
      <c r="F5655" s="651" t="s">
        <v>1301</v>
      </c>
      <c r="G5655" s="651" t="s">
        <v>1303</v>
      </c>
      <c r="H5655" s="651">
        <v>39</v>
      </c>
      <c r="I5655" s="651" t="s">
        <v>1300</v>
      </c>
    </row>
    <row r="5656" spans="1:9" ht="15.75" x14ac:dyDescent="0.25">
      <c r="A5656" s="651">
        <v>5655</v>
      </c>
      <c r="B5656" s="651" t="s">
        <v>1310</v>
      </c>
      <c r="C5656" s="651" t="s">
        <v>296</v>
      </c>
      <c r="D5656" s="651" t="s">
        <v>1298</v>
      </c>
      <c r="E5656" s="651" t="s">
        <v>1303</v>
      </c>
      <c r="F5656" s="651" t="s">
        <v>1301</v>
      </c>
      <c r="G5656" s="651" t="s">
        <v>1303</v>
      </c>
      <c r="H5656" s="651">
        <v>3.7999999999999999E-2</v>
      </c>
      <c r="I5656" s="651" t="s">
        <v>1302</v>
      </c>
    </row>
    <row r="5657" spans="1:9" ht="15.75" x14ac:dyDescent="0.25">
      <c r="A5657" s="651">
        <v>5656</v>
      </c>
      <c r="B5657" s="651" t="s">
        <v>1310</v>
      </c>
      <c r="C5657" s="651" t="s">
        <v>296</v>
      </c>
      <c r="D5657" s="651" t="s">
        <v>1298</v>
      </c>
      <c r="E5657" s="651" t="s">
        <v>1303</v>
      </c>
      <c r="F5657" s="651" t="s">
        <v>1301</v>
      </c>
      <c r="G5657" s="651" t="s">
        <v>1303</v>
      </c>
      <c r="H5657" s="651">
        <v>4.1000000000000002E-2</v>
      </c>
      <c r="I5657" s="651" t="s">
        <v>1302</v>
      </c>
    </row>
    <row r="5658" spans="1:9" ht="15.75" x14ac:dyDescent="0.25">
      <c r="A5658" s="651">
        <v>5657</v>
      </c>
      <c r="B5658" s="651" t="s">
        <v>1310</v>
      </c>
      <c r="C5658" s="651" t="s">
        <v>296</v>
      </c>
      <c r="D5658" s="651" t="s">
        <v>1298</v>
      </c>
      <c r="E5658" s="651" t="s">
        <v>1303</v>
      </c>
      <c r="F5658" s="651" t="s">
        <v>1301</v>
      </c>
      <c r="G5658" s="651" t="s">
        <v>1303</v>
      </c>
      <c r="H5658" s="651">
        <v>4.2000000000000003E-2</v>
      </c>
      <c r="I5658" s="651" t="s">
        <v>1302</v>
      </c>
    </row>
    <row r="5659" spans="1:9" ht="15.75" x14ac:dyDescent="0.25">
      <c r="A5659" s="651">
        <v>5658</v>
      </c>
      <c r="B5659" s="651" t="s">
        <v>1310</v>
      </c>
      <c r="C5659" s="651" t="s">
        <v>296</v>
      </c>
      <c r="D5659" s="651" t="s">
        <v>1298</v>
      </c>
      <c r="E5659" s="651" t="s">
        <v>1303</v>
      </c>
      <c r="F5659" s="651" t="s">
        <v>1301</v>
      </c>
      <c r="G5659" s="651" t="s">
        <v>1303</v>
      </c>
      <c r="H5659" s="651">
        <v>4.2999999999999997E-2</v>
      </c>
      <c r="I5659" s="651" t="s">
        <v>1302</v>
      </c>
    </row>
    <row r="5660" spans="1:9" ht="15.75" x14ac:dyDescent="0.25">
      <c r="A5660" s="651">
        <v>5659</v>
      </c>
      <c r="B5660" s="651" t="s">
        <v>1310</v>
      </c>
      <c r="C5660" s="651" t="s">
        <v>296</v>
      </c>
      <c r="D5660" s="651" t="s">
        <v>1298</v>
      </c>
      <c r="E5660" s="651" t="s">
        <v>1303</v>
      </c>
      <c r="F5660" s="651" t="s">
        <v>1301</v>
      </c>
      <c r="G5660" s="651" t="s">
        <v>1303</v>
      </c>
      <c r="H5660" s="651">
        <v>4.4999999999999998E-2</v>
      </c>
      <c r="I5660" s="651" t="s">
        <v>1302</v>
      </c>
    </row>
    <row r="5661" spans="1:9" ht="15.75" x14ac:dyDescent="0.25">
      <c r="A5661" s="651">
        <v>5660</v>
      </c>
      <c r="B5661" s="651" t="s">
        <v>1310</v>
      </c>
      <c r="C5661" s="651" t="s">
        <v>296</v>
      </c>
      <c r="D5661" s="651" t="s">
        <v>1298</v>
      </c>
      <c r="E5661" s="651" t="s">
        <v>1303</v>
      </c>
      <c r="F5661" s="651" t="s">
        <v>1301</v>
      </c>
      <c r="G5661" s="651" t="s">
        <v>1303</v>
      </c>
      <c r="H5661" s="651">
        <v>4.5999999999999999E-2</v>
      </c>
      <c r="I5661" s="651" t="s">
        <v>1302</v>
      </c>
    </row>
    <row r="5662" spans="1:9" ht="15.75" x14ac:dyDescent="0.25">
      <c r="A5662" s="651">
        <v>5661</v>
      </c>
      <c r="B5662" s="651" t="s">
        <v>1310</v>
      </c>
      <c r="C5662" s="651" t="s">
        <v>296</v>
      </c>
      <c r="D5662" s="651" t="s">
        <v>1298</v>
      </c>
      <c r="E5662" s="651" t="s">
        <v>1303</v>
      </c>
      <c r="F5662" s="651" t="s">
        <v>1299</v>
      </c>
      <c r="G5662" s="651" t="s">
        <v>1303</v>
      </c>
      <c r="H5662" s="651">
        <v>4.9000000000000002E-2</v>
      </c>
      <c r="I5662" s="651" t="s">
        <v>1302</v>
      </c>
    </row>
    <row r="5663" spans="1:9" ht="15.75" x14ac:dyDescent="0.25">
      <c r="A5663" s="651">
        <v>5662</v>
      </c>
      <c r="B5663" s="651" t="s">
        <v>1310</v>
      </c>
      <c r="C5663" s="651" t="s">
        <v>296</v>
      </c>
      <c r="D5663" s="651" t="s">
        <v>1298</v>
      </c>
      <c r="E5663" s="651" t="s">
        <v>1303</v>
      </c>
      <c r="F5663" s="651" t="s">
        <v>1299</v>
      </c>
      <c r="G5663" s="651" t="s">
        <v>1303</v>
      </c>
      <c r="H5663" s="651">
        <v>4.9000000000000002E-2</v>
      </c>
      <c r="I5663" s="651" t="s">
        <v>1302</v>
      </c>
    </row>
    <row r="5664" spans="1:9" ht="15.75" x14ac:dyDescent="0.25">
      <c r="A5664" s="651">
        <v>5663</v>
      </c>
      <c r="B5664" s="651" t="s">
        <v>1310</v>
      </c>
      <c r="C5664" s="651" t="s">
        <v>296</v>
      </c>
      <c r="D5664" s="651" t="s">
        <v>1298</v>
      </c>
      <c r="E5664" s="651" t="s">
        <v>1303</v>
      </c>
      <c r="F5664" s="651" t="s">
        <v>1299</v>
      </c>
      <c r="G5664" s="651" t="s">
        <v>1303</v>
      </c>
      <c r="H5664" s="651">
        <v>4.9000000000000002E-2</v>
      </c>
      <c r="I5664" s="651" t="s">
        <v>1302</v>
      </c>
    </row>
    <row r="5665" spans="1:9" ht="15.75" x14ac:dyDescent="0.25">
      <c r="A5665" s="651">
        <v>5664</v>
      </c>
      <c r="B5665" s="651" t="s">
        <v>1310</v>
      </c>
      <c r="C5665" s="651" t="s">
        <v>296</v>
      </c>
      <c r="D5665" s="651" t="s">
        <v>1298</v>
      </c>
      <c r="E5665" s="651" t="s">
        <v>1303</v>
      </c>
      <c r="F5665" s="651" t="s">
        <v>1299</v>
      </c>
      <c r="G5665" s="651" t="s">
        <v>1303</v>
      </c>
      <c r="H5665" s="651">
        <v>5.1999999999999998E-2</v>
      </c>
      <c r="I5665" s="651" t="s">
        <v>1302</v>
      </c>
    </row>
    <row r="5666" spans="1:9" ht="15.75" x14ac:dyDescent="0.25">
      <c r="A5666" s="651">
        <v>5665</v>
      </c>
      <c r="B5666" s="651" t="s">
        <v>1310</v>
      </c>
      <c r="C5666" s="651" t="s">
        <v>296</v>
      </c>
      <c r="D5666" s="651" t="s">
        <v>1298</v>
      </c>
      <c r="E5666" s="651" t="s">
        <v>1303</v>
      </c>
      <c r="F5666" s="651" t="s">
        <v>1299</v>
      </c>
      <c r="G5666" s="651" t="s">
        <v>1303</v>
      </c>
      <c r="H5666" s="651">
        <v>5.3999999999999999E-2</v>
      </c>
      <c r="I5666" s="651" t="s">
        <v>1302</v>
      </c>
    </row>
    <row r="5667" spans="1:9" ht="15.75" x14ac:dyDescent="0.25">
      <c r="A5667" s="651">
        <v>5666</v>
      </c>
      <c r="B5667" s="651" t="s">
        <v>1310</v>
      </c>
      <c r="C5667" s="651" t="s">
        <v>296</v>
      </c>
      <c r="D5667" s="651" t="s">
        <v>1298</v>
      </c>
      <c r="E5667" s="651" t="s">
        <v>1303</v>
      </c>
      <c r="F5667" s="651" t="s">
        <v>1299</v>
      </c>
      <c r="G5667" s="651" t="s">
        <v>1303</v>
      </c>
      <c r="H5667" s="651">
        <v>5.6000000000000001E-2</v>
      </c>
      <c r="I5667" s="651" t="s">
        <v>1302</v>
      </c>
    </row>
    <row r="5668" spans="1:9" ht="15.75" x14ac:dyDescent="0.25">
      <c r="A5668" s="651">
        <v>5667</v>
      </c>
      <c r="B5668" s="651" t="s">
        <v>1310</v>
      </c>
      <c r="C5668" s="651" t="s">
        <v>296</v>
      </c>
      <c r="D5668" s="651" t="s">
        <v>1298</v>
      </c>
      <c r="E5668" s="651" t="s">
        <v>1303</v>
      </c>
      <c r="F5668" s="651" t="s">
        <v>1299</v>
      </c>
      <c r="G5668" s="651" t="s">
        <v>1303</v>
      </c>
      <c r="H5668" s="651">
        <v>5.7000000000000002E-2</v>
      </c>
      <c r="I5668" s="651" t="s">
        <v>1302</v>
      </c>
    </row>
    <row r="5669" spans="1:9" ht="15.75" x14ac:dyDescent="0.25">
      <c r="A5669" s="651">
        <v>5668</v>
      </c>
      <c r="B5669" s="651" t="s">
        <v>1310</v>
      </c>
      <c r="C5669" s="651" t="s">
        <v>296</v>
      </c>
      <c r="D5669" s="651" t="s">
        <v>1298</v>
      </c>
      <c r="E5669" s="651" t="s">
        <v>1303</v>
      </c>
      <c r="F5669" s="651" t="s">
        <v>1299</v>
      </c>
      <c r="G5669" s="651" t="s">
        <v>1303</v>
      </c>
      <c r="H5669" s="651">
        <v>6.3E-2</v>
      </c>
      <c r="I5669" s="651" t="s">
        <v>1302</v>
      </c>
    </row>
    <row r="5670" spans="1:9" ht="15.75" x14ac:dyDescent="0.25">
      <c r="A5670" s="651">
        <v>5669</v>
      </c>
      <c r="B5670" s="651" t="s">
        <v>1310</v>
      </c>
      <c r="C5670" s="651" t="s">
        <v>296</v>
      </c>
      <c r="D5670" s="651" t="s">
        <v>1298</v>
      </c>
      <c r="E5670" s="651" t="s">
        <v>1303</v>
      </c>
      <c r="F5670" s="651" t="s">
        <v>1299</v>
      </c>
      <c r="G5670" s="651" t="s">
        <v>1303</v>
      </c>
      <c r="H5670" s="651">
        <v>6.4000000000000001E-2</v>
      </c>
      <c r="I5670" s="651" t="s">
        <v>1302</v>
      </c>
    </row>
    <row r="5671" spans="1:9" ht="15.75" x14ac:dyDescent="0.25">
      <c r="A5671" s="651">
        <v>5670</v>
      </c>
      <c r="B5671" s="651" t="s">
        <v>1310</v>
      </c>
      <c r="C5671" s="651" t="s">
        <v>296</v>
      </c>
      <c r="D5671" s="651" t="s">
        <v>1298</v>
      </c>
      <c r="E5671" s="651" t="s">
        <v>1303</v>
      </c>
      <c r="F5671" s="651" t="s">
        <v>1301</v>
      </c>
      <c r="G5671" s="651" t="s">
        <v>1303</v>
      </c>
      <c r="H5671" s="651">
        <v>0.109</v>
      </c>
      <c r="I5671" s="651" t="s">
        <v>1300</v>
      </c>
    </row>
    <row r="5672" spans="1:9" ht="15.75" x14ac:dyDescent="0.25">
      <c r="A5672" s="651">
        <v>5671</v>
      </c>
      <c r="B5672" s="651" t="s">
        <v>1310</v>
      </c>
      <c r="C5672" s="651" t="s">
        <v>296</v>
      </c>
      <c r="D5672" s="651" t="s">
        <v>1298</v>
      </c>
      <c r="E5672" s="651" t="s">
        <v>1303</v>
      </c>
      <c r="F5672" s="651" t="s">
        <v>1301</v>
      </c>
      <c r="G5672" s="651" t="s">
        <v>1303</v>
      </c>
      <c r="H5672" s="651">
        <v>0.11799999999999999</v>
      </c>
      <c r="I5672" s="651" t="s">
        <v>1300</v>
      </c>
    </row>
    <row r="5673" spans="1:9" ht="15.75" x14ac:dyDescent="0.25">
      <c r="A5673" s="651">
        <v>5672</v>
      </c>
      <c r="B5673" s="651" t="s">
        <v>1310</v>
      </c>
      <c r="C5673" s="651" t="s">
        <v>296</v>
      </c>
      <c r="D5673" s="651" t="s">
        <v>1298</v>
      </c>
      <c r="E5673" s="651" t="s">
        <v>1303</v>
      </c>
      <c r="F5673" s="651" t="s">
        <v>1301</v>
      </c>
      <c r="G5673" s="651" t="s">
        <v>1303</v>
      </c>
      <c r="H5673" s="651">
        <v>0.11899999999999999</v>
      </c>
      <c r="I5673" s="651" t="s">
        <v>1300</v>
      </c>
    </row>
    <row r="5674" spans="1:9" ht="15.75" x14ac:dyDescent="0.25">
      <c r="A5674" s="651">
        <v>5673</v>
      </c>
      <c r="B5674" s="651" t="s">
        <v>1310</v>
      </c>
      <c r="C5674" s="651" t="s">
        <v>296</v>
      </c>
      <c r="D5674" s="651" t="s">
        <v>1298</v>
      </c>
      <c r="E5674" s="651" t="s">
        <v>1303</v>
      </c>
      <c r="F5674" s="651" t="s">
        <v>1301</v>
      </c>
      <c r="G5674" s="651" t="s">
        <v>1303</v>
      </c>
      <c r="H5674" s="651">
        <v>0.191</v>
      </c>
      <c r="I5674" s="651" t="s">
        <v>1300</v>
      </c>
    </row>
    <row r="5675" spans="1:9" ht="15.75" x14ac:dyDescent="0.25">
      <c r="A5675" s="651">
        <v>5674</v>
      </c>
      <c r="B5675" s="651" t="s">
        <v>1310</v>
      </c>
      <c r="C5675" s="651" t="s">
        <v>296</v>
      </c>
      <c r="D5675" s="651" t="s">
        <v>1298</v>
      </c>
      <c r="E5675" s="651" t="s">
        <v>1303</v>
      </c>
      <c r="F5675" s="651" t="s">
        <v>1301</v>
      </c>
      <c r="G5675" s="651" t="s">
        <v>1303</v>
      </c>
      <c r="H5675" s="651">
        <v>0.36399999999999999</v>
      </c>
      <c r="I5675" s="651" t="s">
        <v>1300</v>
      </c>
    </row>
    <row r="5676" spans="1:9" ht="15.75" x14ac:dyDescent="0.25">
      <c r="A5676" s="651">
        <v>5675</v>
      </c>
      <c r="B5676" s="651" t="s">
        <v>1310</v>
      </c>
      <c r="C5676" s="651" t="s">
        <v>296</v>
      </c>
      <c r="D5676" s="651" t="s">
        <v>1298</v>
      </c>
      <c r="E5676" s="651" t="s">
        <v>1303</v>
      </c>
      <c r="F5676" s="651" t="s">
        <v>1301</v>
      </c>
      <c r="G5676" s="651" t="s">
        <v>1303</v>
      </c>
      <c r="H5676" s="651">
        <v>0.78900000000000003</v>
      </c>
      <c r="I5676" s="651" t="s">
        <v>1300</v>
      </c>
    </row>
  </sheetData>
  <sheetProtection sheet="1" objects="1" scenarios="1"/>
  <autoFilter ref="A1:I1" xr:uid="{DA1FFD2E-C9AE-47B2-A1AA-8AD140748C25}"/>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9A92B-CAC9-4EA1-BCE1-5725D02DF41B}">
  <sheetPr>
    <tabColor rgb="FF00B0F0"/>
  </sheetPr>
  <dimension ref="A2:I1066"/>
  <sheetViews>
    <sheetView workbookViewId="0">
      <selection activeCell="G7" sqref="G7"/>
    </sheetView>
  </sheetViews>
  <sheetFormatPr defaultRowHeight="15" x14ac:dyDescent="0.25"/>
  <cols>
    <col min="1" max="1" width="20" customWidth="1"/>
    <col min="2" max="2" width="60.28515625" customWidth="1"/>
    <col min="3" max="3" width="19.28515625" customWidth="1"/>
    <col min="4" max="4" width="26" customWidth="1"/>
    <col min="5" max="5" width="14.28515625" customWidth="1"/>
    <col min="6" max="6" width="14.140625" customWidth="1"/>
    <col min="7" max="7" width="20.85546875" customWidth="1"/>
    <col min="8" max="8" width="22.28515625" customWidth="1"/>
    <col min="9" max="9" width="14.85546875" customWidth="1"/>
  </cols>
  <sheetData>
    <row r="2" spans="1:9" ht="47.25" x14ac:dyDescent="0.25">
      <c r="A2" s="656" t="s">
        <v>1288</v>
      </c>
      <c r="B2" s="656" t="s">
        <v>287</v>
      </c>
      <c r="C2" s="656" t="s">
        <v>1290</v>
      </c>
      <c r="D2" s="656" t="s">
        <v>1291</v>
      </c>
      <c r="E2" s="656" t="s">
        <v>198</v>
      </c>
      <c r="F2" s="656" t="s">
        <v>1311</v>
      </c>
      <c r="G2" s="656" t="s">
        <v>1312</v>
      </c>
      <c r="H2" s="656" t="s">
        <v>1294</v>
      </c>
      <c r="I2" s="656" t="s">
        <v>1313</v>
      </c>
    </row>
    <row r="3" spans="1:9" ht="15.75" x14ac:dyDescent="0.25">
      <c r="A3" s="657">
        <v>1</v>
      </c>
      <c r="B3" s="658" t="s">
        <v>1314</v>
      </c>
      <c r="C3" s="658" t="s">
        <v>902</v>
      </c>
      <c r="D3" s="657" t="s">
        <v>342</v>
      </c>
      <c r="E3" s="659">
        <v>17</v>
      </c>
      <c r="F3" s="658" t="s">
        <v>276</v>
      </c>
      <c r="G3" s="660">
        <v>2.3611111111111111E-6</v>
      </c>
      <c r="H3" s="661">
        <v>1E-4</v>
      </c>
      <c r="I3" s="662" t="s">
        <v>298</v>
      </c>
    </row>
    <row r="4" spans="1:9" ht="15.75" x14ac:dyDescent="0.25">
      <c r="A4" s="657">
        <v>2</v>
      </c>
      <c r="B4" s="658" t="s">
        <v>1314</v>
      </c>
      <c r="C4" s="658" t="s">
        <v>902</v>
      </c>
      <c r="D4" s="657" t="s">
        <v>342</v>
      </c>
      <c r="E4" s="659">
        <v>15</v>
      </c>
      <c r="F4" s="658" t="s">
        <v>248</v>
      </c>
      <c r="G4" s="662">
        <v>2.0833333333333332E-4</v>
      </c>
      <c r="H4" s="661">
        <v>0.01</v>
      </c>
      <c r="I4" s="657" t="s">
        <v>297</v>
      </c>
    </row>
    <row r="5" spans="1:9" ht="15.75" x14ac:dyDescent="0.25">
      <c r="A5" s="657">
        <v>3</v>
      </c>
      <c r="B5" s="658" t="s">
        <v>1314</v>
      </c>
      <c r="C5" s="658" t="s">
        <v>902</v>
      </c>
      <c r="D5" s="657" t="s">
        <v>342</v>
      </c>
      <c r="E5" s="659">
        <v>15</v>
      </c>
      <c r="F5" s="658" t="s">
        <v>248</v>
      </c>
      <c r="G5" s="662">
        <v>2.0833333333333332E-4</v>
      </c>
      <c r="H5" s="661">
        <v>0.01</v>
      </c>
      <c r="I5" s="657" t="s">
        <v>297</v>
      </c>
    </row>
    <row r="6" spans="1:9" ht="15.75" x14ac:dyDescent="0.25">
      <c r="A6" s="657">
        <v>4</v>
      </c>
      <c r="B6" s="658" t="s">
        <v>1314</v>
      </c>
      <c r="C6" s="658" t="s">
        <v>902</v>
      </c>
      <c r="D6" s="657" t="s">
        <v>342</v>
      </c>
      <c r="E6" s="659">
        <v>15</v>
      </c>
      <c r="F6" s="658" t="s">
        <v>248</v>
      </c>
      <c r="G6" s="662">
        <v>2.0833333333333332E-4</v>
      </c>
      <c r="H6" s="661">
        <v>0.01</v>
      </c>
      <c r="I6" s="657" t="s">
        <v>297</v>
      </c>
    </row>
    <row r="7" spans="1:9" ht="15.75" x14ac:dyDescent="0.25">
      <c r="A7" s="657">
        <v>5</v>
      </c>
      <c r="B7" s="658" t="s">
        <v>1314</v>
      </c>
      <c r="C7" s="658" t="s">
        <v>902</v>
      </c>
      <c r="D7" s="657" t="s">
        <v>342</v>
      </c>
      <c r="E7" s="659">
        <v>19</v>
      </c>
      <c r="F7" s="658" t="s">
        <v>276</v>
      </c>
      <c r="G7" s="662">
        <v>2.6388888888888892E-4</v>
      </c>
      <c r="H7" s="661">
        <v>0.01</v>
      </c>
      <c r="I7" s="657" t="s">
        <v>297</v>
      </c>
    </row>
    <row r="8" spans="1:9" ht="15.75" x14ac:dyDescent="0.25">
      <c r="A8" s="657">
        <v>6</v>
      </c>
      <c r="B8" s="658" t="s">
        <v>1315</v>
      </c>
      <c r="C8" s="657" t="s">
        <v>902</v>
      </c>
      <c r="D8" s="657" t="s">
        <v>342</v>
      </c>
      <c r="E8" s="659">
        <v>23</v>
      </c>
      <c r="F8" s="658" t="s">
        <v>276</v>
      </c>
      <c r="G8" s="657">
        <v>0.01</v>
      </c>
      <c r="H8" s="663">
        <v>0.01</v>
      </c>
      <c r="I8" s="662" t="s">
        <v>298</v>
      </c>
    </row>
    <row r="9" spans="1:9" ht="31.5" x14ac:dyDescent="0.25">
      <c r="A9" s="657">
        <v>7</v>
      </c>
      <c r="B9" s="664" t="s">
        <v>1316</v>
      </c>
      <c r="C9" s="664" t="s">
        <v>296</v>
      </c>
      <c r="D9" s="657" t="s">
        <v>342</v>
      </c>
      <c r="E9" s="659">
        <v>68</v>
      </c>
      <c r="F9" s="658" t="s">
        <v>276</v>
      </c>
      <c r="G9" s="657" t="s">
        <v>1317</v>
      </c>
      <c r="H9" s="661">
        <v>1.7000000000000001E-2</v>
      </c>
      <c r="I9" s="662" t="s">
        <v>298</v>
      </c>
    </row>
    <row r="10" spans="1:9" ht="15.75" x14ac:dyDescent="0.25">
      <c r="A10" s="657">
        <v>8</v>
      </c>
      <c r="B10" s="658" t="s">
        <v>1315</v>
      </c>
      <c r="C10" s="658" t="s">
        <v>296</v>
      </c>
      <c r="D10" s="657" t="s">
        <v>342</v>
      </c>
      <c r="E10" s="659">
        <v>180</v>
      </c>
      <c r="F10" s="658" t="s">
        <v>276</v>
      </c>
      <c r="G10" s="662">
        <v>7.4999999999999997E-3</v>
      </c>
      <c r="H10" s="665">
        <v>0.02</v>
      </c>
      <c r="I10" s="662" t="s">
        <v>298</v>
      </c>
    </row>
    <row r="11" spans="1:9" ht="15.75" x14ac:dyDescent="0.25">
      <c r="A11" s="657">
        <v>9</v>
      </c>
      <c r="B11" s="658" t="s">
        <v>1314</v>
      </c>
      <c r="C11" s="658" t="s">
        <v>296</v>
      </c>
      <c r="D11" s="657" t="s">
        <v>342</v>
      </c>
      <c r="E11" s="659">
        <v>173</v>
      </c>
      <c r="F11" s="658" t="s">
        <v>276</v>
      </c>
      <c r="G11" s="662">
        <v>3.5840708169105734E-3</v>
      </c>
      <c r="H11" s="661">
        <v>2.1999999999999999E-2</v>
      </c>
      <c r="I11" s="657" t="s">
        <v>297</v>
      </c>
    </row>
    <row r="12" spans="1:9" ht="31.5" x14ac:dyDescent="0.25">
      <c r="A12" s="657">
        <v>10</v>
      </c>
      <c r="B12" s="666" t="s">
        <v>285</v>
      </c>
      <c r="C12" s="666" t="s">
        <v>296</v>
      </c>
      <c r="D12" s="657" t="s">
        <v>342</v>
      </c>
      <c r="E12" s="659">
        <v>218</v>
      </c>
      <c r="F12" s="658" t="s">
        <v>276</v>
      </c>
      <c r="G12" s="657" t="s">
        <v>1317</v>
      </c>
      <c r="H12" s="661">
        <v>2.4E-2</v>
      </c>
      <c r="I12" s="662" t="s">
        <v>298</v>
      </c>
    </row>
    <row r="13" spans="1:9" ht="31.5" x14ac:dyDescent="0.25">
      <c r="A13" s="657">
        <v>11</v>
      </c>
      <c r="B13" s="664" t="s">
        <v>1316</v>
      </c>
      <c r="C13" s="664" t="s">
        <v>296</v>
      </c>
      <c r="D13" s="657" t="s">
        <v>342</v>
      </c>
      <c r="E13" s="659">
        <v>41</v>
      </c>
      <c r="F13" s="658" t="s">
        <v>276</v>
      </c>
      <c r="G13" s="657" t="s">
        <v>1317</v>
      </c>
      <c r="H13" s="661">
        <v>2.8000000000000001E-2</v>
      </c>
      <c r="I13" s="662" t="s">
        <v>298</v>
      </c>
    </row>
    <row r="14" spans="1:9" ht="15.75" x14ac:dyDescent="0.25">
      <c r="A14" s="657">
        <v>12</v>
      </c>
      <c r="B14" s="658" t="s">
        <v>1316</v>
      </c>
      <c r="C14" s="658" t="s">
        <v>296</v>
      </c>
      <c r="D14" s="657" t="s">
        <v>342</v>
      </c>
      <c r="E14" s="659">
        <v>32</v>
      </c>
      <c r="F14" s="658" t="s">
        <v>276</v>
      </c>
      <c r="G14" s="662">
        <v>1.2888888888888889E-3</v>
      </c>
      <c r="H14" s="661">
        <v>2.9000000000000001E-2</v>
      </c>
      <c r="I14" s="662" t="s">
        <v>298</v>
      </c>
    </row>
    <row r="15" spans="1:9" ht="31.5" x14ac:dyDescent="0.25">
      <c r="A15" s="657">
        <v>13</v>
      </c>
      <c r="B15" s="664" t="s">
        <v>1316</v>
      </c>
      <c r="C15" s="664" t="s">
        <v>296</v>
      </c>
      <c r="D15" s="657" t="s">
        <v>342</v>
      </c>
      <c r="E15" s="659">
        <v>38</v>
      </c>
      <c r="F15" s="658" t="s">
        <v>276</v>
      </c>
      <c r="G15" s="657" t="s">
        <v>1317</v>
      </c>
      <c r="H15" s="661">
        <v>2.9000000000000001E-2</v>
      </c>
      <c r="I15" s="662" t="s">
        <v>298</v>
      </c>
    </row>
    <row r="16" spans="1:9" ht="15.75" x14ac:dyDescent="0.25">
      <c r="A16" s="657">
        <v>14</v>
      </c>
      <c r="B16" s="658" t="s">
        <v>1316</v>
      </c>
      <c r="C16" s="658" t="s">
        <v>296</v>
      </c>
      <c r="D16" s="657" t="s">
        <v>342</v>
      </c>
      <c r="E16" s="659" t="s">
        <v>1317</v>
      </c>
      <c r="F16" s="658" t="s">
        <v>276</v>
      </c>
      <c r="G16" s="657" t="s">
        <v>1317</v>
      </c>
      <c r="H16" s="661">
        <v>2.9000000000000001E-2</v>
      </c>
      <c r="I16" s="662" t="s">
        <v>298</v>
      </c>
    </row>
    <row r="17" spans="1:9" ht="15.75" x14ac:dyDescent="0.25">
      <c r="A17" s="657">
        <v>15</v>
      </c>
      <c r="B17" s="658" t="s">
        <v>1316</v>
      </c>
      <c r="C17" s="658" t="s">
        <v>296</v>
      </c>
      <c r="D17" s="657" t="s">
        <v>342</v>
      </c>
      <c r="E17" s="659">
        <v>15</v>
      </c>
      <c r="F17" s="658" t="s">
        <v>248</v>
      </c>
      <c r="G17" s="662">
        <v>6.249999999999999E-4</v>
      </c>
      <c r="H17" s="661">
        <v>0.03</v>
      </c>
      <c r="I17" s="662" t="s">
        <v>298</v>
      </c>
    </row>
    <row r="18" spans="1:9" ht="15.75" x14ac:dyDescent="0.25">
      <c r="A18" s="657">
        <v>16</v>
      </c>
      <c r="B18" s="658" t="s">
        <v>285</v>
      </c>
      <c r="C18" s="658" t="s">
        <v>296</v>
      </c>
      <c r="D18" s="657" t="s">
        <v>342</v>
      </c>
      <c r="E18" s="659">
        <v>22</v>
      </c>
      <c r="F18" s="658" t="s">
        <v>276</v>
      </c>
      <c r="G18" s="662">
        <v>9.1666666666666654E-4</v>
      </c>
      <c r="H18" s="661">
        <v>0.03</v>
      </c>
      <c r="I18" s="662" t="s">
        <v>298</v>
      </c>
    </row>
    <row r="19" spans="1:9" ht="31.5" x14ac:dyDescent="0.25">
      <c r="A19" s="657">
        <v>17</v>
      </c>
      <c r="B19" s="664" t="s">
        <v>1316</v>
      </c>
      <c r="C19" s="664" t="s">
        <v>296</v>
      </c>
      <c r="D19" s="657" t="s">
        <v>342</v>
      </c>
      <c r="E19" s="659">
        <v>35</v>
      </c>
      <c r="F19" s="658" t="s">
        <v>276</v>
      </c>
      <c r="G19" s="657" t="s">
        <v>1317</v>
      </c>
      <c r="H19" s="661">
        <v>3.1E-2</v>
      </c>
      <c r="I19" s="662" t="s">
        <v>298</v>
      </c>
    </row>
    <row r="20" spans="1:9" ht="31.5" x14ac:dyDescent="0.25">
      <c r="A20" s="657">
        <v>18</v>
      </c>
      <c r="B20" s="664" t="s">
        <v>1316</v>
      </c>
      <c r="C20" s="664" t="s">
        <v>296</v>
      </c>
      <c r="D20" s="657" t="s">
        <v>342</v>
      </c>
      <c r="E20" s="659">
        <v>36</v>
      </c>
      <c r="F20" s="658" t="s">
        <v>276</v>
      </c>
      <c r="G20" s="657" t="s">
        <v>1317</v>
      </c>
      <c r="H20" s="661">
        <v>3.1E-2</v>
      </c>
      <c r="I20" s="662" t="s">
        <v>298</v>
      </c>
    </row>
    <row r="21" spans="1:9" ht="31.5" x14ac:dyDescent="0.25">
      <c r="A21" s="657">
        <v>19</v>
      </c>
      <c r="B21" s="664" t="s">
        <v>1316</v>
      </c>
      <c r="C21" s="664" t="s">
        <v>296</v>
      </c>
      <c r="D21" s="657" t="s">
        <v>342</v>
      </c>
      <c r="E21" s="659">
        <v>36</v>
      </c>
      <c r="F21" s="658" t="s">
        <v>276</v>
      </c>
      <c r="G21" s="657" t="s">
        <v>1317</v>
      </c>
      <c r="H21" s="661">
        <v>3.1E-2</v>
      </c>
      <c r="I21" s="662" t="s">
        <v>298</v>
      </c>
    </row>
    <row r="22" spans="1:9" ht="15.75" x14ac:dyDescent="0.25">
      <c r="A22" s="657">
        <v>20</v>
      </c>
      <c r="B22" s="658" t="s">
        <v>1314</v>
      </c>
      <c r="C22" s="658" t="s">
        <v>902</v>
      </c>
      <c r="D22" s="657" t="s">
        <v>342</v>
      </c>
      <c r="E22" s="659">
        <v>70</v>
      </c>
      <c r="F22" s="658" t="s">
        <v>276</v>
      </c>
      <c r="G22" s="662">
        <v>2.3071396483002908E-3</v>
      </c>
      <c r="H22" s="661">
        <v>3.4963053413099257E-2</v>
      </c>
      <c r="I22" s="662" t="s">
        <v>298</v>
      </c>
    </row>
    <row r="23" spans="1:9" ht="15.75" x14ac:dyDescent="0.25">
      <c r="A23" s="657">
        <v>21</v>
      </c>
      <c r="B23" s="658" t="s">
        <v>1316</v>
      </c>
      <c r="C23" s="658" t="s">
        <v>296</v>
      </c>
      <c r="D23" s="657" t="s">
        <v>342</v>
      </c>
      <c r="E23" s="659">
        <v>26</v>
      </c>
      <c r="F23" s="658" t="s">
        <v>276</v>
      </c>
      <c r="G23" s="662">
        <v>1.263888888888889E-3</v>
      </c>
      <c r="H23" s="661">
        <v>3.5000000000000003E-2</v>
      </c>
      <c r="I23" s="662" t="s">
        <v>298</v>
      </c>
    </row>
    <row r="24" spans="1:9" ht="15.75" x14ac:dyDescent="0.25">
      <c r="A24" s="657">
        <v>22</v>
      </c>
      <c r="B24" s="658" t="s">
        <v>1316</v>
      </c>
      <c r="C24" s="658" t="s">
        <v>296</v>
      </c>
      <c r="D24" s="657" t="s">
        <v>342</v>
      </c>
      <c r="E24" s="659" t="s">
        <v>1317</v>
      </c>
      <c r="F24" s="658" t="s">
        <v>276</v>
      </c>
      <c r="G24" s="657" t="s">
        <v>1317</v>
      </c>
      <c r="H24" s="661">
        <v>3.5000000000000003E-2</v>
      </c>
      <c r="I24" s="662" t="s">
        <v>298</v>
      </c>
    </row>
    <row r="25" spans="1:9" ht="31.5" x14ac:dyDescent="0.25">
      <c r="A25" s="657">
        <v>23</v>
      </c>
      <c r="B25" s="664" t="s">
        <v>1316</v>
      </c>
      <c r="C25" s="664" t="s">
        <v>296</v>
      </c>
      <c r="D25" s="657" t="s">
        <v>342</v>
      </c>
      <c r="E25" s="659">
        <v>31</v>
      </c>
      <c r="F25" s="658" t="s">
        <v>276</v>
      </c>
      <c r="G25" s="657" t="s">
        <v>1317</v>
      </c>
      <c r="H25" s="661">
        <v>3.6000000000000004E-2</v>
      </c>
      <c r="I25" s="662" t="s">
        <v>298</v>
      </c>
    </row>
    <row r="26" spans="1:9" ht="31.5" x14ac:dyDescent="0.25">
      <c r="A26" s="657">
        <v>24</v>
      </c>
      <c r="B26" s="664" t="s">
        <v>1316</v>
      </c>
      <c r="C26" s="664" t="s">
        <v>296</v>
      </c>
      <c r="D26" s="657" t="s">
        <v>342</v>
      </c>
      <c r="E26" s="659">
        <v>30</v>
      </c>
      <c r="F26" s="658" t="s">
        <v>276</v>
      </c>
      <c r="G26" s="657" t="s">
        <v>1317</v>
      </c>
      <c r="H26" s="661">
        <v>3.7999999999999999E-2</v>
      </c>
      <c r="I26" s="662" t="s">
        <v>298</v>
      </c>
    </row>
    <row r="27" spans="1:9" ht="15.75" x14ac:dyDescent="0.25">
      <c r="A27" s="657">
        <v>25</v>
      </c>
      <c r="B27" s="658" t="s">
        <v>1314</v>
      </c>
      <c r="C27" s="658" t="s">
        <v>296</v>
      </c>
      <c r="D27" s="657" t="s">
        <v>342</v>
      </c>
      <c r="E27" s="659">
        <v>173</v>
      </c>
      <c r="F27" s="658" t="s">
        <v>276</v>
      </c>
      <c r="G27" s="662">
        <v>6.516492394382861E-3</v>
      </c>
      <c r="H27" s="661">
        <v>3.9957775329256304E-2</v>
      </c>
      <c r="I27" s="657" t="s">
        <v>297</v>
      </c>
    </row>
    <row r="28" spans="1:9" ht="15.75" x14ac:dyDescent="0.25">
      <c r="A28" s="657">
        <v>26</v>
      </c>
      <c r="B28" s="658" t="s">
        <v>1314</v>
      </c>
      <c r="C28" s="658" t="s">
        <v>296</v>
      </c>
      <c r="D28" s="657" t="s">
        <v>342</v>
      </c>
      <c r="E28" s="659" t="s">
        <v>1317</v>
      </c>
      <c r="F28" s="658" t="s">
        <v>276</v>
      </c>
      <c r="G28" s="657" t="s">
        <v>1317</v>
      </c>
      <c r="H28" s="661">
        <v>0.04</v>
      </c>
      <c r="I28" s="662" t="s">
        <v>298</v>
      </c>
    </row>
    <row r="29" spans="1:9" ht="15.75" x14ac:dyDescent="0.25">
      <c r="A29" s="657">
        <v>27</v>
      </c>
      <c r="B29" s="658" t="s">
        <v>1314</v>
      </c>
      <c r="C29" s="658" t="s">
        <v>902</v>
      </c>
      <c r="D29" s="657" t="s">
        <v>342</v>
      </c>
      <c r="E29" s="659" t="s">
        <v>1317</v>
      </c>
      <c r="F29" s="658" t="s">
        <v>276</v>
      </c>
      <c r="G29" s="657" t="s">
        <v>1317</v>
      </c>
      <c r="H29" s="661">
        <v>4.1000000000000002E-2</v>
      </c>
      <c r="I29" s="662" t="s">
        <v>298</v>
      </c>
    </row>
    <row r="30" spans="1:9" ht="15.75" x14ac:dyDescent="0.25">
      <c r="A30" s="657">
        <v>28</v>
      </c>
      <c r="B30" s="658" t="s">
        <v>285</v>
      </c>
      <c r="C30" s="658" t="s">
        <v>296</v>
      </c>
      <c r="D30" s="657" t="s">
        <v>342</v>
      </c>
      <c r="E30" s="659">
        <v>15</v>
      </c>
      <c r="F30" s="658" t="s">
        <v>248</v>
      </c>
      <c r="G30" s="662">
        <v>9.1666666666666654E-4</v>
      </c>
      <c r="H30" s="661">
        <v>4.3999999999999997E-2</v>
      </c>
      <c r="I30" s="662" t="s">
        <v>298</v>
      </c>
    </row>
    <row r="31" spans="1:9" ht="31.5" x14ac:dyDescent="0.25">
      <c r="A31" s="657">
        <v>29</v>
      </c>
      <c r="B31" s="664" t="s">
        <v>1316</v>
      </c>
      <c r="C31" s="664" t="s">
        <v>296</v>
      </c>
      <c r="D31" s="657" t="s">
        <v>342</v>
      </c>
      <c r="E31" s="659">
        <v>25</v>
      </c>
      <c r="F31" s="658" t="s">
        <v>276</v>
      </c>
      <c r="G31" s="657" t="s">
        <v>1317</v>
      </c>
      <c r="H31" s="661">
        <v>4.4000000000000004E-2</v>
      </c>
      <c r="I31" s="662" t="s">
        <v>298</v>
      </c>
    </row>
    <row r="32" spans="1:9" ht="15.75" x14ac:dyDescent="0.25">
      <c r="A32" s="657">
        <v>30</v>
      </c>
      <c r="B32" s="658" t="s">
        <v>1314</v>
      </c>
      <c r="C32" s="658" t="s">
        <v>296</v>
      </c>
      <c r="D32" s="657" t="s">
        <v>342</v>
      </c>
      <c r="E32" s="659">
        <v>60</v>
      </c>
      <c r="F32" s="658" t="s">
        <v>276</v>
      </c>
      <c r="G32" s="662">
        <v>2.5425620613921569E-3</v>
      </c>
      <c r="H32" s="661">
        <v>4.4952497245413336E-2</v>
      </c>
      <c r="I32" s="662" t="s">
        <v>298</v>
      </c>
    </row>
    <row r="33" spans="1:9" ht="31.5" x14ac:dyDescent="0.25">
      <c r="A33" s="657">
        <v>31</v>
      </c>
      <c r="B33" s="664" t="s">
        <v>1316</v>
      </c>
      <c r="C33" s="664" t="s">
        <v>296</v>
      </c>
      <c r="D33" s="657" t="s">
        <v>342</v>
      </c>
      <c r="E33" s="659">
        <v>23</v>
      </c>
      <c r="F33" s="658" t="s">
        <v>276</v>
      </c>
      <c r="G33" s="657" t="s">
        <v>1317</v>
      </c>
      <c r="H33" s="661">
        <v>4.8000000000000001E-2</v>
      </c>
      <c r="I33" s="662" t="s">
        <v>298</v>
      </c>
    </row>
    <row r="34" spans="1:9" ht="31.5" x14ac:dyDescent="0.25">
      <c r="A34" s="657">
        <v>32</v>
      </c>
      <c r="B34" s="664" t="s">
        <v>1316</v>
      </c>
      <c r="C34" s="664" t="s">
        <v>296</v>
      </c>
      <c r="D34" s="657" t="s">
        <v>342</v>
      </c>
      <c r="E34" s="659">
        <v>23</v>
      </c>
      <c r="F34" s="658" t="s">
        <v>276</v>
      </c>
      <c r="G34" s="657" t="s">
        <v>1317</v>
      </c>
      <c r="H34" s="661">
        <v>4.9000000000000002E-2</v>
      </c>
      <c r="I34" s="662" t="s">
        <v>298</v>
      </c>
    </row>
    <row r="35" spans="1:9" ht="15.75" x14ac:dyDescent="0.25">
      <c r="A35" s="657">
        <v>33</v>
      </c>
      <c r="B35" s="658" t="s">
        <v>1314</v>
      </c>
      <c r="C35" s="658" t="s">
        <v>296</v>
      </c>
      <c r="D35" s="657" t="s">
        <v>342</v>
      </c>
      <c r="E35" s="659">
        <v>35</v>
      </c>
      <c r="F35" s="658" t="s">
        <v>276</v>
      </c>
      <c r="G35" s="662">
        <v>1.6479568916430648E-3</v>
      </c>
      <c r="H35" s="661">
        <v>4.9947219161570376E-2</v>
      </c>
      <c r="I35" s="662" t="s">
        <v>298</v>
      </c>
    </row>
    <row r="36" spans="1:9" ht="15.75" x14ac:dyDescent="0.25">
      <c r="A36" s="657">
        <v>34</v>
      </c>
      <c r="B36" s="658" t="s">
        <v>1314</v>
      </c>
      <c r="C36" s="658" t="s">
        <v>296</v>
      </c>
      <c r="D36" s="657" t="s">
        <v>342</v>
      </c>
      <c r="E36" s="659">
        <v>40</v>
      </c>
      <c r="F36" s="658" t="s">
        <v>276</v>
      </c>
      <c r="G36" s="662">
        <v>1.883379304734931E-3</v>
      </c>
      <c r="H36" s="661">
        <v>4.9947219161570376E-2</v>
      </c>
      <c r="I36" s="662" t="s">
        <v>298</v>
      </c>
    </row>
    <row r="37" spans="1:9" ht="15.75" x14ac:dyDescent="0.25">
      <c r="A37" s="657">
        <v>35</v>
      </c>
      <c r="B37" s="658" t="s">
        <v>1314</v>
      </c>
      <c r="C37" s="658" t="s">
        <v>296</v>
      </c>
      <c r="D37" s="657" t="s">
        <v>342</v>
      </c>
      <c r="E37" s="659">
        <v>45</v>
      </c>
      <c r="F37" s="658" t="s">
        <v>276</v>
      </c>
      <c r="G37" s="662">
        <v>2.1188017178267972E-3</v>
      </c>
      <c r="H37" s="661">
        <v>4.9947219161570376E-2</v>
      </c>
      <c r="I37" s="662" t="s">
        <v>298</v>
      </c>
    </row>
    <row r="38" spans="1:9" ht="15.75" x14ac:dyDescent="0.25">
      <c r="A38" s="657">
        <v>36</v>
      </c>
      <c r="B38" s="658" t="s">
        <v>1314</v>
      </c>
      <c r="C38" s="658" t="s">
        <v>902</v>
      </c>
      <c r="D38" s="657" t="s">
        <v>342</v>
      </c>
      <c r="E38" s="659">
        <v>45</v>
      </c>
      <c r="F38" s="658" t="s">
        <v>276</v>
      </c>
      <c r="G38" s="662">
        <v>2.1188017178267972E-3</v>
      </c>
      <c r="H38" s="661">
        <v>4.9947219161570376E-2</v>
      </c>
      <c r="I38" s="662" t="s">
        <v>298</v>
      </c>
    </row>
    <row r="39" spans="1:9" ht="15.75" x14ac:dyDescent="0.25">
      <c r="A39" s="657">
        <v>37</v>
      </c>
      <c r="B39" s="658" t="s">
        <v>285</v>
      </c>
      <c r="C39" s="658" t="s">
        <v>902</v>
      </c>
      <c r="D39" s="657" t="s">
        <v>342</v>
      </c>
      <c r="E39" s="659">
        <v>19</v>
      </c>
      <c r="F39" s="658" t="s">
        <v>276</v>
      </c>
      <c r="G39" s="662">
        <v>1.3458333333333332E-3</v>
      </c>
      <c r="H39" s="661">
        <v>5.0999999999999997E-2</v>
      </c>
      <c r="I39" s="657" t="s">
        <v>297</v>
      </c>
    </row>
    <row r="40" spans="1:9" ht="15.75" x14ac:dyDescent="0.25">
      <c r="A40" s="657">
        <v>38</v>
      </c>
      <c r="B40" s="658" t="s">
        <v>1314</v>
      </c>
      <c r="C40" s="658" t="s">
        <v>296</v>
      </c>
      <c r="D40" s="657" t="s">
        <v>342</v>
      </c>
      <c r="E40" s="659">
        <v>27</v>
      </c>
      <c r="F40" s="658" t="s">
        <v>276</v>
      </c>
      <c r="G40" s="662">
        <v>2.385E-3</v>
      </c>
      <c r="H40" s="661">
        <v>5.2999999999999999E-2</v>
      </c>
      <c r="I40" s="662" t="s">
        <v>298</v>
      </c>
    </row>
    <row r="41" spans="1:9" ht="31.5" x14ac:dyDescent="0.25">
      <c r="A41" s="657">
        <v>39</v>
      </c>
      <c r="B41" s="664" t="s">
        <v>1316</v>
      </c>
      <c r="C41" s="664" t="s">
        <v>296</v>
      </c>
      <c r="D41" s="657" t="s">
        <v>342</v>
      </c>
      <c r="E41" s="659">
        <v>21</v>
      </c>
      <c r="F41" s="658" t="s">
        <v>276</v>
      </c>
      <c r="G41" s="657" t="s">
        <v>1317</v>
      </c>
      <c r="H41" s="661">
        <v>5.3000000000000005E-2</v>
      </c>
      <c r="I41" s="662" t="s">
        <v>298</v>
      </c>
    </row>
    <row r="42" spans="1:9" ht="15.75" x14ac:dyDescent="0.25">
      <c r="A42" s="657">
        <v>40</v>
      </c>
      <c r="B42" s="658" t="s">
        <v>285</v>
      </c>
      <c r="C42" s="658" t="s">
        <v>296</v>
      </c>
      <c r="D42" s="657" t="s">
        <v>342</v>
      </c>
      <c r="E42" s="659">
        <v>15</v>
      </c>
      <c r="F42" s="658" t="s">
        <v>248</v>
      </c>
      <c r="G42" s="657" t="s">
        <v>1317</v>
      </c>
      <c r="H42" s="665">
        <v>5.6000000000000001E-2</v>
      </c>
      <c r="I42" s="662" t="s">
        <v>298</v>
      </c>
    </row>
    <row r="43" spans="1:9" ht="31.5" x14ac:dyDescent="0.25">
      <c r="A43" s="657">
        <v>41</v>
      </c>
      <c r="B43" s="664" t="s">
        <v>1316</v>
      </c>
      <c r="C43" s="664" t="s">
        <v>296</v>
      </c>
      <c r="D43" s="657" t="s">
        <v>342</v>
      </c>
      <c r="E43" s="659">
        <v>20</v>
      </c>
      <c r="F43" s="658" t="s">
        <v>276</v>
      </c>
      <c r="G43" s="657" t="s">
        <v>1317</v>
      </c>
      <c r="H43" s="661">
        <v>5.6000000000000001E-2</v>
      </c>
      <c r="I43" s="662" t="s">
        <v>298</v>
      </c>
    </row>
    <row r="44" spans="1:9" ht="31.5" x14ac:dyDescent="0.25">
      <c r="A44" s="657">
        <v>42</v>
      </c>
      <c r="B44" s="664" t="s">
        <v>1316</v>
      </c>
      <c r="C44" s="664" t="s">
        <v>296</v>
      </c>
      <c r="D44" s="657" t="s">
        <v>342</v>
      </c>
      <c r="E44" s="659">
        <v>20</v>
      </c>
      <c r="F44" s="658" t="s">
        <v>276</v>
      </c>
      <c r="G44" s="657" t="s">
        <v>1317</v>
      </c>
      <c r="H44" s="661">
        <v>5.6000000000000001E-2</v>
      </c>
      <c r="I44" s="662" t="s">
        <v>298</v>
      </c>
    </row>
    <row r="45" spans="1:9" ht="31.5" x14ac:dyDescent="0.25">
      <c r="A45" s="657">
        <v>43</v>
      </c>
      <c r="B45" s="664" t="s">
        <v>1316</v>
      </c>
      <c r="C45" s="664" t="s">
        <v>296</v>
      </c>
      <c r="D45" s="657" t="s">
        <v>342</v>
      </c>
      <c r="E45" s="659">
        <v>47</v>
      </c>
      <c r="F45" s="658" t="s">
        <v>276</v>
      </c>
      <c r="G45" s="657" t="s">
        <v>1317</v>
      </c>
      <c r="H45" s="661">
        <v>5.6000000000000001E-2</v>
      </c>
      <c r="I45" s="662" t="s">
        <v>298</v>
      </c>
    </row>
    <row r="46" spans="1:9" ht="31.5" x14ac:dyDescent="0.25">
      <c r="A46" s="657">
        <v>44</v>
      </c>
      <c r="B46" s="664" t="s">
        <v>1316</v>
      </c>
      <c r="C46" s="664" t="s">
        <v>296</v>
      </c>
      <c r="D46" s="657" t="s">
        <v>342</v>
      </c>
      <c r="E46" s="659">
        <v>20</v>
      </c>
      <c r="F46" s="658" t="s">
        <v>276</v>
      </c>
      <c r="G46" s="657" t="s">
        <v>1317</v>
      </c>
      <c r="H46" s="661">
        <v>5.7000000000000002E-2</v>
      </c>
      <c r="I46" s="662" t="s">
        <v>298</v>
      </c>
    </row>
    <row r="47" spans="1:9" ht="31.5" x14ac:dyDescent="0.25">
      <c r="A47" s="657">
        <v>45</v>
      </c>
      <c r="B47" s="664" t="s">
        <v>1316</v>
      </c>
      <c r="C47" s="664" t="s">
        <v>296</v>
      </c>
      <c r="D47" s="657" t="s">
        <v>342</v>
      </c>
      <c r="E47" s="659">
        <v>20</v>
      </c>
      <c r="F47" s="658" t="s">
        <v>276</v>
      </c>
      <c r="G47" s="657" t="s">
        <v>1317</v>
      </c>
      <c r="H47" s="661">
        <v>5.7000000000000002E-2</v>
      </c>
      <c r="I47" s="662" t="s">
        <v>298</v>
      </c>
    </row>
    <row r="48" spans="1:9" ht="15.75" x14ac:dyDescent="0.25">
      <c r="A48" s="657">
        <v>46</v>
      </c>
      <c r="B48" s="658" t="s">
        <v>1316</v>
      </c>
      <c r="C48" s="658" t="s">
        <v>296</v>
      </c>
      <c r="D48" s="657" t="s">
        <v>342</v>
      </c>
      <c r="E48" s="659">
        <v>15</v>
      </c>
      <c r="F48" s="658" t="s">
        <v>248</v>
      </c>
      <c r="G48" s="657" t="s">
        <v>1317</v>
      </c>
      <c r="H48" s="665">
        <v>5.8000000000000003E-2</v>
      </c>
      <c r="I48" s="662" t="s">
        <v>298</v>
      </c>
    </row>
    <row r="49" spans="1:9" ht="15.75" x14ac:dyDescent="0.25">
      <c r="A49" s="657">
        <v>47</v>
      </c>
      <c r="B49" s="658" t="s">
        <v>285</v>
      </c>
      <c r="C49" s="658" t="s">
        <v>296</v>
      </c>
      <c r="D49" s="657" t="s">
        <v>342</v>
      </c>
      <c r="E49" s="659">
        <v>15</v>
      </c>
      <c r="F49" s="658" t="s">
        <v>248</v>
      </c>
      <c r="G49" s="657" t="s">
        <v>1317</v>
      </c>
      <c r="H49" s="665">
        <v>5.8000000000000003E-2</v>
      </c>
      <c r="I49" s="662" t="s">
        <v>298</v>
      </c>
    </row>
    <row r="50" spans="1:9" ht="15.75" x14ac:dyDescent="0.25">
      <c r="A50" s="657">
        <v>48</v>
      </c>
      <c r="B50" s="658" t="s">
        <v>285</v>
      </c>
      <c r="C50" s="658" t="s">
        <v>296</v>
      </c>
      <c r="D50" s="657" t="s">
        <v>342</v>
      </c>
      <c r="E50" s="659">
        <v>15</v>
      </c>
      <c r="F50" s="658" t="s">
        <v>248</v>
      </c>
      <c r="G50" s="657" t="s">
        <v>1317</v>
      </c>
      <c r="H50" s="665">
        <v>5.8000000000000003E-2</v>
      </c>
      <c r="I50" s="662" t="s">
        <v>298</v>
      </c>
    </row>
    <row r="51" spans="1:9" ht="15.75" x14ac:dyDescent="0.25">
      <c r="A51" s="657">
        <v>49</v>
      </c>
      <c r="B51" s="658" t="s">
        <v>1314</v>
      </c>
      <c r="C51" s="658" t="s">
        <v>902</v>
      </c>
      <c r="D51" s="657" t="s">
        <v>342</v>
      </c>
      <c r="E51" s="659">
        <v>16</v>
      </c>
      <c r="F51" s="658" t="s">
        <v>276</v>
      </c>
      <c r="G51" s="662">
        <v>1.5466666666666667E-3</v>
      </c>
      <c r="H51" s="661">
        <v>5.8000000000000003E-2</v>
      </c>
      <c r="I51" s="662" t="s">
        <v>298</v>
      </c>
    </row>
    <row r="52" spans="1:9" ht="31.5" x14ac:dyDescent="0.25">
      <c r="A52" s="657">
        <v>50</v>
      </c>
      <c r="B52" s="664" t="s">
        <v>1316</v>
      </c>
      <c r="C52" s="664" t="s">
        <v>296</v>
      </c>
      <c r="D52" s="657" t="s">
        <v>342</v>
      </c>
      <c r="E52" s="659">
        <v>20</v>
      </c>
      <c r="F52" s="658" t="s">
        <v>276</v>
      </c>
      <c r="G52" s="657" t="s">
        <v>1317</v>
      </c>
      <c r="H52" s="661">
        <v>5.8000000000000003E-2</v>
      </c>
      <c r="I52" s="662" t="s">
        <v>298</v>
      </c>
    </row>
    <row r="53" spans="1:9" ht="15.75" x14ac:dyDescent="0.25">
      <c r="A53" s="657">
        <v>51</v>
      </c>
      <c r="B53" s="658" t="s">
        <v>1314</v>
      </c>
      <c r="C53" s="658" t="s">
        <v>296</v>
      </c>
      <c r="D53" s="657" t="s">
        <v>342</v>
      </c>
      <c r="E53" s="659">
        <v>15</v>
      </c>
      <c r="F53" s="658" t="s">
        <v>248</v>
      </c>
      <c r="G53" s="662">
        <v>1.2499999999999998E-3</v>
      </c>
      <c r="H53" s="661">
        <v>0.06</v>
      </c>
      <c r="I53" s="662" t="s">
        <v>298</v>
      </c>
    </row>
    <row r="54" spans="1:9" ht="15.75" x14ac:dyDescent="0.25">
      <c r="A54" s="657">
        <v>52</v>
      </c>
      <c r="B54" s="658" t="s">
        <v>1316</v>
      </c>
      <c r="C54" s="658" t="s">
        <v>296</v>
      </c>
      <c r="D54" s="657" t="s">
        <v>342</v>
      </c>
      <c r="E54" s="659">
        <v>15</v>
      </c>
      <c r="F54" s="658" t="s">
        <v>248</v>
      </c>
      <c r="G54" s="662">
        <v>1.2499999999999998E-3</v>
      </c>
      <c r="H54" s="661">
        <v>0.06</v>
      </c>
      <c r="I54" s="662" t="s">
        <v>298</v>
      </c>
    </row>
    <row r="55" spans="1:9" ht="15.75" x14ac:dyDescent="0.25">
      <c r="A55" s="657">
        <v>53</v>
      </c>
      <c r="B55" s="658" t="s">
        <v>1316</v>
      </c>
      <c r="C55" s="658" t="s">
        <v>296</v>
      </c>
      <c r="D55" s="657" t="s">
        <v>342</v>
      </c>
      <c r="E55" s="659">
        <v>15</v>
      </c>
      <c r="F55" s="658" t="s">
        <v>248</v>
      </c>
      <c r="G55" s="662">
        <v>1.2499999999999998E-3</v>
      </c>
      <c r="H55" s="661">
        <v>0.06</v>
      </c>
      <c r="I55" s="662" t="s">
        <v>298</v>
      </c>
    </row>
    <row r="56" spans="1:9" ht="15.75" x14ac:dyDescent="0.25">
      <c r="A56" s="657">
        <v>54</v>
      </c>
      <c r="B56" s="658" t="s">
        <v>1316</v>
      </c>
      <c r="C56" s="658" t="s">
        <v>296</v>
      </c>
      <c r="D56" s="657" t="s">
        <v>342</v>
      </c>
      <c r="E56" s="659">
        <v>15</v>
      </c>
      <c r="F56" s="658" t="s">
        <v>248</v>
      </c>
      <c r="G56" s="662">
        <v>1.2499999999999998E-3</v>
      </c>
      <c r="H56" s="661">
        <v>0.06</v>
      </c>
      <c r="I56" s="662" t="s">
        <v>298</v>
      </c>
    </row>
    <row r="57" spans="1:9" ht="15.75" x14ac:dyDescent="0.25">
      <c r="A57" s="657">
        <v>55</v>
      </c>
      <c r="B57" s="658" t="s">
        <v>1316</v>
      </c>
      <c r="C57" s="658" t="s">
        <v>296</v>
      </c>
      <c r="D57" s="657" t="s">
        <v>342</v>
      </c>
      <c r="E57" s="659">
        <v>15</v>
      </c>
      <c r="F57" s="658" t="s">
        <v>248</v>
      </c>
      <c r="G57" s="662">
        <v>1.2499999999999998E-3</v>
      </c>
      <c r="H57" s="661">
        <v>0.06</v>
      </c>
      <c r="I57" s="662" t="s">
        <v>298</v>
      </c>
    </row>
    <row r="58" spans="1:9" ht="15.75" x14ac:dyDescent="0.25">
      <c r="A58" s="657">
        <v>56</v>
      </c>
      <c r="B58" s="658" t="s">
        <v>285</v>
      </c>
      <c r="C58" s="658" t="s">
        <v>296</v>
      </c>
      <c r="D58" s="657" t="s">
        <v>342</v>
      </c>
      <c r="E58" s="659">
        <v>190</v>
      </c>
      <c r="F58" s="658" t="s">
        <v>276</v>
      </c>
      <c r="G58" s="662">
        <v>2.4E-2</v>
      </c>
      <c r="H58" s="665">
        <v>0.06</v>
      </c>
      <c r="I58" s="662" t="s">
        <v>298</v>
      </c>
    </row>
    <row r="59" spans="1:9" ht="15.75" x14ac:dyDescent="0.25">
      <c r="A59" s="657">
        <v>57</v>
      </c>
      <c r="B59" s="658" t="s">
        <v>1316</v>
      </c>
      <c r="C59" s="658" t="s">
        <v>296</v>
      </c>
      <c r="D59" s="657" t="s">
        <v>342</v>
      </c>
      <c r="E59" s="659">
        <v>15</v>
      </c>
      <c r="F59" s="658" t="s">
        <v>248</v>
      </c>
      <c r="G59" s="662">
        <v>1.2916666666666667E-3</v>
      </c>
      <c r="H59" s="661">
        <v>6.2E-2</v>
      </c>
      <c r="I59" s="662" t="s">
        <v>298</v>
      </c>
    </row>
    <row r="60" spans="1:9" ht="15.75" x14ac:dyDescent="0.25">
      <c r="A60" s="657">
        <v>58</v>
      </c>
      <c r="B60" s="658" t="s">
        <v>295</v>
      </c>
      <c r="C60" s="657" t="s">
        <v>296</v>
      </c>
      <c r="D60" s="657" t="s">
        <v>342</v>
      </c>
      <c r="E60" s="659">
        <v>15</v>
      </c>
      <c r="F60" s="658" t="s">
        <v>248</v>
      </c>
      <c r="G60" s="657">
        <v>6.3E-2</v>
      </c>
      <c r="H60" s="663">
        <v>6.3E-2</v>
      </c>
      <c r="I60" s="662" t="s">
        <v>298</v>
      </c>
    </row>
    <row r="61" spans="1:9" ht="31.5" x14ac:dyDescent="0.25">
      <c r="A61" s="657">
        <v>59</v>
      </c>
      <c r="B61" s="664" t="s">
        <v>1316</v>
      </c>
      <c r="C61" s="664" t="s">
        <v>296</v>
      </c>
      <c r="D61" s="657" t="s">
        <v>342</v>
      </c>
      <c r="E61" s="659">
        <v>18</v>
      </c>
      <c r="F61" s="658" t="s">
        <v>276</v>
      </c>
      <c r="G61" s="657" t="s">
        <v>1317</v>
      </c>
      <c r="H61" s="661">
        <v>6.3E-2</v>
      </c>
      <c r="I61" s="662" t="s">
        <v>298</v>
      </c>
    </row>
    <row r="62" spans="1:9" ht="15.75" x14ac:dyDescent="0.25">
      <c r="A62" s="657">
        <v>60</v>
      </c>
      <c r="B62" s="667" t="s">
        <v>1314</v>
      </c>
      <c r="C62" s="658" t="s">
        <v>296</v>
      </c>
      <c r="D62" s="657" t="s">
        <v>342</v>
      </c>
      <c r="E62" s="659">
        <v>30</v>
      </c>
      <c r="F62" s="658" t="s">
        <v>276</v>
      </c>
      <c r="G62" s="662" t="s">
        <v>1317</v>
      </c>
      <c r="H62" s="665">
        <v>6.328154463909369E-2</v>
      </c>
      <c r="I62" s="657" t="s">
        <v>297</v>
      </c>
    </row>
    <row r="63" spans="1:9" ht="15.75" x14ac:dyDescent="0.25">
      <c r="A63" s="657">
        <v>61</v>
      </c>
      <c r="B63" s="667" t="s">
        <v>1314</v>
      </c>
      <c r="C63" s="658" t="s">
        <v>296</v>
      </c>
      <c r="D63" s="657" t="s">
        <v>342</v>
      </c>
      <c r="E63" s="659">
        <v>31</v>
      </c>
      <c r="F63" s="658" t="s">
        <v>276</v>
      </c>
      <c r="G63" s="662" t="s">
        <v>1317</v>
      </c>
      <c r="H63" s="665">
        <v>6.328154463909369E-2</v>
      </c>
      <c r="I63" s="657" t="s">
        <v>297</v>
      </c>
    </row>
    <row r="64" spans="1:9" ht="15.75" x14ac:dyDescent="0.25">
      <c r="A64" s="657">
        <v>62</v>
      </c>
      <c r="B64" s="658" t="s">
        <v>1316</v>
      </c>
      <c r="C64" s="658" t="s">
        <v>296</v>
      </c>
      <c r="D64" s="657" t="s">
        <v>342</v>
      </c>
      <c r="E64" s="659">
        <v>15</v>
      </c>
      <c r="F64" s="658" t="s">
        <v>248</v>
      </c>
      <c r="G64" s="662">
        <v>1.3541666666666667E-3</v>
      </c>
      <c r="H64" s="661">
        <v>6.5000000000000002E-2</v>
      </c>
      <c r="I64" s="662" t="s">
        <v>298</v>
      </c>
    </row>
    <row r="65" spans="1:9" ht="15.75" x14ac:dyDescent="0.25">
      <c r="A65" s="657">
        <v>63</v>
      </c>
      <c r="B65" s="658" t="s">
        <v>285</v>
      </c>
      <c r="C65" s="658" t="s">
        <v>296</v>
      </c>
      <c r="D65" s="657" t="s">
        <v>342</v>
      </c>
      <c r="E65" s="659">
        <v>20</v>
      </c>
      <c r="F65" s="658" t="s">
        <v>276</v>
      </c>
      <c r="G65" s="662">
        <v>1.8333333333333335E-3</v>
      </c>
      <c r="H65" s="661">
        <v>6.6000000000000003E-2</v>
      </c>
      <c r="I65" s="662" t="s">
        <v>298</v>
      </c>
    </row>
    <row r="66" spans="1:9" ht="15.75" x14ac:dyDescent="0.25">
      <c r="A66" s="657">
        <v>64</v>
      </c>
      <c r="B66" s="667" t="s">
        <v>1314</v>
      </c>
      <c r="C66" s="658" t="s">
        <v>296</v>
      </c>
      <c r="D66" s="657" t="s">
        <v>342</v>
      </c>
      <c r="E66" s="659">
        <v>30</v>
      </c>
      <c r="F66" s="658" t="s">
        <v>276</v>
      </c>
      <c r="G66" s="662" t="s">
        <v>1317</v>
      </c>
      <c r="H66" s="665">
        <v>6.7801654970457509E-2</v>
      </c>
      <c r="I66" s="657" t="s">
        <v>297</v>
      </c>
    </row>
    <row r="67" spans="1:9" ht="31.5" x14ac:dyDescent="0.25">
      <c r="A67" s="657">
        <v>65</v>
      </c>
      <c r="B67" s="664" t="s">
        <v>1315</v>
      </c>
      <c r="C67" s="664" t="s">
        <v>902</v>
      </c>
      <c r="D67" s="657" t="s">
        <v>342</v>
      </c>
      <c r="E67" s="659">
        <v>15</v>
      </c>
      <c r="F67" s="658" t="s">
        <v>248</v>
      </c>
      <c r="G67" s="657" t="s">
        <v>1317</v>
      </c>
      <c r="H67" s="661">
        <v>6.8000000000000005E-2</v>
      </c>
      <c r="I67" s="662" t="s">
        <v>298</v>
      </c>
    </row>
    <row r="68" spans="1:9" ht="15.75" x14ac:dyDescent="0.25">
      <c r="A68" s="657">
        <v>66</v>
      </c>
      <c r="B68" s="658" t="s">
        <v>1314</v>
      </c>
      <c r="C68" s="658" t="s">
        <v>296</v>
      </c>
      <c r="D68" s="657" t="s">
        <v>342</v>
      </c>
      <c r="E68" s="659">
        <v>25</v>
      </c>
      <c r="F68" s="658" t="s">
        <v>276</v>
      </c>
      <c r="G68" s="662">
        <v>3.5416666666666669E-3</v>
      </c>
      <c r="H68" s="661">
        <v>6.8000000000000005E-2</v>
      </c>
      <c r="I68" s="662" t="s">
        <v>298</v>
      </c>
    </row>
    <row r="69" spans="1:9" ht="15.75" x14ac:dyDescent="0.25">
      <c r="A69" s="657">
        <v>67</v>
      </c>
      <c r="B69" s="658" t="s">
        <v>1316</v>
      </c>
      <c r="C69" s="658" t="s">
        <v>296</v>
      </c>
      <c r="D69" s="657" t="s">
        <v>342</v>
      </c>
      <c r="E69" s="659">
        <v>14</v>
      </c>
      <c r="F69" s="658" t="s">
        <v>248</v>
      </c>
      <c r="G69" s="662">
        <v>1.4194444444444445E-3</v>
      </c>
      <c r="H69" s="661">
        <v>7.2999999999999995E-2</v>
      </c>
      <c r="I69" s="662" t="s">
        <v>298</v>
      </c>
    </row>
    <row r="70" spans="1:9" ht="15.75" x14ac:dyDescent="0.25">
      <c r="A70" s="657">
        <v>68</v>
      </c>
      <c r="B70" s="658" t="s">
        <v>1316</v>
      </c>
      <c r="C70" s="658" t="s">
        <v>296</v>
      </c>
      <c r="D70" s="657" t="s">
        <v>342</v>
      </c>
      <c r="E70" s="659">
        <v>15</v>
      </c>
      <c r="F70" s="658" t="s">
        <v>248</v>
      </c>
      <c r="G70" s="662">
        <v>1.5208333333333332E-3</v>
      </c>
      <c r="H70" s="661">
        <v>7.2999999999999995E-2</v>
      </c>
      <c r="I70" s="662" t="s">
        <v>298</v>
      </c>
    </row>
    <row r="71" spans="1:9" ht="15.75" x14ac:dyDescent="0.25">
      <c r="A71" s="657">
        <v>69</v>
      </c>
      <c r="B71" s="658" t="s">
        <v>1316</v>
      </c>
      <c r="C71" s="658" t="s">
        <v>296</v>
      </c>
      <c r="D71" s="657" t="s">
        <v>342</v>
      </c>
      <c r="E71" s="659">
        <v>15</v>
      </c>
      <c r="F71" s="658" t="s">
        <v>248</v>
      </c>
      <c r="G71" s="662">
        <v>1.5208333333333332E-3</v>
      </c>
      <c r="H71" s="661">
        <v>7.2999999999999995E-2</v>
      </c>
      <c r="I71" s="662" t="s">
        <v>298</v>
      </c>
    </row>
    <row r="72" spans="1:9" ht="15.75" x14ac:dyDescent="0.25">
      <c r="A72" s="657">
        <v>70</v>
      </c>
      <c r="B72" s="658" t="s">
        <v>1316</v>
      </c>
      <c r="C72" s="658" t="s">
        <v>296</v>
      </c>
      <c r="D72" s="657" t="s">
        <v>342</v>
      </c>
      <c r="E72" s="659">
        <v>15</v>
      </c>
      <c r="F72" s="658" t="s">
        <v>248</v>
      </c>
      <c r="G72" s="662">
        <v>1.5416666666666664E-3</v>
      </c>
      <c r="H72" s="661">
        <v>7.3999999999999996E-2</v>
      </c>
      <c r="I72" s="662" t="s">
        <v>298</v>
      </c>
    </row>
    <row r="73" spans="1:9" ht="31.5" x14ac:dyDescent="0.25">
      <c r="A73" s="657">
        <v>71</v>
      </c>
      <c r="B73" s="664" t="s">
        <v>1316</v>
      </c>
      <c r="C73" s="664" t="s">
        <v>296</v>
      </c>
      <c r="D73" s="657" t="s">
        <v>342</v>
      </c>
      <c r="E73" s="659">
        <v>15</v>
      </c>
      <c r="F73" s="658" t="s">
        <v>248</v>
      </c>
      <c r="G73" s="657" t="s">
        <v>1317</v>
      </c>
      <c r="H73" s="661">
        <v>7.4999999999999997E-2</v>
      </c>
      <c r="I73" s="662" t="s">
        <v>298</v>
      </c>
    </row>
    <row r="74" spans="1:9" ht="31.5" x14ac:dyDescent="0.25">
      <c r="A74" s="657">
        <v>72</v>
      </c>
      <c r="B74" s="664" t="s">
        <v>1316</v>
      </c>
      <c r="C74" s="664" t="s">
        <v>296</v>
      </c>
      <c r="D74" s="657" t="s">
        <v>342</v>
      </c>
      <c r="E74" s="659">
        <v>15</v>
      </c>
      <c r="F74" s="658" t="s">
        <v>248</v>
      </c>
      <c r="G74" s="657" t="s">
        <v>1317</v>
      </c>
      <c r="H74" s="661">
        <v>7.4999999999999997E-2</v>
      </c>
      <c r="I74" s="662" t="s">
        <v>298</v>
      </c>
    </row>
    <row r="75" spans="1:9" ht="15.75" x14ac:dyDescent="0.25">
      <c r="A75" s="657">
        <v>73</v>
      </c>
      <c r="B75" s="658" t="s">
        <v>1316</v>
      </c>
      <c r="C75" s="658" t="s">
        <v>296</v>
      </c>
      <c r="D75" s="657" t="s">
        <v>342</v>
      </c>
      <c r="E75" s="659">
        <v>15</v>
      </c>
      <c r="F75" s="658" t="s">
        <v>248</v>
      </c>
      <c r="G75" s="662">
        <v>1.5625000000000001E-3</v>
      </c>
      <c r="H75" s="661">
        <v>7.4999999999999997E-2</v>
      </c>
      <c r="I75" s="662" t="s">
        <v>298</v>
      </c>
    </row>
    <row r="76" spans="1:9" ht="15.75" x14ac:dyDescent="0.25">
      <c r="A76" s="657">
        <v>74</v>
      </c>
      <c r="B76" s="658" t="s">
        <v>1315</v>
      </c>
      <c r="C76" s="657" t="s">
        <v>902</v>
      </c>
      <c r="D76" s="657" t="s">
        <v>342</v>
      </c>
      <c r="E76" s="659">
        <v>60</v>
      </c>
      <c r="F76" s="658" t="s">
        <v>276</v>
      </c>
      <c r="G76" s="657">
        <v>9.4000000000000004E-3</v>
      </c>
      <c r="H76" s="663">
        <v>7.4999999999999997E-2</v>
      </c>
      <c r="I76" s="662" t="s">
        <v>298</v>
      </c>
    </row>
    <row r="77" spans="1:9" ht="15.75" x14ac:dyDescent="0.25">
      <c r="A77" s="657">
        <v>75</v>
      </c>
      <c r="B77" s="658" t="s">
        <v>1316</v>
      </c>
      <c r="C77" s="658" t="s">
        <v>296</v>
      </c>
      <c r="D77" s="657" t="s">
        <v>342</v>
      </c>
      <c r="E77" s="659">
        <v>15</v>
      </c>
      <c r="F77" s="658" t="s">
        <v>248</v>
      </c>
      <c r="G77" s="662">
        <v>1.5833333333333333E-3</v>
      </c>
      <c r="H77" s="661">
        <v>7.5999999999999998E-2</v>
      </c>
      <c r="I77" s="662" t="s">
        <v>298</v>
      </c>
    </row>
    <row r="78" spans="1:9" ht="15.75" x14ac:dyDescent="0.25">
      <c r="A78" s="657">
        <v>76</v>
      </c>
      <c r="B78" s="658" t="s">
        <v>1316</v>
      </c>
      <c r="C78" s="658" t="s">
        <v>296</v>
      </c>
      <c r="D78" s="657" t="s">
        <v>342</v>
      </c>
      <c r="E78" s="659">
        <v>15</v>
      </c>
      <c r="F78" s="658" t="s">
        <v>248</v>
      </c>
      <c r="G78" s="662">
        <v>1.6249999999999999E-3</v>
      </c>
      <c r="H78" s="661">
        <v>7.8E-2</v>
      </c>
      <c r="I78" s="662" t="s">
        <v>298</v>
      </c>
    </row>
    <row r="79" spans="1:9" ht="15.75" x14ac:dyDescent="0.25">
      <c r="A79" s="657">
        <v>77</v>
      </c>
      <c r="B79" s="658" t="s">
        <v>1316</v>
      </c>
      <c r="C79" s="658" t="s">
        <v>296</v>
      </c>
      <c r="D79" s="657" t="s">
        <v>342</v>
      </c>
      <c r="E79" s="659">
        <v>15</v>
      </c>
      <c r="F79" s="658" t="s">
        <v>248</v>
      </c>
      <c r="G79" s="662">
        <v>1.6249999999999999E-3</v>
      </c>
      <c r="H79" s="661">
        <v>7.8E-2</v>
      </c>
      <c r="I79" s="662" t="s">
        <v>298</v>
      </c>
    </row>
    <row r="80" spans="1:9" ht="15.75" x14ac:dyDescent="0.25">
      <c r="A80" s="657">
        <v>78</v>
      </c>
      <c r="B80" s="658" t="s">
        <v>1315</v>
      </c>
      <c r="C80" s="657" t="s">
        <v>296</v>
      </c>
      <c r="D80" s="657" t="s">
        <v>342</v>
      </c>
      <c r="E80" s="659">
        <v>60</v>
      </c>
      <c r="F80" s="658" t="s">
        <v>276</v>
      </c>
      <c r="G80" s="657">
        <v>7.8E-2</v>
      </c>
      <c r="H80" s="663">
        <v>7.8E-2</v>
      </c>
      <c r="I80" s="662" t="s">
        <v>298</v>
      </c>
    </row>
    <row r="81" spans="1:9" ht="15.75" x14ac:dyDescent="0.25">
      <c r="A81" s="657">
        <v>79</v>
      </c>
      <c r="B81" s="658" t="s">
        <v>1316</v>
      </c>
      <c r="C81" s="658" t="s">
        <v>296</v>
      </c>
      <c r="D81" s="657" t="s">
        <v>342</v>
      </c>
      <c r="E81" s="659">
        <v>15</v>
      </c>
      <c r="F81" s="658" t="s">
        <v>248</v>
      </c>
      <c r="G81" s="662">
        <v>1.6666666666666666E-3</v>
      </c>
      <c r="H81" s="661">
        <v>0.08</v>
      </c>
      <c r="I81" s="662" t="s">
        <v>298</v>
      </c>
    </row>
    <row r="82" spans="1:9" ht="15.75" x14ac:dyDescent="0.25">
      <c r="A82" s="657">
        <v>80</v>
      </c>
      <c r="B82" s="658" t="s">
        <v>1316</v>
      </c>
      <c r="C82" s="658" t="s">
        <v>296</v>
      </c>
      <c r="D82" s="657" t="s">
        <v>342</v>
      </c>
      <c r="E82" s="659" t="s">
        <v>1317</v>
      </c>
      <c r="F82" s="658" t="s">
        <v>276</v>
      </c>
      <c r="G82" s="657" t="s">
        <v>1317</v>
      </c>
      <c r="H82" s="661">
        <v>0.08</v>
      </c>
      <c r="I82" s="662" t="s">
        <v>298</v>
      </c>
    </row>
    <row r="83" spans="1:9" ht="15.75" x14ac:dyDescent="0.25">
      <c r="A83" s="657">
        <v>81</v>
      </c>
      <c r="B83" s="658" t="s">
        <v>1316</v>
      </c>
      <c r="C83" s="658" t="s">
        <v>296</v>
      </c>
      <c r="D83" s="657" t="s">
        <v>342</v>
      </c>
      <c r="E83" s="659" t="s">
        <v>1317</v>
      </c>
      <c r="F83" s="658" t="s">
        <v>276</v>
      </c>
      <c r="G83" s="657" t="s">
        <v>1317</v>
      </c>
      <c r="H83" s="661">
        <v>0.08</v>
      </c>
      <c r="I83" s="662" t="s">
        <v>298</v>
      </c>
    </row>
    <row r="84" spans="1:9" ht="15.75" x14ac:dyDescent="0.25">
      <c r="A84" s="657">
        <v>82</v>
      </c>
      <c r="B84" s="658" t="s">
        <v>1316</v>
      </c>
      <c r="C84" s="658" t="s">
        <v>296</v>
      </c>
      <c r="D84" s="657" t="s">
        <v>342</v>
      </c>
      <c r="E84" s="659">
        <v>15</v>
      </c>
      <c r="F84" s="658" t="s">
        <v>248</v>
      </c>
      <c r="G84" s="662">
        <v>1.6875000000000002E-3</v>
      </c>
      <c r="H84" s="661">
        <v>8.1000000000000003E-2</v>
      </c>
      <c r="I84" s="662" t="s">
        <v>298</v>
      </c>
    </row>
    <row r="85" spans="1:9" ht="15.75" x14ac:dyDescent="0.25">
      <c r="A85" s="657">
        <v>83</v>
      </c>
      <c r="B85" s="658" t="s">
        <v>1316</v>
      </c>
      <c r="C85" s="658" t="s">
        <v>296</v>
      </c>
      <c r="D85" s="657" t="s">
        <v>342</v>
      </c>
      <c r="E85" s="659">
        <v>15</v>
      </c>
      <c r="F85" s="658" t="s">
        <v>248</v>
      </c>
      <c r="G85" s="662">
        <v>1.6875000000000002E-3</v>
      </c>
      <c r="H85" s="661">
        <v>8.1000000000000003E-2</v>
      </c>
      <c r="I85" s="662" t="s">
        <v>298</v>
      </c>
    </row>
    <row r="86" spans="1:9" ht="15.75" x14ac:dyDescent="0.25">
      <c r="A86" s="657">
        <v>84</v>
      </c>
      <c r="B86" s="658" t="s">
        <v>295</v>
      </c>
      <c r="C86" s="658" t="s">
        <v>296</v>
      </c>
      <c r="D86" s="657" t="s">
        <v>342</v>
      </c>
      <c r="E86" s="659">
        <v>18</v>
      </c>
      <c r="F86" s="658" t="s">
        <v>276</v>
      </c>
      <c r="G86" s="662">
        <v>3.0374999999999998E-3</v>
      </c>
      <c r="H86" s="661">
        <v>8.1000000000000003E-2</v>
      </c>
      <c r="I86" s="662" t="s">
        <v>298</v>
      </c>
    </row>
    <row r="87" spans="1:9" ht="15.75" x14ac:dyDescent="0.25">
      <c r="A87" s="657">
        <v>85</v>
      </c>
      <c r="B87" s="658" t="s">
        <v>295</v>
      </c>
      <c r="C87" s="658" t="s">
        <v>296</v>
      </c>
      <c r="D87" s="657" t="s">
        <v>342</v>
      </c>
      <c r="E87" s="659">
        <v>18</v>
      </c>
      <c r="F87" s="658" t="s">
        <v>276</v>
      </c>
      <c r="G87" s="662">
        <v>3.075E-3</v>
      </c>
      <c r="H87" s="661">
        <v>8.2000000000000003E-2</v>
      </c>
      <c r="I87" s="662" t="s">
        <v>298</v>
      </c>
    </row>
    <row r="88" spans="1:9" ht="15.75" x14ac:dyDescent="0.25">
      <c r="A88" s="657">
        <v>86</v>
      </c>
      <c r="B88" s="658" t="s">
        <v>285</v>
      </c>
      <c r="C88" s="658" t="s">
        <v>296</v>
      </c>
      <c r="D88" s="657" t="s">
        <v>342</v>
      </c>
      <c r="E88" s="659">
        <v>16</v>
      </c>
      <c r="F88" s="658" t="s">
        <v>276</v>
      </c>
      <c r="G88" s="662">
        <v>1.8222222222222223E-3</v>
      </c>
      <c r="H88" s="661">
        <v>8.2000000000000003E-2</v>
      </c>
      <c r="I88" s="662" t="s">
        <v>298</v>
      </c>
    </row>
    <row r="89" spans="1:9" ht="15.75" x14ac:dyDescent="0.25">
      <c r="A89" s="657">
        <v>87</v>
      </c>
      <c r="B89" s="658" t="s">
        <v>1316</v>
      </c>
      <c r="C89" s="658" t="s">
        <v>296</v>
      </c>
      <c r="D89" s="657" t="s">
        <v>342</v>
      </c>
      <c r="E89" s="659">
        <v>105</v>
      </c>
      <c r="F89" s="658" t="s">
        <v>276</v>
      </c>
      <c r="G89" s="662">
        <v>1.2104166666666666E-2</v>
      </c>
      <c r="H89" s="661">
        <v>8.3000000000000004E-2</v>
      </c>
      <c r="I89" s="662" t="s">
        <v>298</v>
      </c>
    </row>
    <row r="90" spans="1:9" ht="15.75" x14ac:dyDescent="0.25">
      <c r="A90" s="657">
        <v>88</v>
      </c>
      <c r="B90" s="658" t="s">
        <v>1314</v>
      </c>
      <c r="C90" s="658" t="s">
        <v>296</v>
      </c>
      <c r="D90" s="657" t="s">
        <v>342</v>
      </c>
      <c r="E90" s="659">
        <v>17</v>
      </c>
      <c r="F90" s="658" t="s">
        <v>276</v>
      </c>
      <c r="G90" s="662">
        <v>1.9833333333333335E-3</v>
      </c>
      <c r="H90" s="661">
        <v>8.4000000000000005E-2</v>
      </c>
      <c r="I90" s="662" t="s">
        <v>298</v>
      </c>
    </row>
    <row r="91" spans="1:9" ht="15.75" x14ac:dyDescent="0.25">
      <c r="A91" s="657">
        <v>89</v>
      </c>
      <c r="B91" s="658" t="s">
        <v>1315</v>
      </c>
      <c r="C91" s="657" t="s">
        <v>296</v>
      </c>
      <c r="D91" s="657" t="s">
        <v>342</v>
      </c>
      <c r="E91" s="659">
        <v>60</v>
      </c>
      <c r="F91" s="658" t="s">
        <v>276</v>
      </c>
      <c r="G91" s="657">
        <v>8.4000000000000005E-2</v>
      </c>
      <c r="H91" s="663">
        <v>8.4000000000000005E-2</v>
      </c>
      <c r="I91" s="662" t="s">
        <v>298</v>
      </c>
    </row>
    <row r="92" spans="1:9" ht="15.75" x14ac:dyDescent="0.25">
      <c r="A92" s="657">
        <v>90</v>
      </c>
      <c r="B92" s="658" t="s">
        <v>1315</v>
      </c>
      <c r="C92" s="657" t="s">
        <v>296</v>
      </c>
      <c r="D92" s="657" t="s">
        <v>342</v>
      </c>
      <c r="E92" s="659">
        <v>60</v>
      </c>
      <c r="F92" s="658" t="s">
        <v>276</v>
      </c>
      <c r="G92" s="657">
        <v>8.7999999999999995E-2</v>
      </c>
      <c r="H92" s="663">
        <v>8.7999999999999995E-2</v>
      </c>
      <c r="I92" s="657" t="s">
        <v>297</v>
      </c>
    </row>
    <row r="93" spans="1:9" ht="15.75" x14ac:dyDescent="0.25">
      <c r="A93" s="657">
        <v>91</v>
      </c>
      <c r="B93" s="658" t="s">
        <v>1316</v>
      </c>
      <c r="C93" s="658" t="s">
        <v>296</v>
      </c>
      <c r="D93" s="657" t="s">
        <v>342</v>
      </c>
      <c r="E93" s="659">
        <v>105</v>
      </c>
      <c r="F93" s="658" t="s">
        <v>276</v>
      </c>
      <c r="G93" s="662">
        <v>1.2833333333333334E-2</v>
      </c>
      <c r="H93" s="661">
        <v>8.7999999999999995E-2</v>
      </c>
      <c r="I93" s="662" t="s">
        <v>298</v>
      </c>
    </row>
    <row r="94" spans="1:9" ht="15.75" x14ac:dyDescent="0.25">
      <c r="A94" s="657">
        <v>92</v>
      </c>
      <c r="B94" s="658" t="s">
        <v>1316</v>
      </c>
      <c r="C94" s="658" t="s">
        <v>296</v>
      </c>
      <c r="D94" s="657" t="s">
        <v>342</v>
      </c>
      <c r="E94" s="659">
        <v>15</v>
      </c>
      <c r="F94" s="658" t="s">
        <v>248</v>
      </c>
      <c r="G94" s="662">
        <v>1.8541666666666667E-3</v>
      </c>
      <c r="H94" s="661">
        <v>8.8999999999999996E-2</v>
      </c>
      <c r="I94" s="662" t="s">
        <v>298</v>
      </c>
    </row>
    <row r="95" spans="1:9" ht="15.75" x14ac:dyDescent="0.25">
      <c r="A95" s="657">
        <v>93</v>
      </c>
      <c r="B95" s="658" t="s">
        <v>1316</v>
      </c>
      <c r="C95" s="658" t="s">
        <v>296</v>
      </c>
      <c r="D95" s="657" t="s">
        <v>342</v>
      </c>
      <c r="E95" s="659">
        <v>15</v>
      </c>
      <c r="F95" s="658" t="s">
        <v>248</v>
      </c>
      <c r="G95" s="662">
        <v>1.8541666666666667E-3</v>
      </c>
      <c r="H95" s="661">
        <v>8.8999999999999996E-2</v>
      </c>
      <c r="I95" s="662" t="s">
        <v>298</v>
      </c>
    </row>
    <row r="96" spans="1:9" ht="15.75" x14ac:dyDescent="0.25">
      <c r="A96" s="657">
        <v>94</v>
      </c>
      <c r="B96" s="658" t="s">
        <v>1314</v>
      </c>
      <c r="C96" s="658" t="s">
        <v>296</v>
      </c>
      <c r="D96" s="657" t="s">
        <v>342</v>
      </c>
      <c r="E96" s="659">
        <v>60</v>
      </c>
      <c r="F96" s="658" t="s">
        <v>276</v>
      </c>
      <c r="G96" s="657" t="s">
        <v>1317</v>
      </c>
      <c r="H96" s="665">
        <v>0.09</v>
      </c>
      <c r="I96" s="662" t="s">
        <v>298</v>
      </c>
    </row>
    <row r="97" spans="1:9" ht="15.75" x14ac:dyDescent="0.25">
      <c r="A97" s="657">
        <v>95</v>
      </c>
      <c r="B97" s="658" t="s">
        <v>1314</v>
      </c>
      <c r="C97" s="658" t="s">
        <v>296</v>
      </c>
      <c r="D97" s="657" t="s">
        <v>342</v>
      </c>
      <c r="E97" s="659">
        <v>60</v>
      </c>
      <c r="F97" s="658" t="s">
        <v>276</v>
      </c>
      <c r="G97" s="657" t="s">
        <v>1317</v>
      </c>
      <c r="H97" s="665">
        <v>0.09</v>
      </c>
      <c r="I97" s="662" t="s">
        <v>298</v>
      </c>
    </row>
    <row r="98" spans="1:9" ht="15.75" x14ac:dyDescent="0.25">
      <c r="A98" s="657">
        <v>96</v>
      </c>
      <c r="B98" s="658" t="s">
        <v>1315</v>
      </c>
      <c r="C98" s="658" t="s">
        <v>296</v>
      </c>
      <c r="D98" s="657" t="s">
        <v>342</v>
      </c>
      <c r="E98" s="659">
        <v>42</v>
      </c>
      <c r="F98" s="658" t="s">
        <v>276</v>
      </c>
      <c r="G98" s="657" t="s">
        <v>1317</v>
      </c>
      <c r="H98" s="665">
        <v>0.09</v>
      </c>
      <c r="I98" s="662" t="s">
        <v>298</v>
      </c>
    </row>
    <row r="99" spans="1:9" ht="31.5" x14ac:dyDescent="0.25">
      <c r="A99" s="657">
        <v>97</v>
      </c>
      <c r="B99" s="664" t="s">
        <v>1316</v>
      </c>
      <c r="C99" s="664" t="s">
        <v>296</v>
      </c>
      <c r="D99" s="657" t="s">
        <v>342</v>
      </c>
      <c r="E99" s="659">
        <v>33</v>
      </c>
      <c r="F99" s="658" t="s">
        <v>276</v>
      </c>
      <c r="G99" s="657" t="s">
        <v>1317</v>
      </c>
      <c r="H99" s="661">
        <v>0.09</v>
      </c>
      <c r="I99" s="662" t="s">
        <v>298</v>
      </c>
    </row>
    <row r="100" spans="1:9" ht="15.75" x14ac:dyDescent="0.25">
      <c r="A100" s="657">
        <v>98</v>
      </c>
      <c r="B100" s="658" t="s">
        <v>1316</v>
      </c>
      <c r="C100" s="658" t="s">
        <v>296</v>
      </c>
      <c r="D100" s="657" t="s">
        <v>342</v>
      </c>
      <c r="E100" s="659">
        <v>60</v>
      </c>
      <c r="F100" s="658" t="s">
        <v>276</v>
      </c>
      <c r="G100" s="657" t="s">
        <v>1317</v>
      </c>
      <c r="H100" s="665">
        <v>0.09</v>
      </c>
      <c r="I100" s="662" t="s">
        <v>298</v>
      </c>
    </row>
    <row r="101" spans="1:9" ht="15.75" x14ac:dyDescent="0.25">
      <c r="A101" s="657">
        <v>99</v>
      </c>
      <c r="B101" s="658" t="s">
        <v>1316</v>
      </c>
      <c r="C101" s="658" t="s">
        <v>296</v>
      </c>
      <c r="D101" s="657" t="s">
        <v>342</v>
      </c>
      <c r="E101" s="659">
        <v>60</v>
      </c>
      <c r="F101" s="658" t="s">
        <v>276</v>
      </c>
      <c r="G101" s="657" t="s">
        <v>1317</v>
      </c>
      <c r="H101" s="665">
        <v>0.09</v>
      </c>
      <c r="I101" s="662" t="s">
        <v>298</v>
      </c>
    </row>
    <row r="102" spans="1:9" ht="15.75" x14ac:dyDescent="0.25">
      <c r="A102" s="657">
        <v>100</v>
      </c>
      <c r="B102" s="658" t="s">
        <v>1316</v>
      </c>
      <c r="C102" s="658" t="s">
        <v>296</v>
      </c>
      <c r="D102" s="657" t="s">
        <v>342</v>
      </c>
      <c r="E102" s="659">
        <v>60</v>
      </c>
      <c r="F102" s="658" t="s">
        <v>276</v>
      </c>
      <c r="G102" s="657" t="s">
        <v>1317</v>
      </c>
      <c r="H102" s="665">
        <v>0.09</v>
      </c>
      <c r="I102" s="662" t="s">
        <v>298</v>
      </c>
    </row>
    <row r="103" spans="1:9" ht="15.75" x14ac:dyDescent="0.25">
      <c r="A103" s="657">
        <v>101</v>
      </c>
      <c r="B103" s="658" t="s">
        <v>285</v>
      </c>
      <c r="C103" s="658" t="s">
        <v>296</v>
      </c>
      <c r="D103" s="657" t="s">
        <v>342</v>
      </c>
      <c r="E103" s="659">
        <v>120</v>
      </c>
      <c r="F103" s="658" t="s">
        <v>276</v>
      </c>
      <c r="G103" s="662">
        <v>2.3E-2</v>
      </c>
      <c r="H103" s="665">
        <v>0.09</v>
      </c>
      <c r="I103" s="662" t="s">
        <v>298</v>
      </c>
    </row>
    <row r="104" spans="1:9" ht="15.75" x14ac:dyDescent="0.25">
      <c r="A104" s="657">
        <v>102</v>
      </c>
      <c r="B104" s="658" t="s">
        <v>1316</v>
      </c>
      <c r="C104" s="658" t="s">
        <v>296</v>
      </c>
      <c r="D104" s="657" t="s">
        <v>342</v>
      </c>
      <c r="E104" s="659">
        <v>15</v>
      </c>
      <c r="F104" s="658" t="s">
        <v>248</v>
      </c>
      <c r="G104" s="662">
        <v>1.9166666666666666E-3</v>
      </c>
      <c r="H104" s="661">
        <v>9.1999999999999998E-2</v>
      </c>
      <c r="I104" s="662" t="s">
        <v>298</v>
      </c>
    </row>
    <row r="105" spans="1:9" ht="15.75" x14ac:dyDescent="0.25">
      <c r="A105" s="657">
        <v>103</v>
      </c>
      <c r="B105" s="658" t="s">
        <v>1316</v>
      </c>
      <c r="C105" s="658" t="s">
        <v>296</v>
      </c>
      <c r="D105" s="657" t="s">
        <v>342</v>
      </c>
      <c r="E105" s="659">
        <v>15</v>
      </c>
      <c r="F105" s="658" t="s">
        <v>248</v>
      </c>
      <c r="G105" s="662">
        <v>1.9166666666666666E-3</v>
      </c>
      <c r="H105" s="661">
        <v>9.1999999999999998E-2</v>
      </c>
      <c r="I105" s="662" t="s">
        <v>298</v>
      </c>
    </row>
    <row r="106" spans="1:9" ht="15.75" x14ac:dyDescent="0.25">
      <c r="A106" s="657">
        <v>104</v>
      </c>
      <c r="B106" s="658" t="s">
        <v>1316</v>
      </c>
      <c r="C106" s="658" t="s">
        <v>296</v>
      </c>
      <c r="D106" s="657" t="s">
        <v>342</v>
      </c>
      <c r="E106" s="659">
        <v>15</v>
      </c>
      <c r="F106" s="658" t="s">
        <v>248</v>
      </c>
      <c r="G106" s="662">
        <v>1.9375E-3</v>
      </c>
      <c r="H106" s="661">
        <v>9.2999999999999999E-2</v>
      </c>
      <c r="I106" s="662" t="s">
        <v>298</v>
      </c>
    </row>
    <row r="107" spans="1:9" ht="15.75" x14ac:dyDescent="0.25">
      <c r="A107" s="657">
        <v>105</v>
      </c>
      <c r="B107" s="658" t="s">
        <v>1316</v>
      </c>
      <c r="C107" s="658" t="s">
        <v>296</v>
      </c>
      <c r="D107" s="657" t="s">
        <v>342</v>
      </c>
      <c r="E107" s="659">
        <v>15</v>
      </c>
      <c r="F107" s="658" t="s">
        <v>248</v>
      </c>
      <c r="G107" s="662">
        <v>1.9375E-3</v>
      </c>
      <c r="H107" s="661">
        <v>9.2999999999999999E-2</v>
      </c>
      <c r="I107" s="662" t="s">
        <v>298</v>
      </c>
    </row>
    <row r="108" spans="1:9" ht="15.75" x14ac:dyDescent="0.25">
      <c r="A108" s="657">
        <v>106</v>
      </c>
      <c r="B108" s="658" t="s">
        <v>1316</v>
      </c>
      <c r="C108" s="658" t="s">
        <v>296</v>
      </c>
      <c r="D108" s="657" t="s">
        <v>342</v>
      </c>
      <c r="E108" s="659">
        <v>15</v>
      </c>
      <c r="F108" s="658" t="s">
        <v>248</v>
      </c>
      <c r="G108" s="662">
        <v>2E-3</v>
      </c>
      <c r="H108" s="661">
        <v>9.6000000000000002E-2</v>
      </c>
      <c r="I108" s="662" t="s">
        <v>298</v>
      </c>
    </row>
    <row r="109" spans="1:9" ht="31.5" x14ac:dyDescent="0.25">
      <c r="A109" s="657">
        <v>107</v>
      </c>
      <c r="B109" s="666" t="s">
        <v>1316</v>
      </c>
      <c r="C109" s="666" t="s">
        <v>296</v>
      </c>
      <c r="D109" s="657" t="s">
        <v>342</v>
      </c>
      <c r="E109" s="659">
        <v>20</v>
      </c>
      <c r="F109" s="658" t="s">
        <v>276</v>
      </c>
      <c r="G109" s="657" t="s">
        <v>1317</v>
      </c>
      <c r="H109" s="661">
        <v>9.7000000000000003E-2</v>
      </c>
      <c r="I109" s="662" t="s">
        <v>298</v>
      </c>
    </row>
    <row r="110" spans="1:9" ht="31.5" x14ac:dyDescent="0.25">
      <c r="A110" s="657">
        <v>108</v>
      </c>
      <c r="B110" s="666" t="s">
        <v>285</v>
      </c>
      <c r="C110" s="666" t="s">
        <v>296</v>
      </c>
      <c r="D110" s="657" t="s">
        <v>342</v>
      </c>
      <c r="E110" s="659">
        <v>23</v>
      </c>
      <c r="F110" s="658" t="s">
        <v>276</v>
      </c>
      <c r="G110" s="657" t="s">
        <v>1317</v>
      </c>
      <c r="H110" s="661">
        <v>9.7000000000000003E-2</v>
      </c>
      <c r="I110" s="662" t="s">
        <v>298</v>
      </c>
    </row>
    <row r="111" spans="1:9" ht="15.75" x14ac:dyDescent="0.25">
      <c r="A111" s="657">
        <v>109</v>
      </c>
      <c r="B111" s="658" t="s">
        <v>1314</v>
      </c>
      <c r="C111" s="658" t="s">
        <v>296</v>
      </c>
      <c r="D111" s="657" t="s">
        <v>342</v>
      </c>
      <c r="E111" s="659">
        <v>22</v>
      </c>
      <c r="F111" s="658" t="s">
        <v>276</v>
      </c>
      <c r="G111" s="662">
        <v>2.0717172352084242E-3</v>
      </c>
      <c r="H111" s="661">
        <v>9.9894438323140752E-2</v>
      </c>
      <c r="I111" s="662" t="s">
        <v>298</v>
      </c>
    </row>
    <row r="112" spans="1:9" ht="15.75" x14ac:dyDescent="0.25">
      <c r="A112" s="657">
        <v>110</v>
      </c>
      <c r="B112" s="658" t="s">
        <v>1314</v>
      </c>
      <c r="C112" s="658" t="s">
        <v>902</v>
      </c>
      <c r="D112" s="657" t="s">
        <v>342</v>
      </c>
      <c r="E112" s="659">
        <v>25</v>
      </c>
      <c r="F112" s="658" t="s">
        <v>276</v>
      </c>
      <c r="G112" s="662">
        <v>2.3542241309186633E-3</v>
      </c>
      <c r="H112" s="661">
        <v>9.9894438323140752E-2</v>
      </c>
      <c r="I112" s="662" t="s">
        <v>298</v>
      </c>
    </row>
    <row r="113" spans="1:9" ht="15.75" x14ac:dyDescent="0.25">
      <c r="A113" s="657">
        <v>111</v>
      </c>
      <c r="B113" s="658" t="s">
        <v>1314</v>
      </c>
      <c r="C113" s="658" t="s">
        <v>296</v>
      </c>
      <c r="D113" s="657" t="s">
        <v>342</v>
      </c>
      <c r="E113" s="659">
        <v>25</v>
      </c>
      <c r="F113" s="658" t="s">
        <v>276</v>
      </c>
      <c r="G113" s="662">
        <v>2.3542241309186633E-3</v>
      </c>
      <c r="H113" s="661">
        <v>9.9894438323140752E-2</v>
      </c>
      <c r="I113" s="662" t="s">
        <v>298</v>
      </c>
    </row>
    <row r="114" spans="1:9" ht="15.75" x14ac:dyDescent="0.25">
      <c r="A114" s="657">
        <v>112</v>
      </c>
      <c r="B114" s="658" t="s">
        <v>1314</v>
      </c>
      <c r="C114" s="658" t="s">
        <v>296</v>
      </c>
      <c r="D114" s="657" t="s">
        <v>342</v>
      </c>
      <c r="E114" s="659">
        <v>30</v>
      </c>
      <c r="F114" s="658" t="s">
        <v>276</v>
      </c>
      <c r="G114" s="662">
        <v>2.8250689571023969E-3</v>
      </c>
      <c r="H114" s="661">
        <v>9.9894438323140752E-2</v>
      </c>
      <c r="I114" s="662" t="s">
        <v>298</v>
      </c>
    </row>
    <row r="115" spans="1:9" ht="15.75" x14ac:dyDescent="0.25">
      <c r="A115" s="657">
        <v>113</v>
      </c>
      <c r="B115" s="658" t="s">
        <v>1314</v>
      </c>
      <c r="C115" s="658" t="s">
        <v>296</v>
      </c>
      <c r="D115" s="657" t="s">
        <v>342</v>
      </c>
      <c r="E115" s="659">
        <v>30</v>
      </c>
      <c r="F115" s="658" t="s">
        <v>276</v>
      </c>
      <c r="G115" s="662">
        <v>2.8250689571023969E-3</v>
      </c>
      <c r="H115" s="661">
        <v>9.9894438323140752E-2</v>
      </c>
      <c r="I115" s="662" t="s">
        <v>298</v>
      </c>
    </row>
    <row r="116" spans="1:9" ht="15.75" x14ac:dyDescent="0.25">
      <c r="A116" s="657">
        <v>114</v>
      </c>
      <c r="B116" s="658" t="s">
        <v>1314</v>
      </c>
      <c r="C116" s="658" t="s">
        <v>296</v>
      </c>
      <c r="D116" s="657" t="s">
        <v>342</v>
      </c>
      <c r="E116" s="659">
        <v>30</v>
      </c>
      <c r="F116" s="658" t="s">
        <v>276</v>
      </c>
      <c r="G116" s="662">
        <v>2.8250689571023969E-3</v>
      </c>
      <c r="H116" s="661">
        <v>9.9894438323140752E-2</v>
      </c>
      <c r="I116" s="662" t="s">
        <v>298</v>
      </c>
    </row>
    <row r="117" spans="1:9" ht="15.75" x14ac:dyDescent="0.25">
      <c r="A117" s="657">
        <v>115</v>
      </c>
      <c r="B117" s="658" t="s">
        <v>1314</v>
      </c>
      <c r="C117" s="658" t="s">
        <v>296</v>
      </c>
      <c r="D117" s="657" t="s">
        <v>342</v>
      </c>
      <c r="E117" s="659">
        <v>30</v>
      </c>
      <c r="F117" s="658" t="s">
        <v>276</v>
      </c>
      <c r="G117" s="662">
        <v>2.8250689571023969E-3</v>
      </c>
      <c r="H117" s="661">
        <v>9.9894438323140752E-2</v>
      </c>
      <c r="I117" s="662" t="s">
        <v>298</v>
      </c>
    </row>
    <row r="118" spans="1:9" ht="15.75" x14ac:dyDescent="0.25">
      <c r="A118" s="657">
        <v>116</v>
      </c>
      <c r="B118" s="658" t="s">
        <v>1314</v>
      </c>
      <c r="C118" s="658" t="s">
        <v>296</v>
      </c>
      <c r="D118" s="657" t="s">
        <v>342</v>
      </c>
      <c r="E118" s="659">
        <v>30</v>
      </c>
      <c r="F118" s="658" t="s">
        <v>276</v>
      </c>
      <c r="G118" s="662">
        <v>2.8250689571023969E-3</v>
      </c>
      <c r="H118" s="661">
        <v>9.9894438323140752E-2</v>
      </c>
      <c r="I118" s="657" t="s">
        <v>297</v>
      </c>
    </row>
    <row r="119" spans="1:9" ht="15.75" x14ac:dyDescent="0.25">
      <c r="A119" s="657">
        <v>117</v>
      </c>
      <c r="B119" s="658" t="s">
        <v>1314</v>
      </c>
      <c r="C119" s="658" t="s">
        <v>296</v>
      </c>
      <c r="D119" s="657" t="s">
        <v>342</v>
      </c>
      <c r="E119" s="659">
        <v>30</v>
      </c>
      <c r="F119" s="658" t="s">
        <v>276</v>
      </c>
      <c r="G119" s="662">
        <v>2.8250689571023969E-3</v>
      </c>
      <c r="H119" s="661">
        <v>9.9894438323140752E-2</v>
      </c>
      <c r="I119" s="662" t="s">
        <v>298</v>
      </c>
    </row>
    <row r="120" spans="1:9" ht="15.75" x14ac:dyDescent="0.25">
      <c r="A120" s="657">
        <v>118</v>
      </c>
      <c r="B120" s="658" t="s">
        <v>1314</v>
      </c>
      <c r="C120" s="658" t="s">
        <v>296</v>
      </c>
      <c r="D120" s="657" t="s">
        <v>342</v>
      </c>
      <c r="E120" s="659">
        <v>30</v>
      </c>
      <c r="F120" s="658" t="s">
        <v>276</v>
      </c>
      <c r="G120" s="662">
        <v>2.8250689571023969E-3</v>
      </c>
      <c r="H120" s="661">
        <v>9.9894438323140752E-2</v>
      </c>
      <c r="I120" s="662" t="s">
        <v>298</v>
      </c>
    </row>
    <row r="121" spans="1:9" ht="15.75" x14ac:dyDescent="0.25">
      <c r="A121" s="657">
        <v>119</v>
      </c>
      <c r="B121" s="658" t="s">
        <v>1314</v>
      </c>
      <c r="C121" s="658" t="s">
        <v>902</v>
      </c>
      <c r="D121" s="657" t="s">
        <v>342</v>
      </c>
      <c r="E121" s="659">
        <v>30</v>
      </c>
      <c r="F121" s="658" t="s">
        <v>276</v>
      </c>
      <c r="G121" s="662">
        <v>2.8250689571023969E-3</v>
      </c>
      <c r="H121" s="661">
        <v>9.9894438323140752E-2</v>
      </c>
      <c r="I121" s="662" t="s">
        <v>298</v>
      </c>
    </row>
    <row r="122" spans="1:9" ht="15.75" x14ac:dyDescent="0.25">
      <c r="A122" s="657">
        <v>120</v>
      </c>
      <c r="B122" s="658" t="s">
        <v>1314</v>
      </c>
      <c r="C122" s="658" t="s">
        <v>902</v>
      </c>
      <c r="D122" s="657" t="s">
        <v>342</v>
      </c>
      <c r="E122" s="659">
        <v>30</v>
      </c>
      <c r="F122" s="658" t="s">
        <v>276</v>
      </c>
      <c r="G122" s="662">
        <v>2.8250689571023969E-3</v>
      </c>
      <c r="H122" s="661">
        <v>9.9894438323140752E-2</v>
      </c>
      <c r="I122" s="662" t="s">
        <v>298</v>
      </c>
    </row>
    <row r="123" spans="1:9" ht="15.75" x14ac:dyDescent="0.25">
      <c r="A123" s="657">
        <v>121</v>
      </c>
      <c r="B123" s="658" t="s">
        <v>1314</v>
      </c>
      <c r="C123" s="658" t="s">
        <v>296</v>
      </c>
      <c r="D123" s="657" t="s">
        <v>342</v>
      </c>
      <c r="E123" s="659">
        <v>30</v>
      </c>
      <c r="F123" s="658" t="s">
        <v>276</v>
      </c>
      <c r="G123" s="662">
        <v>2.8250689571023969E-3</v>
      </c>
      <c r="H123" s="661">
        <v>9.9894438323140752E-2</v>
      </c>
      <c r="I123" s="662" t="s">
        <v>298</v>
      </c>
    </row>
    <row r="124" spans="1:9" ht="15.75" x14ac:dyDescent="0.25">
      <c r="A124" s="657">
        <v>122</v>
      </c>
      <c r="B124" s="658" t="s">
        <v>1314</v>
      </c>
      <c r="C124" s="658" t="s">
        <v>296</v>
      </c>
      <c r="D124" s="657" t="s">
        <v>342</v>
      </c>
      <c r="E124" s="659">
        <v>45</v>
      </c>
      <c r="F124" s="658" t="s">
        <v>276</v>
      </c>
      <c r="G124" s="662">
        <v>4.2376034356535943E-3</v>
      </c>
      <c r="H124" s="661">
        <v>9.9894438323140752E-2</v>
      </c>
      <c r="I124" s="662" t="s">
        <v>298</v>
      </c>
    </row>
    <row r="125" spans="1:9" ht="15.75" x14ac:dyDescent="0.25">
      <c r="A125" s="657">
        <v>123</v>
      </c>
      <c r="B125" s="658" t="s">
        <v>1314</v>
      </c>
      <c r="C125" s="658" t="s">
        <v>296</v>
      </c>
      <c r="D125" s="657" t="s">
        <v>342</v>
      </c>
      <c r="E125" s="659">
        <v>45</v>
      </c>
      <c r="F125" s="658" t="s">
        <v>276</v>
      </c>
      <c r="G125" s="662">
        <v>4.2376034356535943E-3</v>
      </c>
      <c r="H125" s="661">
        <v>9.9894438323140752E-2</v>
      </c>
      <c r="I125" s="662" t="s">
        <v>298</v>
      </c>
    </row>
    <row r="126" spans="1:9" ht="15.75" x14ac:dyDescent="0.25">
      <c r="A126" s="657">
        <v>124</v>
      </c>
      <c r="B126" s="658" t="s">
        <v>285</v>
      </c>
      <c r="C126" s="658" t="s">
        <v>296</v>
      </c>
      <c r="D126" s="657" t="s">
        <v>342</v>
      </c>
      <c r="E126" s="659">
        <v>20</v>
      </c>
      <c r="F126" s="658" t="s">
        <v>276</v>
      </c>
      <c r="G126" s="662">
        <v>1.883379304734931E-3</v>
      </c>
      <c r="H126" s="661">
        <v>9.9894438323140752E-2</v>
      </c>
      <c r="I126" s="662" t="s">
        <v>298</v>
      </c>
    </row>
    <row r="127" spans="1:9" ht="15.75" x14ac:dyDescent="0.25">
      <c r="A127" s="657">
        <v>125</v>
      </c>
      <c r="B127" s="658" t="s">
        <v>295</v>
      </c>
      <c r="C127" s="658" t="s">
        <v>296</v>
      </c>
      <c r="D127" s="657" t="s">
        <v>342</v>
      </c>
      <c r="E127" s="659">
        <v>15</v>
      </c>
      <c r="F127" s="658" t="s">
        <v>248</v>
      </c>
      <c r="G127" s="662">
        <v>3.1250000000000002E-3</v>
      </c>
      <c r="H127" s="661">
        <v>0.1</v>
      </c>
      <c r="I127" s="662" t="s">
        <v>298</v>
      </c>
    </row>
    <row r="128" spans="1:9" ht="15.75" x14ac:dyDescent="0.25">
      <c r="A128" s="657">
        <v>126</v>
      </c>
      <c r="B128" s="658" t="s">
        <v>295</v>
      </c>
      <c r="C128" s="658" t="s">
        <v>296</v>
      </c>
      <c r="D128" s="657" t="s">
        <v>342</v>
      </c>
      <c r="E128" s="659">
        <v>15</v>
      </c>
      <c r="F128" s="658" t="s">
        <v>248</v>
      </c>
      <c r="G128" s="662">
        <v>3.1250000000000002E-3</v>
      </c>
      <c r="H128" s="661">
        <v>0.1</v>
      </c>
      <c r="I128" s="662" t="s">
        <v>298</v>
      </c>
    </row>
    <row r="129" spans="1:9" ht="15.75" x14ac:dyDescent="0.25">
      <c r="A129" s="657">
        <v>127</v>
      </c>
      <c r="B129" s="658" t="s">
        <v>295</v>
      </c>
      <c r="C129" s="658" t="s">
        <v>296</v>
      </c>
      <c r="D129" s="657" t="s">
        <v>342</v>
      </c>
      <c r="E129" s="659">
        <v>15</v>
      </c>
      <c r="F129" s="658" t="s">
        <v>248</v>
      </c>
      <c r="G129" s="662">
        <v>3.1250000000000002E-3</v>
      </c>
      <c r="H129" s="661">
        <v>0.1</v>
      </c>
      <c r="I129" s="662" t="s">
        <v>298</v>
      </c>
    </row>
    <row r="130" spans="1:9" ht="15.75" x14ac:dyDescent="0.25">
      <c r="A130" s="657">
        <v>128</v>
      </c>
      <c r="B130" s="658" t="s">
        <v>1314</v>
      </c>
      <c r="C130" s="658" t="s">
        <v>296</v>
      </c>
      <c r="D130" s="657" t="s">
        <v>342</v>
      </c>
      <c r="E130" s="659">
        <v>45</v>
      </c>
      <c r="F130" s="658" t="s">
        <v>276</v>
      </c>
      <c r="G130" s="657" t="s">
        <v>1317</v>
      </c>
      <c r="H130" s="665">
        <v>0.1</v>
      </c>
      <c r="I130" s="662" t="s">
        <v>298</v>
      </c>
    </row>
    <row r="131" spans="1:9" ht="15.75" x14ac:dyDescent="0.25">
      <c r="A131" s="657">
        <v>129</v>
      </c>
      <c r="B131" s="658" t="s">
        <v>1314</v>
      </c>
      <c r="C131" s="658" t="s">
        <v>296</v>
      </c>
      <c r="D131" s="657" t="s">
        <v>342</v>
      </c>
      <c r="E131" s="659">
        <v>48</v>
      </c>
      <c r="F131" s="658" t="s">
        <v>276</v>
      </c>
      <c r="G131" s="657" t="s">
        <v>1317</v>
      </c>
      <c r="H131" s="665">
        <v>0.1</v>
      </c>
      <c r="I131" s="662" t="s">
        <v>298</v>
      </c>
    </row>
    <row r="132" spans="1:9" ht="15.75" x14ac:dyDescent="0.25">
      <c r="A132" s="657">
        <v>130</v>
      </c>
      <c r="B132" s="658" t="s">
        <v>1314</v>
      </c>
      <c r="C132" s="658" t="s">
        <v>296</v>
      </c>
      <c r="D132" s="657" t="s">
        <v>342</v>
      </c>
      <c r="E132" s="659">
        <v>49</v>
      </c>
      <c r="F132" s="658" t="s">
        <v>276</v>
      </c>
      <c r="G132" s="657" t="s">
        <v>1317</v>
      </c>
      <c r="H132" s="665">
        <v>0.1</v>
      </c>
      <c r="I132" s="662" t="s">
        <v>298</v>
      </c>
    </row>
    <row r="133" spans="1:9" ht="15.75" x14ac:dyDescent="0.25">
      <c r="A133" s="657">
        <v>131</v>
      </c>
      <c r="B133" s="658" t="s">
        <v>1316</v>
      </c>
      <c r="C133" s="658" t="s">
        <v>296</v>
      </c>
      <c r="D133" s="657" t="s">
        <v>342</v>
      </c>
      <c r="E133" s="659">
        <v>20</v>
      </c>
      <c r="F133" s="658" t="s">
        <v>276</v>
      </c>
      <c r="G133" s="662">
        <v>2.7777777777777779E-3</v>
      </c>
      <c r="H133" s="661">
        <v>0.1</v>
      </c>
      <c r="I133" s="662" t="s">
        <v>298</v>
      </c>
    </row>
    <row r="134" spans="1:9" ht="15.75" x14ac:dyDescent="0.25">
      <c r="A134" s="657">
        <v>132</v>
      </c>
      <c r="B134" s="658" t="s">
        <v>1316</v>
      </c>
      <c r="C134" s="658" t="s">
        <v>296</v>
      </c>
      <c r="D134" s="657" t="s">
        <v>342</v>
      </c>
      <c r="E134" s="659">
        <v>40</v>
      </c>
      <c r="F134" s="658" t="s">
        <v>276</v>
      </c>
      <c r="G134" s="657" t="s">
        <v>1317</v>
      </c>
      <c r="H134" s="665">
        <v>0.1</v>
      </c>
      <c r="I134" s="662" t="s">
        <v>298</v>
      </c>
    </row>
    <row r="135" spans="1:9" ht="15.75" x14ac:dyDescent="0.25">
      <c r="A135" s="657">
        <v>133</v>
      </c>
      <c r="B135" s="658" t="s">
        <v>1316</v>
      </c>
      <c r="C135" s="658" t="s">
        <v>296</v>
      </c>
      <c r="D135" s="657" t="s">
        <v>342</v>
      </c>
      <c r="E135" s="659">
        <v>45</v>
      </c>
      <c r="F135" s="658" t="s">
        <v>276</v>
      </c>
      <c r="G135" s="657" t="s">
        <v>1317</v>
      </c>
      <c r="H135" s="665">
        <v>0.1</v>
      </c>
      <c r="I135" s="662" t="s">
        <v>298</v>
      </c>
    </row>
    <row r="136" spans="1:9" ht="15.75" x14ac:dyDescent="0.25">
      <c r="A136" s="657">
        <v>134</v>
      </c>
      <c r="B136" s="658" t="s">
        <v>1316</v>
      </c>
      <c r="C136" s="658" t="s">
        <v>296</v>
      </c>
      <c r="D136" s="657" t="s">
        <v>342</v>
      </c>
      <c r="E136" s="659">
        <v>46</v>
      </c>
      <c r="F136" s="658" t="s">
        <v>276</v>
      </c>
      <c r="G136" s="657" t="s">
        <v>1317</v>
      </c>
      <c r="H136" s="665">
        <v>0.1</v>
      </c>
      <c r="I136" s="662" t="s">
        <v>298</v>
      </c>
    </row>
    <row r="137" spans="1:9" ht="15.75" x14ac:dyDescent="0.25">
      <c r="A137" s="657">
        <v>135</v>
      </c>
      <c r="B137" s="658" t="s">
        <v>1316</v>
      </c>
      <c r="C137" s="658" t="s">
        <v>296</v>
      </c>
      <c r="D137" s="657" t="s">
        <v>342</v>
      </c>
      <c r="E137" s="659" t="s">
        <v>1317</v>
      </c>
      <c r="F137" s="658" t="s">
        <v>276</v>
      </c>
      <c r="G137" s="657" t="s">
        <v>1317</v>
      </c>
      <c r="H137" s="661">
        <v>0.1</v>
      </c>
      <c r="I137" s="662" t="s">
        <v>298</v>
      </c>
    </row>
    <row r="138" spans="1:9" ht="15.75" x14ac:dyDescent="0.25">
      <c r="A138" s="657">
        <v>136</v>
      </c>
      <c r="B138" s="658" t="s">
        <v>1316</v>
      </c>
      <c r="C138" s="658" t="s">
        <v>296</v>
      </c>
      <c r="D138" s="657" t="s">
        <v>342</v>
      </c>
      <c r="E138" s="659" t="s">
        <v>1317</v>
      </c>
      <c r="F138" s="658" t="s">
        <v>276</v>
      </c>
      <c r="G138" s="657" t="s">
        <v>1317</v>
      </c>
      <c r="H138" s="661">
        <v>0.1</v>
      </c>
      <c r="I138" s="662" t="s">
        <v>298</v>
      </c>
    </row>
    <row r="139" spans="1:9" ht="15.75" x14ac:dyDescent="0.25">
      <c r="A139" s="657">
        <v>137</v>
      </c>
      <c r="B139" s="658" t="s">
        <v>1316</v>
      </c>
      <c r="C139" s="658" t="s">
        <v>296</v>
      </c>
      <c r="D139" s="657" t="s">
        <v>342</v>
      </c>
      <c r="E139" s="659" t="s">
        <v>1317</v>
      </c>
      <c r="F139" s="658" t="s">
        <v>276</v>
      </c>
      <c r="G139" s="657" t="s">
        <v>1317</v>
      </c>
      <c r="H139" s="661">
        <v>0.1</v>
      </c>
      <c r="I139" s="662" t="s">
        <v>298</v>
      </c>
    </row>
    <row r="140" spans="1:9" ht="15.75" x14ac:dyDescent="0.25">
      <c r="A140" s="657">
        <v>138</v>
      </c>
      <c r="B140" s="658" t="s">
        <v>1316</v>
      </c>
      <c r="C140" s="658" t="s">
        <v>296</v>
      </c>
      <c r="D140" s="657" t="s">
        <v>342</v>
      </c>
      <c r="E140" s="659" t="s">
        <v>1317</v>
      </c>
      <c r="F140" s="658" t="s">
        <v>276</v>
      </c>
      <c r="G140" s="657" t="s">
        <v>1317</v>
      </c>
      <c r="H140" s="661">
        <v>0.1</v>
      </c>
      <c r="I140" s="662" t="s">
        <v>298</v>
      </c>
    </row>
    <row r="141" spans="1:9" ht="15.75" x14ac:dyDescent="0.25">
      <c r="A141" s="657">
        <v>139</v>
      </c>
      <c r="B141" s="658" t="s">
        <v>1316</v>
      </c>
      <c r="C141" s="658" t="s">
        <v>296</v>
      </c>
      <c r="D141" s="657" t="s">
        <v>342</v>
      </c>
      <c r="E141" s="659" t="s">
        <v>1317</v>
      </c>
      <c r="F141" s="658" t="s">
        <v>276</v>
      </c>
      <c r="G141" s="657" t="s">
        <v>1317</v>
      </c>
      <c r="H141" s="661">
        <v>0.1</v>
      </c>
      <c r="I141" s="662" t="s">
        <v>298</v>
      </c>
    </row>
    <row r="142" spans="1:9" ht="15.75" x14ac:dyDescent="0.25">
      <c r="A142" s="657">
        <v>140</v>
      </c>
      <c r="B142" s="658" t="s">
        <v>1316</v>
      </c>
      <c r="C142" s="658" t="s">
        <v>296</v>
      </c>
      <c r="D142" s="657" t="s">
        <v>342</v>
      </c>
      <c r="E142" s="659" t="s">
        <v>1317</v>
      </c>
      <c r="F142" s="658" t="s">
        <v>276</v>
      </c>
      <c r="G142" s="657" t="s">
        <v>1317</v>
      </c>
      <c r="H142" s="661">
        <v>0.1</v>
      </c>
      <c r="I142" s="662" t="s">
        <v>298</v>
      </c>
    </row>
    <row r="143" spans="1:9" ht="15.75" x14ac:dyDescent="0.25">
      <c r="A143" s="657">
        <v>141</v>
      </c>
      <c r="B143" s="658" t="s">
        <v>1316</v>
      </c>
      <c r="C143" s="658" t="s">
        <v>296</v>
      </c>
      <c r="D143" s="657" t="s">
        <v>342</v>
      </c>
      <c r="E143" s="659" t="s">
        <v>1317</v>
      </c>
      <c r="F143" s="658" t="s">
        <v>276</v>
      </c>
      <c r="G143" s="657" t="s">
        <v>1317</v>
      </c>
      <c r="H143" s="661">
        <v>0.1</v>
      </c>
      <c r="I143" s="662" t="s">
        <v>298</v>
      </c>
    </row>
    <row r="144" spans="1:9" ht="15.75" x14ac:dyDescent="0.25">
      <c r="A144" s="657">
        <v>142</v>
      </c>
      <c r="B144" s="658" t="s">
        <v>1316</v>
      </c>
      <c r="C144" s="658" t="s">
        <v>296</v>
      </c>
      <c r="D144" s="657" t="s">
        <v>342</v>
      </c>
      <c r="E144" s="659" t="s">
        <v>1317</v>
      </c>
      <c r="F144" s="658" t="s">
        <v>276</v>
      </c>
      <c r="G144" s="657" t="s">
        <v>1317</v>
      </c>
      <c r="H144" s="661">
        <v>0.1</v>
      </c>
      <c r="I144" s="662" t="s">
        <v>298</v>
      </c>
    </row>
    <row r="145" spans="1:9" ht="15.75" x14ac:dyDescent="0.25">
      <c r="A145" s="657">
        <v>143</v>
      </c>
      <c r="B145" s="658" t="s">
        <v>1316</v>
      </c>
      <c r="C145" s="658" t="s">
        <v>296</v>
      </c>
      <c r="D145" s="657" t="s">
        <v>342</v>
      </c>
      <c r="E145" s="659" t="s">
        <v>1317</v>
      </c>
      <c r="F145" s="658" t="s">
        <v>276</v>
      </c>
      <c r="G145" s="657" t="s">
        <v>1317</v>
      </c>
      <c r="H145" s="661">
        <v>0.1</v>
      </c>
      <c r="I145" s="662" t="s">
        <v>298</v>
      </c>
    </row>
    <row r="146" spans="1:9" ht="15.75" x14ac:dyDescent="0.25">
      <c r="A146" s="657">
        <v>144</v>
      </c>
      <c r="B146" s="658" t="s">
        <v>1316</v>
      </c>
      <c r="C146" s="658" t="s">
        <v>296</v>
      </c>
      <c r="D146" s="657" t="s">
        <v>342</v>
      </c>
      <c r="E146" s="659" t="s">
        <v>1317</v>
      </c>
      <c r="F146" s="658" t="s">
        <v>276</v>
      </c>
      <c r="G146" s="657" t="s">
        <v>1317</v>
      </c>
      <c r="H146" s="661">
        <v>0.1</v>
      </c>
      <c r="I146" s="662" t="s">
        <v>298</v>
      </c>
    </row>
    <row r="147" spans="1:9" ht="15.75" x14ac:dyDescent="0.25">
      <c r="A147" s="657">
        <v>145</v>
      </c>
      <c r="B147" s="658" t="s">
        <v>1316</v>
      </c>
      <c r="C147" s="658" t="s">
        <v>296</v>
      </c>
      <c r="D147" s="657" t="s">
        <v>342</v>
      </c>
      <c r="E147" s="659" t="s">
        <v>1317</v>
      </c>
      <c r="F147" s="658" t="s">
        <v>276</v>
      </c>
      <c r="G147" s="657" t="s">
        <v>1317</v>
      </c>
      <c r="H147" s="661">
        <v>0.1</v>
      </c>
      <c r="I147" s="662" t="s">
        <v>298</v>
      </c>
    </row>
    <row r="148" spans="1:9" ht="15.75" x14ac:dyDescent="0.25">
      <c r="A148" s="657">
        <v>146</v>
      </c>
      <c r="B148" s="658" t="s">
        <v>1316</v>
      </c>
      <c r="C148" s="658" t="s">
        <v>296</v>
      </c>
      <c r="D148" s="657" t="s">
        <v>342</v>
      </c>
      <c r="E148" s="659" t="s">
        <v>1317</v>
      </c>
      <c r="F148" s="658" t="s">
        <v>276</v>
      </c>
      <c r="G148" s="657" t="s">
        <v>1317</v>
      </c>
      <c r="H148" s="661">
        <v>0.1</v>
      </c>
      <c r="I148" s="662" t="s">
        <v>298</v>
      </c>
    </row>
    <row r="149" spans="1:9" ht="15.75" x14ac:dyDescent="0.25">
      <c r="A149" s="657">
        <v>147</v>
      </c>
      <c r="B149" s="658" t="s">
        <v>1316</v>
      </c>
      <c r="C149" s="658" t="s">
        <v>296</v>
      </c>
      <c r="D149" s="657" t="s">
        <v>342</v>
      </c>
      <c r="E149" s="659" t="s">
        <v>1317</v>
      </c>
      <c r="F149" s="658" t="s">
        <v>276</v>
      </c>
      <c r="G149" s="657" t="s">
        <v>1317</v>
      </c>
      <c r="H149" s="661">
        <v>0.1</v>
      </c>
      <c r="I149" s="662" t="s">
        <v>298</v>
      </c>
    </row>
    <row r="150" spans="1:9" ht="15.75" x14ac:dyDescent="0.25">
      <c r="A150" s="657">
        <v>148</v>
      </c>
      <c r="B150" s="658" t="s">
        <v>1316</v>
      </c>
      <c r="C150" s="658" t="s">
        <v>296</v>
      </c>
      <c r="D150" s="657" t="s">
        <v>342</v>
      </c>
      <c r="E150" s="659" t="s">
        <v>1317</v>
      </c>
      <c r="F150" s="658" t="s">
        <v>276</v>
      </c>
      <c r="G150" s="657" t="s">
        <v>1317</v>
      </c>
      <c r="H150" s="661">
        <v>0.1</v>
      </c>
      <c r="I150" s="662" t="s">
        <v>298</v>
      </c>
    </row>
    <row r="151" spans="1:9" ht="15.75" x14ac:dyDescent="0.25">
      <c r="A151" s="657">
        <v>149</v>
      </c>
      <c r="B151" s="658" t="s">
        <v>1316</v>
      </c>
      <c r="C151" s="658" t="s">
        <v>296</v>
      </c>
      <c r="D151" s="657" t="s">
        <v>342</v>
      </c>
      <c r="E151" s="659" t="s">
        <v>1317</v>
      </c>
      <c r="F151" s="658" t="s">
        <v>276</v>
      </c>
      <c r="G151" s="657" t="s">
        <v>1317</v>
      </c>
      <c r="H151" s="661">
        <v>0.1</v>
      </c>
      <c r="I151" s="662" t="s">
        <v>298</v>
      </c>
    </row>
    <row r="152" spans="1:9" ht="15.75" x14ac:dyDescent="0.25">
      <c r="A152" s="657">
        <v>150</v>
      </c>
      <c r="B152" s="658" t="s">
        <v>1316</v>
      </c>
      <c r="C152" s="658" t="s">
        <v>296</v>
      </c>
      <c r="D152" s="657" t="s">
        <v>342</v>
      </c>
      <c r="E152" s="659" t="s">
        <v>1317</v>
      </c>
      <c r="F152" s="658" t="s">
        <v>276</v>
      </c>
      <c r="G152" s="657" t="s">
        <v>1317</v>
      </c>
      <c r="H152" s="661">
        <v>0.1</v>
      </c>
      <c r="I152" s="662" t="s">
        <v>298</v>
      </c>
    </row>
    <row r="153" spans="1:9" ht="15.75" x14ac:dyDescent="0.25">
      <c r="A153" s="657">
        <v>151</v>
      </c>
      <c r="B153" s="658" t="s">
        <v>1316</v>
      </c>
      <c r="C153" s="658" t="s">
        <v>296</v>
      </c>
      <c r="D153" s="657" t="s">
        <v>342</v>
      </c>
      <c r="E153" s="659" t="s">
        <v>1317</v>
      </c>
      <c r="F153" s="658" t="s">
        <v>276</v>
      </c>
      <c r="G153" s="657" t="s">
        <v>1317</v>
      </c>
      <c r="H153" s="661">
        <v>0.1</v>
      </c>
      <c r="I153" s="662" t="s">
        <v>298</v>
      </c>
    </row>
    <row r="154" spans="1:9" ht="15.75" x14ac:dyDescent="0.25">
      <c r="A154" s="657">
        <v>152</v>
      </c>
      <c r="B154" s="658" t="s">
        <v>285</v>
      </c>
      <c r="C154" s="658" t="s">
        <v>296</v>
      </c>
      <c r="D154" s="657" t="s">
        <v>342</v>
      </c>
      <c r="E154" s="659">
        <v>38</v>
      </c>
      <c r="F154" s="658" t="s">
        <v>276</v>
      </c>
      <c r="G154" s="657" t="s">
        <v>1317</v>
      </c>
      <c r="H154" s="665">
        <v>0.1</v>
      </c>
      <c r="I154" s="662" t="s">
        <v>298</v>
      </c>
    </row>
    <row r="155" spans="1:9" ht="15.75" x14ac:dyDescent="0.25">
      <c r="A155" s="657">
        <v>153</v>
      </c>
      <c r="B155" s="658" t="s">
        <v>285</v>
      </c>
      <c r="C155" s="658" t="s">
        <v>296</v>
      </c>
      <c r="D155" s="657" t="s">
        <v>342</v>
      </c>
      <c r="E155" s="659">
        <v>105</v>
      </c>
      <c r="F155" s="658" t="s">
        <v>276</v>
      </c>
      <c r="G155" s="662">
        <v>2.1999999999999999E-2</v>
      </c>
      <c r="H155" s="665">
        <v>0.1</v>
      </c>
      <c r="I155" s="662" t="s">
        <v>298</v>
      </c>
    </row>
    <row r="156" spans="1:9" ht="15.75" x14ac:dyDescent="0.25">
      <c r="A156" s="657">
        <v>154</v>
      </c>
      <c r="B156" s="667" t="s">
        <v>1314</v>
      </c>
      <c r="C156" s="658" t="s">
        <v>1305</v>
      </c>
      <c r="D156" s="657" t="s">
        <v>342</v>
      </c>
      <c r="E156" s="659">
        <v>35</v>
      </c>
      <c r="F156" s="658" t="s">
        <v>276</v>
      </c>
      <c r="G156" s="662" t="s">
        <v>1317</v>
      </c>
      <c r="H156" s="665">
        <v>0.10848264795273202</v>
      </c>
      <c r="I156" s="657" t="s">
        <v>297</v>
      </c>
    </row>
    <row r="157" spans="1:9" ht="15.75" x14ac:dyDescent="0.25">
      <c r="A157" s="657">
        <v>155</v>
      </c>
      <c r="B157" s="658" t="s">
        <v>285</v>
      </c>
      <c r="C157" s="658" t="s">
        <v>296</v>
      </c>
      <c r="D157" s="657" t="s">
        <v>342</v>
      </c>
      <c r="E157" s="659">
        <v>15</v>
      </c>
      <c r="F157" s="658" t="s">
        <v>248</v>
      </c>
      <c r="G157" s="657" t="s">
        <v>1317</v>
      </c>
      <c r="H157" s="665">
        <v>0.11</v>
      </c>
      <c r="I157" s="662" t="s">
        <v>298</v>
      </c>
    </row>
    <row r="158" spans="1:9" ht="31.5" x14ac:dyDescent="0.25">
      <c r="A158" s="657">
        <v>156</v>
      </c>
      <c r="B158" s="666" t="s">
        <v>1316</v>
      </c>
      <c r="C158" s="666" t="s">
        <v>296</v>
      </c>
      <c r="D158" s="657" t="s">
        <v>342</v>
      </c>
      <c r="E158" s="659">
        <v>27</v>
      </c>
      <c r="F158" s="658" t="s">
        <v>276</v>
      </c>
      <c r="G158" s="657" t="s">
        <v>1317</v>
      </c>
      <c r="H158" s="661">
        <v>0.11</v>
      </c>
      <c r="I158" s="657" t="s">
        <v>297</v>
      </c>
    </row>
    <row r="159" spans="1:9" ht="31.5" x14ac:dyDescent="0.25">
      <c r="A159" s="657">
        <v>157</v>
      </c>
      <c r="B159" s="666" t="s">
        <v>285</v>
      </c>
      <c r="C159" s="666" t="s">
        <v>296</v>
      </c>
      <c r="D159" s="657" t="s">
        <v>342</v>
      </c>
      <c r="E159" s="659">
        <v>21</v>
      </c>
      <c r="F159" s="658" t="s">
        <v>276</v>
      </c>
      <c r="G159" s="657" t="s">
        <v>1317</v>
      </c>
      <c r="H159" s="661">
        <v>0.11</v>
      </c>
      <c r="I159" s="662" t="s">
        <v>298</v>
      </c>
    </row>
    <row r="160" spans="1:9" ht="31.5" x14ac:dyDescent="0.25">
      <c r="A160" s="657">
        <v>158</v>
      </c>
      <c r="B160" s="666" t="s">
        <v>285</v>
      </c>
      <c r="C160" s="666" t="s">
        <v>296</v>
      </c>
      <c r="D160" s="657" t="s">
        <v>342</v>
      </c>
      <c r="E160" s="659">
        <v>21</v>
      </c>
      <c r="F160" s="658" t="s">
        <v>276</v>
      </c>
      <c r="G160" s="657" t="s">
        <v>1317</v>
      </c>
      <c r="H160" s="661">
        <v>0.11</v>
      </c>
      <c r="I160" s="662" t="s">
        <v>298</v>
      </c>
    </row>
    <row r="161" spans="1:9" ht="31.5" x14ac:dyDescent="0.25">
      <c r="A161" s="657">
        <v>159</v>
      </c>
      <c r="B161" s="666" t="s">
        <v>285</v>
      </c>
      <c r="C161" s="666" t="s">
        <v>296</v>
      </c>
      <c r="D161" s="657" t="s">
        <v>342</v>
      </c>
      <c r="E161" s="659">
        <v>22</v>
      </c>
      <c r="F161" s="658" t="s">
        <v>276</v>
      </c>
      <c r="G161" s="657" t="s">
        <v>1317</v>
      </c>
      <c r="H161" s="661">
        <v>0.11</v>
      </c>
      <c r="I161" s="662" t="s">
        <v>298</v>
      </c>
    </row>
    <row r="162" spans="1:9" ht="15.75" x14ac:dyDescent="0.25">
      <c r="A162" s="657">
        <v>160</v>
      </c>
      <c r="B162" s="658" t="s">
        <v>1316</v>
      </c>
      <c r="C162" s="658" t="s">
        <v>296</v>
      </c>
      <c r="D162" s="657" t="s">
        <v>342</v>
      </c>
      <c r="E162" s="659">
        <v>15</v>
      </c>
      <c r="F162" s="658" t="s">
        <v>248</v>
      </c>
      <c r="G162" s="657" t="s">
        <v>1317</v>
      </c>
      <c r="H162" s="665">
        <v>0.11600000000000001</v>
      </c>
      <c r="I162" s="662" t="s">
        <v>298</v>
      </c>
    </row>
    <row r="163" spans="1:9" ht="15.75" x14ac:dyDescent="0.25">
      <c r="A163" s="657">
        <v>161</v>
      </c>
      <c r="B163" s="658" t="s">
        <v>285</v>
      </c>
      <c r="C163" s="658" t="s">
        <v>296</v>
      </c>
      <c r="D163" s="657" t="s">
        <v>342</v>
      </c>
      <c r="E163" s="659">
        <v>15</v>
      </c>
      <c r="F163" s="658" t="s">
        <v>248</v>
      </c>
      <c r="G163" s="657" t="s">
        <v>1317</v>
      </c>
      <c r="H163" s="665">
        <v>0.11799999999999999</v>
      </c>
      <c r="I163" s="662" t="s">
        <v>298</v>
      </c>
    </row>
    <row r="164" spans="1:9" ht="15.75" x14ac:dyDescent="0.25">
      <c r="A164" s="657">
        <v>162</v>
      </c>
      <c r="B164" s="658" t="s">
        <v>1315</v>
      </c>
      <c r="C164" s="657" t="s">
        <v>296</v>
      </c>
      <c r="D164" s="657" t="s">
        <v>342</v>
      </c>
      <c r="E164" s="659">
        <v>31</v>
      </c>
      <c r="F164" s="658" t="s">
        <v>276</v>
      </c>
      <c r="G164" s="657">
        <v>7.7000000000000002E-3</v>
      </c>
      <c r="H164" s="663">
        <v>0.12</v>
      </c>
      <c r="I164" s="662" t="s">
        <v>298</v>
      </c>
    </row>
    <row r="165" spans="1:9" ht="15.75" x14ac:dyDescent="0.25">
      <c r="A165" s="657">
        <v>163</v>
      </c>
      <c r="B165" s="658" t="s">
        <v>1316</v>
      </c>
      <c r="C165" s="658" t="s">
        <v>296</v>
      </c>
      <c r="D165" s="657" t="s">
        <v>342</v>
      </c>
      <c r="E165" s="659">
        <v>70</v>
      </c>
      <c r="F165" s="658" t="s">
        <v>276</v>
      </c>
      <c r="G165" s="662">
        <v>1.1666666666666667E-2</v>
      </c>
      <c r="H165" s="661">
        <v>0.12</v>
      </c>
      <c r="I165" s="662" t="s">
        <v>298</v>
      </c>
    </row>
    <row r="166" spans="1:9" ht="15.75" x14ac:dyDescent="0.25">
      <c r="A166" s="657">
        <v>164</v>
      </c>
      <c r="B166" s="658" t="s">
        <v>1316</v>
      </c>
      <c r="C166" s="658" t="s">
        <v>296</v>
      </c>
      <c r="D166" s="657" t="s">
        <v>342</v>
      </c>
      <c r="E166" s="659">
        <v>75</v>
      </c>
      <c r="F166" s="658" t="s">
        <v>276</v>
      </c>
      <c r="G166" s="662">
        <v>1.2500000000000001E-2</v>
      </c>
      <c r="H166" s="661">
        <v>0.12</v>
      </c>
      <c r="I166" s="662" t="s">
        <v>298</v>
      </c>
    </row>
    <row r="167" spans="1:9" ht="15.75" x14ac:dyDescent="0.25">
      <c r="A167" s="657">
        <v>165</v>
      </c>
      <c r="B167" s="658" t="s">
        <v>1316</v>
      </c>
      <c r="C167" s="658" t="s">
        <v>296</v>
      </c>
      <c r="D167" s="657" t="s">
        <v>342</v>
      </c>
      <c r="E167" s="659" t="s">
        <v>1317</v>
      </c>
      <c r="F167" s="658" t="s">
        <v>276</v>
      </c>
      <c r="G167" s="657" t="s">
        <v>1317</v>
      </c>
      <c r="H167" s="661">
        <v>0.12</v>
      </c>
      <c r="I167" s="662" t="s">
        <v>298</v>
      </c>
    </row>
    <row r="168" spans="1:9" ht="31.5" x14ac:dyDescent="0.25">
      <c r="A168" s="657">
        <v>166</v>
      </c>
      <c r="B168" s="666" t="s">
        <v>285</v>
      </c>
      <c r="C168" s="666" t="s">
        <v>296</v>
      </c>
      <c r="D168" s="657" t="s">
        <v>342</v>
      </c>
      <c r="E168" s="659">
        <v>24</v>
      </c>
      <c r="F168" s="658" t="s">
        <v>276</v>
      </c>
      <c r="G168" s="657" t="s">
        <v>1317</v>
      </c>
      <c r="H168" s="661">
        <v>0.12</v>
      </c>
      <c r="I168" s="657" t="s">
        <v>297</v>
      </c>
    </row>
    <row r="169" spans="1:9" ht="15.75" x14ac:dyDescent="0.25">
      <c r="A169" s="657">
        <v>167</v>
      </c>
      <c r="B169" s="658" t="s">
        <v>285</v>
      </c>
      <c r="C169" s="658" t="s">
        <v>296</v>
      </c>
      <c r="D169" s="657" t="s">
        <v>342</v>
      </c>
      <c r="E169" s="659">
        <v>90</v>
      </c>
      <c r="F169" s="658" t="s">
        <v>276</v>
      </c>
      <c r="G169" s="657" t="s">
        <v>1317</v>
      </c>
      <c r="H169" s="665">
        <v>0.12</v>
      </c>
      <c r="I169" s="662" t="s">
        <v>298</v>
      </c>
    </row>
    <row r="170" spans="1:9" ht="31.5" x14ac:dyDescent="0.25">
      <c r="A170" s="657">
        <v>168</v>
      </c>
      <c r="B170" s="666" t="s">
        <v>285</v>
      </c>
      <c r="C170" s="666" t="s">
        <v>296</v>
      </c>
      <c r="D170" s="657" t="s">
        <v>342</v>
      </c>
      <c r="E170" s="659">
        <v>152</v>
      </c>
      <c r="F170" s="658" t="s">
        <v>276</v>
      </c>
      <c r="G170" s="657" t="s">
        <v>1317</v>
      </c>
      <c r="H170" s="661">
        <v>0.12</v>
      </c>
      <c r="I170" s="657" t="s">
        <v>297</v>
      </c>
    </row>
    <row r="171" spans="1:9" ht="15.75" x14ac:dyDescent="0.25">
      <c r="A171" s="657">
        <v>169</v>
      </c>
      <c r="B171" s="666" t="s">
        <v>1318</v>
      </c>
      <c r="C171" s="666" t="s">
        <v>296</v>
      </c>
      <c r="D171" s="657" t="s">
        <v>342</v>
      </c>
      <c r="E171" s="659">
        <v>15</v>
      </c>
      <c r="F171" s="658" t="s">
        <v>248</v>
      </c>
      <c r="G171" s="657" t="s">
        <v>1317</v>
      </c>
      <c r="H171" s="661">
        <v>0.13</v>
      </c>
      <c r="I171" s="662" t="s">
        <v>298</v>
      </c>
    </row>
    <row r="172" spans="1:9" ht="15.75" x14ac:dyDescent="0.25">
      <c r="A172" s="657">
        <v>170</v>
      </c>
      <c r="B172" s="658" t="s">
        <v>1316</v>
      </c>
      <c r="C172" s="658" t="s">
        <v>296</v>
      </c>
      <c r="D172" s="657" t="s">
        <v>342</v>
      </c>
      <c r="E172" s="659">
        <v>15</v>
      </c>
      <c r="F172" s="658" t="s">
        <v>248</v>
      </c>
      <c r="G172" s="662">
        <v>2.7083333333333334E-3</v>
      </c>
      <c r="H172" s="661">
        <v>0.13</v>
      </c>
      <c r="I172" s="662" t="s">
        <v>298</v>
      </c>
    </row>
    <row r="173" spans="1:9" ht="15.75" x14ac:dyDescent="0.25">
      <c r="A173" s="657">
        <v>171</v>
      </c>
      <c r="B173" s="658" t="s">
        <v>1316</v>
      </c>
      <c r="C173" s="658" t="s">
        <v>296</v>
      </c>
      <c r="D173" s="657" t="s">
        <v>342</v>
      </c>
      <c r="E173" s="659">
        <v>15</v>
      </c>
      <c r="F173" s="658" t="s">
        <v>248</v>
      </c>
      <c r="G173" s="662">
        <v>2.7083333333333334E-3</v>
      </c>
      <c r="H173" s="661">
        <v>0.13</v>
      </c>
      <c r="I173" s="662" t="s">
        <v>298</v>
      </c>
    </row>
    <row r="174" spans="1:9" ht="15.75" x14ac:dyDescent="0.25">
      <c r="A174" s="657">
        <v>172</v>
      </c>
      <c r="B174" s="658" t="s">
        <v>1316</v>
      </c>
      <c r="C174" s="658" t="s">
        <v>296</v>
      </c>
      <c r="D174" s="657" t="s">
        <v>342</v>
      </c>
      <c r="E174" s="659">
        <v>15</v>
      </c>
      <c r="F174" s="658" t="s">
        <v>248</v>
      </c>
      <c r="G174" s="662">
        <v>2.7083333333333334E-3</v>
      </c>
      <c r="H174" s="661">
        <v>0.13</v>
      </c>
      <c r="I174" s="662" t="s">
        <v>298</v>
      </c>
    </row>
    <row r="175" spans="1:9" ht="15.75" x14ac:dyDescent="0.25">
      <c r="A175" s="657">
        <v>173</v>
      </c>
      <c r="B175" s="658" t="s">
        <v>1316</v>
      </c>
      <c r="C175" s="658" t="s">
        <v>296</v>
      </c>
      <c r="D175" s="657" t="s">
        <v>342</v>
      </c>
      <c r="E175" s="659">
        <v>15</v>
      </c>
      <c r="F175" s="658" t="s">
        <v>248</v>
      </c>
      <c r="G175" s="662">
        <v>2.7083333333333334E-3</v>
      </c>
      <c r="H175" s="661">
        <v>0.13</v>
      </c>
      <c r="I175" s="662" t="s">
        <v>298</v>
      </c>
    </row>
    <row r="176" spans="1:9" ht="15.75" x14ac:dyDescent="0.25">
      <c r="A176" s="657">
        <v>174</v>
      </c>
      <c r="B176" s="666" t="s">
        <v>1318</v>
      </c>
      <c r="C176" s="666" t="s">
        <v>296</v>
      </c>
      <c r="D176" s="657" t="s">
        <v>342</v>
      </c>
      <c r="E176" s="659">
        <v>18</v>
      </c>
      <c r="F176" s="658" t="s">
        <v>276</v>
      </c>
      <c r="G176" s="657" t="s">
        <v>1317</v>
      </c>
      <c r="H176" s="661">
        <v>0.13</v>
      </c>
      <c r="I176" s="662" t="s">
        <v>298</v>
      </c>
    </row>
    <row r="177" spans="1:9" ht="15.75" x14ac:dyDescent="0.25">
      <c r="A177" s="657">
        <v>175</v>
      </c>
      <c r="B177" s="658" t="s">
        <v>1316</v>
      </c>
      <c r="C177" s="658" t="s">
        <v>296</v>
      </c>
      <c r="D177" s="657" t="s">
        <v>342</v>
      </c>
      <c r="E177" s="659">
        <v>20</v>
      </c>
      <c r="F177" s="658" t="s">
        <v>276</v>
      </c>
      <c r="G177" s="662">
        <v>3.6111111111111114E-3</v>
      </c>
      <c r="H177" s="661">
        <v>0.13</v>
      </c>
      <c r="I177" s="662" t="s">
        <v>298</v>
      </c>
    </row>
    <row r="178" spans="1:9" ht="15.75" x14ac:dyDescent="0.25">
      <c r="A178" s="657">
        <v>176</v>
      </c>
      <c r="B178" s="658" t="s">
        <v>1316</v>
      </c>
      <c r="C178" s="657" t="s">
        <v>296</v>
      </c>
      <c r="D178" s="657" t="s">
        <v>342</v>
      </c>
      <c r="E178" s="659">
        <v>42</v>
      </c>
      <c r="F178" s="658" t="s">
        <v>276</v>
      </c>
      <c r="G178" s="657">
        <v>0.36</v>
      </c>
      <c r="H178" s="663">
        <v>0.13</v>
      </c>
      <c r="I178" s="662" t="s">
        <v>298</v>
      </c>
    </row>
    <row r="179" spans="1:9" ht="15.75" x14ac:dyDescent="0.25">
      <c r="A179" s="657">
        <v>177</v>
      </c>
      <c r="B179" s="658" t="s">
        <v>1316</v>
      </c>
      <c r="C179" s="658" t="s">
        <v>296</v>
      </c>
      <c r="D179" s="657" t="s">
        <v>342</v>
      </c>
      <c r="E179" s="659">
        <v>65</v>
      </c>
      <c r="F179" s="658" t="s">
        <v>276</v>
      </c>
      <c r="G179" s="662">
        <v>1.1736111111111112E-2</v>
      </c>
      <c r="H179" s="661">
        <v>0.13</v>
      </c>
      <c r="I179" s="662" t="s">
        <v>298</v>
      </c>
    </row>
    <row r="180" spans="1:9" ht="15.75" x14ac:dyDescent="0.25">
      <c r="A180" s="657">
        <v>178</v>
      </c>
      <c r="B180" s="658" t="s">
        <v>1314</v>
      </c>
      <c r="C180" s="658" t="s">
        <v>296</v>
      </c>
      <c r="D180" s="657" t="s">
        <v>342</v>
      </c>
      <c r="E180" s="659">
        <v>85</v>
      </c>
      <c r="F180" s="658" t="s">
        <v>276</v>
      </c>
      <c r="G180" s="662">
        <v>1.1206106863172839E-2</v>
      </c>
      <c r="H180" s="661">
        <v>0.13985221365239703</v>
      </c>
      <c r="I180" s="657" t="s">
        <v>297</v>
      </c>
    </row>
    <row r="181" spans="1:9" ht="15.75" x14ac:dyDescent="0.25">
      <c r="A181" s="657">
        <v>179</v>
      </c>
      <c r="B181" s="658" t="s">
        <v>1316</v>
      </c>
      <c r="C181" s="658" t="s">
        <v>296</v>
      </c>
      <c r="D181" s="657" t="s">
        <v>342</v>
      </c>
      <c r="E181" s="659">
        <v>10</v>
      </c>
      <c r="F181" s="658" t="s">
        <v>248</v>
      </c>
      <c r="G181" s="662">
        <v>1.9444444444444446E-3</v>
      </c>
      <c r="H181" s="661">
        <v>0.14000000000000001</v>
      </c>
      <c r="I181" s="662" t="s">
        <v>298</v>
      </c>
    </row>
    <row r="182" spans="1:9" ht="15.75" x14ac:dyDescent="0.25">
      <c r="A182" s="657">
        <v>180</v>
      </c>
      <c r="B182" s="658" t="s">
        <v>1316</v>
      </c>
      <c r="C182" s="658" t="s">
        <v>296</v>
      </c>
      <c r="D182" s="657" t="s">
        <v>342</v>
      </c>
      <c r="E182" s="659">
        <v>10</v>
      </c>
      <c r="F182" s="658" t="s">
        <v>248</v>
      </c>
      <c r="G182" s="662">
        <v>1.9444444444444446E-3</v>
      </c>
      <c r="H182" s="661">
        <v>0.14000000000000001</v>
      </c>
      <c r="I182" s="662" t="s">
        <v>298</v>
      </c>
    </row>
    <row r="183" spans="1:9" ht="15.75" x14ac:dyDescent="0.25">
      <c r="A183" s="657">
        <v>181</v>
      </c>
      <c r="B183" s="658" t="s">
        <v>1314</v>
      </c>
      <c r="C183" s="658" t="s">
        <v>296</v>
      </c>
      <c r="D183" s="657" t="s">
        <v>342</v>
      </c>
      <c r="E183" s="659">
        <v>15</v>
      </c>
      <c r="F183" s="658" t="s">
        <v>248</v>
      </c>
      <c r="G183" s="662">
        <v>2.1188017178267972E-3</v>
      </c>
      <c r="H183" s="661">
        <v>0.14984165748471109</v>
      </c>
      <c r="I183" s="662" t="s">
        <v>298</v>
      </c>
    </row>
    <row r="184" spans="1:9" ht="15.75" x14ac:dyDescent="0.25">
      <c r="A184" s="657">
        <v>182</v>
      </c>
      <c r="B184" s="658" t="s">
        <v>1314</v>
      </c>
      <c r="C184" s="658" t="s">
        <v>296</v>
      </c>
      <c r="D184" s="657" t="s">
        <v>342</v>
      </c>
      <c r="E184" s="659">
        <v>15</v>
      </c>
      <c r="F184" s="658" t="s">
        <v>248</v>
      </c>
      <c r="G184" s="662">
        <v>2.1188017178267972E-3</v>
      </c>
      <c r="H184" s="661">
        <v>0.14984165748471109</v>
      </c>
      <c r="I184" s="662" t="s">
        <v>298</v>
      </c>
    </row>
    <row r="185" spans="1:9" ht="15.75" x14ac:dyDescent="0.25">
      <c r="A185" s="657">
        <v>183</v>
      </c>
      <c r="B185" s="658" t="s">
        <v>1314</v>
      </c>
      <c r="C185" s="658" t="s">
        <v>902</v>
      </c>
      <c r="D185" s="657" t="s">
        <v>342</v>
      </c>
      <c r="E185" s="659">
        <v>15</v>
      </c>
      <c r="F185" s="658" t="s">
        <v>248</v>
      </c>
      <c r="G185" s="662">
        <v>2.1188017178267972E-3</v>
      </c>
      <c r="H185" s="661">
        <v>0.14984165748471109</v>
      </c>
      <c r="I185" s="662" t="s">
        <v>298</v>
      </c>
    </row>
    <row r="186" spans="1:9" ht="15.75" x14ac:dyDescent="0.25">
      <c r="A186" s="657">
        <v>184</v>
      </c>
      <c r="B186" s="658" t="s">
        <v>1314</v>
      </c>
      <c r="C186" s="658" t="s">
        <v>296</v>
      </c>
      <c r="D186" s="657" t="s">
        <v>342</v>
      </c>
      <c r="E186" s="659">
        <v>15</v>
      </c>
      <c r="F186" s="658" t="s">
        <v>248</v>
      </c>
      <c r="G186" s="662">
        <v>2.1188017178267972E-3</v>
      </c>
      <c r="H186" s="661">
        <v>0.14984165748471109</v>
      </c>
      <c r="I186" s="662" t="s">
        <v>298</v>
      </c>
    </row>
    <row r="187" spans="1:9" ht="15.75" x14ac:dyDescent="0.25">
      <c r="A187" s="657">
        <v>185</v>
      </c>
      <c r="B187" s="658" t="s">
        <v>1314</v>
      </c>
      <c r="C187" s="658" t="s">
        <v>296</v>
      </c>
      <c r="D187" s="657" t="s">
        <v>342</v>
      </c>
      <c r="E187" s="659">
        <v>15</v>
      </c>
      <c r="F187" s="658" t="s">
        <v>248</v>
      </c>
      <c r="G187" s="662">
        <v>2.1188017178267972E-3</v>
      </c>
      <c r="H187" s="661">
        <v>0.14984165748471109</v>
      </c>
      <c r="I187" s="662" t="s">
        <v>298</v>
      </c>
    </row>
    <row r="188" spans="1:9" ht="15.75" x14ac:dyDescent="0.25">
      <c r="A188" s="657">
        <v>186</v>
      </c>
      <c r="B188" s="658" t="s">
        <v>1314</v>
      </c>
      <c r="C188" s="658" t="s">
        <v>296</v>
      </c>
      <c r="D188" s="657" t="s">
        <v>342</v>
      </c>
      <c r="E188" s="659">
        <v>15</v>
      </c>
      <c r="F188" s="658" t="s">
        <v>248</v>
      </c>
      <c r="G188" s="662">
        <v>2.1188017178267972E-3</v>
      </c>
      <c r="H188" s="661">
        <v>0.14984165748471109</v>
      </c>
      <c r="I188" s="662" t="s">
        <v>298</v>
      </c>
    </row>
    <row r="189" spans="1:9" ht="15.75" x14ac:dyDescent="0.25">
      <c r="A189" s="657">
        <v>187</v>
      </c>
      <c r="B189" s="658" t="s">
        <v>1314</v>
      </c>
      <c r="C189" s="658" t="s">
        <v>296</v>
      </c>
      <c r="D189" s="657" t="s">
        <v>342</v>
      </c>
      <c r="E189" s="659">
        <v>15</v>
      </c>
      <c r="F189" s="658" t="s">
        <v>248</v>
      </c>
      <c r="G189" s="662">
        <v>2.1188017178267972E-3</v>
      </c>
      <c r="H189" s="661">
        <v>0.14984165748471109</v>
      </c>
      <c r="I189" s="662" t="s">
        <v>298</v>
      </c>
    </row>
    <row r="190" spans="1:9" ht="15.75" x14ac:dyDescent="0.25">
      <c r="A190" s="657">
        <v>188</v>
      </c>
      <c r="B190" s="658" t="s">
        <v>1314</v>
      </c>
      <c r="C190" s="658" t="s">
        <v>296</v>
      </c>
      <c r="D190" s="657" t="s">
        <v>342</v>
      </c>
      <c r="E190" s="659">
        <v>15</v>
      </c>
      <c r="F190" s="658" t="s">
        <v>248</v>
      </c>
      <c r="G190" s="662">
        <v>2.1188017178267972E-3</v>
      </c>
      <c r="H190" s="661">
        <v>0.14984165748471109</v>
      </c>
      <c r="I190" s="662" t="s">
        <v>298</v>
      </c>
    </row>
    <row r="191" spans="1:9" ht="15.75" x14ac:dyDescent="0.25">
      <c r="A191" s="657">
        <v>189</v>
      </c>
      <c r="B191" s="658" t="s">
        <v>1314</v>
      </c>
      <c r="C191" s="658" t="s">
        <v>296</v>
      </c>
      <c r="D191" s="657" t="s">
        <v>342</v>
      </c>
      <c r="E191" s="659">
        <v>15</v>
      </c>
      <c r="F191" s="658" t="s">
        <v>248</v>
      </c>
      <c r="G191" s="662">
        <v>2.1188017178267972E-3</v>
      </c>
      <c r="H191" s="661">
        <v>0.14984165748471109</v>
      </c>
      <c r="I191" s="662" t="s">
        <v>298</v>
      </c>
    </row>
    <row r="192" spans="1:9" ht="15.75" x14ac:dyDescent="0.25">
      <c r="A192" s="657">
        <v>190</v>
      </c>
      <c r="B192" s="658" t="s">
        <v>1314</v>
      </c>
      <c r="C192" s="658" t="s">
        <v>902</v>
      </c>
      <c r="D192" s="657" t="s">
        <v>342</v>
      </c>
      <c r="E192" s="659">
        <v>15</v>
      </c>
      <c r="F192" s="658" t="s">
        <v>248</v>
      </c>
      <c r="G192" s="662">
        <v>2.1188017178267972E-3</v>
      </c>
      <c r="H192" s="661">
        <v>0.14984165748471109</v>
      </c>
      <c r="I192" s="662" t="s">
        <v>298</v>
      </c>
    </row>
    <row r="193" spans="1:9" ht="15.75" x14ac:dyDescent="0.25">
      <c r="A193" s="657">
        <v>191</v>
      </c>
      <c r="B193" s="658" t="s">
        <v>1314</v>
      </c>
      <c r="C193" s="658" t="s">
        <v>296</v>
      </c>
      <c r="D193" s="657" t="s">
        <v>342</v>
      </c>
      <c r="E193" s="659">
        <v>15</v>
      </c>
      <c r="F193" s="658" t="s">
        <v>248</v>
      </c>
      <c r="G193" s="662">
        <v>2.1188017178267972E-3</v>
      </c>
      <c r="H193" s="661">
        <v>0.14984165748471109</v>
      </c>
      <c r="I193" s="662" t="s">
        <v>298</v>
      </c>
    </row>
    <row r="194" spans="1:9" ht="15.75" x14ac:dyDescent="0.25">
      <c r="A194" s="657">
        <v>192</v>
      </c>
      <c r="B194" s="658" t="s">
        <v>285</v>
      </c>
      <c r="C194" s="658" t="s">
        <v>296</v>
      </c>
      <c r="D194" s="657" t="s">
        <v>342</v>
      </c>
      <c r="E194" s="659">
        <v>15</v>
      </c>
      <c r="F194" s="658" t="s">
        <v>248</v>
      </c>
      <c r="G194" s="662">
        <v>2.1188017178267972E-3</v>
      </c>
      <c r="H194" s="661">
        <v>0.14984165748471109</v>
      </c>
      <c r="I194" s="662" t="s">
        <v>298</v>
      </c>
    </row>
    <row r="195" spans="1:9" ht="15.75" x14ac:dyDescent="0.25">
      <c r="A195" s="657">
        <v>193</v>
      </c>
      <c r="B195" s="658" t="s">
        <v>1314</v>
      </c>
      <c r="C195" s="658" t="s">
        <v>296</v>
      </c>
      <c r="D195" s="657" t="s">
        <v>342</v>
      </c>
      <c r="E195" s="659">
        <v>17</v>
      </c>
      <c r="F195" s="658" t="s">
        <v>276</v>
      </c>
      <c r="G195" s="662">
        <v>2.4013086135370367E-3</v>
      </c>
      <c r="H195" s="661">
        <v>0.14984165748471109</v>
      </c>
      <c r="I195" s="662" t="s">
        <v>298</v>
      </c>
    </row>
    <row r="196" spans="1:9" ht="15.75" x14ac:dyDescent="0.25">
      <c r="A196" s="657">
        <v>194</v>
      </c>
      <c r="B196" s="658" t="s">
        <v>1314</v>
      </c>
      <c r="C196" s="658" t="s">
        <v>296</v>
      </c>
      <c r="D196" s="657" t="s">
        <v>342</v>
      </c>
      <c r="E196" s="659">
        <v>18</v>
      </c>
      <c r="F196" s="658" t="s">
        <v>276</v>
      </c>
      <c r="G196" s="662">
        <v>2.5425620613921569E-3</v>
      </c>
      <c r="H196" s="661">
        <v>0.14984165748471109</v>
      </c>
      <c r="I196" s="662" t="s">
        <v>298</v>
      </c>
    </row>
    <row r="197" spans="1:9" ht="15.75" x14ac:dyDescent="0.25">
      <c r="A197" s="657">
        <v>195</v>
      </c>
      <c r="B197" s="658" t="s">
        <v>1314</v>
      </c>
      <c r="C197" s="658" t="s">
        <v>296</v>
      </c>
      <c r="D197" s="657" t="s">
        <v>342</v>
      </c>
      <c r="E197" s="659">
        <v>20</v>
      </c>
      <c r="F197" s="658" t="s">
        <v>276</v>
      </c>
      <c r="G197" s="662">
        <v>2.8250689571023969E-3</v>
      </c>
      <c r="H197" s="661">
        <v>0.14984165748471109</v>
      </c>
      <c r="I197" s="662" t="s">
        <v>298</v>
      </c>
    </row>
    <row r="198" spans="1:9" ht="15.75" x14ac:dyDescent="0.25">
      <c r="A198" s="657">
        <v>196</v>
      </c>
      <c r="B198" s="658" t="s">
        <v>1314</v>
      </c>
      <c r="C198" s="658" t="s">
        <v>902</v>
      </c>
      <c r="D198" s="657" t="s">
        <v>342</v>
      </c>
      <c r="E198" s="659">
        <v>20</v>
      </c>
      <c r="F198" s="658" t="s">
        <v>276</v>
      </c>
      <c r="G198" s="662">
        <v>2.8250689571023969E-3</v>
      </c>
      <c r="H198" s="661">
        <v>0.14984165748471109</v>
      </c>
      <c r="I198" s="662" t="s">
        <v>298</v>
      </c>
    </row>
    <row r="199" spans="1:9" ht="15.75" x14ac:dyDescent="0.25">
      <c r="A199" s="657">
        <v>197</v>
      </c>
      <c r="B199" s="658" t="s">
        <v>1314</v>
      </c>
      <c r="C199" s="658" t="s">
        <v>296</v>
      </c>
      <c r="D199" s="657" t="s">
        <v>342</v>
      </c>
      <c r="E199" s="659">
        <v>20</v>
      </c>
      <c r="F199" s="658" t="s">
        <v>276</v>
      </c>
      <c r="G199" s="662">
        <v>2.8250689571023969E-3</v>
      </c>
      <c r="H199" s="661">
        <v>0.14984165748471109</v>
      </c>
      <c r="I199" s="662" t="s">
        <v>298</v>
      </c>
    </row>
    <row r="200" spans="1:9" ht="15.75" x14ac:dyDescent="0.25">
      <c r="A200" s="657">
        <v>198</v>
      </c>
      <c r="B200" s="658" t="s">
        <v>1314</v>
      </c>
      <c r="C200" s="658" t="s">
        <v>902</v>
      </c>
      <c r="D200" s="657" t="s">
        <v>342</v>
      </c>
      <c r="E200" s="659">
        <v>20</v>
      </c>
      <c r="F200" s="658" t="s">
        <v>276</v>
      </c>
      <c r="G200" s="662">
        <v>2.8250689571023969E-3</v>
      </c>
      <c r="H200" s="661">
        <v>0.14984165748471109</v>
      </c>
      <c r="I200" s="662" t="s">
        <v>298</v>
      </c>
    </row>
    <row r="201" spans="1:9" ht="15.75" x14ac:dyDescent="0.25">
      <c r="A201" s="657">
        <v>199</v>
      </c>
      <c r="B201" s="658" t="s">
        <v>1314</v>
      </c>
      <c r="C201" s="658" t="s">
        <v>296</v>
      </c>
      <c r="D201" s="657" t="s">
        <v>342</v>
      </c>
      <c r="E201" s="659">
        <v>20</v>
      </c>
      <c r="F201" s="658" t="s">
        <v>276</v>
      </c>
      <c r="G201" s="662">
        <v>2.8250689571023969E-3</v>
      </c>
      <c r="H201" s="661">
        <v>0.14984165748471109</v>
      </c>
      <c r="I201" s="662" t="s">
        <v>298</v>
      </c>
    </row>
    <row r="202" spans="1:9" ht="15.75" x14ac:dyDescent="0.25">
      <c r="A202" s="657">
        <v>200</v>
      </c>
      <c r="B202" s="658" t="s">
        <v>1314</v>
      </c>
      <c r="C202" s="658" t="s">
        <v>296</v>
      </c>
      <c r="D202" s="657" t="s">
        <v>342</v>
      </c>
      <c r="E202" s="659">
        <v>35</v>
      </c>
      <c r="F202" s="658" t="s">
        <v>276</v>
      </c>
      <c r="G202" s="662">
        <v>4.9438706749291936E-3</v>
      </c>
      <c r="H202" s="661">
        <v>0.14984165748471109</v>
      </c>
      <c r="I202" s="662" t="s">
        <v>298</v>
      </c>
    </row>
    <row r="203" spans="1:9" ht="15.75" x14ac:dyDescent="0.25">
      <c r="A203" s="657">
        <v>201</v>
      </c>
      <c r="B203" s="658" t="s">
        <v>1314</v>
      </c>
      <c r="C203" s="658" t="s">
        <v>296</v>
      </c>
      <c r="D203" s="657" t="s">
        <v>342</v>
      </c>
      <c r="E203" s="659">
        <v>35</v>
      </c>
      <c r="F203" s="658" t="s">
        <v>276</v>
      </c>
      <c r="G203" s="662">
        <v>4.9438706749291936E-3</v>
      </c>
      <c r="H203" s="661">
        <v>0.14984165748471109</v>
      </c>
      <c r="I203" s="662" t="s">
        <v>298</v>
      </c>
    </row>
    <row r="204" spans="1:9" ht="15.75" x14ac:dyDescent="0.25">
      <c r="A204" s="657">
        <v>202</v>
      </c>
      <c r="B204" s="658" t="s">
        <v>1314</v>
      </c>
      <c r="C204" s="658" t="s">
        <v>296</v>
      </c>
      <c r="D204" s="657" t="s">
        <v>342</v>
      </c>
      <c r="E204" s="659">
        <v>85</v>
      </c>
      <c r="F204" s="658" t="s">
        <v>276</v>
      </c>
      <c r="G204" s="662">
        <v>1.2006543067685185E-2</v>
      </c>
      <c r="H204" s="661">
        <v>0.14984165748471109</v>
      </c>
      <c r="I204" s="657" t="s">
        <v>297</v>
      </c>
    </row>
    <row r="205" spans="1:9" ht="15.75" x14ac:dyDescent="0.25">
      <c r="A205" s="657">
        <v>203</v>
      </c>
      <c r="B205" s="658" t="s">
        <v>1315</v>
      </c>
      <c r="C205" s="657" t="s">
        <v>902</v>
      </c>
      <c r="D205" s="657" t="s">
        <v>342</v>
      </c>
      <c r="E205" s="659">
        <v>1</v>
      </c>
      <c r="F205" s="658" t="s">
        <v>248</v>
      </c>
      <c r="G205" s="657">
        <v>0.15</v>
      </c>
      <c r="H205" s="663">
        <v>0.15</v>
      </c>
      <c r="I205" s="657" t="s">
        <v>297</v>
      </c>
    </row>
    <row r="206" spans="1:9" ht="15.75" x14ac:dyDescent="0.25">
      <c r="A206" s="657">
        <v>204</v>
      </c>
      <c r="B206" s="658" t="s">
        <v>1316</v>
      </c>
      <c r="C206" s="658" t="s">
        <v>296</v>
      </c>
      <c r="D206" s="657" t="s">
        <v>342</v>
      </c>
      <c r="E206" s="659">
        <v>15</v>
      </c>
      <c r="F206" s="658" t="s">
        <v>248</v>
      </c>
      <c r="G206" s="662">
        <v>3.1250000000000002E-3</v>
      </c>
      <c r="H206" s="661">
        <v>0.15</v>
      </c>
      <c r="I206" s="662" t="s">
        <v>298</v>
      </c>
    </row>
    <row r="207" spans="1:9" ht="15.75" x14ac:dyDescent="0.25">
      <c r="A207" s="657">
        <v>205</v>
      </c>
      <c r="B207" s="658" t="s">
        <v>1316</v>
      </c>
      <c r="C207" s="658" t="s">
        <v>296</v>
      </c>
      <c r="D207" s="657" t="s">
        <v>342</v>
      </c>
      <c r="E207" s="659">
        <v>15</v>
      </c>
      <c r="F207" s="658" t="s">
        <v>248</v>
      </c>
      <c r="G207" s="662">
        <v>3.1250000000000002E-3</v>
      </c>
      <c r="H207" s="661">
        <v>0.15</v>
      </c>
      <c r="I207" s="662" t="s">
        <v>298</v>
      </c>
    </row>
    <row r="208" spans="1:9" ht="15.75" x14ac:dyDescent="0.25">
      <c r="A208" s="657">
        <v>206</v>
      </c>
      <c r="B208" s="658" t="s">
        <v>1316</v>
      </c>
      <c r="C208" s="658" t="s">
        <v>296</v>
      </c>
      <c r="D208" s="657" t="s">
        <v>342</v>
      </c>
      <c r="E208" s="659">
        <v>15</v>
      </c>
      <c r="F208" s="658" t="s">
        <v>248</v>
      </c>
      <c r="G208" s="662">
        <v>3.1250000000000002E-3</v>
      </c>
      <c r="H208" s="661">
        <v>0.15</v>
      </c>
      <c r="I208" s="662" t="s">
        <v>298</v>
      </c>
    </row>
    <row r="209" spans="1:9" ht="15.75" x14ac:dyDescent="0.25">
      <c r="A209" s="657">
        <v>207</v>
      </c>
      <c r="B209" s="666" t="s">
        <v>1318</v>
      </c>
      <c r="C209" s="666" t="s">
        <v>296</v>
      </c>
      <c r="D209" s="657" t="s">
        <v>342</v>
      </c>
      <c r="E209" s="659">
        <v>15</v>
      </c>
      <c r="F209" s="658" t="s">
        <v>248</v>
      </c>
      <c r="G209" s="657" t="s">
        <v>1317</v>
      </c>
      <c r="H209" s="661">
        <v>0.16</v>
      </c>
      <c r="I209" s="662" t="s">
        <v>298</v>
      </c>
    </row>
    <row r="210" spans="1:9" ht="15.75" x14ac:dyDescent="0.25">
      <c r="A210" s="657">
        <v>208</v>
      </c>
      <c r="B210" s="658" t="s">
        <v>1316</v>
      </c>
      <c r="C210" s="658" t="s">
        <v>296</v>
      </c>
      <c r="D210" s="657" t="s">
        <v>342</v>
      </c>
      <c r="E210" s="659" t="s">
        <v>1317</v>
      </c>
      <c r="F210" s="658" t="s">
        <v>276</v>
      </c>
      <c r="G210" s="657" t="s">
        <v>1317</v>
      </c>
      <c r="H210" s="661">
        <v>0.16</v>
      </c>
      <c r="I210" s="662" t="s">
        <v>298</v>
      </c>
    </row>
    <row r="211" spans="1:9" ht="15.75" x14ac:dyDescent="0.25">
      <c r="A211" s="657">
        <v>209</v>
      </c>
      <c r="B211" s="658" t="s">
        <v>285</v>
      </c>
      <c r="C211" s="658" t="s">
        <v>296</v>
      </c>
      <c r="D211" s="657" t="s">
        <v>342</v>
      </c>
      <c r="E211" s="659">
        <v>15</v>
      </c>
      <c r="F211" s="658" t="s">
        <v>248</v>
      </c>
      <c r="G211" s="662">
        <v>3.5416666666666669E-3</v>
      </c>
      <c r="H211" s="661">
        <v>0.17</v>
      </c>
      <c r="I211" s="662" t="s">
        <v>298</v>
      </c>
    </row>
    <row r="212" spans="1:9" ht="15.75" x14ac:dyDescent="0.25">
      <c r="A212" s="657">
        <v>210</v>
      </c>
      <c r="B212" s="658" t="s">
        <v>285</v>
      </c>
      <c r="C212" s="658" t="s">
        <v>296</v>
      </c>
      <c r="D212" s="657" t="s">
        <v>342</v>
      </c>
      <c r="E212" s="659">
        <v>15</v>
      </c>
      <c r="F212" s="658" t="s">
        <v>248</v>
      </c>
      <c r="G212" s="662">
        <v>3.5416666666666669E-3</v>
      </c>
      <c r="H212" s="661">
        <v>0.17</v>
      </c>
      <c r="I212" s="662" t="s">
        <v>298</v>
      </c>
    </row>
    <row r="213" spans="1:9" ht="15.75" x14ac:dyDescent="0.25">
      <c r="A213" s="657">
        <v>211</v>
      </c>
      <c r="B213" s="658" t="s">
        <v>1315</v>
      </c>
      <c r="C213" s="657" t="s">
        <v>296</v>
      </c>
      <c r="D213" s="657" t="s">
        <v>342</v>
      </c>
      <c r="E213" s="659">
        <v>60</v>
      </c>
      <c r="F213" s="658" t="s">
        <v>276</v>
      </c>
      <c r="G213" s="657">
        <v>2.1000000000000001E-2</v>
      </c>
      <c r="H213" s="663">
        <v>0.17</v>
      </c>
      <c r="I213" s="657" t="s">
        <v>297</v>
      </c>
    </row>
    <row r="214" spans="1:9" ht="15.75" x14ac:dyDescent="0.25">
      <c r="A214" s="657">
        <v>212</v>
      </c>
      <c r="B214" s="658" t="s">
        <v>285</v>
      </c>
      <c r="C214" s="657" t="s">
        <v>296</v>
      </c>
      <c r="D214" s="657" t="s">
        <v>342</v>
      </c>
      <c r="E214" s="659">
        <v>30</v>
      </c>
      <c r="F214" s="658" t="s">
        <v>276</v>
      </c>
      <c r="G214" s="657">
        <v>0.17</v>
      </c>
      <c r="H214" s="663">
        <v>0.17</v>
      </c>
      <c r="I214" s="662" t="s">
        <v>298</v>
      </c>
    </row>
    <row r="215" spans="1:9" ht="15.75" x14ac:dyDescent="0.25">
      <c r="A215" s="657">
        <v>213</v>
      </c>
      <c r="B215" s="658" t="s">
        <v>285</v>
      </c>
      <c r="C215" s="657" t="s">
        <v>296</v>
      </c>
      <c r="D215" s="657" t="s">
        <v>342</v>
      </c>
      <c r="E215" s="659">
        <v>30</v>
      </c>
      <c r="F215" s="658" t="s">
        <v>276</v>
      </c>
      <c r="G215" s="657">
        <v>0.17</v>
      </c>
      <c r="H215" s="663">
        <v>0.17</v>
      </c>
      <c r="I215" s="662" t="s">
        <v>298</v>
      </c>
    </row>
    <row r="216" spans="1:9" ht="15.75" x14ac:dyDescent="0.25">
      <c r="A216" s="657">
        <v>214</v>
      </c>
      <c r="B216" s="658" t="s">
        <v>285</v>
      </c>
      <c r="C216" s="658" t="s">
        <v>296</v>
      </c>
      <c r="D216" s="657" t="s">
        <v>342</v>
      </c>
      <c r="E216" s="659">
        <v>44</v>
      </c>
      <c r="F216" s="658" t="s">
        <v>276</v>
      </c>
      <c r="G216" s="657" t="s">
        <v>1317</v>
      </c>
      <c r="H216" s="665">
        <v>0.17</v>
      </c>
      <c r="I216" s="657" t="s">
        <v>297</v>
      </c>
    </row>
    <row r="217" spans="1:9" ht="15.75" x14ac:dyDescent="0.25">
      <c r="A217" s="657">
        <v>215</v>
      </c>
      <c r="B217" s="658" t="s">
        <v>285</v>
      </c>
      <c r="C217" s="658" t="s">
        <v>296</v>
      </c>
      <c r="D217" s="657" t="s">
        <v>342</v>
      </c>
      <c r="E217" s="659">
        <v>30</v>
      </c>
      <c r="F217" s="658" t="s">
        <v>276</v>
      </c>
      <c r="G217" s="662">
        <v>5.0851241227843139E-3</v>
      </c>
      <c r="H217" s="661">
        <v>0.17628430292318956</v>
      </c>
      <c r="I217" s="662" t="s">
        <v>298</v>
      </c>
    </row>
    <row r="218" spans="1:9" ht="15.75" x14ac:dyDescent="0.25">
      <c r="A218" s="657">
        <v>216</v>
      </c>
      <c r="B218" s="658" t="s">
        <v>285</v>
      </c>
      <c r="C218" s="658" t="s">
        <v>296</v>
      </c>
      <c r="D218" s="657" t="s">
        <v>342</v>
      </c>
      <c r="E218" s="659">
        <v>30</v>
      </c>
      <c r="F218" s="658" t="s">
        <v>276</v>
      </c>
      <c r="G218" s="662">
        <v>5.0851241227843139E-3</v>
      </c>
      <c r="H218" s="661">
        <v>0.17628430292318956</v>
      </c>
      <c r="I218" s="662" t="s">
        <v>298</v>
      </c>
    </row>
    <row r="219" spans="1:9" ht="15.75" x14ac:dyDescent="0.25">
      <c r="A219" s="657">
        <v>217</v>
      </c>
      <c r="B219" s="658" t="s">
        <v>1316</v>
      </c>
      <c r="C219" s="658" t="s">
        <v>296</v>
      </c>
      <c r="D219" s="657" t="s">
        <v>342</v>
      </c>
      <c r="E219" s="659">
        <v>15</v>
      </c>
      <c r="F219" s="658" t="s">
        <v>248</v>
      </c>
      <c r="G219" s="662">
        <v>3.7499999999999994E-3</v>
      </c>
      <c r="H219" s="661">
        <v>0.18</v>
      </c>
      <c r="I219" s="662" t="s">
        <v>298</v>
      </c>
    </row>
    <row r="220" spans="1:9" ht="15.75" x14ac:dyDescent="0.25">
      <c r="A220" s="657">
        <v>218</v>
      </c>
      <c r="B220" s="658" t="s">
        <v>1316</v>
      </c>
      <c r="C220" s="658" t="s">
        <v>296</v>
      </c>
      <c r="D220" s="657" t="s">
        <v>342</v>
      </c>
      <c r="E220" s="659">
        <v>15</v>
      </c>
      <c r="F220" s="658" t="s">
        <v>248</v>
      </c>
      <c r="G220" s="662">
        <v>3.7499999999999994E-3</v>
      </c>
      <c r="H220" s="661">
        <v>0.18</v>
      </c>
      <c r="I220" s="662" t="s">
        <v>298</v>
      </c>
    </row>
    <row r="221" spans="1:9" ht="15.75" x14ac:dyDescent="0.25">
      <c r="A221" s="657">
        <v>219</v>
      </c>
      <c r="B221" s="658" t="s">
        <v>1315</v>
      </c>
      <c r="C221" s="658" t="s">
        <v>296</v>
      </c>
      <c r="D221" s="657" t="s">
        <v>342</v>
      </c>
      <c r="E221" s="659">
        <v>15</v>
      </c>
      <c r="F221" s="658" t="s">
        <v>248</v>
      </c>
      <c r="G221" s="657" t="s">
        <v>1317</v>
      </c>
      <c r="H221" s="665">
        <v>0.19</v>
      </c>
      <c r="I221" s="657" t="s">
        <v>297</v>
      </c>
    </row>
    <row r="222" spans="1:9" ht="31.5" x14ac:dyDescent="0.25">
      <c r="A222" s="657">
        <v>220</v>
      </c>
      <c r="B222" s="666" t="s">
        <v>1316</v>
      </c>
      <c r="C222" s="666" t="s">
        <v>296</v>
      </c>
      <c r="D222" s="657" t="s">
        <v>342</v>
      </c>
      <c r="E222" s="659">
        <v>12</v>
      </c>
      <c r="F222" s="658" t="s">
        <v>248</v>
      </c>
      <c r="G222" s="657" t="s">
        <v>1317</v>
      </c>
      <c r="H222" s="661">
        <v>0.19</v>
      </c>
      <c r="I222" s="662" t="s">
        <v>298</v>
      </c>
    </row>
    <row r="223" spans="1:9" ht="31.5" x14ac:dyDescent="0.25">
      <c r="A223" s="657">
        <v>221</v>
      </c>
      <c r="B223" s="666" t="s">
        <v>285</v>
      </c>
      <c r="C223" s="666" t="s">
        <v>296</v>
      </c>
      <c r="D223" s="657" t="s">
        <v>342</v>
      </c>
      <c r="E223" s="659">
        <v>13</v>
      </c>
      <c r="F223" s="658" t="s">
        <v>248</v>
      </c>
      <c r="G223" s="657" t="s">
        <v>1317</v>
      </c>
      <c r="H223" s="661">
        <v>0.19</v>
      </c>
      <c r="I223" s="657" t="s">
        <v>297</v>
      </c>
    </row>
    <row r="224" spans="1:9" ht="15.75" x14ac:dyDescent="0.25">
      <c r="A224" s="657">
        <v>222</v>
      </c>
      <c r="B224" s="658" t="s">
        <v>1316</v>
      </c>
      <c r="C224" s="658" t="s">
        <v>296</v>
      </c>
      <c r="D224" s="657" t="s">
        <v>342</v>
      </c>
      <c r="E224" s="659" t="s">
        <v>1317</v>
      </c>
      <c r="F224" s="658" t="s">
        <v>276</v>
      </c>
      <c r="G224" s="657" t="s">
        <v>1317</v>
      </c>
      <c r="H224" s="661">
        <v>0.19</v>
      </c>
      <c r="I224" s="662" t="s">
        <v>298</v>
      </c>
    </row>
    <row r="225" spans="1:9" ht="15.75" x14ac:dyDescent="0.25">
      <c r="A225" s="657">
        <v>223</v>
      </c>
      <c r="B225" s="658" t="s">
        <v>1316</v>
      </c>
      <c r="C225" s="658" t="s">
        <v>296</v>
      </c>
      <c r="D225" s="657" t="s">
        <v>342</v>
      </c>
      <c r="E225" s="659" t="s">
        <v>1317</v>
      </c>
      <c r="F225" s="658" t="s">
        <v>276</v>
      </c>
      <c r="G225" s="657" t="s">
        <v>1317</v>
      </c>
      <c r="H225" s="661">
        <v>0.19</v>
      </c>
      <c r="I225" s="662" t="s">
        <v>298</v>
      </c>
    </row>
    <row r="226" spans="1:9" ht="31.5" x14ac:dyDescent="0.25">
      <c r="A226" s="657">
        <v>224</v>
      </c>
      <c r="B226" s="666" t="s">
        <v>285</v>
      </c>
      <c r="C226" s="666" t="s">
        <v>296</v>
      </c>
      <c r="D226" s="657" t="s">
        <v>342</v>
      </c>
      <c r="E226" s="659">
        <v>45</v>
      </c>
      <c r="F226" s="658" t="s">
        <v>276</v>
      </c>
      <c r="G226" s="657" t="s">
        <v>1317</v>
      </c>
      <c r="H226" s="661">
        <v>0.19</v>
      </c>
      <c r="I226" s="662" t="s">
        <v>298</v>
      </c>
    </row>
    <row r="227" spans="1:9" ht="15.75" x14ac:dyDescent="0.25">
      <c r="A227" s="657">
        <v>225</v>
      </c>
      <c r="B227" s="658" t="s">
        <v>1316</v>
      </c>
      <c r="C227" s="658" t="s">
        <v>296</v>
      </c>
      <c r="D227" s="657" t="s">
        <v>342</v>
      </c>
      <c r="E227" s="659">
        <v>20</v>
      </c>
      <c r="F227" s="658" t="s">
        <v>276</v>
      </c>
      <c r="G227" s="657" t="s">
        <v>1317</v>
      </c>
      <c r="H227" s="665">
        <v>0.19600000000000001</v>
      </c>
      <c r="I227" s="657" t="s">
        <v>297</v>
      </c>
    </row>
    <row r="228" spans="1:9" ht="15.75" x14ac:dyDescent="0.25">
      <c r="A228" s="657">
        <v>226</v>
      </c>
      <c r="B228" s="658" t="s">
        <v>1314</v>
      </c>
      <c r="C228" s="658" t="s">
        <v>296</v>
      </c>
      <c r="D228" s="657" t="s">
        <v>342</v>
      </c>
      <c r="E228" s="659">
        <v>25</v>
      </c>
      <c r="F228" s="658" t="s">
        <v>276</v>
      </c>
      <c r="G228" s="662">
        <v>4.7084482618373266E-3</v>
      </c>
      <c r="H228" s="661">
        <v>0.1997888766462815</v>
      </c>
      <c r="I228" s="662" t="s">
        <v>298</v>
      </c>
    </row>
    <row r="229" spans="1:9" ht="15.75" x14ac:dyDescent="0.25">
      <c r="A229" s="657">
        <v>227</v>
      </c>
      <c r="B229" s="658" t="s">
        <v>285</v>
      </c>
      <c r="C229" s="658" t="s">
        <v>296</v>
      </c>
      <c r="D229" s="657" t="s">
        <v>342</v>
      </c>
      <c r="E229" s="659">
        <v>25</v>
      </c>
      <c r="F229" s="658" t="s">
        <v>276</v>
      </c>
      <c r="G229" s="662">
        <v>4.7084482618373266E-3</v>
      </c>
      <c r="H229" s="661">
        <v>0.1997888766462815</v>
      </c>
      <c r="I229" s="662" t="s">
        <v>298</v>
      </c>
    </row>
    <row r="230" spans="1:9" ht="15.75" x14ac:dyDescent="0.25">
      <c r="A230" s="657">
        <v>228</v>
      </c>
      <c r="B230" s="658" t="s">
        <v>285</v>
      </c>
      <c r="C230" s="658" t="s">
        <v>296</v>
      </c>
      <c r="D230" s="657" t="s">
        <v>342</v>
      </c>
      <c r="E230" s="659">
        <v>25</v>
      </c>
      <c r="F230" s="658" t="s">
        <v>276</v>
      </c>
      <c r="G230" s="662">
        <v>4.7084482618373266E-3</v>
      </c>
      <c r="H230" s="661">
        <v>0.1997888766462815</v>
      </c>
      <c r="I230" s="662" t="s">
        <v>298</v>
      </c>
    </row>
    <row r="231" spans="1:9" ht="15.75" x14ac:dyDescent="0.25">
      <c r="A231" s="657">
        <v>229</v>
      </c>
      <c r="B231" s="658" t="s">
        <v>285</v>
      </c>
      <c r="C231" s="658" t="s">
        <v>296</v>
      </c>
      <c r="D231" s="657" t="s">
        <v>342</v>
      </c>
      <c r="E231" s="659">
        <v>30</v>
      </c>
      <c r="F231" s="658" t="s">
        <v>276</v>
      </c>
      <c r="G231" s="662">
        <v>5.6501379142047939E-3</v>
      </c>
      <c r="H231" s="661">
        <v>0.1997888766462815</v>
      </c>
      <c r="I231" s="662" t="s">
        <v>298</v>
      </c>
    </row>
    <row r="232" spans="1:9" ht="15.75" x14ac:dyDescent="0.25">
      <c r="A232" s="657">
        <v>230</v>
      </c>
      <c r="B232" s="658" t="s">
        <v>1314</v>
      </c>
      <c r="C232" s="658" t="s">
        <v>296</v>
      </c>
      <c r="D232" s="657" t="s">
        <v>342</v>
      </c>
      <c r="E232" s="659">
        <v>15</v>
      </c>
      <c r="F232" s="658" t="s">
        <v>248</v>
      </c>
      <c r="G232" s="657" t="s">
        <v>1317</v>
      </c>
      <c r="H232" s="665">
        <v>0.2</v>
      </c>
      <c r="I232" s="662" t="s">
        <v>298</v>
      </c>
    </row>
    <row r="233" spans="1:9" ht="15.75" x14ac:dyDescent="0.25">
      <c r="A233" s="657">
        <v>231</v>
      </c>
      <c r="B233" s="658" t="s">
        <v>1314</v>
      </c>
      <c r="C233" s="658" t="s">
        <v>296</v>
      </c>
      <c r="D233" s="657" t="s">
        <v>342</v>
      </c>
      <c r="E233" s="659">
        <v>15</v>
      </c>
      <c r="F233" s="658" t="s">
        <v>248</v>
      </c>
      <c r="G233" s="657" t="s">
        <v>1317</v>
      </c>
      <c r="H233" s="665">
        <v>0.2</v>
      </c>
      <c r="I233" s="662" t="s">
        <v>298</v>
      </c>
    </row>
    <row r="234" spans="1:9" ht="15.75" x14ac:dyDescent="0.25">
      <c r="A234" s="657">
        <v>232</v>
      </c>
      <c r="B234" s="658" t="s">
        <v>1315</v>
      </c>
      <c r="C234" s="658" t="s">
        <v>296</v>
      </c>
      <c r="D234" s="657" t="s">
        <v>342</v>
      </c>
      <c r="E234" s="659">
        <v>12</v>
      </c>
      <c r="F234" s="658" t="s">
        <v>248</v>
      </c>
      <c r="G234" s="657" t="s">
        <v>1317</v>
      </c>
      <c r="H234" s="665">
        <v>0.2</v>
      </c>
      <c r="I234" s="662" t="s">
        <v>298</v>
      </c>
    </row>
    <row r="235" spans="1:9" ht="15.75" x14ac:dyDescent="0.25">
      <c r="A235" s="657">
        <v>233</v>
      </c>
      <c r="B235" s="658" t="s">
        <v>1315</v>
      </c>
      <c r="C235" s="658" t="s">
        <v>296</v>
      </c>
      <c r="D235" s="657" t="s">
        <v>342</v>
      </c>
      <c r="E235" s="659">
        <v>15</v>
      </c>
      <c r="F235" s="658" t="s">
        <v>248</v>
      </c>
      <c r="G235" s="657" t="s">
        <v>1317</v>
      </c>
      <c r="H235" s="665">
        <v>0.2</v>
      </c>
      <c r="I235" s="657" t="s">
        <v>297</v>
      </c>
    </row>
    <row r="236" spans="1:9" ht="15.75" x14ac:dyDescent="0.25">
      <c r="A236" s="657">
        <v>234</v>
      </c>
      <c r="B236" s="658" t="s">
        <v>1315</v>
      </c>
      <c r="C236" s="658" t="s">
        <v>296</v>
      </c>
      <c r="D236" s="657" t="s">
        <v>342</v>
      </c>
      <c r="E236" s="659">
        <v>15</v>
      </c>
      <c r="F236" s="658" t="s">
        <v>248</v>
      </c>
      <c r="G236" s="657" t="s">
        <v>1317</v>
      </c>
      <c r="H236" s="665">
        <v>0.2</v>
      </c>
      <c r="I236" s="657" t="s">
        <v>297</v>
      </c>
    </row>
    <row r="237" spans="1:9" ht="15.75" x14ac:dyDescent="0.25">
      <c r="A237" s="657">
        <v>235</v>
      </c>
      <c r="B237" s="658" t="s">
        <v>1315</v>
      </c>
      <c r="C237" s="657" t="s">
        <v>902</v>
      </c>
      <c r="D237" s="657" t="s">
        <v>342</v>
      </c>
      <c r="E237" s="659">
        <v>15</v>
      </c>
      <c r="F237" s="658" t="s">
        <v>248</v>
      </c>
      <c r="G237" s="657">
        <v>0.2</v>
      </c>
      <c r="H237" s="663">
        <v>0.2</v>
      </c>
      <c r="I237" s="662" t="s">
        <v>298</v>
      </c>
    </row>
    <row r="238" spans="1:9" ht="15.75" x14ac:dyDescent="0.25">
      <c r="A238" s="657">
        <v>236</v>
      </c>
      <c r="B238" s="658" t="s">
        <v>1315</v>
      </c>
      <c r="C238" s="658" t="s">
        <v>296</v>
      </c>
      <c r="D238" s="657" t="s">
        <v>342</v>
      </c>
      <c r="E238" s="659">
        <v>15</v>
      </c>
      <c r="F238" s="658" t="s">
        <v>248</v>
      </c>
      <c r="G238" s="657" t="s">
        <v>1317</v>
      </c>
      <c r="H238" s="665">
        <v>0.2</v>
      </c>
      <c r="I238" s="657" t="s">
        <v>297</v>
      </c>
    </row>
    <row r="239" spans="1:9" ht="15.75" x14ac:dyDescent="0.25">
      <c r="A239" s="657">
        <v>237</v>
      </c>
      <c r="B239" s="658" t="s">
        <v>1316</v>
      </c>
      <c r="C239" s="658" t="s">
        <v>296</v>
      </c>
      <c r="D239" s="657" t="s">
        <v>342</v>
      </c>
      <c r="E239" s="659">
        <v>15</v>
      </c>
      <c r="F239" s="658" t="s">
        <v>248</v>
      </c>
      <c r="G239" s="657" t="s">
        <v>1317</v>
      </c>
      <c r="H239" s="665">
        <v>0.2</v>
      </c>
      <c r="I239" s="662" t="s">
        <v>298</v>
      </c>
    </row>
    <row r="240" spans="1:9" ht="15.75" x14ac:dyDescent="0.25">
      <c r="A240" s="657">
        <v>238</v>
      </c>
      <c r="B240" s="658" t="s">
        <v>285</v>
      </c>
      <c r="C240" s="657" t="s">
        <v>902</v>
      </c>
      <c r="D240" s="657" t="s">
        <v>342</v>
      </c>
      <c r="E240" s="659">
        <v>15</v>
      </c>
      <c r="F240" s="658" t="s">
        <v>248</v>
      </c>
      <c r="G240" s="657">
        <v>0.2</v>
      </c>
      <c r="H240" s="663">
        <v>0.2</v>
      </c>
      <c r="I240" s="662" t="s">
        <v>298</v>
      </c>
    </row>
    <row r="241" spans="1:9" ht="15.75" x14ac:dyDescent="0.25">
      <c r="A241" s="657">
        <v>239</v>
      </c>
      <c r="B241" s="658" t="s">
        <v>285</v>
      </c>
      <c r="C241" s="657" t="s">
        <v>902</v>
      </c>
      <c r="D241" s="657" t="s">
        <v>342</v>
      </c>
      <c r="E241" s="659">
        <v>15</v>
      </c>
      <c r="F241" s="658" t="s">
        <v>248</v>
      </c>
      <c r="G241" s="657">
        <v>0.2</v>
      </c>
      <c r="H241" s="663">
        <v>0.2</v>
      </c>
      <c r="I241" s="662" t="s">
        <v>298</v>
      </c>
    </row>
    <row r="242" spans="1:9" ht="15.75" x14ac:dyDescent="0.25">
      <c r="A242" s="657">
        <v>240</v>
      </c>
      <c r="B242" s="658" t="s">
        <v>1314</v>
      </c>
      <c r="C242" s="658" t="s">
        <v>296</v>
      </c>
      <c r="D242" s="657" t="s">
        <v>342</v>
      </c>
      <c r="E242" s="659">
        <v>22</v>
      </c>
      <c r="F242" s="658" t="s">
        <v>276</v>
      </c>
      <c r="G242" s="657" t="s">
        <v>1317</v>
      </c>
      <c r="H242" s="665">
        <v>0.2</v>
      </c>
      <c r="I242" s="662" t="s">
        <v>298</v>
      </c>
    </row>
    <row r="243" spans="1:9" ht="15.75" x14ac:dyDescent="0.25">
      <c r="A243" s="657">
        <v>241</v>
      </c>
      <c r="B243" s="658" t="s">
        <v>1314</v>
      </c>
      <c r="C243" s="658" t="s">
        <v>296</v>
      </c>
      <c r="D243" s="657" t="s">
        <v>342</v>
      </c>
      <c r="E243" s="659">
        <v>24</v>
      </c>
      <c r="F243" s="658" t="s">
        <v>276</v>
      </c>
      <c r="G243" s="657" t="s">
        <v>1317</v>
      </c>
      <c r="H243" s="665">
        <v>0.2</v>
      </c>
      <c r="I243" s="662" t="s">
        <v>298</v>
      </c>
    </row>
    <row r="244" spans="1:9" ht="15.75" x14ac:dyDescent="0.25">
      <c r="A244" s="657">
        <v>242</v>
      </c>
      <c r="B244" s="658" t="s">
        <v>1314</v>
      </c>
      <c r="C244" s="657" t="s">
        <v>296</v>
      </c>
      <c r="D244" s="657" t="s">
        <v>342</v>
      </c>
      <c r="E244" s="659">
        <v>25</v>
      </c>
      <c r="F244" s="658" t="s">
        <v>276</v>
      </c>
      <c r="G244" s="657">
        <v>0.33</v>
      </c>
      <c r="H244" s="663">
        <v>0.2</v>
      </c>
      <c r="I244" s="662" t="s">
        <v>298</v>
      </c>
    </row>
    <row r="245" spans="1:9" ht="15.75" x14ac:dyDescent="0.25">
      <c r="A245" s="657">
        <v>243</v>
      </c>
      <c r="B245" s="658" t="s">
        <v>1314</v>
      </c>
      <c r="C245" s="658" t="s">
        <v>296</v>
      </c>
      <c r="D245" s="657" t="s">
        <v>342</v>
      </c>
      <c r="E245" s="659">
        <v>25</v>
      </c>
      <c r="F245" s="658" t="s">
        <v>276</v>
      </c>
      <c r="G245" s="657" t="s">
        <v>1317</v>
      </c>
      <c r="H245" s="665">
        <v>0.2</v>
      </c>
      <c r="I245" s="662" t="s">
        <v>298</v>
      </c>
    </row>
    <row r="246" spans="1:9" ht="15.75" x14ac:dyDescent="0.25">
      <c r="A246" s="657">
        <v>244</v>
      </c>
      <c r="B246" s="658" t="s">
        <v>1314</v>
      </c>
      <c r="C246" s="658" t="s">
        <v>296</v>
      </c>
      <c r="D246" s="657" t="s">
        <v>342</v>
      </c>
      <c r="E246" s="659">
        <v>25</v>
      </c>
      <c r="F246" s="658" t="s">
        <v>276</v>
      </c>
      <c r="G246" s="657" t="s">
        <v>1317</v>
      </c>
      <c r="H246" s="665">
        <v>0.2</v>
      </c>
      <c r="I246" s="662" t="s">
        <v>298</v>
      </c>
    </row>
    <row r="247" spans="1:9" ht="15.75" x14ac:dyDescent="0.25">
      <c r="A247" s="657">
        <v>245</v>
      </c>
      <c r="B247" s="658" t="s">
        <v>1314</v>
      </c>
      <c r="C247" s="658" t="s">
        <v>296</v>
      </c>
      <c r="D247" s="657" t="s">
        <v>342</v>
      </c>
      <c r="E247" s="659">
        <v>29</v>
      </c>
      <c r="F247" s="658" t="s">
        <v>276</v>
      </c>
      <c r="G247" s="657" t="s">
        <v>1317</v>
      </c>
      <c r="H247" s="665">
        <v>0.2</v>
      </c>
      <c r="I247" s="662" t="s">
        <v>298</v>
      </c>
    </row>
    <row r="248" spans="1:9" ht="15.75" x14ac:dyDescent="0.25">
      <c r="A248" s="657">
        <v>246</v>
      </c>
      <c r="B248" s="658" t="s">
        <v>1314</v>
      </c>
      <c r="C248" s="658" t="s">
        <v>296</v>
      </c>
      <c r="D248" s="657" t="s">
        <v>342</v>
      </c>
      <c r="E248" s="659">
        <v>34</v>
      </c>
      <c r="F248" s="658" t="s">
        <v>276</v>
      </c>
      <c r="G248" s="657" t="s">
        <v>1317</v>
      </c>
      <c r="H248" s="665">
        <v>0.2</v>
      </c>
      <c r="I248" s="662" t="s">
        <v>298</v>
      </c>
    </row>
    <row r="249" spans="1:9" ht="15.75" x14ac:dyDescent="0.25">
      <c r="A249" s="657">
        <v>247</v>
      </c>
      <c r="B249" s="658" t="s">
        <v>1314</v>
      </c>
      <c r="C249" s="658" t="s">
        <v>296</v>
      </c>
      <c r="D249" s="657" t="s">
        <v>342</v>
      </c>
      <c r="E249" s="659">
        <v>34</v>
      </c>
      <c r="F249" s="658" t="s">
        <v>276</v>
      </c>
      <c r="G249" s="657" t="s">
        <v>1317</v>
      </c>
      <c r="H249" s="665">
        <v>0.2</v>
      </c>
      <c r="I249" s="662" t="s">
        <v>298</v>
      </c>
    </row>
    <row r="250" spans="1:9" ht="15.75" x14ac:dyDescent="0.25">
      <c r="A250" s="657">
        <v>248</v>
      </c>
      <c r="B250" s="658" t="s">
        <v>1314</v>
      </c>
      <c r="C250" s="657" t="s">
        <v>296</v>
      </c>
      <c r="D250" s="657" t="s">
        <v>342</v>
      </c>
      <c r="E250" s="659">
        <v>35</v>
      </c>
      <c r="F250" s="658" t="s">
        <v>276</v>
      </c>
      <c r="G250" s="657">
        <v>0.47</v>
      </c>
      <c r="H250" s="663">
        <v>0.2</v>
      </c>
      <c r="I250" s="662" t="s">
        <v>298</v>
      </c>
    </row>
    <row r="251" spans="1:9" ht="15.75" x14ac:dyDescent="0.25">
      <c r="A251" s="657">
        <v>249</v>
      </c>
      <c r="B251" s="658" t="s">
        <v>1314</v>
      </c>
      <c r="C251" s="657" t="s">
        <v>296</v>
      </c>
      <c r="D251" s="657" t="s">
        <v>342</v>
      </c>
      <c r="E251" s="659">
        <v>35</v>
      </c>
      <c r="F251" s="658" t="s">
        <v>276</v>
      </c>
      <c r="G251" s="657">
        <v>0.47</v>
      </c>
      <c r="H251" s="663">
        <v>0.2</v>
      </c>
      <c r="I251" s="662" t="s">
        <v>298</v>
      </c>
    </row>
    <row r="252" spans="1:9" ht="15.75" x14ac:dyDescent="0.25">
      <c r="A252" s="657">
        <v>250</v>
      </c>
      <c r="B252" s="658" t="s">
        <v>1314</v>
      </c>
      <c r="C252" s="658" t="s">
        <v>296</v>
      </c>
      <c r="D252" s="657" t="s">
        <v>342</v>
      </c>
      <c r="E252" s="659">
        <v>46</v>
      </c>
      <c r="F252" s="658" t="s">
        <v>276</v>
      </c>
      <c r="G252" s="662">
        <v>0.2</v>
      </c>
      <c r="H252" s="665">
        <v>0.2</v>
      </c>
      <c r="I252" s="662" t="s">
        <v>298</v>
      </c>
    </row>
    <row r="253" spans="1:9" ht="15.75" x14ac:dyDescent="0.25">
      <c r="A253" s="657">
        <v>251</v>
      </c>
      <c r="B253" s="658" t="s">
        <v>1314</v>
      </c>
      <c r="C253" s="658" t="s">
        <v>296</v>
      </c>
      <c r="D253" s="657" t="s">
        <v>342</v>
      </c>
      <c r="E253" s="659">
        <v>55</v>
      </c>
      <c r="F253" s="658" t="s">
        <v>276</v>
      </c>
      <c r="G253" s="657" t="s">
        <v>1317</v>
      </c>
      <c r="H253" s="665">
        <v>0.2</v>
      </c>
      <c r="I253" s="662" t="s">
        <v>298</v>
      </c>
    </row>
    <row r="254" spans="1:9" ht="15.75" x14ac:dyDescent="0.25">
      <c r="A254" s="657">
        <v>252</v>
      </c>
      <c r="B254" s="658" t="s">
        <v>1314</v>
      </c>
      <c r="C254" s="658" t="s">
        <v>296</v>
      </c>
      <c r="D254" s="657" t="s">
        <v>342</v>
      </c>
      <c r="E254" s="659">
        <v>58</v>
      </c>
      <c r="F254" s="658" t="s">
        <v>276</v>
      </c>
      <c r="G254" s="657" t="s">
        <v>1317</v>
      </c>
      <c r="H254" s="665">
        <v>0.2</v>
      </c>
      <c r="I254" s="662" t="s">
        <v>298</v>
      </c>
    </row>
    <row r="255" spans="1:9" ht="15.75" x14ac:dyDescent="0.25">
      <c r="A255" s="657">
        <v>253</v>
      </c>
      <c r="B255" s="658" t="s">
        <v>1315</v>
      </c>
      <c r="C255" s="658" t="s">
        <v>296</v>
      </c>
      <c r="D255" s="657" t="s">
        <v>342</v>
      </c>
      <c r="E255" s="659">
        <v>16</v>
      </c>
      <c r="F255" s="658" t="s">
        <v>276</v>
      </c>
      <c r="G255" s="657" t="s">
        <v>1317</v>
      </c>
      <c r="H255" s="665">
        <v>0.2</v>
      </c>
      <c r="I255" s="662" t="s">
        <v>298</v>
      </c>
    </row>
    <row r="256" spans="1:9" ht="15.75" x14ac:dyDescent="0.25">
      <c r="A256" s="657">
        <v>254</v>
      </c>
      <c r="B256" s="658" t="s">
        <v>1315</v>
      </c>
      <c r="C256" s="658" t="s">
        <v>296</v>
      </c>
      <c r="D256" s="657" t="s">
        <v>342</v>
      </c>
      <c r="E256" s="659">
        <v>17</v>
      </c>
      <c r="F256" s="658" t="s">
        <v>276</v>
      </c>
      <c r="G256" s="657" t="s">
        <v>1317</v>
      </c>
      <c r="H256" s="665">
        <v>0.2</v>
      </c>
      <c r="I256" s="662" t="s">
        <v>298</v>
      </c>
    </row>
    <row r="257" spans="1:9" ht="15.75" x14ac:dyDescent="0.25">
      <c r="A257" s="657">
        <v>255</v>
      </c>
      <c r="B257" s="658" t="s">
        <v>1315</v>
      </c>
      <c r="C257" s="658" t="s">
        <v>296</v>
      </c>
      <c r="D257" s="657" t="s">
        <v>342</v>
      </c>
      <c r="E257" s="659">
        <v>62</v>
      </c>
      <c r="F257" s="658" t="s">
        <v>276</v>
      </c>
      <c r="G257" s="657" t="s">
        <v>1317</v>
      </c>
      <c r="H257" s="665">
        <v>0.2</v>
      </c>
      <c r="I257" s="662" t="s">
        <v>298</v>
      </c>
    </row>
    <row r="258" spans="1:9" ht="15.75" x14ac:dyDescent="0.25">
      <c r="A258" s="657">
        <v>256</v>
      </c>
      <c r="B258" s="658" t="s">
        <v>1315</v>
      </c>
      <c r="C258" s="658" t="s">
        <v>296</v>
      </c>
      <c r="D258" s="657" t="s">
        <v>342</v>
      </c>
      <c r="E258" s="659">
        <v>62</v>
      </c>
      <c r="F258" s="658" t="s">
        <v>276</v>
      </c>
      <c r="G258" s="657" t="s">
        <v>1317</v>
      </c>
      <c r="H258" s="665">
        <v>0.2</v>
      </c>
      <c r="I258" s="662" t="s">
        <v>298</v>
      </c>
    </row>
    <row r="259" spans="1:9" ht="15.75" x14ac:dyDescent="0.25">
      <c r="A259" s="657">
        <v>257</v>
      </c>
      <c r="B259" s="658" t="s">
        <v>1316</v>
      </c>
      <c r="C259" s="658" t="s">
        <v>296</v>
      </c>
      <c r="D259" s="657" t="s">
        <v>342</v>
      </c>
      <c r="E259" s="659">
        <v>19</v>
      </c>
      <c r="F259" s="658" t="s">
        <v>276</v>
      </c>
      <c r="G259" s="662">
        <v>5.2777777777777779E-3</v>
      </c>
      <c r="H259" s="661">
        <v>0.2</v>
      </c>
      <c r="I259" s="662" t="s">
        <v>298</v>
      </c>
    </row>
    <row r="260" spans="1:9" ht="15.75" x14ac:dyDescent="0.25">
      <c r="A260" s="657">
        <v>258</v>
      </c>
      <c r="B260" s="658" t="s">
        <v>1316</v>
      </c>
      <c r="C260" s="658" t="s">
        <v>296</v>
      </c>
      <c r="D260" s="657" t="s">
        <v>342</v>
      </c>
      <c r="E260" s="659">
        <v>19</v>
      </c>
      <c r="F260" s="658" t="s">
        <v>276</v>
      </c>
      <c r="G260" s="662">
        <v>5.2777777777777779E-3</v>
      </c>
      <c r="H260" s="661">
        <v>0.2</v>
      </c>
      <c r="I260" s="662" t="s">
        <v>298</v>
      </c>
    </row>
    <row r="261" spans="1:9" ht="15.75" x14ac:dyDescent="0.25">
      <c r="A261" s="657">
        <v>259</v>
      </c>
      <c r="B261" s="658" t="s">
        <v>1316</v>
      </c>
      <c r="C261" s="658" t="s">
        <v>296</v>
      </c>
      <c r="D261" s="657" t="s">
        <v>342</v>
      </c>
      <c r="E261" s="659">
        <v>47</v>
      </c>
      <c r="F261" s="658" t="s">
        <v>276</v>
      </c>
      <c r="G261" s="657" t="s">
        <v>1317</v>
      </c>
      <c r="H261" s="665">
        <v>0.2</v>
      </c>
      <c r="I261" s="662" t="s">
        <v>298</v>
      </c>
    </row>
    <row r="262" spans="1:9" ht="15.75" x14ac:dyDescent="0.25">
      <c r="A262" s="657">
        <v>260</v>
      </c>
      <c r="B262" s="658" t="s">
        <v>1316</v>
      </c>
      <c r="C262" s="658" t="s">
        <v>296</v>
      </c>
      <c r="D262" s="657" t="s">
        <v>342</v>
      </c>
      <c r="E262" s="659">
        <v>52</v>
      </c>
      <c r="F262" s="658" t="s">
        <v>276</v>
      </c>
      <c r="G262" s="657" t="s">
        <v>1317</v>
      </c>
      <c r="H262" s="665">
        <v>0.2</v>
      </c>
      <c r="I262" s="662" t="s">
        <v>298</v>
      </c>
    </row>
    <row r="263" spans="1:9" ht="15.75" x14ac:dyDescent="0.25">
      <c r="A263" s="657">
        <v>261</v>
      </c>
      <c r="B263" s="658" t="s">
        <v>1316</v>
      </c>
      <c r="C263" s="658" t="s">
        <v>296</v>
      </c>
      <c r="D263" s="657" t="s">
        <v>342</v>
      </c>
      <c r="E263" s="659">
        <v>60</v>
      </c>
      <c r="F263" s="658" t="s">
        <v>276</v>
      </c>
      <c r="G263" s="657" t="s">
        <v>1317</v>
      </c>
      <c r="H263" s="665">
        <v>0.2</v>
      </c>
      <c r="I263" s="662" t="s">
        <v>298</v>
      </c>
    </row>
    <row r="264" spans="1:9" ht="15.75" x14ac:dyDescent="0.25">
      <c r="A264" s="657">
        <v>262</v>
      </c>
      <c r="B264" s="658" t="s">
        <v>1316</v>
      </c>
      <c r="C264" s="658" t="s">
        <v>296</v>
      </c>
      <c r="D264" s="657" t="s">
        <v>342</v>
      </c>
      <c r="E264" s="659" t="s">
        <v>1317</v>
      </c>
      <c r="F264" s="658" t="s">
        <v>276</v>
      </c>
      <c r="G264" s="657" t="s">
        <v>1317</v>
      </c>
      <c r="H264" s="661">
        <v>0.2</v>
      </c>
      <c r="I264" s="662" t="s">
        <v>298</v>
      </c>
    </row>
    <row r="265" spans="1:9" ht="15.75" x14ac:dyDescent="0.25">
      <c r="A265" s="657">
        <v>263</v>
      </c>
      <c r="B265" s="658" t="s">
        <v>1316</v>
      </c>
      <c r="C265" s="658" t="s">
        <v>296</v>
      </c>
      <c r="D265" s="657" t="s">
        <v>342</v>
      </c>
      <c r="E265" s="659" t="s">
        <v>1317</v>
      </c>
      <c r="F265" s="658" t="s">
        <v>276</v>
      </c>
      <c r="G265" s="657" t="s">
        <v>1317</v>
      </c>
      <c r="H265" s="661">
        <v>0.2</v>
      </c>
      <c r="I265" s="662" t="s">
        <v>298</v>
      </c>
    </row>
    <row r="266" spans="1:9" ht="15.75" x14ac:dyDescent="0.25">
      <c r="A266" s="657">
        <v>264</v>
      </c>
      <c r="B266" s="658" t="s">
        <v>1316</v>
      </c>
      <c r="C266" s="658" t="s">
        <v>296</v>
      </c>
      <c r="D266" s="657" t="s">
        <v>342</v>
      </c>
      <c r="E266" s="659" t="s">
        <v>1317</v>
      </c>
      <c r="F266" s="658" t="s">
        <v>276</v>
      </c>
      <c r="G266" s="657" t="s">
        <v>1317</v>
      </c>
      <c r="H266" s="661">
        <v>0.2</v>
      </c>
      <c r="I266" s="662" t="s">
        <v>298</v>
      </c>
    </row>
    <row r="267" spans="1:9" ht="15.75" x14ac:dyDescent="0.25">
      <c r="A267" s="657">
        <v>265</v>
      </c>
      <c r="B267" s="658" t="s">
        <v>1316</v>
      </c>
      <c r="C267" s="658" t="s">
        <v>296</v>
      </c>
      <c r="D267" s="657" t="s">
        <v>342</v>
      </c>
      <c r="E267" s="659" t="s">
        <v>1317</v>
      </c>
      <c r="F267" s="658" t="s">
        <v>276</v>
      </c>
      <c r="G267" s="657" t="s">
        <v>1317</v>
      </c>
      <c r="H267" s="661">
        <v>0.2</v>
      </c>
      <c r="I267" s="662" t="s">
        <v>298</v>
      </c>
    </row>
    <row r="268" spans="1:9" ht="15.75" x14ac:dyDescent="0.25">
      <c r="A268" s="657">
        <v>266</v>
      </c>
      <c r="B268" s="658" t="s">
        <v>1316</v>
      </c>
      <c r="C268" s="658" t="s">
        <v>296</v>
      </c>
      <c r="D268" s="657" t="s">
        <v>342</v>
      </c>
      <c r="E268" s="659" t="s">
        <v>1317</v>
      </c>
      <c r="F268" s="658" t="s">
        <v>276</v>
      </c>
      <c r="G268" s="657" t="s">
        <v>1317</v>
      </c>
      <c r="H268" s="661">
        <v>0.2</v>
      </c>
      <c r="I268" s="662" t="s">
        <v>298</v>
      </c>
    </row>
    <row r="269" spans="1:9" ht="15.75" x14ac:dyDescent="0.25">
      <c r="A269" s="657">
        <v>267</v>
      </c>
      <c r="B269" s="658" t="s">
        <v>1316</v>
      </c>
      <c r="C269" s="658" t="s">
        <v>296</v>
      </c>
      <c r="D269" s="657" t="s">
        <v>342</v>
      </c>
      <c r="E269" s="659" t="s">
        <v>1317</v>
      </c>
      <c r="F269" s="658" t="s">
        <v>276</v>
      </c>
      <c r="G269" s="657" t="s">
        <v>1317</v>
      </c>
      <c r="H269" s="661">
        <v>0.2</v>
      </c>
      <c r="I269" s="662" t="s">
        <v>298</v>
      </c>
    </row>
    <row r="270" spans="1:9" ht="15.75" x14ac:dyDescent="0.25">
      <c r="A270" s="657">
        <v>268</v>
      </c>
      <c r="B270" s="658" t="s">
        <v>1316</v>
      </c>
      <c r="C270" s="658" t="s">
        <v>296</v>
      </c>
      <c r="D270" s="657" t="s">
        <v>342</v>
      </c>
      <c r="E270" s="659" t="s">
        <v>1317</v>
      </c>
      <c r="F270" s="658" t="s">
        <v>276</v>
      </c>
      <c r="G270" s="657" t="s">
        <v>1317</v>
      </c>
      <c r="H270" s="661">
        <v>0.2</v>
      </c>
      <c r="I270" s="662" t="s">
        <v>298</v>
      </c>
    </row>
    <row r="271" spans="1:9" ht="15.75" x14ac:dyDescent="0.25">
      <c r="A271" s="657">
        <v>269</v>
      </c>
      <c r="B271" s="658" t="s">
        <v>1316</v>
      </c>
      <c r="C271" s="658" t="s">
        <v>296</v>
      </c>
      <c r="D271" s="657" t="s">
        <v>342</v>
      </c>
      <c r="E271" s="659" t="s">
        <v>1317</v>
      </c>
      <c r="F271" s="658" t="s">
        <v>276</v>
      </c>
      <c r="G271" s="657" t="s">
        <v>1317</v>
      </c>
      <c r="H271" s="661">
        <v>0.2</v>
      </c>
      <c r="I271" s="662" t="s">
        <v>298</v>
      </c>
    </row>
    <row r="272" spans="1:9" ht="15.75" x14ac:dyDescent="0.25">
      <c r="A272" s="657">
        <v>270</v>
      </c>
      <c r="B272" s="658" t="s">
        <v>1316</v>
      </c>
      <c r="C272" s="658" t="s">
        <v>296</v>
      </c>
      <c r="D272" s="657" t="s">
        <v>342</v>
      </c>
      <c r="E272" s="659" t="s">
        <v>1317</v>
      </c>
      <c r="F272" s="658" t="s">
        <v>276</v>
      </c>
      <c r="G272" s="657" t="s">
        <v>1317</v>
      </c>
      <c r="H272" s="661">
        <v>0.2</v>
      </c>
      <c r="I272" s="662" t="s">
        <v>298</v>
      </c>
    </row>
    <row r="273" spans="1:9" ht="15.75" x14ac:dyDescent="0.25">
      <c r="A273" s="657">
        <v>271</v>
      </c>
      <c r="B273" s="658" t="s">
        <v>1316</v>
      </c>
      <c r="C273" s="658" t="s">
        <v>296</v>
      </c>
      <c r="D273" s="657" t="s">
        <v>342</v>
      </c>
      <c r="E273" s="659" t="s">
        <v>1317</v>
      </c>
      <c r="F273" s="658" t="s">
        <v>276</v>
      </c>
      <c r="G273" s="657" t="s">
        <v>1317</v>
      </c>
      <c r="H273" s="661">
        <v>0.2</v>
      </c>
      <c r="I273" s="662" t="s">
        <v>298</v>
      </c>
    </row>
    <row r="274" spans="1:9" ht="15.75" x14ac:dyDescent="0.25">
      <c r="A274" s="657">
        <v>272</v>
      </c>
      <c r="B274" s="658" t="s">
        <v>1316</v>
      </c>
      <c r="C274" s="658" t="s">
        <v>296</v>
      </c>
      <c r="D274" s="657" t="s">
        <v>342</v>
      </c>
      <c r="E274" s="659" t="s">
        <v>1317</v>
      </c>
      <c r="F274" s="658" t="s">
        <v>276</v>
      </c>
      <c r="G274" s="657" t="s">
        <v>1317</v>
      </c>
      <c r="H274" s="661">
        <v>0.2</v>
      </c>
      <c r="I274" s="662" t="s">
        <v>298</v>
      </c>
    </row>
    <row r="275" spans="1:9" ht="15.75" x14ac:dyDescent="0.25">
      <c r="A275" s="657">
        <v>273</v>
      </c>
      <c r="B275" s="658" t="s">
        <v>1316</v>
      </c>
      <c r="C275" s="658" t="s">
        <v>296</v>
      </c>
      <c r="D275" s="657" t="s">
        <v>342</v>
      </c>
      <c r="E275" s="659" t="s">
        <v>1317</v>
      </c>
      <c r="F275" s="658" t="s">
        <v>276</v>
      </c>
      <c r="G275" s="657" t="s">
        <v>1317</v>
      </c>
      <c r="H275" s="661">
        <v>0.2</v>
      </c>
      <c r="I275" s="662" t="s">
        <v>298</v>
      </c>
    </row>
    <row r="276" spans="1:9" ht="15.75" x14ac:dyDescent="0.25">
      <c r="A276" s="657">
        <v>274</v>
      </c>
      <c r="B276" s="658" t="s">
        <v>1316</v>
      </c>
      <c r="C276" s="658" t="s">
        <v>296</v>
      </c>
      <c r="D276" s="657" t="s">
        <v>342</v>
      </c>
      <c r="E276" s="659" t="s">
        <v>1317</v>
      </c>
      <c r="F276" s="658" t="s">
        <v>276</v>
      </c>
      <c r="G276" s="657" t="s">
        <v>1317</v>
      </c>
      <c r="H276" s="661">
        <v>0.2</v>
      </c>
      <c r="I276" s="662" t="s">
        <v>298</v>
      </c>
    </row>
    <row r="277" spans="1:9" ht="15.75" x14ac:dyDescent="0.25">
      <c r="A277" s="657">
        <v>275</v>
      </c>
      <c r="B277" s="658" t="s">
        <v>1316</v>
      </c>
      <c r="C277" s="658" t="s">
        <v>296</v>
      </c>
      <c r="D277" s="657" t="s">
        <v>342</v>
      </c>
      <c r="E277" s="659" t="s">
        <v>1317</v>
      </c>
      <c r="F277" s="658" t="s">
        <v>276</v>
      </c>
      <c r="G277" s="657" t="s">
        <v>1317</v>
      </c>
      <c r="H277" s="661">
        <v>0.2</v>
      </c>
      <c r="I277" s="662" t="s">
        <v>298</v>
      </c>
    </row>
    <row r="278" spans="1:9" ht="15.75" x14ac:dyDescent="0.25">
      <c r="A278" s="657">
        <v>276</v>
      </c>
      <c r="B278" s="658" t="s">
        <v>1316</v>
      </c>
      <c r="C278" s="658" t="s">
        <v>296</v>
      </c>
      <c r="D278" s="657" t="s">
        <v>342</v>
      </c>
      <c r="E278" s="659" t="s">
        <v>1317</v>
      </c>
      <c r="F278" s="658" t="s">
        <v>276</v>
      </c>
      <c r="G278" s="657" t="s">
        <v>1317</v>
      </c>
      <c r="H278" s="661">
        <v>0.2</v>
      </c>
      <c r="I278" s="662" t="s">
        <v>298</v>
      </c>
    </row>
    <row r="279" spans="1:9" ht="15.75" x14ac:dyDescent="0.25">
      <c r="A279" s="657">
        <v>277</v>
      </c>
      <c r="B279" s="658" t="s">
        <v>1316</v>
      </c>
      <c r="C279" s="658" t="s">
        <v>296</v>
      </c>
      <c r="D279" s="657" t="s">
        <v>342</v>
      </c>
      <c r="E279" s="659" t="s">
        <v>1317</v>
      </c>
      <c r="F279" s="658" t="s">
        <v>276</v>
      </c>
      <c r="G279" s="657" t="s">
        <v>1317</v>
      </c>
      <c r="H279" s="661">
        <v>0.2</v>
      </c>
      <c r="I279" s="662" t="s">
        <v>298</v>
      </c>
    </row>
    <row r="280" spans="1:9" ht="15.75" x14ac:dyDescent="0.25">
      <c r="A280" s="657">
        <v>278</v>
      </c>
      <c r="B280" s="658" t="s">
        <v>1316</v>
      </c>
      <c r="C280" s="658" t="s">
        <v>296</v>
      </c>
      <c r="D280" s="657" t="s">
        <v>342</v>
      </c>
      <c r="E280" s="659" t="s">
        <v>1317</v>
      </c>
      <c r="F280" s="658" t="s">
        <v>276</v>
      </c>
      <c r="G280" s="657" t="s">
        <v>1317</v>
      </c>
      <c r="H280" s="661">
        <v>0.2</v>
      </c>
      <c r="I280" s="662" t="s">
        <v>298</v>
      </c>
    </row>
    <row r="281" spans="1:9" ht="15.75" x14ac:dyDescent="0.25">
      <c r="A281" s="657">
        <v>279</v>
      </c>
      <c r="B281" s="658" t="s">
        <v>1316</v>
      </c>
      <c r="C281" s="658" t="s">
        <v>296</v>
      </c>
      <c r="D281" s="657" t="s">
        <v>342</v>
      </c>
      <c r="E281" s="659" t="s">
        <v>1317</v>
      </c>
      <c r="F281" s="658" t="s">
        <v>276</v>
      </c>
      <c r="G281" s="657" t="s">
        <v>1317</v>
      </c>
      <c r="H281" s="661">
        <v>0.2</v>
      </c>
      <c r="I281" s="662" t="s">
        <v>298</v>
      </c>
    </row>
    <row r="282" spans="1:9" ht="15.75" x14ac:dyDescent="0.25">
      <c r="A282" s="657">
        <v>280</v>
      </c>
      <c r="B282" s="658" t="s">
        <v>1316</v>
      </c>
      <c r="C282" s="658" t="s">
        <v>296</v>
      </c>
      <c r="D282" s="657" t="s">
        <v>342</v>
      </c>
      <c r="E282" s="659" t="s">
        <v>1317</v>
      </c>
      <c r="F282" s="658" t="s">
        <v>276</v>
      </c>
      <c r="G282" s="657" t="s">
        <v>1317</v>
      </c>
      <c r="H282" s="661">
        <v>0.2</v>
      </c>
      <c r="I282" s="662" t="s">
        <v>298</v>
      </c>
    </row>
    <row r="283" spans="1:9" ht="15.75" x14ac:dyDescent="0.25">
      <c r="A283" s="657">
        <v>281</v>
      </c>
      <c r="B283" s="658" t="s">
        <v>1316</v>
      </c>
      <c r="C283" s="658" t="s">
        <v>296</v>
      </c>
      <c r="D283" s="657" t="s">
        <v>342</v>
      </c>
      <c r="E283" s="659" t="s">
        <v>1317</v>
      </c>
      <c r="F283" s="658" t="s">
        <v>276</v>
      </c>
      <c r="G283" s="657" t="s">
        <v>1317</v>
      </c>
      <c r="H283" s="661">
        <v>0.2</v>
      </c>
      <c r="I283" s="662" t="s">
        <v>298</v>
      </c>
    </row>
    <row r="284" spans="1:9" ht="15.75" x14ac:dyDescent="0.25">
      <c r="A284" s="657">
        <v>282</v>
      </c>
      <c r="B284" s="658" t="s">
        <v>1316</v>
      </c>
      <c r="C284" s="658" t="s">
        <v>296</v>
      </c>
      <c r="D284" s="657" t="s">
        <v>342</v>
      </c>
      <c r="E284" s="659" t="s">
        <v>1317</v>
      </c>
      <c r="F284" s="658" t="s">
        <v>276</v>
      </c>
      <c r="G284" s="657" t="s">
        <v>1317</v>
      </c>
      <c r="H284" s="661">
        <v>0.2</v>
      </c>
      <c r="I284" s="662" t="s">
        <v>298</v>
      </c>
    </row>
    <row r="285" spans="1:9" ht="15.75" x14ac:dyDescent="0.25">
      <c r="A285" s="657">
        <v>283</v>
      </c>
      <c r="B285" s="658" t="s">
        <v>1316</v>
      </c>
      <c r="C285" s="658" t="s">
        <v>296</v>
      </c>
      <c r="D285" s="657" t="s">
        <v>342</v>
      </c>
      <c r="E285" s="659" t="s">
        <v>1317</v>
      </c>
      <c r="F285" s="658" t="s">
        <v>276</v>
      </c>
      <c r="G285" s="657" t="s">
        <v>1317</v>
      </c>
      <c r="H285" s="661">
        <v>0.2</v>
      </c>
      <c r="I285" s="662" t="s">
        <v>298</v>
      </c>
    </row>
    <row r="286" spans="1:9" ht="15.75" x14ac:dyDescent="0.25">
      <c r="A286" s="657">
        <v>284</v>
      </c>
      <c r="B286" s="658" t="s">
        <v>1316</v>
      </c>
      <c r="C286" s="658" t="s">
        <v>296</v>
      </c>
      <c r="D286" s="657" t="s">
        <v>342</v>
      </c>
      <c r="E286" s="659" t="s">
        <v>1317</v>
      </c>
      <c r="F286" s="658" t="s">
        <v>276</v>
      </c>
      <c r="G286" s="657" t="s">
        <v>1317</v>
      </c>
      <c r="H286" s="661">
        <v>0.2</v>
      </c>
      <c r="I286" s="662" t="s">
        <v>298</v>
      </c>
    </row>
    <row r="287" spans="1:9" ht="15.75" x14ac:dyDescent="0.25">
      <c r="A287" s="657">
        <v>285</v>
      </c>
      <c r="B287" s="658" t="s">
        <v>1316</v>
      </c>
      <c r="C287" s="658" t="s">
        <v>296</v>
      </c>
      <c r="D287" s="657" t="s">
        <v>342</v>
      </c>
      <c r="E287" s="659" t="s">
        <v>1317</v>
      </c>
      <c r="F287" s="658" t="s">
        <v>276</v>
      </c>
      <c r="G287" s="657" t="s">
        <v>1317</v>
      </c>
      <c r="H287" s="661">
        <v>0.2</v>
      </c>
      <c r="I287" s="662" t="s">
        <v>298</v>
      </c>
    </row>
    <row r="288" spans="1:9" ht="15.75" x14ac:dyDescent="0.25">
      <c r="A288" s="657">
        <v>286</v>
      </c>
      <c r="B288" s="658" t="s">
        <v>1316</v>
      </c>
      <c r="C288" s="658" t="s">
        <v>902</v>
      </c>
      <c r="D288" s="657" t="s">
        <v>342</v>
      </c>
      <c r="E288" s="659" t="s">
        <v>1317</v>
      </c>
      <c r="F288" s="658" t="s">
        <v>276</v>
      </c>
      <c r="G288" s="657" t="s">
        <v>1317</v>
      </c>
      <c r="H288" s="661">
        <v>0.2</v>
      </c>
      <c r="I288" s="662" t="s">
        <v>298</v>
      </c>
    </row>
    <row r="289" spans="1:9" ht="15.75" x14ac:dyDescent="0.25">
      <c r="A289" s="657">
        <v>287</v>
      </c>
      <c r="B289" s="658" t="s">
        <v>1316</v>
      </c>
      <c r="C289" s="658" t="s">
        <v>296</v>
      </c>
      <c r="D289" s="657" t="s">
        <v>342</v>
      </c>
      <c r="E289" s="659" t="s">
        <v>1317</v>
      </c>
      <c r="F289" s="658" t="s">
        <v>276</v>
      </c>
      <c r="G289" s="657" t="s">
        <v>1317</v>
      </c>
      <c r="H289" s="661">
        <v>0.2</v>
      </c>
      <c r="I289" s="662" t="s">
        <v>298</v>
      </c>
    </row>
    <row r="290" spans="1:9" ht="15.75" x14ac:dyDescent="0.25">
      <c r="A290" s="657">
        <v>288</v>
      </c>
      <c r="B290" s="658" t="s">
        <v>1316</v>
      </c>
      <c r="C290" s="658" t="s">
        <v>296</v>
      </c>
      <c r="D290" s="657" t="s">
        <v>342</v>
      </c>
      <c r="E290" s="659" t="s">
        <v>1317</v>
      </c>
      <c r="F290" s="658" t="s">
        <v>276</v>
      </c>
      <c r="G290" s="657" t="s">
        <v>1317</v>
      </c>
      <c r="H290" s="661">
        <v>0.2</v>
      </c>
      <c r="I290" s="662" t="s">
        <v>298</v>
      </c>
    </row>
    <row r="291" spans="1:9" ht="15.75" x14ac:dyDescent="0.25">
      <c r="A291" s="657">
        <v>289</v>
      </c>
      <c r="B291" s="658" t="s">
        <v>1316</v>
      </c>
      <c r="C291" s="658" t="s">
        <v>296</v>
      </c>
      <c r="D291" s="657" t="s">
        <v>342</v>
      </c>
      <c r="E291" s="659" t="s">
        <v>1317</v>
      </c>
      <c r="F291" s="658" t="s">
        <v>276</v>
      </c>
      <c r="G291" s="657" t="s">
        <v>1317</v>
      </c>
      <c r="H291" s="661">
        <v>0.2</v>
      </c>
      <c r="I291" s="662" t="s">
        <v>298</v>
      </c>
    </row>
    <row r="292" spans="1:9" ht="15.75" x14ac:dyDescent="0.25">
      <c r="A292" s="657">
        <v>290</v>
      </c>
      <c r="B292" s="658" t="s">
        <v>1316</v>
      </c>
      <c r="C292" s="658" t="s">
        <v>296</v>
      </c>
      <c r="D292" s="657" t="s">
        <v>342</v>
      </c>
      <c r="E292" s="659" t="s">
        <v>1317</v>
      </c>
      <c r="F292" s="658" t="s">
        <v>276</v>
      </c>
      <c r="G292" s="657" t="s">
        <v>1317</v>
      </c>
      <c r="H292" s="661">
        <v>0.2</v>
      </c>
      <c r="I292" s="662" t="s">
        <v>298</v>
      </c>
    </row>
    <row r="293" spans="1:9" ht="15.75" x14ac:dyDescent="0.25">
      <c r="A293" s="657">
        <v>291</v>
      </c>
      <c r="B293" s="658" t="s">
        <v>1316</v>
      </c>
      <c r="C293" s="658" t="s">
        <v>296</v>
      </c>
      <c r="D293" s="657" t="s">
        <v>342</v>
      </c>
      <c r="E293" s="659" t="s">
        <v>1317</v>
      </c>
      <c r="F293" s="658" t="s">
        <v>276</v>
      </c>
      <c r="G293" s="657" t="s">
        <v>1317</v>
      </c>
      <c r="H293" s="661">
        <v>0.2</v>
      </c>
      <c r="I293" s="662" t="s">
        <v>298</v>
      </c>
    </row>
    <row r="294" spans="1:9" ht="15.75" x14ac:dyDescent="0.25">
      <c r="A294" s="657">
        <v>292</v>
      </c>
      <c r="B294" s="658" t="s">
        <v>1316</v>
      </c>
      <c r="C294" s="658" t="s">
        <v>296</v>
      </c>
      <c r="D294" s="657" t="s">
        <v>342</v>
      </c>
      <c r="E294" s="659" t="s">
        <v>1317</v>
      </c>
      <c r="F294" s="658" t="s">
        <v>276</v>
      </c>
      <c r="G294" s="657" t="s">
        <v>1317</v>
      </c>
      <c r="H294" s="661">
        <v>0.2</v>
      </c>
      <c r="I294" s="662" t="s">
        <v>298</v>
      </c>
    </row>
    <row r="295" spans="1:9" ht="15.75" x14ac:dyDescent="0.25">
      <c r="A295" s="657">
        <v>293</v>
      </c>
      <c r="B295" s="658" t="s">
        <v>1316</v>
      </c>
      <c r="C295" s="658" t="s">
        <v>296</v>
      </c>
      <c r="D295" s="657" t="s">
        <v>342</v>
      </c>
      <c r="E295" s="659" t="s">
        <v>1317</v>
      </c>
      <c r="F295" s="658" t="s">
        <v>276</v>
      </c>
      <c r="G295" s="657" t="s">
        <v>1317</v>
      </c>
      <c r="H295" s="661">
        <v>0.2</v>
      </c>
      <c r="I295" s="662" t="s">
        <v>298</v>
      </c>
    </row>
    <row r="296" spans="1:9" ht="15.75" x14ac:dyDescent="0.25">
      <c r="A296" s="657">
        <v>294</v>
      </c>
      <c r="B296" s="658" t="s">
        <v>1316</v>
      </c>
      <c r="C296" s="658" t="s">
        <v>296</v>
      </c>
      <c r="D296" s="657" t="s">
        <v>342</v>
      </c>
      <c r="E296" s="659" t="s">
        <v>1317</v>
      </c>
      <c r="F296" s="658" t="s">
        <v>276</v>
      </c>
      <c r="G296" s="657" t="s">
        <v>1317</v>
      </c>
      <c r="H296" s="661">
        <v>0.2</v>
      </c>
      <c r="I296" s="662" t="s">
        <v>298</v>
      </c>
    </row>
    <row r="297" spans="1:9" ht="15.75" x14ac:dyDescent="0.25">
      <c r="A297" s="657">
        <v>295</v>
      </c>
      <c r="B297" s="658" t="s">
        <v>1316</v>
      </c>
      <c r="C297" s="658" t="s">
        <v>296</v>
      </c>
      <c r="D297" s="657" t="s">
        <v>342</v>
      </c>
      <c r="E297" s="659" t="s">
        <v>1317</v>
      </c>
      <c r="F297" s="658" t="s">
        <v>276</v>
      </c>
      <c r="G297" s="657" t="s">
        <v>1317</v>
      </c>
      <c r="H297" s="661">
        <v>0.2</v>
      </c>
      <c r="I297" s="662" t="s">
        <v>298</v>
      </c>
    </row>
    <row r="298" spans="1:9" ht="15.75" x14ac:dyDescent="0.25">
      <c r="A298" s="657">
        <v>296</v>
      </c>
      <c r="B298" s="658" t="s">
        <v>285</v>
      </c>
      <c r="C298" s="658" t="s">
        <v>296</v>
      </c>
      <c r="D298" s="657" t="s">
        <v>342</v>
      </c>
      <c r="E298" s="659">
        <v>25</v>
      </c>
      <c r="F298" s="658" t="s">
        <v>276</v>
      </c>
      <c r="G298" s="657" t="s">
        <v>1317</v>
      </c>
      <c r="H298" s="665">
        <v>0.2</v>
      </c>
      <c r="I298" s="662" t="s">
        <v>298</v>
      </c>
    </row>
    <row r="299" spans="1:9" ht="15.75" x14ac:dyDescent="0.25">
      <c r="A299" s="657">
        <v>297</v>
      </c>
      <c r="B299" s="658" t="s">
        <v>285</v>
      </c>
      <c r="C299" s="658" t="s">
        <v>296</v>
      </c>
      <c r="D299" s="657" t="s">
        <v>342</v>
      </c>
      <c r="E299" s="659">
        <v>42</v>
      </c>
      <c r="F299" s="658" t="s">
        <v>276</v>
      </c>
      <c r="G299" s="657" t="s">
        <v>1317</v>
      </c>
      <c r="H299" s="665">
        <v>0.2</v>
      </c>
      <c r="I299" s="662" t="s">
        <v>298</v>
      </c>
    </row>
    <row r="300" spans="1:9" ht="15.75" x14ac:dyDescent="0.25">
      <c r="A300" s="657">
        <v>298</v>
      </c>
      <c r="B300" s="658" t="s">
        <v>285</v>
      </c>
      <c r="C300" s="658" t="s">
        <v>296</v>
      </c>
      <c r="D300" s="657" t="s">
        <v>342</v>
      </c>
      <c r="E300" s="659">
        <v>46</v>
      </c>
      <c r="F300" s="658" t="s">
        <v>276</v>
      </c>
      <c r="G300" s="657" t="s">
        <v>1317</v>
      </c>
      <c r="H300" s="665">
        <v>0.2</v>
      </c>
      <c r="I300" s="662" t="s">
        <v>298</v>
      </c>
    </row>
    <row r="301" spans="1:9" ht="15.75" x14ac:dyDescent="0.25">
      <c r="A301" s="657">
        <v>299</v>
      </c>
      <c r="B301" s="658" t="s">
        <v>285</v>
      </c>
      <c r="C301" s="658" t="s">
        <v>296</v>
      </c>
      <c r="D301" s="657" t="s">
        <v>342</v>
      </c>
      <c r="E301" s="659">
        <v>49</v>
      </c>
      <c r="F301" s="658" t="s">
        <v>276</v>
      </c>
      <c r="G301" s="657" t="s">
        <v>1317</v>
      </c>
      <c r="H301" s="665">
        <v>0.2</v>
      </c>
      <c r="I301" s="662" t="s">
        <v>298</v>
      </c>
    </row>
    <row r="302" spans="1:9" ht="15.75" x14ac:dyDescent="0.25">
      <c r="A302" s="657">
        <v>300</v>
      </c>
      <c r="B302" s="658" t="s">
        <v>1314</v>
      </c>
      <c r="C302" s="658" t="s">
        <v>296</v>
      </c>
      <c r="D302" s="657" t="s">
        <v>342</v>
      </c>
      <c r="E302" s="659">
        <v>25</v>
      </c>
      <c r="F302" s="658" t="s">
        <v>276</v>
      </c>
      <c r="G302" s="657" t="s">
        <v>1317</v>
      </c>
      <c r="H302" s="665">
        <v>0.21</v>
      </c>
      <c r="I302" s="657" t="s">
        <v>297</v>
      </c>
    </row>
    <row r="303" spans="1:9" ht="15.75" x14ac:dyDescent="0.25">
      <c r="A303" s="657">
        <v>301</v>
      </c>
      <c r="B303" s="658" t="s">
        <v>1314</v>
      </c>
      <c r="C303" s="657" t="s">
        <v>902</v>
      </c>
      <c r="D303" s="657" t="s">
        <v>342</v>
      </c>
      <c r="E303" s="659">
        <v>154</v>
      </c>
      <c r="F303" s="658" t="s">
        <v>276</v>
      </c>
      <c r="G303" s="657">
        <v>0.21</v>
      </c>
      <c r="H303" s="663">
        <v>0.21</v>
      </c>
      <c r="I303" s="662" t="s">
        <v>298</v>
      </c>
    </row>
    <row r="304" spans="1:9" ht="15.75" x14ac:dyDescent="0.25">
      <c r="A304" s="657">
        <v>302</v>
      </c>
      <c r="B304" s="658" t="s">
        <v>285</v>
      </c>
      <c r="C304" s="658" t="s">
        <v>296</v>
      </c>
      <c r="D304" s="657" t="s">
        <v>342</v>
      </c>
      <c r="E304" s="659">
        <v>12</v>
      </c>
      <c r="F304" s="658" t="s">
        <v>248</v>
      </c>
      <c r="G304" s="662">
        <v>3.666666666666667E-3</v>
      </c>
      <c r="H304" s="661">
        <v>0.22</v>
      </c>
      <c r="I304" s="662" t="s">
        <v>298</v>
      </c>
    </row>
    <row r="305" spans="1:9" ht="15.75" x14ac:dyDescent="0.25">
      <c r="A305" s="657">
        <v>303</v>
      </c>
      <c r="B305" s="658" t="s">
        <v>1314</v>
      </c>
      <c r="C305" s="657" t="s">
        <v>902</v>
      </c>
      <c r="D305" s="657" t="s">
        <v>342</v>
      </c>
      <c r="E305" s="659">
        <v>143</v>
      </c>
      <c r="F305" s="658" t="s">
        <v>276</v>
      </c>
      <c r="G305" s="657">
        <v>0.22</v>
      </c>
      <c r="H305" s="663">
        <v>0.22</v>
      </c>
      <c r="I305" s="662" t="s">
        <v>298</v>
      </c>
    </row>
    <row r="306" spans="1:9" ht="15.75" x14ac:dyDescent="0.25">
      <c r="A306" s="657">
        <v>304</v>
      </c>
      <c r="B306" s="658" t="s">
        <v>1316</v>
      </c>
      <c r="C306" s="658" t="s">
        <v>296</v>
      </c>
      <c r="D306" s="657" t="s">
        <v>342</v>
      </c>
      <c r="E306" s="659">
        <v>17</v>
      </c>
      <c r="F306" s="658" t="s">
        <v>276</v>
      </c>
      <c r="G306" s="662">
        <v>5.1944444444444451E-3</v>
      </c>
      <c r="H306" s="661">
        <v>0.22</v>
      </c>
      <c r="I306" s="662" t="s">
        <v>298</v>
      </c>
    </row>
    <row r="307" spans="1:9" ht="15.75" x14ac:dyDescent="0.25">
      <c r="A307" s="657">
        <v>305</v>
      </c>
      <c r="B307" s="658" t="s">
        <v>1316</v>
      </c>
      <c r="C307" s="658" t="s">
        <v>296</v>
      </c>
      <c r="D307" s="657" t="s">
        <v>342</v>
      </c>
      <c r="E307" s="659">
        <v>17</v>
      </c>
      <c r="F307" s="658" t="s">
        <v>276</v>
      </c>
      <c r="G307" s="662">
        <v>5.1944444444444451E-3</v>
      </c>
      <c r="H307" s="661">
        <v>0.22</v>
      </c>
      <c r="I307" s="662" t="s">
        <v>298</v>
      </c>
    </row>
    <row r="308" spans="1:9" ht="15.75" x14ac:dyDescent="0.25">
      <c r="A308" s="657">
        <v>306</v>
      </c>
      <c r="B308" s="658" t="s">
        <v>1316</v>
      </c>
      <c r="C308" s="658" t="s">
        <v>296</v>
      </c>
      <c r="D308" s="657" t="s">
        <v>342</v>
      </c>
      <c r="E308" s="659" t="s">
        <v>1317</v>
      </c>
      <c r="F308" s="658" t="s">
        <v>276</v>
      </c>
      <c r="G308" s="657" t="s">
        <v>1317</v>
      </c>
      <c r="H308" s="661">
        <v>0.22</v>
      </c>
      <c r="I308" s="662" t="s">
        <v>298</v>
      </c>
    </row>
    <row r="309" spans="1:9" ht="15.75" x14ac:dyDescent="0.25">
      <c r="A309" s="657">
        <v>307</v>
      </c>
      <c r="B309" s="658" t="s">
        <v>1316</v>
      </c>
      <c r="C309" s="658" t="s">
        <v>296</v>
      </c>
      <c r="D309" s="657" t="s">
        <v>342</v>
      </c>
      <c r="E309" s="659" t="s">
        <v>1317</v>
      </c>
      <c r="F309" s="658" t="s">
        <v>276</v>
      </c>
      <c r="G309" s="657" t="s">
        <v>1317</v>
      </c>
      <c r="H309" s="661">
        <v>0.22</v>
      </c>
      <c r="I309" s="662" t="s">
        <v>298</v>
      </c>
    </row>
    <row r="310" spans="1:9" ht="15.75" x14ac:dyDescent="0.25">
      <c r="A310" s="657">
        <v>308</v>
      </c>
      <c r="B310" s="658" t="s">
        <v>1316</v>
      </c>
      <c r="C310" s="658" t="s">
        <v>296</v>
      </c>
      <c r="D310" s="657" t="s">
        <v>342</v>
      </c>
      <c r="E310" s="659" t="s">
        <v>1317</v>
      </c>
      <c r="F310" s="658" t="s">
        <v>276</v>
      </c>
      <c r="G310" s="657" t="s">
        <v>1317</v>
      </c>
      <c r="H310" s="661">
        <v>0.22</v>
      </c>
      <c r="I310" s="662" t="s">
        <v>298</v>
      </c>
    </row>
    <row r="311" spans="1:9" ht="15.75" x14ac:dyDescent="0.25">
      <c r="A311" s="657">
        <v>309</v>
      </c>
      <c r="B311" s="658" t="s">
        <v>1314</v>
      </c>
      <c r="C311" s="658" t="s">
        <v>296</v>
      </c>
      <c r="D311" s="657" t="s">
        <v>342</v>
      </c>
      <c r="E311" s="659">
        <v>16</v>
      </c>
      <c r="F311" s="658" t="s">
        <v>276</v>
      </c>
      <c r="G311" s="662">
        <v>5.1111111111111114E-3</v>
      </c>
      <c r="H311" s="661">
        <v>0.23</v>
      </c>
      <c r="I311" s="662" t="s">
        <v>298</v>
      </c>
    </row>
    <row r="312" spans="1:9" ht="15.75" x14ac:dyDescent="0.25">
      <c r="A312" s="657">
        <v>310</v>
      </c>
      <c r="B312" s="658" t="s">
        <v>1314</v>
      </c>
      <c r="C312" s="658" t="s">
        <v>296</v>
      </c>
      <c r="D312" s="657" t="s">
        <v>342</v>
      </c>
      <c r="E312" s="659">
        <v>30</v>
      </c>
      <c r="F312" s="658" t="s">
        <v>276</v>
      </c>
      <c r="G312" s="662">
        <v>9.5833333333333343E-3</v>
      </c>
      <c r="H312" s="661">
        <v>0.23</v>
      </c>
      <c r="I312" s="662" t="s">
        <v>298</v>
      </c>
    </row>
    <row r="313" spans="1:9" ht="15.75" x14ac:dyDescent="0.25">
      <c r="A313" s="657">
        <v>311</v>
      </c>
      <c r="B313" s="658" t="s">
        <v>1314</v>
      </c>
      <c r="C313" s="658" t="s">
        <v>296</v>
      </c>
      <c r="D313" s="657" t="s">
        <v>342</v>
      </c>
      <c r="E313" s="659">
        <v>30</v>
      </c>
      <c r="F313" s="658" t="s">
        <v>276</v>
      </c>
      <c r="G313" s="662">
        <v>9.5833333333333343E-3</v>
      </c>
      <c r="H313" s="661">
        <v>0.23</v>
      </c>
      <c r="I313" s="662" t="s">
        <v>298</v>
      </c>
    </row>
    <row r="314" spans="1:9" ht="15.75" x14ac:dyDescent="0.25">
      <c r="A314" s="657">
        <v>312</v>
      </c>
      <c r="B314" s="658" t="s">
        <v>1316</v>
      </c>
      <c r="C314" s="658" t="s">
        <v>296</v>
      </c>
      <c r="D314" s="657" t="s">
        <v>342</v>
      </c>
      <c r="E314" s="659">
        <v>16</v>
      </c>
      <c r="F314" s="658" t="s">
        <v>276</v>
      </c>
      <c r="G314" s="662">
        <v>5.1111111111111114E-3</v>
      </c>
      <c r="H314" s="661">
        <v>0.23</v>
      </c>
      <c r="I314" s="662" t="s">
        <v>298</v>
      </c>
    </row>
    <row r="315" spans="1:9" ht="15.75" x14ac:dyDescent="0.25">
      <c r="A315" s="657">
        <v>313</v>
      </c>
      <c r="B315" s="658" t="s">
        <v>1316</v>
      </c>
      <c r="C315" s="658" t="s">
        <v>296</v>
      </c>
      <c r="D315" s="657" t="s">
        <v>342</v>
      </c>
      <c r="E315" s="659">
        <v>16</v>
      </c>
      <c r="F315" s="658" t="s">
        <v>276</v>
      </c>
      <c r="G315" s="662">
        <v>5.1111111111111114E-3</v>
      </c>
      <c r="H315" s="661">
        <v>0.23</v>
      </c>
      <c r="I315" s="662" t="s">
        <v>298</v>
      </c>
    </row>
    <row r="316" spans="1:9" ht="15.75" x14ac:dyDescent="0.25">
      <c r="A316" s="657">
        <v>314</v>
      </c>
      <c r="B316" s="658" t="s">
        <v>1316</v>
      </c>
      <c r="C316" s="658" t="s">
        <v>296</v>
      </c>
      <c r="D316" s="657" t="s">
        <v>342</v>
      </c>
      <c r="E316" s="659">
        <v>16</v>
      </c>
      <c r="F316" s="658" t="s">
        <v>276</v>
      </c>
      <c r="G316" s="662">
        <v>5.1111111111111114E-3</v>
      </c>
      <c r="H316" s="661">
        <v>0.23</v>
      </c>
      <c r="I316" s="662" t="s">
        <v>298</v>
      </c>
    </row>
    <row r="317" spans="1:9" ht="31.5" x14ac:dyDescent="0.25">
      <c r="A317" s="657">
        <v>315</v>
      </c>
      <c r="B317" s="664" t="s">
        <v>1316</v>
      </c>
      <c r="C317" s="664" t="s">
        <v>296</v>
      </c>
      <c r="D317" s="657" t="s">
        <v>342</v>
      </c>
      <c r="E317" s="659">
        <v>28</v>
      </c>
      <c r="F317" s="658" t="s">
        <v>276</v>
      </c>
      <c r="G317" s="657" t="s">
        <v>1317</v>
      </c>
      <c r="H317" s="661">
        <v>0.23</v>
      </c>
      <c r="I317" s="662" t="s">
        <v>298</v>
      </c>
    </row>
    <row r="318" spans="1:9" ht="31.5" x14ac:dyDescent="0.25">
      <c r="A318" s="657">
        <v>316</v>
      </c>
      <c r="B318" s="666" t="s">
        <v>285</v>
      </c>
      <c r="C318" s="666" t="s">
        <v>296</v>
      </c>
      <c r="D318" s="657" t="s">
        <v>342</v>
      </c>
      <c r="E318" s="659">
        <v>18</v>
      </c>
      <c r="F318" s="658" t="s">
        <v>276</v>
      </c>
      <c r="G318" s="657" t="s">
        <v>1317</v>
      </c>
      <c r="H318" s="661">
        <v>0.23</v>
      </c>
      <c r="I318" s="662" t="s">
        <v>298</v>
      </c>
    </row>
    <row r="319" spans="1:9" ht="31.5" x14ac:dyDescent="0.25">
      <c r="A319" s="657">
        <v>317</v>
      </c>
      <c r="B319" s="666" t="s">
        <v>285</v>
      </c>
      <c r="C319" s="666" t="s">
        <v>296</v>
      </c>
      <c r="D319" s="657" t="s">
        <v>342</v>
      </c>
      <c r="E319" s="659">
        <v>20</v>
      </c>
      <c r="F319" s="658" t="s">
        <v>276</v>
      </c>
      <c r="G319" s="657" t="s">
        <v>1317</v>
      </c>
      <c r="H319" s="661">
        <v>0.23</v>
      </c>
      <c r="I319" s="662" t="s">
        <v>298</v>
      </c>
    </row>
    <row r="320" spans="1:9" ht="15.75" x14ac:dyDescent="0.25">
      <c r="A320" s="657">
        <v>318</v>
      </c>
      <c r="B320" s="658" t="s">
        <v>285</v>
      </c>
      <c r="C320" s="657" t="s">
        <v>296</v>
      </c>
      <c r="D320" s="657" t="s">
        <v>342</v>
      </c>
      <c r="E320" s="659">
        <v>22</v>
      </c>
      <c r="F320" s="658" t="s">
        <v>276</v>
      </c>
      <c r="G320" s="657">
        <v>0.23</v>
      </c>
      <c r="H320" s="663">
        <v>0.23</v>
      </c>
      <c r="I320" s="662" t="s">
        <v>298</v>
      </c>
    </row>
    <row r="321" spans="1:9" ht="15.75" x14ac:dyDescent="0.25">
      <c r="A321" s="657">
        <v>319</v>
      </c>
      <c r="B321" s="658" t="s">
        <v>1314</v>
      </c>
      <c r="C321" s="658" t="s">
        <v>296</v>
      </c>
      <c r="D321" s="657" t="s">
        <v>342</v>
      </c>
      <c r="E321" s="659">
        <v>5</v>
      </c>
      <c r="F321" s="658" t="s">
        <v>248</v>
      </c>
      <c r="G321" s="662">
        <v>8.3333333333333339E-4</v>
      </c>
      <c r="H321" s="661">
        <v>0.24</v>
      </c>
      <c r="I321" s="662" t="s">
        <v>298</v>
      </c>
    </row>
    <row r="322" spans="1:9" ht="15.75" x14ac:dyDescent="0.25">
      <c r="A322" s="657">
        <v>320</v>
      </c>
      <c r="B322" s="658" t="s">
        <v>1314</v>
      </c>
      <c r="C322" s="658" t="s">
        <v>296</v>
      </c>
      <c r="D322" s="657" t="s">
        <v>342</v>
      </c>
      <c r="E322" s="659">
        <v>5</v>
      </c>
      <c r="F322" s="658" t="s">
        <v>248</v>
      </c>
      <c r="G322" s="662">
        <v>8.3333333333333339E-4</v>
      </c>
      <c r="H322" s="661">
        <v>0.24</v>
      </c>
      <c r="I322" s="662" t="s">
        <v>298</v>
      </c>
    </row>
    <row r="323" spans="1:9" ht="15.75" x14ac:dyDescent="0.25">
      <c r="A323" s="657">
        <v>321</v>
      </c>
      <c r="B323" s="658" t="s">
        <v>1314</v>
      </c>
      <c r="C323" s="658" t="s">
        <v>296</v>
      </c>
      <c r="D323" s="657" t="s">
        <v>342</v>
      </c>
      <c r="E323" s="659">
        <v>5</v>
      </c>
      <c r="F323" s="658" t="s">
        <v>248</v>
      </c>
      <c r="G323" s="662">
        <v>8.3333333333333339E-4</v>
      </c>
      <c r="H323" s="661">
        <v>0.24</v>
      </c>
      <c r="I323" s="662" t="s">
        <v>298</v>
      </c>
    </row>
    <row r="324" spans="1:9" ht="31.5" x14ac:dyDescent="0.25">
      <c r="A324" s="657">
        <v>322</v>
      </c>
      <c r="B324" s="666" t="s">
        <v>285</v>
      </c>
      <c r="C324" s="666" t="s">
        <v>296</v>
      </c>
      <c r="D324" s="657" t="s">
        <v>342</v>
      </c>
      <c r="E324" s="659">
        <v>15</v>
      </c>
      <c r="F324" s="658" t="s">
        <v>248</v>
      </c>
      <c r="G324" s="657" t="s">
        <v>1317</v>
      </c>
      <c r="H324" s="661">
        <v>0.24</v>
      </c>
      <c r="I324" s="662" t="s">
        <v>298</v>
      </c>
    </row>
    <row r="325" spans="1:9" ht="15.75" x14ac:dyDescent="0.25">
      <c r="A325" s="657">
        <v>323</v>
      </c>
      <c r="B325" s="658" t="s">
        <v>1315</v>
      </c>
      <c r="C325" s="658" t="s">
        <v>296</v>
      </c>
      <c r="D325" s="657" t="s">
        <v>342</v>
      </c>
      <c r="E325" s="659">
        <v>15</v>
      </c>
      <c r="F325" s="658" t="s">
        <v>248</v>
      </c>
      <c r="G325" s="657" t="s">
        <v>1317</v>
      </c>
      <c r="H325" s="665">
        <v>0.2452</v>
      </c>
      <c r="I325" s="662" t="s">
        <v>298</v>
      </c>
    </row>
    <row r="326" spans="1:9" ht="15.75" x14ac:dyDescent="0.25">
      <c r="A326" s="657">
        <v>324</v>
      </c>
      <c r="B326" s="658" t="s">
        <v>1314</v>
      </c>
      <c r="C326" s="658" t="s">
        <v>296</v>
      </c>
      <c r="D326" s="657" t="s">
        <v>342</v>
      </c>
      <c r="E326" s="659">
        <v>21</v>
      </c>
      <c r="F326" s="658" t="s">
        <v>276</v>
      </c>
      <c r="G326" s="662">
        <v>4.9438706749291936E-3</v>
      </c>
      <c r="H326" s="661">
        <v>0.24973609580785183</v>
      </c>
      <c r="I326" s="662" t="s">
        <v>298</v>
      </c>
    </row>
    <row r="327" spans="1:9" ht="15.75" x14ac:dyDescent="0.25">
      <c r="A327" s="657">
        <v>325</v>
      </c>
      <c r="B327" s="658" t="s">
        <v>1314</v>
      </c>
      <c r="C327" s="658" t="s">
        <v>296</v>
      </c>
      <c r="D327" s="657" t="s">
        <v>342</v>
      </c>
      <c r="E327" s="659">
        <v>25</v>
      </c>
      <c r="F327" s="658" t="s">
        <v>276</v>
      </c>
      <c r="G327" s="662">
        <v>5.88556032729666E-3</v>
      </c>
      <c r="H327" s="661">
        <v>0.24973609580785183</v>
      </c>
      <c r="I327" s="662" t="s">
        <v>298</v>
      </c>
    </row>
    <row r="328" spans="1:9" ht="15.75" x14ac:dyDescent="0.25">
      <c r="A328" s="657">
        <v>326</v>
      </c>
      <c r="B328" s="658" t="s">
        <v>295</v>
      </c>
      <c r="C328" s="658" t="s">
        <v>296</v>
      </c>
      <c r="D328" s="657" t="s">
        <v>342</v>
      </c>
      <c r="E328" s="659">
        <v>20</v>
      </c>
      <c r="F328" s="658" t="s">
        <v>276</v>
      </c>
      <c r="G328" s="662">
        <v>4.7084482618373266E-3</v>
      </c>
      <c r="H328" s="661">
        <v>0.24973609580785183</v>
      </c>
      <c r="I328" s="662" t="s">
        <v>298</v>
      </c>
    </row>
    <row r="329" spans="1:9" ht="15.75" x14ac:dyDescent="0.25">
      <c r="A329" s="657">
        <v>327</v>
      </c>
      <c r="B329" s="658" t="s">
        <v>295</v>
      </c>
      <c r="C329" s="658" t="s">
        <v>296</v>
      </c>
      <c r="D329" s="657" t="s">
        <v>342</v>
      </c>
      <c r="E329" s="659">
        <v>20</v>
      </c>
      <c r="F329" s="658" t="s">
        <v>276</v>
      </c>
      <c r="G329" s="662">
        <v>4.7084482618373266E-3</v>
      </c>
      <c r="H329" s="661">
        <v>0.24973609580785183</v>
      </c>
      <c r="I329" s="662" t="s">
        <v>298</v>
      </c>
    </row>
    <row r="330" spans="1:9" ht="15.75" x14ac:dyDescent="0.25">
      <c r="A330" s="657">
        <v>328</v>
      </c>
      <c r="B330" s="658" t="s">
        <v>295</v>
      </c>
      <c r="C330" s="658" t="s">
        <v>296</v>
      </c>
      <c r="D330" s="657" t="s">
        <v>342</v>
      </c>
      <c r="E330" s="659">
        <v>20</v>
      </c>
      <c r="F330" s="658" t="s">
        <v>276</v>
      </c>
      <c r="G330" s="662">
        <v>4.7084482618373266E-3</v>
      </c>
      <c r="H330" s="661">
        <v>0.24973609580785183</v>
      </c>
      <c r="I330" s="662" t="s">
        <v>298</v>
      </c>
    </row>
    <row r="331" spans="1:9" ht="15.75" x14ac:dyDescent="0.25">
      <c r="A331" s="657">
        <v>329</v>
      </c>
      <c r="B331" s="658" t="s">
        <v>285</v>
      </c>
      <c r="C331" s="658" t="s">
        <v>296</v>
      </c>
      <c r="D331" s="657" t="s">
        <v>342</v>
      </c>
      <c r="E331" s="659">
        <v>20</v>
      </c>
      <c r="F331" s="658" t="s">
        <v>276</v>
      </c>
      <c r="G331" s="662">
        <v>4.7084482618373266E-3</v>
      </c>
      <c r="H331" s="661">
        <v>0.24973609580785183</v>
      </c>
      <c r="I331" s="662" t="s">
        <v>298</v>
      </c>
    </row>
    <row r="332" spans="1:9" ht="15.75" x14ac:dyDescent="0.25">
      <c r="A332" s="657">
        <v>330</v>
      </c>
      <c r="B332" s="658" t="s">
        <v>285</v>
      </c>
      <c r="C332" s="658" t="s">
        <v>296</v>
      </c>
      <c r="D332" s="657" t="s">
        <v>342</v>
      </c>
      <c r="E332" s="659">
        <v>20</v>
      </c>
      <c r="F332" s="658" t="s">
        <v>276</v>
      </c>
      <c r="G332" s="662">
        <v>4.7084482618373266E-3</v>
      </c>
      <c r="H332" s="661">
        <v>0.24973609580785183</v>
      </c>
      <c r="I332" s="662" t="s">
        <v>298</v>
      </c>
    </row>
    <row r="333" spans="1:9" ht="15.75" x14ac:dyDescent="0.25">
      <c r="A333" s="657">
        <v>331</v>
      </c>
      <c r="B333" s="658" t="s">
        <v>285</v>
      </c>
      <c r="C333" s="658" t="s">
        <v>296</v>
      </c>
      <c r="D333" s="657" t="s">
        <v>342</v>
      </c>
      <c r="E333" s="659">
        <v>20</v>
      </c>
      <c r="F333" s="658" t="s">
        <v>276</v>
      </c>
      <c r="G333" s="662">
        <v>4.7084482618373266E-3</v>
      </c>
      <c r="H333" s="661">
        <v>0.24973609580785183</v>
      </c>
      <c r="I333" s="662" t="s">
        <v>298</v>
      </c>
    </row>
    <row r="334" spans="1:9" ht="15.75" x14ac:dyDescent="0.25">
      <c r="A334" s="657">
        <v>332</v>
      </c>
      <c r="B334" s="658" t="s">
        <v>1314</v>
      </c>
      <c r="C334" s="658" t="s">
        <v>296</v>
      </c>
      <c r="D334" s="657" t="s">
        <v>342</v>
      </c>
      <c r="E334" s="659">
        <v>15</v>
      </c>
      <c r="F334" s="658" t="s">
        <v>248</v>
      </c>
      <c r="G334" s="657" t="s">
        <v>1317</v>
      </c>
      <c r="H334" s="665">
        <v>0.25</v>
      </c>
      <c r="I334" s="662" t="s">
        <v>298</v>
      </c>
    </row>
    <row r="335" spans="1:9" ht="15.75" x14ac:dyDescent="0.25">
      <c r="A335" s="657">
        <v>333</v>
      </c>
      <c r="B335" s="658" t="s">
        <v>1314</v>
      </c>
      <c r="C335" s="658" t="s">
        <v>296</v>
      </c>
      <c r="D335" s="657" t="s">
        <v>342</v>
      </c>
      <c r="E335" s="659">
        <v>15</v>
      </c>
      <c r="F335" s="658" t="s">
        <v>248</v>
      </c>
      <c r="G335" s="657" t="s">
        <v>1317</v>
      </c>
      <c r="H335" s="665">
        <v>0.25</v>
      </c>
      <c r="I335" s="662" t="s">
        <v>298</v>
      </c>
    </row>
    <row r="336" spans="1:9" ht="15.75" x14ac:dyDescent="0.25">
      <c r="A336" s="657">
        <v>334</v>
      </c>
      <c r="B336" s="658" t="s">
        <v>1314</v>
      </c>
      <c r="C336" s="658" t="s">
        <v>296</v>
      </c>
      <c r="D336" s="657" t="s">
        <v>342</v>
      </c>
      <c r="E336" s="659">
        <v>15</v>
      </c>
      <c r="F336" s="658" t="s">
        <v>248</v>
      </c>
      <c r="G336" s="657" t="s">
        <v>1317</v>
      </c>
      <c r="H336" s="665">
        <v>0.25</v>
      </c>
      <c r="I336" s="662" t="s">
        <v>298</v>
      </c>
    </row>
    <row r="337" spans="1:9" ht="15.75" x14ac:dyDescent="0.25">
      <c r="A337" s="657">
        <v>335</v>
      </c>
      <c r="B337" s="658" t="s">
        <v>1314</v>
      </c>
      <c r="C337" s="658" t="s">
        <v>296</v>
      </c>
      <c r="D337" s="657" t="s">
        <v>342</v>
      </c>
      <c r="E337" s="659">
        <v>15</v>
      </c>
      <c r="F337" s="658" t="s">
        <v>248</v>
      </c>
      <c r="G337" s="657" t="s">
        <v>1317</v>
      </c>
      <c r="H337" s="665">
        <v>0.25</v>
      </c>
      <c r="I337" s="662" t="s">
        <v>298</v>
      </c>
    </row>
    <row r="338" spans="1:9" ht="15.75" x14ac:dyDescent="0.25">
      <c r="A338" s="657">
        <v>336</v>
      </c>
      <c r="B338" s="658" t="s">
        <v>1315</v>
      </c>
      <c r="C338" s="657" t="s">
        <v>902</v>
      </c>
      <c r="D338" s="657" t="s">
        <v>342</v>
      </c>
      <c r="E338" s="659">
        <v>15</v>
      </c>
      <c r="F338" s="658" t="s">
        <v>248</v>
      </c>
      <c r="G338" s="657">
        <v>0.25</v>
      </c>
      <c r="H338" s="663">
        <v>0.25</v>
      </c>
      <c r="I338" s="657" t="s">
        <v>297</v>
      </c>
    </row>
    <row r="339" spans="1:9" ht="31.5" x14ac:dyDescent="0.25">
      <c r="A339" s="657">
        <v>337</v>
      </c>
      <c r="B339" s="666" t="s">
        <v>1316</v>
      </c>
      <c r="C339" s="666" t="s">
        <v>296</v>
      </c>
      <c r="D339" s="657" t="s">
        <v>342</v>
      </c>
      <c r="E339" s="659">
        <v>9</v>
      </c>
      <c r="F339" s="658" t="s">
        <v>248</v>
      </c>
      <c r="G339" s="657" t="s">
        <v>1317</v>
      </c>
      <c r="H339" s="661">
        <v>0.25</v>
      </c>
      <c r="I339" s="662" t="s">
        <v>298</v>
      </c>
    </row>
    <row r="340" spans="1:9" ht="15.75" x14ac:dyDescent="0.25">
      <c r="A340" s="657">
        <v>338</v>
      </c>
      <c r="B340" s="658" t="s">
        <v>1316</v>
      </c>
      <c r="C340" s="658" t="s">
        <v>296</v>
      </c>
      <c r="D340" s="657" t="s">
        <v>342</v>
      </c>
      <c r="E340" s="659">
        <v>15</v>
      </c>
      <c r="F340" s="658" t="s">
        <v>248</v>
      </c>
      <c r="G340" s="662">
        <v>5.208333333333333E-3</v>
      </c>
      <c r="H340" s="661">
        <v>0.25</v>
      </c>
      <c r="I340" s="662" t="s">
        <v>298</v>
      </c>
    </row>
    <row r="341" spans="1:9" ht="15.75" x14ac:dyDescent="0.25">
      <c r="A341" s="657">
        <v>339</v>
      </c>
      <c r="B341" s="658" t="s">
        <v>1316</v>
      </c>
      <c r="C341" s="658" t="s">
        <v>296</v>
      </c>
      <c r="D341" s="657" t="s">
        <v>342</v>
      </c>
      <c r="E341" s="659">
        <v>15</v>
      </c>
      <c r="F341" s="658" t="s">
        <v>248</v>
      </c>
      <c r="G341" s="662">
        <v>5.208333333333333E-3</v>
      </c>
      <c r="H341" s="661">
        <v>0.25</v>
      </c>
      <c r="I341" s="662" t="s">
        <v>298</v>
      </c>
    </row>
    <row r="342" spans="1:9" ht="15.75" x14ac:dyDescent="0.25">
      <c r="A342" s="657">
        <v>340</v>
      </c>
      <c r="B342" s="658" t="s">
        <v>1316</v>
      </c>
      <c r="C342" s="658" t="s">
        <v>296</v>
      </c>
      <c r="D342" s="657" t="s">
        <v>342</v>
      </c>
      <c r="E342" s="659">
        <v>15</v>
      </c>
      <c r="F342" s="658" t="s">
        <v>248</v>
      </c>
      <c r="G342" s="662">
        <v>5.208333333333333E-3</v>
      </c>
      <c r="H342" s="661">
        <v>0.25</v>
      </c>
      <c r="I342" s="662" t="s">
        <v>298</v>
      </c>
    </row>
    <row r="343" spans="1:9" ht="31.5" x14ac:dyDescent="0.25">
      <c r="A343" s="657">
        <v>341</v>
      </c>
      <c r="B343" s="666" t="s">
        <v>285</v>
      </c>
      <c r="C343" s="666" t="s">
        <v>296</v>
      </c>
      <c r="D343" s="657" t="s">
        <v>342</v>
      </c>
      <c r="E343" s="659">
        <v>9</v>
      </c>
      <c r="F343" s="658" t="s">
        <v>248</v>
      </c>
      <c r="G343" s="657" t="s">
        <v>1317</v>
      </c>
      <c r="H343" s="661">
        <v>0.25</v>
      </c>
      <c r="I343" s="662" t="s">
        <v>298</v>
      </c>
    </row>
    <row r="344" spans="1:9" ht="31.5" x14ac:dyDescent="0.25">
      <c r="A344" s="657">
        <v>342</v>
      </c>
      <c r="B344" s="666" t="s">
        <v>285</v>
      </c>
      <c r="C344" s="666" t="s">
        <v>296</v>
      </c>
      <c r="D344" s="657" t="s">
        <v>342</v>
      </c>
      <c r="E344" s="659">
        <v>11</v>
      </c>
      <c r="F344" s="658" t="s">
        <v>248</v>
      </c>
      <c r="G344" s="657" t="s">
        <v>1317</v>
      </c>
      <c r="H344" s="661">
        <v>0.25</v>
      </c>
      <c r="I344" s="657" t="s">
        <v>297</v>
      </c>
    </row>
    <row r="345" spans="1:9" ht="15.75" x14ac:dyDescent="0.25">
      <c r="A345" s="657">
        <v>343</v>
      </c>
      <c r="B345" s="658" t="s">
        <v>285</v>
      </c>
      <c r="C345" s="658" t="s">
        <v>296</v>
      </c>
      <c r="D345" s="657" t="s">
        <v>342</v>
      </c>
      <c r="E345" s="659">
        <v>34</v>
      </c>
      <c r="F345" s="658" t="s">
        <v>276</v>
      </c>
      <c r="G345" s="657" t="s">
        <v>1317</v>
      </c>
      <c r="H345" s="665">
        <v>0.25</v>
      </c>
      <c r="I345" s="657" t="s">
        <v>297</v>
      </c>
    </row>
    <row r="346" spans="1:9" ht="31.5" x14ac:dyDescent="0.25">
      <c r="A346" s="657">
        <v>344</v>
      </c>
      <c r="B346" s="666" t="s">
        <v>285</v>
      </c>
      <c r="C346" s="666" t="s">
        <v>296</v>
      </c>
      <c r="D346" s="657" t="s">
        <v>342</v>
      </c>
      <c r="E346" s="659">
        <v>35</v>
      </c>
      <c r="F346" s="658" t="s">
        <v>276</v>
      </c>
      <c r="G346" s="657" t="s">
        <v>1317</v>
      </c>
      <c r="H346" s="661">
        <v>0.25</v>
      </c>
      <c r="I346" s="662" t="s">
        <v>298</v>
      </c>
    </row>
    <row r="347" spans="1:9" ht="15.75" x14ac:dyDescent="0.25">
      <c r="A347" s="657">
        <v>345</v>
      </c>
      <c r="B347" s="658" t="s">
        <v>1316</v>
      </c>
      <c r="C347" s="658" t="s">
        <v>296</v>
      </c>
      <c r="D347" s="657" t="s">
        <v>342</v>
      </c>
      <c r="E347" s="659">
        <v>15</v>
      </c>
      <c r="F347" s="658" t="s">
        <v>248</v>
      </c>
      <c r="G347" s="657" t="s">
        <v>1317</v>
      </c>
      <c r="H347" s="665">
        <v>0.25009999999999999</v>
      </c>
      <c r="I347" s="662" t="s">
        <v>298</v>
      </c>
    </row>
    <row r="348" spans="1:9" ht="15.75" x14ac:dyDescent="0.25">
      <c r="A348" s="657">
        <v>346</v>
      </c>
      <c r="B348" s="658" t="s">
        <v>1316</v>
      </c>
      <c r="C348" s="658" t="s">
        <v>296</v>
      </c>
      <c r="D348" s="657" t="s">
        <v>342</v>
      </c>
      <c r="E348" s="659">
        <v>15</v>
      </c>
      <c r="F348" s="658" t="s">
        <v>248</v>
      </c>
      <c r="G348" s="657" t="s">
        <v>1317</v>
      </c>
      <c r="H348" s="665">
        <v>0.25009999999999999</v>
      </c>
      <c r="I348" s="662" t="s">
        <v>298</v>
      </c>
    </row>
    <row r="349" spans="1:9" ht="15.75" x14ac:dyDescent="0.25">
      <c r="A349" s="657">
        <v>347</v>
      </c>
      <c r="B349" s="658" t="s">
        <v>1316</v>
      </c>
      <c r="C349" s="658" t="s">
        <v>296</v>
      </c>
      <c r="D349" s="657" t="s">
        <v>342</v>
      </c>
      <c r="E349" s="659">
        <v>15</v>
      </c>
      <c r="F349" s="658" t="s">
        <v>248</v>
      </c>
      <c r="G349" s="657" t="s">
        <v>1317</v>
      </c>
      <c r="H349" s="665">
        <v>0.25330000000000003</v>
      </c>
      <c r="I349" s="662" t="s">
        <v>298</v>
      </c>
    </row>
    <row r="350" spans="1:9" ht="15.75" x14ac:dyDescent="0.25">
      <c r="A350" s="657">
        <v>348</v>
      </c>
      <c r="B350" s="658" t="s">
        <v>1314</v>
      </c>
      <c r="C350" s="658" t="s">
        <v>296</v>
      </c>
      <c r="D350" s="657" t="s">
        <v>342</v>
      </c>
      <c r="E350" s="659">
        <v>15</v>
      </c>
      <c r="F350" s="658" t="s">
        <v>248</v>
      </c>
      <c r="G350" s="657" t="s">
        <v>1317</v>
      </c>
      <c r="H350" s="665">
        <v>0.26</v>
      </c>
      <c r="I350" s="662" t="s">
        <v>298</v>
      </c>
    </row>
    <row r="351" spans="1:9" ht="15.75" x14ac:dyDescent="0.25">
      <c r="A351" s="657">
        <v>349</v>
      </c>
      <c r="B351" s="658" t="s">
        <v>1314</v>
      </c>
      <c r="C351" s="658" t="s">
        <v>296</v>
      </c>
      <c r="D351" s="657" t="s">
        <v>342</v>
      </c>
      <c r="E351" s="659">
        <v>15</v>
      </c>
      <c r="F351" s="658" t="s">
        <v>248</v>
      </c>
      <c r="G351" s="657" t="s">
        <v>1317</v>
      </c>
      <c r="H351" s="665">
        <v>0.26</v>
      </c>
      <c r="I351" s="662" t="s">
        <v>298</v>
      </c>
    </row>
    <row r="352" spans="1:9" ht="15.75" x14ac:dyDescent="0.25">
      <c r="A352" s="657">
        <v>350</v>
      </c>
      <c r="B352" s="658" t="s">
        <v>1314</v>
      </c>
      <c r="C352" s="658" t="s">
        <v>296</v>
      </c>
      <c r="D352" s="657" t="s">
        <v>342</v>
      </c>
      <c r="E352" s="659">
        <v>15</v>
      </c>
      <c r="F352" s="658" t="s">
        <v>248</v>
      </c>
      <c r="G352" s="657" t="s">
        <v>1317</v>
      </c>
      <c r="H352" s="665">
        <v>0.26</v>
      </c>
      <c r="I352" s="662" t="s">
        <v>298</v>
      </c>
    </row>
    <row r="353" spans="1:9" ht="15.75" x14ac:dyDescent="0.25">
      <c r="A353" s="657">
        <v>351</v>
      </c>
      <c r="B353" s="658" t="s">
        <v>1316</v>
      </c>
      <c r="C353" s="658" t="s">
        <v>296</v>
      </c>
      <c r="D353" s="657" t="s">
        <v>342</v>
      </c>
      <c r="E353" s="659">
        <v>15</v>
      </c>
      <c r="F353" s="658" t="s">
        <v>248</v>
      </c>
      <c r="G353" s="657" t="s">
        <v>1317</v>
      </c>
      <c r="H353" s="665">
        <v>0.26</v>
      </c>
      <c r="I353" s="662" t="s">
        <v>298</v>
      </c>
    </row>
    <row r="354" spans="1:9" ht="15.75" x14ac:dyDescent="0.25">
      <c r="A354" s="657">
        <v>352</v>
      </c>
      <c r="B354" s="658" t="s">
        <v>1316</v>
      </c>
      <c r="C354" s="658" t="s">
        <v>296</v>
      </c>
      <c r="D354" s="657" t="s">
        <v>342</v>
      </c>
      <c r="E354" s="659">
        <v>15</v>
      </c>
      <c r="F354" s="658" t="s">
        <v>248</v>
      </c>
      <c r="G354" s="657" t="s">
        <v>1317</v>
      </c>
      <c r="H354" s="665">
        <v>0.26</v>
      </c>
      <c r="I354" s="662" t="s">
        <v>298</v>
      </c>
    </row>
    <row r="355" spans="1:9" ht="15.75" x14ac:dyDescent="0.25">
      <c r="A355" s="657">
        <v>353</v>
      </c>
      <c r="B355" s="658" t="s">
        <v>1314</v>
      </c>
      <c r="C355" s="658" t="s">
        <v>296</v>
      </c>
      <c r="D355" s="657" t="s">
        <v>342</v>
      </c>
      <c r="E355" s="659">
        <v>20</v>
      </c>
      <c r="F355" s="658" t="s">
        <v>276</v>
      </c>
      <c r="G355" s="657" t="s">
        <v>1317</v>
      </c>
      <c r="H355" s="665">
        <v>0.26</v>
      </c>
      <c r="I355" s="657" t="s">
        <v>297</v>
      </c>
    </row>
    <row r="356" spans="1:9" ht="15.75" x14ac:dyDescent="0.25">
      <c r="A356" s="657">
        <v>354</v>
      </c>
      <c r="B356" s="658" t="s">
        <v>1315</v>
      </c>
      <c r="C356" s="657" t="s">
        <v>296</v>
      </c>
      <c r="D356" s="657" t="s">
        <v>342</v>
      </c>
      <c r="E356" s="659">
        <v>19</v>
      </c>
      <c r="F356" s="658" t="s">
        <v>276</v>
      </c>
      <c r="G356" s="657">
        <v>0.33</v>
      </c>
      <c r="H356" s="663">
        <v>0.26</v>
      </c>
      <c r="I356" s="662" t="s">
        <v>298</v>
      </c>
    </row>
    <row r="357" spans="1:9" ht="15.75" x14ac:dyDescent="0.25">
      <c r="A357" s="657">
        <v>355</v>
      </c>
      <c r="B357" s="658" t="s">
        <v>1316</v>
      </c>
      <c r="C357" s="658" t="s">
        <v>296</v>
      </c>
      <c r="D357" s="657" t="s">
        <v>342</v>
      </c>
      <c r="E357" s="659">
        <v>16</v>
      </c>
      <c r="F357" s="658" t="s">
        <v>276</v>
      </c>
      <c r="G357" s="662">
        <v>5.7777777777777784E-3</v>
      </c>
      <c r="H357" s="661">
        <v>0.26</v>
      </c>
      <c r="I357" s="662" t="s">
        <v>298</v>
      </c>
    </row>
    <row r="358" spans="1:9" ht="31.5" x14ac:dyDescent="0.25">
      <c r="A358" s="657">
        <v>356</v>
      </c>
      <c r="B358" s="666" t="s">
        <v>285</v>
      </c>
      <c r="C358" s="666" t="s">
        <v>296</v>
      </c>
      <c r="D358" s="657" t="s">
        <v>342</v>
      </c>
      <c r="E358" s="659">
        <v>33</v>
      </c>
      <c r="F358" s="658" t="s">
        <v>276</v>
      </c>
      <c r="G358" s="657" t="s">
        <v>1317</v>
      </c>
      <c r="H358" s="661">
        <v>0.26</v>
      </c>
      <c r="I358" s="662" t="s">
        <v>298</v>
      </c>
    </row>
    <row r="359" spans="1:9" ht="15.75" x14ac:dyDescent="0.25">
      <c r="A359" s="657">
        <v>357</v>
      </c>
      <c r="B359" s="658" t="s">
        <v>285</v>
      </c>
      <c r="C359" s="658" t="s">
        <v>296</v>
      </c>
      <c r="D359" s="657" t="s">
        <v>342</v>
      </c>
      <c r="E359" s="659">
        <v>20</v>
      </c>
      <c r="F359" s="658" t="s">
        <v>276</v>
      </c>
      <c r="G359" s="662">
        <v>4.8967861923108211E-3</v>
      </c>
      <c r="H359" s="661">
        <v>0.26668650955046624</v>
      </c>
      <c r="I359" s="662" t="s">
        <v>298</v>
      </c>
    </row>
    <row r="360" spans="1:9" ht="15.75" x14ac:dyDescent="0.25">
      <c r="A360" s="657">
        <v>358</v>
      </c>
      <c r="B360" s="658" t="s">
        <v>1314</v>
      </c>
      <c r="C360" s="658" t="s">
        <v>296</v>
      </c>
      <c r="D360" s="657" t="s">
        <v>342</v>
      </c>
      <c r="E360" s="659">
        <v>15</v>
      </c>
      <c r="F360" s="658" t="s">
        <v>248</v>
      </c>
      <c r="G360" s="657" t="s">
        <v>1317</v>
      </c>
      <c r="H360" s="665">
        <v>0.27</v>
      </c>
      <c r="I360" s="662" t="s">
        <v>298</v>
      </c>
    </row>
    <row r="361" spans="1:9" ht="15.75" x14ac:dyDescent="0.25">
      <c r="A361" s="657">
        <v>359</v>
      </c>
      <c r="B361" s="667" t="s">
        <v>1315</v>
      </c>
      <c r="C361" s="658" t="s">
        <v>296</v>
      </c>
      <c r="D361" s="657" t="s">
        <v>342</v>
      </c>
      <c r="E361" s="659">
        <v>15</v>
      </c>
      <c r="F361" s="658" t="s">
        <v>248</v>
      </c>
      <c r="G361" s="657" t="s">
        <v>1317</v>
      </c>
      <c r="H361" s="665">
        <v>0.27</v>
      </c>
      <c r="I361" s="657" t="s">
        <v>297</v>
      </c>
    </row>
    <row r="362" spans="1:9" ht="15.75" x14ac:dyDescent="0.25">
      <c r="A362" s="657">
        <v>360</v>
      </c>
      <c r="B362" s="658" t="s">
        <v>1316</v>
      </c>
      <c r="C362" s="658" t="s">
        <v>296</v>
      </c>
      <c r="D362" s="657" t="s">
        <v>342</v>
      </c>
      <c r="E362" s="659">
        <v>15</v>
      </c>
      <c r="F362" s="658" t="s">
        <v>248</v>
      </c>
      <c r="G362" s="657" t="s">
        <v>1317</v>
      </c>
      <c r="H362" s="665">
        <v>0.27</v>
      </c>
      <c r="I362" s="662" t="s">
        <v>298</v>
      </c>
    </row>
    <row r="363" spans="1:9" ht="31.5" x14ac:dyDescent="0.25">
      <c r="A363" s="657">
        <v>361</v>
      </c>
      <c r="B363" s="666" t="s">
        <v>285</v>
      </c>
      <c r="C363" s="666" t="s">
        <v>296</v>
      </c>
      <c r="D363" s="657" t="s">
        <v>342</v>
      </c>
      <c r="E363" s="659">
        <v>13</v>
      </c>
      <c r="F363" s="658" t="s">
        <v>248</v>
      </c>
      <c r="G363" s="657" t="s">
        <v>1317</v>
      </c>
      <c r="H363" s="661">
        <v>0.27</v>
      </c>
      <c r="I363" s="657" t="s">
        <v>297</v>
      </c>
    </row>
    <row r="364" spans="1:9" ht="15.75" x14ac:dyDescent="0.25">
      <c r="A364" s="657">
        <v>362</v>
      </c>
      <c r="B364" s="658" t="s">
        <v>1316</v>
      </c>
      <c r="C364" s="658" t="s">
        <v>296</v>
      </c>
      <c r="D364" s="657" t="s">
        <v>342</v>
      </c>
      <c r="E364" s="659" t="s">
        <v>1317</v>
      </c>
      <c r="F364" s="658" t="s">
        <v>276</v>
      </c>
      <c r="G364" s="657" t="s">
        <v>1317</v>
      </c>
      <c r="H364" s="661">
        <v>0.27</v>
      </c>
      <c r="I364" s="662" t="s">
        <v>298</v>
      </c>
    </row>
    <row r="365" spans="1:9" ht="15.75" x14ac:dyDescent="0.25">
      <c r="A365" s="657">
        <v>363</v>
      </c>
      <c r="B365" s="658" t="s">
        <v>1314</v>
      </c>
      <c r="C365" s="658" t="s">
        <v>296</v>
      </c>
      <c r="D365" s="657" t="s">
        <v>342</v>
      </c>
      <c r="E365" s="659">
        <v>29</v>
      </c>
      <c r="F365" s="658" t="s">
        <v>276</v>
      </c>
      <c r="G365" s="662">
        <v>1.1277777777777779E-2</v>
      </c>
      <c r="H365" s="661">
        <v>0.28000000000000003</v>
      </c>
      <c r="I365" s="662" t="s">
        <v>298</v>
      </c>
    </row>
    <row r="366" spans="1:9" ht="15.75" x14ac:dyDescent="0.25">
      <c r="A366" s="657">
        <v>364</v>
      </c>
      <c r="B366" s="658" t="s">
        <v>1316</v>
      </c>
      <c r="C366" s="658" t="s">
        <v>296</v>
      </c>
      <c r="D366" s="657" t="s">
        <v>342</v>
      </c>
      <c r="E366" s="659">
        <v>16</v>
      </c>
      <c r="F366" s="658" t="s">
        <v>276</v>
      </c>
      <c r="G366" s="662">
        <v>6.2222222222222227E-3</v>
      </c>
      <c r="H366" s="661">
        <v>0.28000000000000003</v>
      </c>
      <c r="I366" s="662" t="s">
        <v>298</v>
      </c>
    </row>
    <row r="367" spans="1:9" ht="15.75" x14ac:dyDescent="0.25">
      <c r="A367" s="657">
        <v>365</v>
      </c>
      <c r="B367" s="658" t="s">
        <v>1316</v>
      </c>
      <c r="C367" s="658" t="s">
        <v>296</v>
      </c>
      <c r="D367" s="657" t="s">
        <v>342</v>
      </c>
      <c r="E367" s="659" t="s">
        <v>1317</v>
      </c>
      <c r="F367" s="658" t="s">
        <v>276</v>
      </c>
      <c r="G367" s="657" t="s">
        <v>1317</v>
      </c>
      <c r="H367" s="661">
        <v>0.28000000000000003</v>
      </c>
      <c r="I367" s="662" t="s">
        <v>298</v>
      </c>
    </row>
    <row r="368" spans="1:9" ht="15.75" x14ac:dyDescent="0.25">
      <c r="A368" s="657">
        <v>366</v>
      </c>
      <c r="B368" s="658" t="s">
        <v>1316</v>
      </c>
      <c r="C368" s="658" t="s">
        <v>296</v>
      </c>
      <c r="D368" s="657" t="s">
        <v>342</v>
      </c>
      <c r="E368" s="659" t="s">
        <v>1317</v>
      </c>
      <c r="F368" s="658" t="s">
        <v>276</v>
      </c>
      <c r="G368" s="657" t="s">
        <v>1317</v>
      </c>
      <c r="H368" s="661">
        <v>0.28000000000000003</v>
      </c>
      <c r="I368" s="662" t="s">
        <v>298</v>
      </c>
    </row>
    <row r="369" spans="1:9" ht="31.5" x14ac:dyDescent="0.25">
      <c r="A369" s="657">
        <v>367</v>
      </c>
      <c r="B369" s="659" t="s">
        <v>1316</v>
      </c>
      <c r="C369" s="659" t="s">
        <v>296</v>
      </c>
      <c r="D369" s="657" t="s">
        <v>342</v>
      </c>
      <c r="E369" s="659">
        <v>15</v>
      </c>
      <c r="F369" s="659" t="s">
        <v>248</v>
      </c>
      <c r="G369" s="657" t="s">
        <v>1317</v>
      </c>
      <c r="H369" s="668">
        <v>0.28699999999999998</v>
      </c>
      <c r="I369" s="662" t="s">
        <v>298</v>
      </c>
    </row>
    <row r="370" spans="1:9" ht="15.75" x14ac:dyDescent="0.25">
      <c r="A370" s="657">
        <v>368</v>
      </c>
      <c r="B370" s="658" t="s">
        <v>1314</v>
      </c>
      <c r="C370" s="658" t="s">
        <v>296</v>
      </c>
      <c r="D370" s="657" t="s">
        <v>342</v>
      </c>
      <c r="E370" s="659">
        <v>30</v>
      </c>
      <c r="F370" s="658" t="s">
        <v>276</v>
      </c>
      <c r="G370" s="662">
        <v>1.2083333333333333E-2</v>
      </c>
      <c r="H370" s="661">
        <v>0.28999999999999998</v>
      </c>
      <c r="I370" s="657" t="s">
        <v>297</v>
      </c>
    </row>
    <row r="371" spans="1:9" ht="15.75" x14ac:dyDescent="0.25">
      <c r="A371" s="657">
        <v>369</v>
      </c>
      <c r="B371" s="658" t="s">
        <v>1314</v>
      </c>
      <c r="C371" s="658" t="s">
        <v>296</v>
      </c>
      <c r="D371" s="657" t="s">
        <v>342</v>
      </c>
      <c r="E371" s="659">
        <v>18</v>
      </c>
      <c r="F371" s="658" t="s">
        <v>276</v>
      </c>
      <c r="G371" s="662">
        <v>5.0851241227843139E-3</v>
      </c>
      <c r="H371" s="661">
        <v>0.29968331496942219</v>
      </c>
      <c r="I371" s="662" t="s">
        <v>298</v>
      </c>
    </row>
    <row r="372" spans="1:9" ht="15.75" x14ac:dyDescent="0.25">
      <c r="A372" s="657">
        <v>370</v>
      </c>
      <c r="B372" s="658" t="s">
        <v>1314</v>
      </c>
      <c r="C372" s="658" t="s">
        <v>296</v>
      </c>
      <c r="D372" s="657" t="s">
        <v>342</v>
      </c>
      <c r="E372" s="659">
        <v>12</v>
      </c>
      <c r="F372" s="658" t="s">
        <v>248</v>
      </c>
      <c r="G372" s="662">
        <v>4.9999999999999992E-3</v>
      </c>
      <c r="H372" s="661">
        <v>0.3</v>
      </c>
      <c r="I372" s="662" t="s">
        <v>298</v>
      </c>
    </row>
    <row r="373" spans="1:9" ht="15.75" x14ac:dyDescent="0.25">
      <c r="A373" s="657">
        <v>371</v>
      </c>
      <c r="B373" s="658" t="s">
        <v>1314</v>
      </c>
      <c r="C373" s="658" t="s">
        <v>296</v>
      </c>
      <c r="D373" s="657" t="s">
        <v>342</v>
      </c>
      <c r="E373" s="659">
        <v>15</v>
      </c>
      <c r="F373" s="658" t="s">
        <v>248</v>
      </c>
      <c r="G373" s="657" t="s">
        <v>1317</v>
      </c>
      <c r="H373" s="665">
        <v>0.3</v>
      </c>
      <c r="I373" s="662" t="s">
        <v>298</v>
      </c>
    </row>
    <row r="374" spans="1:9" ht="15.75" x14ac:dyDescent="0.25">
      <c r="A374" s="657">
        <v>372</v>
      </c>
      <c r="B374" s="658" t="s">
        <v>1314</v>
      </c>
      <c r="C374" s="658" t="s">
        <v>296</v>
      </c>
      <c r="D374" s="657" t="s">
        <v>342</v>
      </c>
      <c r="E374" s="659">
        <v>15</v>
      </c>
      <c r="F374" s="658" t="s">
        <v>248</v>
      </c>
      <c r="G374" s="657" t="s">
        <v>1317</v>
      </c>
      <c r="H374" s="665">
        <v>0.3</v>
      </c>
      <c r="I374" s="662" t="s">
        <v>298</v>
      </c>
    </row>
    <row r="375" spans="1:9" ht="15.75" x14ac:dyDescent="0.25">
      <c r="A375" s="657">
        <v>373</v>
      </c>
      <c r="B375" s="658" t="s">
        <v>1314</v>
      </c>
      <c r="C375" s="658" t="s">
        <v>296</v>
      </c>
      <c r="D375" s="657" t="s">
        <v>342</v>
      </c>
      <c r="E375" s="659">
        <v>15</v>
      </c>
      <c r="F375" s="658" t="s">
        <v>248</v>
      </c>
      <c r="G375" s="657" t="s">
        <v>1317</v>
      </c>
      <c r="H375" s="665">
        <v>0.3</v>
      </c>
      <c r="I375" s="662" t="s">
        <v>298</v>
      </c>
    </row>
    <row r="376" spans="1:9" ht="15.75" x14ac:dyDescent="0.25">
      <c r="A376" s="657">
        <v>374</v>
      </c>
      <c r="B376" s="658" t="s">
        <v>1314</v>
      </c>
      <c r="C376" s="658" t="s">
        <v>296</v>
      </c>
      <c r="D376" s="657" t="s">
        <v>342</v>
      </c>
      <c r="E376" s="659">
        <v>15</v>
      </c>
      <c r="F376" s="658" t="s">
        <v>248</v>
      </c>
      <c r="G376" s="657" t="s">
        <v>1317</v>
      </c>
      <c r="H376" s="665">
        <v>0.3</v>
      </c>
      <c r="I376" s="662" t="s">
        <v>298</v>
      </c>
    </row>
    <row r="377" spans="1:9" ht="15.75" x14ac:dyDescent="0.25">
      <c r="A377" s="657">
        <v>375</v>
      </c>
      <c r="B377" s="658" t="s">
        <v>1314</v>
      </c>
      <c r="C377" s="658" t="s">
        <v>296</v>
      </c>
      <c r="D377" s="657" t="s">
        <v>342</v>
      </c>
      <c r="E377" s="659">
        <v>15</v>
      </c>
      <c r="F377" s="658" t="s">
        <v>248</v>
      </c>
      <c r="G377" s="657" t="s">
        <v>1317</v>
      </c>
      <c r="H377" s="665">
        <v>0.3</v>
      </c>
      <c r="I377" s="662" t="s">
        <v>298</v>
      </c>
    </row>
    <row r="378" spans="1:9" ht="15.75" x14ac:dyDescent="0.25">
      <c r="A378" s="657">
        <v>376</v>
      </c>
      <c r="B378" s="658" t="s">
        <v>1314</v>
      </c>
      <c r="C378" s="658" t="s">
        <v>296</v>
      </c>
      <c r="D378" s="657" t="s">
        <v>342</v>
      </c>
      <c r="E378" s="659">
        <v>15</v>
      </c>
      <c r="F378" s="658" t="s">
        <v>248</v>
      </c>
      <c r="G378" s="657" t="s">
        <v>1317</v>
      </c>
      <c r="H378" s="665">
        <v>0.3</v>
      </c>
      <c r="I378" s="662" t="s">
        <v>298</v>
      </c>
    </row>
    <row r="379" spans="1:9" ht="15.75" x14ac:dyDescent="0.25">
      <c r="A379" s="657">
        <v>377</v>
      </c>
      <c r="B379" s="658" t="s">
        <v>1314</v>
      </c>
      <c r="C379" s="658" t="s">
        <v>296</v>
      </c>
      <c r="D379" s="657" t="s">
        <v>342</v>
      </c>
      <c r="E379" s="659">
        <v>15</v>
      </c>
      <c r="F379" s="658" t="s">
        <v>248</v>
      </c>
      <c r="G379" s="657" t="s">
        <v>1317</v>
      </c>
      <c r="H379" s="665">
        <v>0.3</v>
      </c>
      <c r="I379" s="662" t="s">
        <v>298</v>
      </c>
    </row>
    <row r="380" spans="1:9" ht="15.75" x14ac:dyDescent="0.25">
      <c r="A380" s="657">
        <v>378</v>
      </c>
      <c r="B380" s="658" t="s">
        <v>1314</v>
      </c>
      <c r="C380" s="658" t="s">
        <v>296</v>
      </c>
      <c r="D380" s="657" t="s">
        <v>342</v>
      </c>
      <c r="E380" s="659">
        <v>15</v>
      </c>
      <c r="F380" s="658" t="s">
        <v>248</v>
      </c>
      <c r="G380" s="657" t="s">
        <v>1317</v>
      </c>
      <c r="H380" s="665">
        <v>0.3</v>
      </c>
      <c r="I380" s="662" t="s">
        <v>298</v>
      </c>
    </row>
    <row r="381" spans="1:9" ht="15.75" x14ac:dyDescent="0.25">
      <c r="A381" s="657">
        <v>379</v>
      </c>
      <c r="B381" s="658" t="s">
        <v>1314</v>
      </c>
      <c r="C381" s="658" t="s">
        <v>296</v>
      </c>
      <c r="D381" s="657" t="s">
        <v>342</v>
      </c>
      <c r="E381" s="659">
        <v>15</v>
      </c>
      <c r="F381" s="658" t="s">
        <v>248</v>
      </c>
      <c r="G381" s="657" t="s">
        <v>1317</v>
      </c>
      <c r="H381" s="665">
        <v>0.3</v>
      </c>
      <c r="I381" s="662" t="s">
        <v>298</v>
      </c>
    </row>
    <row r="382" spans="1:9" ht="15.75" x14ac:dyDescent="0.25">
      <c r="A382" s="657">
        <v>380</v>
      </c>
      <c r="B382" s="658" t="s">
        <v>1314</v>
      </c>
      <c r="C382" s="658" t="s">
        <v>296</v>
      </c>
      <c r="D382" s="657" t="s">
        <v>342</v>
      </c>
      <c r="E382" s="659">
        <v>15</v>
      </c>
      <c r="F382" s="658" t="s">
        <v>248</v>
      </c>
      <c r="G382" s="657" t="s">
        <v>1317</v>
      </c>
      <c r="H382" s="665">
        <v>0.3</v>
      </c>
      <c r="I382" s="662" t="s">
        <v>298</v>
      </c>
    </row>
    <row r="383" spans="1:9" ht="15.75" x14ac:dyDescent="0.25">
      <c r="A383" s="657">
        <v>381</v>
      </c>
      <c r="B383" s="667" t="s">
        <v>1315</v>
      </c>
      <c r="C383" s="658" t="s">
        <v>296</v>
      </c>
      <c r="D383" s="657" t="s">
        <v>342</v>
      </c>
      <c r="E383" s="659">
        <v>15</v>
      </c>
      <c r="F383" s="658" t="s">
        <v>248</v>
      </c>
      <c r="G383" s="657" t="s">
        <v>1317</v>
      </c>
      <c r="H383" s="661">
        <v>0.3</v>
      </c>
      <c r="I383" s="662" t="s">
        <v>298</v>
      </c>
    </row>
    <row r="384" spans="1:9" ht="15.75" x14ac:dyDescent="0.25">
      <c r="A384" s="657">
        <v>382</v>
      </c>
      <c r="B384" s="667" t="s">
        <v>1315</v>
      </c>
      <c r="C384" s="658" t="s">
        <v>296</v>
      </c>
      <c r="D384" s="657" t="s">
        <v>342</v>
      </c>
      <c r="E384" s="659">
        <v>15</v>
      </c>
      <c r="F384" s="658" t="s">
        <v>248</v>
      </c>
      <c r="G384" s="657" t="s">
        <v>1317</v>
      </c>
      <c r="H384" s="665">
        <v>0.3</v>
      </c>
      <c r="I384" s="662" t="s">
        <v>298</v>
      </c>
    </row>
    <row r="385" spans="1:9" ht="15.75" x14ac:dyDescent="0.25">
      <c r="A385" s="657">
        <v>383</v>
      </c>
      <c r="B385" s="658" t="s">
        <v>1316</v>
      </c>
      <c r="C385" s="658" t="s">
        <v>296</v>
      </c>
      <c r="D385" s="657" t="s">
        <v>342</v>
      </c>
      <c r="E385" s="659">
        <v>15</v>
      </c>
      <c r="F385" s="658" t="s">
        <v>248</v>
      </c>
      <c r="G385" s="657" t="s">
        <v>1317</v>
      </c>
      <c r="H385" s="665">
        <v>0.3</v>
      </c>
      <c r="I385" s="662" t="s">
        <v>298</v>
      </c>
    </row>
    <row r="386" spans="1:9" ht="15.75" x14ac:dyDescent="0.25">
      <c r="A386" s="657">
        <v>384</v>
      </c>
      <c r="B386" s="658" t="s">
        <v>1316</v>
      </c>
      <c r="C386" s="658" t="s">
        <v>296</v>
      </c>
      <c r="D386" s="657" t="s">
        <v>342</v>
      </c>
      <c r="E386" s="659">
        <v>15</v>
      </c>
      <c r="F386" s="658" t="s">
        <v>248</v>
      </c>
      <c r="G386" s="657" t="s">
        <v>1317</v>
      </c>
      <c r="H386" s="665">
        <v>0.3</v>
      </c>
      <c r="I386" s="662" t="s">
        <v>298</v>
      </c>
    </row>
    <row r="387" spans="1:9" ht="15.75" x14ac:dyDescent="0.25">
      <c r="A387" s="657">
        <v>385</v>
      </c>
      <c r="B387" s="658" t="s">
        <v>1316</v>
      </c>
      <c r="C387" s="658" t="s">
        <v>296</v>
      </c>
      <c r="D387" s="657" t="s">
        <v>342</v>
      </c>
      <c r="E387" s="659">
        <v>15</v>
      </c>
      <c r="F387" s="658" t="s">
        <v>248</v>
      </c>
      <c r="G387" s="657" t="s">
        <v>1317</v>
      </c>
      <c r="H387" s="665">
        <v>0.3</v>
      </c>
      <c r="I387" s="662" t="s">
        <v>298</v>
      </c>
    </row>
    <row r="388" spans="1:9" ht="15.75" x14ac:dyDescent="0.25">
      <c r="A388" s="657">
        <v>386</v>
      </c>
      <c r="B388" s="658" t="s">
        <v>1316</v>
      </c>
      <c r="C388" s="658" t="s">
        <v>296</v>
      </c>
      <c r="D388" s="657" t="s">
        <v>342</v>
      </c>
      <c r="E388" s="659">
        <v>15</v>
      </c>
      <c r="F388" s="658" t="s">
        <v>248</v>
      </c>
      <c r="G388" s="657" t="s">
        <v>1317</v>
      </c>
      <c r="H388" s="665">
        <v>0.3</v>
      </c>
      <c r="I388" s="662" t="s">
        <v>298</v>
      </c>
    </row>
    <row r="389" spans="1:9" ht="15.75" x14ac:dyDescent="0.25">
      <c r="A389" s="657">
        <v>387</v>
      </c>
      <c r="B389" s="658" t="s">
        <v>1316</v>
      </c>
      <c r="C389" s="658" t="s">
        <v>296</v>
      </c>
      <c r="D389" s="657" t="s">
        <v>342</v>
      </c>
      <c r="E389" s="659">
        <v>15</v>
      </c>
      <c r="F389" s="658" t="s">
        <v>248</v>
      </c>
      <c r="G389" s="657" t="s">
        <v>1317</v>
      </c>
      <c r="H389" s="665">
        <v>0.3</v>
      </c>
      <c r="I389" s="662" t="s">
        <v>298</v>
      </c>
    </row>
    <row r="390" spans="1:9" ht="15.75" x14ac:dyDescent="0.25">
      <c r="A390" s="657">
        <v>388</v>
      </c>
      <c r="B390" s="658" t="s">
        <v>1316</v>
      </c>
      <c r="C390" s="658" t="s">
        <v>296</v>
      </c>
      <c r="D390" s="657" t="s">
        <v>342</v>
      </c>
      <c r="E390" s="659">
        <v>15</v>
      </c>
      <c r="F390" s="658" t="s">
        <v>248</v>
      </c>
      <c r="G390" s="662">
        <v>6.2500000000000003E-3</v>
      </c>
      <c r="H390" s="661">
        <v>0.3</v>
      </c>
      <c r="I390" s="662" t="s">
        <v>298</v>
      </c>
    </row>
    <row r="391" spans="1:9" ht="15.75" x14ac:dyDescent="0.25">
      <c r="A391" s="657">
        <v>389</v>
      </c>
      <c r="B391" s="658" t="s">
        <v>1316</v>
      </c>
      <c r="C391" s="658" t="s">
        <v>296</v>
      </c>
      <c r="D391" s="657" t="s">
        <v>342</v>
      </c>
      <c r="E391" s="659">
        <v>15</v>
      </c>
      <c r="F391" s="658" t="s">
        <v>248</v>
      </c>
      <c r="G391" s="662">
        <v>6.2500000000000003E-3</v>
      </c>
      <c r="H391" s="661">
        <v>0.3</v>
      </c>
      <c r="I391" s="662" t="s">
        <v>298</v>
      </c>
    </row>
    <row r="392" spans="1:9" ht="15.75" x14ac:dyDescent="0.25">
      <c r="A392" s="657">
        <v>390</v>
      </c>
      <c r="B392" s="658" t="s">
        <v>1316</v>
      </c>
      <c r="C392" s="658" t="s">
        <v>296</v>
      </c>
      <c r="D392" s="657" t="s">
        <v>342</v>
      </c>
      <c r="E392" s="659">
        <v>15</v>
      </c>
      <c r="F392" s="658" t="s">
        <v>248</v>
      </c>
      <c r="G392" s="662">
        <v>6.2500000000000003E-3</v>
      </c>
      <c r="H392" s="661">
        <v>0.3</v>
      </c>
      <c r="I392" s="662" t="s">
        <v>298</v>
      </c>
    </row>
    <row r="393" spans="1:9" ht="15.75" x14ac:dyDescent="0.25">
      <c r="A393" s="657">
        <v>391</v>
      </c>
      <c r="B393" s="658" t="s">
        <v>1316</v>
      </c>
      <c r="C393" s="658" t="s">
        <v>296</v>
      </c>
      <c r="D393" s="657" t="s">
        <v>342</v>
      </c>
      <c r="E393" s="659">
        <v>15</v>
      </c>
      <c r="F393" s="658" t="s">
        <v>248</v>
      </c>
      <c r="G393" s="662">
        <v>6.2500000000000003E-3</v>
      </c>
      <c r="H393" s="661">
        <v>0.3</v>
      </c>
      <c r="I393" s="662" t="s">
        <v>298</v>
      </c>
    </row>
    <row r="394" spans="1:9" ht="15.75" x14ac:dyDescent="0.25">
      <c r="A394" s="657">
        <v>392</v>
      </c>
      <c r="B394" s="658" t="s">
        <v>1314</v>
      </c>
      <c r="C394" s="658" t="s">
        <v>296</v>
      </c>
      <c r="D394" s="657" t="s">
        <v>342</v>
      </c>
      <c r="E394" s="659">
        <v>20</v>
      </c>
      <c r="F394" s="658" t="s">
        <v>276</v>
      </c>
      <c r="G394" s="657" t="s">
        <v>1317</v>
      </c>
      <c r="H394" s="665">
        <v>0.3</v>
      </c>
      <c r="I394" s="662" t="s">
        <v>298</v>
      </c>
    </row>
    <row r="395" spans="1:9" ht="15.75" x14ac:dyDescent="0.25">
      <c r="A395" s="657">
        <v>393</v>
      </c>
      <c r="B395" s="658" t="s">
        <v>1314</v>
      </c>
      <c r="C395" s="658" t="s">
        <v>296</v>
      </c>
      <c r="D395" s="657" t="s">
        <v>342</v>
      </c>
      <c r="E395" s="659">
        <v>20</v>
      </c>
      <c r="F395" s="658" t="s">
        <v>276</v>
      </c>
      <c r="G395" s="657" t="s">
        <v>1317</v>
      </c>
      <c r="H395" s="665">
        <v>0.3</v>
      </c>
      <c r="I395" s="662" t="s">
        <v>298</v>
      </c>
    </row>
    <row r="396" spans="1:9" ht="15.75" x14ac:dyDescent="0.25">
      <c r="A396" s="657">
        <v>394</v>
      </c>
      <c r="B396" s="658" t="s">
        <v>1314</v>
      </c>
      <c r="C396" s="658" t="s">
        <v>296</v>
      </c>
      <c r="D396" s="657" t="s">
        <v>342</v>
      </c>
      <c r="E396" s="659">
        <v>20</v>
      </c>
      <c r="F396" s="658" t="s">
        <v>276</v>
      </c>
      <c r="G396" s="657" t="s">
        <v>1317</v>
      </c>
      <c r="H396" s="665">
        <v>0.3</v>
      </c>
      <c r="I396" s="662" t="s">
        <v>298</v>
      </c>
    </row>
    <row r="397" spans="1:9" ht="15.75" x14ac:dyDescent="0.25">
      <c r="A397" s="657">
        <v>395</v>
      </c>
      <c r="B397" s="666" t="s">
        <v>1314</v>
      </c>
      <c r="C397" s="666" t="s">
        <v>296</v>
      </c>
      <c r="D397" s="657" t="s">
        <v>342</v>
      </c>
      <c r="E397" s="659">
        <v>21</v>
      </c>
      <c r="F397" s="658" t="s">
        <v>276</v>
      </c>
      <c r="G397" s="657" t="s">
        <v>1317</v>
      </c>
      <c r="H397" s="661">
        <v>0.3</v>
      </c>
      <c r="I397" s="662" t="s">
        <v>298</v>
      </c>
    </row>
    <row r="398" spans="1:9" ht="15.75" x14ac:dyDescent="0.25">
      <c r="A398" s="657">
        <v>396</v>
      </c>
      <c r="B398" s="658" t="s">
        <v>1314</v>
      </c>
      <c r="C398" s="658" t="s">
        <v>296</v>
      </c>
      <c r="D398" s="657" t="s">
        <v>342</v>
      </c>
      <c r="E398" s="659">
        <v>21</v>
      </c>
      <c r="F398" s="658" t="s">
        <v>276</v>
      </c>
      <c r="G398" s="657" t="s">
        <v>1317</v>
      </c>
      <c r="H398" s="665">
        <v>0.3</v>
      </c>
      <c r="I398" s="662" t="s">
        <v>298</v>
      </c>
    </row>
    <row r="399" spans="1:9" ht="15.75" x14ac:dyDescent="0.25">
      <c r="A399" s="657">
        <v>397</v>
      </c>
      <c r="B399" s="658" t="s">
        <v>1314</v>
      </c>
      <c r="C399" s="658" t="s">
        <v>296</v>
      </c>
      <c r="D399" s="657" t="s">
        <v>342</v>
      </c>
      <c r="E399" s="659">
        <v>30</v>
      </c>
      <c r="F399" s="658" t="s">
        <v>276</v>
      </c>
      <c r="G399" s="657" t="s">
        <v>1317</v>
      </c>
      <c r="H399" s="665">
        <v>0.3</v>
      </c>
      <c r="I399" s="662" t="s">
        <v>298</v>
      </c>
    </row>
    <row r="400" spans="1:9" ht="15.75" x14ac:dyDescent="0.25">
      <c r="A400" s="657">
        <v>398</v>
      </c>
      <c r="B400" s="658" t="s">
        <v>1314</v>
      </c>
      <c r="C400" s="658" t="s">
        <v>296</v>
      </c>
      <c r="D400" s="657" t="s">
        <v>342</v>
      </c>
      <c r="E400" s="659">
        <v>34</v>
      </c>
      <c r="F400" s="658" t="s">
        <v>276</v>
      </c>
      <c r="G400" s="657" t="s">
        <v>1317</v>
      </c>
      <c r="H400" s="665">
        <v>0.3</v>
      </c>
      <c r="I400" s="662" t="s">
        <v>298</v>
      </c>
    </row>
    <row r="401" spans="1:9" ht="15.75" x14ac:dyDescent="0.25">
      <c r="A401" s="657">
        <v>399</v>
      </c>
      <c r="B401" s="658" t="s">
        <v>1314</v>
      </c>
      <c r="C401" s="658" t="s">
        <v>296</v>
      </c>
      <c r="D401" s="657" t="s">
        <v>342</v>
      </c>
      <c r="E401" s="659">
        <v>40</v>
      </c>
      <c r="F401" s="658" t="s">
        <v>276</v>
      </c>
      <c r="G401" s="657" t="s">
        <v>1317</v>
      </c>
      <c r="H401" s="665">
        <v>0.3</v>
      </c>
      <c r="I401" s="662" t="s">
        <v>298</v>
      </c>
    </row>
    <row r="402" spans="1:9" ht="15.75" x14ac:dyDescent="0.25">
      <c r="A402" s="657">
        <v>400</v>
      </c>
      <c r="B402" s="658" t="s">
        <v>1314</v>
      </c>
      <c r="C402" s="658" t="s">
        <v>296</v>
      </c>
      <c r="D402" s="657" t="s">
        <v>342</v>
      </c>
      <c r="E402" s="659">
        <v>41</v>
      </c>
      <c r="F402" s="658" t="s">
        <v>276</v>
      </c>
      <c r="G402" s="657" t="s">
        <v>1317</v>
      </c>
      <c r="H402" s="665">
        <v>0.3</v>
      </c>
      <c r="I402" s="662" t="s">
        <v>298</v>
      </c>
    </row>
    <row r="403" spans="1:9" ht="15.75" x14ac:dyDescent="0.25">
      <c r="A403" s="657">
        <v>401</v>
      </c>
      <c r="B403" s="667" t="s">
        <v>1315</v>
      </c>
      <c r="C403" s="658" t="s">
        <v>296</v>
      </c>
      <c r="D403" s="657" t="s">
        <v>342</v>
      </c>
      <c r="E403" s="659">
        <v>18</v>
      </c>
      <c r="F403" s="658" t="s">
        <v>276</v>
      </c>
      <c r="G403" s="657" t="s">
        <v>1317</v>
      </c>
      <c r="H403" s="661">
        <v>0.3</v>
      </c>
      <c r="I403" s="662" t="s">
        <v>298</v>
      </c>
    </row>
    <row r="404" spans="1:9" ht="15.75" x14ac:dyDescent="0.25">
      <c r="A404" s="657">
        <v>402</v>
      </c>
      <c r="B404" s="658" t="s">
        <v>1316</v>
      </c>
      <c r="C404" s="658" t="s">
        <v>296</v>
      </c>
      <c r="D404" s="657" t="s">
        <v>342</v>
      </c>
      <c r="E404" s="659">
        <v>30</v>
      </c>
      <c r="F404" s="658" t="s">
        <v>276</v>
      </c>
      <c r="G404" s="657" t="s">
        <v>1317</v>
      </c>
      <c r="H404" s="665">
        <v>0.3</v>
      </c>
      <c r="I404" s="662" t="s">
        <v>298</v>
      </c>
    </row>
    <row r="405" spans="1:9" ht="15.75" x14ac:dyDescent="0.25">
      <c r="A405" s="657">
        <v>403</v>
      </c>
      <c r="B405" s="658" t="s">
        <v>1316</v>
      </c>
      <c r="C405" s="658" t="s">
        <v>296</v>
      </c>
      <c r="D405" s="657" t="s">
        <v>342</v>
      </c>
      <c r="E405" s="659">
        <v>41</v>
      </c>
      <c r="F405" s="658" t="s">
        <v>276</v>
      </c>
      <c r="G405" s="657" t="s">
        <v>1317</v>
      </c>
      <c r="H405" s="665">
        <v>0.3</v>
      </c>
      <c r="I405" s="662" t="s">
        <v>298</v>
      </c>
    </row>
    <row r="406" spans="1:9" ht="15.75" x14ac:dyDescent="0.25">
      <c r="A406" s="657">
        <v>404</v>
      </c>
      <c r="B406" s="658" t="s">
        <v>1316</v>
      </c>
      <c r="C406" s="658" t="s">
        <v>296</v>
      </c>
      <c r="D406" s="657" t="s">
        <v>342</v>
      </c>
      <c r="E406" s="659">
        <v>60</v>
      </c>
      <c r="F406" s="658" t="s">
        <v>276</v>
      </c>
      <c r="G406" s="662">
        <v>2.5000000000000001E-2</v>
      </c>
      <c r="H406" s="661">
        <v>0.3</v>
      </c>
      <c r="I406" s="662" t="s">
        <v>298</v>
      </c>
    </row>
    <row r="407" spans="1:9" ht="15.75" x14ac:dyDescent="0.25">
      <c r="A407" s="657">
        <v>405</v>
      </c>
      <c r="B407" s="658" t="s">
        <v>1316</v>
      </c>
      <c r="C407" s="658" t="s">
        <v>296</v>
      </c>
      <c r="D407" s="657" t="s">
        <v>342</v>
      </c>
      <c r="E407" s="659" t="s">
        <v>1317</v>
      </c>
      <c r="F407" s="658" t="s">
        <v>276</v>
      </c>
      <c r="G407" s="657" t="s">
        <v>1317</v>
      </c>
      <c r="H407" s="661">
        <v>0.3</v>
      </c>
      <c r="I407" s="662" t="s">
        <v>298</v>
      </c>
    </row>
    <row r="408" spans="1:9" ht="15.75" x14ac:dyDescent="0.25">
      <c r="A408" s="657">
        <v>406</v>
      </c>
      <c r="B408" s="658" t="s">
        <v>285</v>
      </c>
      <c r="C408" s="658" t="s">
        <v>296</v>
      </c>
      <c r="D408" s="657" t="s">
        <v>342</v>
      </c>
      <c r="E408" s="659">
        <v>30</v>
      </c>
      <c r="F408" s="658" t="s">
        <v>276</v>
      </c>
      <c r="G408" s="657" t="s">
        <v>1317</v>
      </c>
      <c r="H408" s="665">
        <v>0.3</v>
      </c>
      <c r="I408" s="662" t="s">
        <v>298</v>
      </c>
    </row>
    <row r="409" spans="1:9" ht="15.75" x14ac:dyDescent="0.25">
      <c r="A409" s="657">
        <v>407</v>
      </c>
      <c r="B409" s="667" t="s">
        <v>1315</v>
      </c>
      <c r="C409" s="658" t="s">
        <v>296</v>
      </c>
      <c r="D409" s="657" t="s">
        <v>342</v>
      </c>
      <c r="E409" s="659">
        <v>15</v>
      </c>
      <c r="F409" s="658" t="s">
        <v>248</v>
      </c>
      <c r="G409" s="657" t="s">
        <v>1317</v>
      </c>
      <c r="H409" s="665">
        <v>0.31</v>
      </c>
      <c r="I409" s="657" t="s">
        <v>297</v>
      </c>
    </row>
    <row r="410" spans="1:9" ht="31.5" x14ac:dyDescent="0.25">
      <c r="A410" s="657">
        <v>408</v>
      </c>
      <c r="B410" s="666" t="s">
        <v>285</v>
      </c>
      <c r="C410" s="666" t="s">
        <v>296</v>
      </c>
      <c r="D410" s="657" t="s">
        <v>342</v>
      </c>
      <c r="E410" s="659">
        <v>14</v>
      </c>
      <c r="F410" s="658" t="s">
        <v>248</v>
      </c>
      <c r="G410" s="657" t="s">
        <v>1317</v>
      </c>
      <c r="H410" s="661">
        <v>0.31</v>
      </c>
      <c r="I410" s="662" t="s">
        <v>298</v>
      </c>
    </row>
    <row r="411" spans="1:9" ht="15.75" x14ac:dyDescent="0.25">
      <c r="A411" s="657">
        <v>409</v>
      </c>
      <c r="B411" s="658" t="s">
        <v>1316</v>
      </c>
      <c r="C411" s="658" t="s">
        <v>296</v>
      </c>
      <c r="D411" s="657" t="s">
        <v>342</v>
      </c>
      <c r="E411" s="659" t="s">
        <v>1317</v>
      </c>
      <c r="F411" s="658" t="s">
        <v>276</v>
      </c>
      <c r="G411" s="657" t="s">
        <v>1317</v>
      </c>
      <c r="H411" s="661">
        <v>0.31</v>
      </c>
      <c r="I411" s="662" t="s">
        <v>298</v>
      </c>
    </row>
    <row r="412" spans="1:9" ht="15.75" x14ac:dyDescent="0.25">
      <c r="A412" s="657">
        <v>410</v>
      </c>
      <c r="B412" s="658" t="s">
        <v>1316</v>
      </c>
      <c r="C412" s="658" t="s">
        <v>296</v>
      </c>
      <c r="D412" s="657" t="s">
        <v>342</v>
      </c>
      <c r="E412" s="659" t="s">
        <v>1317</v>
      </c>
      <c r="F412" s="658" t="s">
        <v>276</v>
      </c>
      <c r="G412" s="657" t="s">
        <v>1317</v>
      </c>
      <c r="H412" s="661">
        <v>0.31</v>
      </c>
      <c r="I412" s="662" t="s">
        <v>298</v>
      </c>
    </row>
    <row r="413" spans="1:9" ht="31.5" x14ac:dyDescent="0.25">
      <c r="A413" s="657">
        <v>411</v>
      </c>
      <c r="B413" s="666" t="s">
        <v>285</v>
      </c>
      <c r="C413" s="666" t="s">
        <v>296</v>
      </c>
      <c r="D413" s="657" t="s">
        <v>342</v>
      </c>
      <c r="E413" s="659">
        <v>23</v>
      </c>
      <c r="F413" s="658" t="s">
        <v>276</v>
      </c>
      <c r="G413" s="657" t="s">
        <v>1317</v>
      </c>
      <c r="H413" s="661">
        <v>0.31</v>
      </c>
      <c r="I413" s="657" t="s">
        <v>297</v>
      </c>
    </row>
    <row r="414" spans="1:9" ht="31.5" x14ac:dyDescent="0.25">
      <c r="A414" s="657">
        <v>412</v>
      </c>
      <c r="B414" s="666" t="s">
        <v>1316</v>
      </c>
      <c r="C414" s="666" t="s">
        <v>902</v>
      </c>
      <c r="D414" s="657" t="s">
        <v>342</v>
      </c>
      <c r="E414" s="659">
        <v>14</v>
      </c>
      <c r="F414" s="658" t="s">
        <v>248</v>
      </c>
      <c r="G414" s="657" t="s">
        <v>1317</v>
      </c>
      <c r="H414" s="661">
        <v>0.32</v>
      </c>
      <c r="I414" s="662" t="s">
        <v>298</v>
      </c>
    </row>
    <row r="415" spans="1:9" ht="31.5" x14ac:dyDescent="0.25">
      <c r="A415" s="657">
        <v>413</v>
      </c>
      <c r="B415" s="666" t="s">
        <v>285</v>
      </c>
      <c r="C415" s="666" t="s">
        <v>296</v>
      </c>
      <c r="D415" s="657" t="s">
        <v>342</v>
      </c>
      <c r="E415" s="659">
        <v>15</v>
      </c>
      <c r="F415" s="658" t="s">
        <v>248</v>
      </c>
      <c r="G415" s="657" t="s">
        <v>1317</v>
      </c>
      <c r="H415" s="661">
        <v>0.32</v>
      </c>
      <c r="I415" s="662" t="s">
        <v>298</v>
      </c>
    </row>
    <row r="416" spans="1:9" ht="15.75" x14ac:dyDescent="0.25">
      <c r="A416" s="657">
        <v>414</v>
      </c>
      <c r="B416" s="658" t="s">
        <v>1315</v>
      </c>
      <c r="C416" s="657" t="s">
        <v>902</v>
      </c>
      <c r="D416" s="657" t="s">
        <v>342</v>
      </c>
      <c r="E416" s="659">
        <v>60</v>
      </c>
      <c r="F416" s="658" t="s">
        <v>276</v>
      </c>
      <c r="G416" s="657">
        <v>0.32</v>
      </c>
      <c r="H416" s="663">
        <v>0.32</v>
      </c>
      <c r="I416" s="657" t="s">
        <v>297</v>
      </c>
    </row>
    <row r="417" spans="1:9" ht="15.75" x14ac:dyDescent="0.25">
      <c r="A417" s="657">
        <v>415</v>
      </c>
      <c r="B417" s="658" t="s">
        <v>1316</v>
      </c>
      <c r="C417" s="658" t="s">
        <v>296</v>
      </c>
      <c r="D417" s="657" t="s">
        <v>342</v>
      </c>
      <c r="E417" s="659" t="s">
        <v>1317</v>
      </c>
      <c r="F417" s="658" t="s">
        <v>276</v>
      </c>
      <c r="G417" s="657" t="s">
        <v>1317</v>
      </c>
      <c r="H417" s="661">
        <v>0.32</v>
      </c>
      <c r="I417" s="662" t="s">
        <v>298</v>
      </c>
    </row>
    <row r="418" spans="1:9" ht="15.75" x14ac:dyDescent="0.25">
      <c r="A418" s="657">
        <v>416</v>
      </c>
      <c r="B418" s="658" t="s">
        <v>1316</v>
      </c>
      <c r="C418" s="658" t="s">
        <v>296</v>
      </c>
      <c r="D418" s="657" t="s">
        <v>342</v>
      </c>
      <c r="E418" s="659" t="s">
        <v>1317</v>
      </c>
      <c r="F418" s="658" t="s">
        <v>276</v>
      </c>
      <c r="G418" s="657" t="s">
        <v>1317</v>
      </c>
      <c r="H418" s="661">
        <v>0.32</v>
      </c>
      <c r="I418" s="662" t="s">
        <v>298</v>
      </c>
    </row>
    <row r="419" spans="1:9" ht="15.75" x14ac:dyDescent="0.25">
      <c r="A419" s="657">
        <v>417</v>
      </c>
      <c r="B419" s="658" t="s">
        <v>295</v>
      </c>
      <c r="C419" s="657" t="s">
        <v>296</v>
      </c>
      <c r="D419" s="657" t="s">
        <v>342</v>
      </c>
      <c r="E419" s="659">
        <v>15</v>
      </c>
      <c r="F419" s="658" t="s">
        <v>248</v>
      </c>
      <c r="G419" s="657">
        <v>0.33</v>
      </c>
      <c r="H419" s="663">
        <v>0.33</v>
      </c>
      <c r="I419" s="662" t="s">
        <v>298</v>
      </c>
    </row>
    <row r="420" spans="1:9" ht="15.75" x14ac:dyDescent="0.25">
      <c r="A420" s="657">
        <v>418</v>
      </c>
      <c r="B420" s="658" t="s">
        <v>285</v>
      </c>
      <c r="C420" s="657" t="s">
        <v>296</v>
      </c>
      <c r="D420" s="657" t="s">
        <v>342</v>
      </c>
      <c r="E420" s="659">
        <v>15</v>
      </c>
      <c r="F420" s="658" t="s">
        <v>248</v>
      </c>
      <c r="G420" s="657">
        <v>0.33</v>
      </c>
      <c r="H420" s="663">
        <v>0.33</v>
      </c>
      <c r="I420" s="662" t="s">
        <v>298</v>
      </c>
    </row>
    <row r="421" spans="1:9" ht="15.75" x14ac:dyDescent="0.25">
      <c r="A421" s="657">
        <v>419</v>
      </c>
      <c r="B421" s="658" t="s">
        <v>285</v>
      </c>
      <c r="C421" s="657" t="s">
        <v>296</v>
      </c>
      <c r="D421" s="657" t="s">
        <v>342</v>
      </c>
      <c r="E421" s="659">
        <v>15</v>
      </c>
      <c r="F421" s="658" t="s">
        <v>248</v>
      </c>
      <c r="G421" s="657">
        <v>0.33</v>
      </c>
      <c r="H421" s="663">
        <v>0.33</v>
      </c>
      <c r="I421" s="662" t="s">
        <v>298</v>
      </c>
    </row>
    <row r="422" spans="1:9" ht="31.5" x14ac:dyDescent="0.25">
      <c r="A422" s="657">
        <v>420</v>
      </c>
      <c r="B422" s="666" t="s">
        <v>285</v>
      </c>
      <c r="C422" s="666" t="s">
        <v>296</v>
      </c>
      <c r="D422" s="657" t="s">
        <v>342</v>
      </c>
      <c r="E422" s="659">
        <v>15</v>
      </c>
      <c r="F422" s="658" t="s">
        <v>248</v>
      </c>
      <c r="G422" s="657" t="s">
        <v>1317</v>
      </c>
      <c r="H422" s="661">
        <v>0.33</v>
      </c>
      <c r="I422" s="662" t="s">
        <v>298</v>
      </c>
    </row>
    <row r="423" spans="1:9" ht="15.75" x14ac:dyDescent="0.25">
      <c r="A423" s="657">
        <v>421</v>
      </c>
      <c r="B423" s="666" t="s">
        <v>1314</v>
      </c>
      <c r="C423" s="666" t="s">
        <v>296</v>
      </c>
      <c r="D423" s="657" t="s">
        <v>342</v>
      </c>
      <c r="E423" s="659">
        <v>15</v>
      </c>
      <c r="F423" s="658" t="s">
        <v>248</v>
      </c>
      <c r="G423" s="657" t="s">
        <v>1317</v>
      </c>
      <c r="H423" s="661">
        <v>0.34</v>
      </c>
      <c r="I423" s="662" t="s">
        <v>298</v>
      </c>
    </row>
    <row r="424" spans="1:9" ht="15.75" x14ac:dyDescent="0.25">
      <c r="A424" s="657">
        <v>422</v>
      </c>
      <c r="B424" s="658" t="s">
        <v>1316</v>
      </c>
      <c r="C424" s="658" t="s">
        <v>296</v>
      </c>
      <c r="D424" s="657" t="s">
        <v>342</v>
      </c>
      <c r="E424" s="659">
        <v>10</v>
      </c>
      <c r="F424" s="658" t="s">
        <v>248</v>
      </c>
      <c r="G424" s="662">
        <v>4.7222222222222231E-3</v>
      </c>
      <c r="H424" s="661">
        <v>0.34</v>
      </c>
      <c r="I424" s="662" t="s">
        <v>298</v>
      </c>
    </row>
    <row r="425" spans="1:9" ht="15.75" x14ac:dyDescent="0.25">
      <c r="A425" s="657">
        <v>423</v>
      </c>
      <c r="B425" s="658" t="s">
        <v>1316</v>
      </c>
      <c r="C425" s="658" t="s">
        <v>296</v>
      </c>
      <c r="D425" s="657" t="s">
        <v>342</v>
      </c>
      <c r="E425" s="659">
        <v>13</v>
      </c>
      <c r="F425" s="658" t="s">
        <v>248</v>
      </c>
      <c r="G425" s="662">
        <v>6.138888888888889E-3</v>
      </c>
      <c r="H425" s="661">
        <v>0.34</v>
      </c>
      <c r="I425" s="662" t="s">
        <v>298</v>
      </c>
    </row>
    <row r="426" spans="1:9" ht="31.5" x14ac:dyDescent="0.25">
      <c r="A426" s="657">
        <v>424</v>
      </c>
      <c r="B426" s="666" t="s">
        <v>285</v>
      </c>
      <c r="C426" s="666" t="s">
        <v>296</v>
      </c>
      <c r="D426" s="657" t="s">
        <v>342</v>
      </c>
      <c r="E426" s="659">
        <v>15</v>
      </c>
      <c r="F426" s="658" t="s">
        <v>248</v>
      </c>
      <c r="G426" s="657" t="s">
        <v>1317</v>
      </c>
      <c r="H426" s="661">
        <v>0.34</v>
      </c>
      <c r="I426" s="662" t="s">
        <v>298</v>
      </c>
    </row>
    <row r="427" spans="1:9" ht="15.75" x14ac:dyDescent="0.25">
      <c r="A427" s="657">
        <v>425</v>
      </c>
      <c r="B427" s="658" t="s">
        <v>1314</v>
      </c>
      <c r="C427" s="658" t="s">
        <v>296</v>
      </c>
      <c r="D427" s="657" t="s">
        <v>342</v>
      </c>
      <c r="E427" s="659">
        <v>35</v>
      </c>
      <c r="F427" s="658" t="s">
        <v>276</v>
      </c>
      <c r="G427" s="657" t="s">
        <v>1317</v>
      </c>
      <c r="H427" s="665">
        <v>0.34</v>
      </c>
      <c r="I427" s="657" t="s">
        <v>297</v>
      </c>
    </row>
    <row r="428" spans="1:9" ht="15.75" x14ac:dyDescent="0.25">
      <c r="A428" s="657">
        <v>426</v>
      </c>
      <c r="B428" s="658" t="s">
        <v>1316</v>
      </c>
      <c r="C428" s="658" t="s">
        <v>296</v>
      </c>
      <c r="D428" s="657" t="s">
        <v>342</v>
      </c>
      <c r="E428" s="659">
        <v>21</v>
      </c>
      <c r="F428" s="658" t="s">
        <v>276</v>
      </c>
      <c r="G428" s="657" t="s">
        <v>1317</v>
      </c>
      <c r="H428" s="665">
        <v>0.34</v>
      </c>
      <c r="I428" s="662" t="s">
        <v>298</v>
      </c>
    </row>
    <row r="429" spans="1:9" ht="15.75" x14ac:dyDescent="0.25">
      <c r="A429" s="657">
        <v>427</v>
      </c>
      <c r="B429" s="658" t="s">
        <v>1316</v>
      </c>
      <c r="C429" s="658" t="s">
        <v>296</v>
      </c>
      <c r="D429" s="657" t="s">
        <v>342</v>
      </c>
      <c r="E429" s="659">
        <v>21</v>
      </c>
      <c r="F429" s="658" t="s">
        <v>276</v>
      </c>
      <c r="G429" s="657" t="s">
        <v>1317</v>
      </c>
      <c r="H429" s="665">
        <v>0.34899999999999998</v>
      </c>
      <c r="I429" s="662" t="s">
        <v>298</v>
      </c>
    </row>
    <row r="430" spans="1:9" ht="15.75" x14ac:dyDescent="0.25">
      <c r="A430" s="657">
        <v>428</v>
      </c>
      <c r="B430" s="658" t="s">
        <v>1314</v>
      </c>
      <c r="C430" s="658" t="s">
        <v>296</v>
      </c>
      <c r="D430" s="657" t="s">
        <v>342</v>
      </c>
      <c r="E430" s="659">
        <v>15</v>
      </c>
      <c r="F430" s="658" t="s">
        <v>248</v>
      </c>
      <c r="G430" s="662">
        <v>4.9438706749291936E-3</v>
      </c>
      <c r="H430" s="661">
        <v>0.3496305341309926</v>
      </c>
      <c r="I430" s="662" t="s">
        <v>298</v>
      </c>
    </row>
    <row r="431" spans="1:9" ht="15.75" x14ac:dyDescent="0.25">
      <c r="A431" s="657">
        <v>429</v>
      </c>
      <c r="B431" s="658" t="s">
        <v>1314</v>
      </c>
      <c r="C431" s="658" t="s">
        <v>296</v>
      </c>
      <c r="D431" s="657" t="s">
        <v>342</v>
      </c>
      <c r="E431" s="659">
        <v>15</v>
      </c>
      <c r="F431" s="658" t="s">
        <v>248</v>
      </c>
      <c r="G431" s="662">
        <v>4.9438706749291936E-3</v>
      </c>
      <c r="H431" s="661">
        <v>0.3496305341309926</v>
      </c>
      <c r="I431" s="662" t="s">
        <v>298</v>
      </c>
    </row>
    <row r="432" spans="1:9" ht="15.75" x14ac:dyDescent="0.25">
      <c r="A432" s="657">
        <v>430</v>
      </c>
      <c r="B432" s="658" t="s">
        <v>1314</v>
      </c>
      <c r="C432" s="658" t="s">
        <v>296</v>
      </c>
      <c r="D432" s="657" t="s">
        <v>342</v>
      </c>
      <c r="E432" s="659">
        <v>15</v>
      </c>
      <c r="F432" s="658" t="s">
        <v>248</v>
      </c>
      <c r="G432" s="662">
        <v>4.9438706749291936E-3</v>
      </c>
      <c r="H432" s="661">
        <v>0.3496305341309926</v>
      </c>
      <c r="I432" s="662" t="s">
        <v>298</v>
      </c>
    </row>
    <row r="433" spans="1:9" ht="15.75" x14ac:dyDescent="0.25">
      <c r="A433" s="657">
        <v>431</v>
      </c>
      <c r="B433" s="658" t="s">
        <v>1314</v>
      </c>
      <c r="C433" s="658" t="s">
        <v>296</v>
      </c>
      <c r="D433" s="657" t="s">
        <v>342</v>
      </c>
      <c r="E433" s="659">
        <v>15</v>
      </c>
      <c r="F433" s="658" t="s">
        <v>248</v>
      </c>
      <c r="G433" s="662">
        <v>4.9438706749291936E-3</v>
      </c>
      <c r="H433" s="661">
        <v>0.3496305341309926</v>
      </c>
      <c r="I433" s="662" t="s">
        <v>298</v>
      </c>
    </row>
    <row r="434" spans="1:9" ht="15.75" x14ac:dyDescent="0.25">
      <c r="A434" s="657">
        <v>432</v>
      </c>
      <c r="B434" s="658" t="s">
        <v>1314</v>
      </c>
      <c r="C434" s="658" t="s">
        <v>296</v>
      </c>
      <c r="D434" s="657" t="s">
        <v>342</v>
      </c>
      <c r="E434" s="659">
        <v>15</v>
      </c>
      <c r="F434" s="658" t="s">
        <v>248</v>
      </c>
      <c r="G434" s="662">
        <v>4.9438706749291936E-3</v>
      </c>
      <c r="H434" s="661">
        <v>0.3496305341309926</v>
      </c>
      <c r="I434" s="662" t="s">
        <v>298</v>
      </c>
    </row>
    <row r="435" spans="1:9" ht="15.75" x14ac:dyDescent="0.25">
      <c r="A435" s="657">
        <v>433</v>
      </c>
      <c r="B435" s="658" t="s">
        <v>1314</v>
      </c>
      <c r="C435" s="658" t="s">
        <v>296</v>
      </c>
      <c r="D435" s="657" t="s">
        <v>342</v>
      </c>
      <c r="E435" s="659">
        <v>15</v>
      </c>
      <c r="F435" s="658" t="s">
        <v>248</v>
      </c>
      <c r="G435" s="662">
        <v>4.9438706749291936E-3</v>
      </c>
      <c r="H435" s="661">
        <v>0.3496305341309926</v>
      </c>
      <c r="I435" s="662" t="s">
        <v>298</v>
      </c>
    </row>
    <row r="436" spans="1:9" ht="15.75" x14ac:dyDescent="0.25">
      <c r="A436" s="657">
        <v>434</v>
      </c>
      <c r="B436" s="658" t="s">
        <v>295</v>
      </c>
      <c r="C436" s="658" t="s">
        <v>296</v>
      </c>
      <c r="D436" s="657" t="s">
        <v>342</v>
      </c>
      <c r="E436" s="659">
        <v>15</v>
      </c>
      <c r="F436" s="658" t="s">
        <v>248</v>
      </c>
      <c r="G436" s="662">
        <v>4.9438706749291936E-3</v>
      </c>
      <c r="H436" s="661">
        <v>0.3496305341309926</v>
      </c>
      <c r="I436" s="662" t="s">
        <v>298</v>
      </c>
    </row>
    <row r="437" spans="1:9" ht="15.75" x14ac:dyDescent="0.25">
      <c r="A437" s="657">
        <v>435</v>
      </c>
      <c r="B437" s="658" t="s">
        <v>285</v>
      </c>
      <c r="C437" s="658" t="s">
        <v>296</v>
      </c>
      <c r="D437" s="657" t="s">
        <v>342</v>
      </c>
      <c r="E437" s="659">
        <v>15</v>
      </c>
      <c r="F437" s="658" t="s">
        <v>248</v>
      </c>
      <c r="G437" s="662">
        <v>4.9438706749291936E-3</v>
      </c>
      <c r="H437" s="661">
        <v>0.3496305341309926</v>
      </c>
      <c r="I437" s="662" t="s">
        <v>298</v>
      </c>
    </row>
    <row r="438" spans="1:9" ht="15.75" x14ac:dyDescent="0.25">
      <c r="A438" s="657">
        <v>436</v>
      </c>
      <c r="B438" s="658" t="s">
        <v>285</v>
      </c>
      <c r="C438" s="658" t="s">
        <v>296</v>
      </c>
      <c r="D438" s="657" t="s">
        <v>342</v>
      </c>
      <c r="E438" s="659">
        <v>15</v>
      </c>
      <c r="F438" s="658" t="s">
        <v>248</v>
      </c>
      <c r="G438" s="662">
        <v>4.9438706749291936E-3</v>
      </c>
      <c r="H438" s="661">
        <v>0.3496305341309926</v>
      </c>
      <c r="I438" s="662" t="s">
        <v>298</v>
      </c>
    </row>
    <row r="439" spans="1:9" ht="15.75" x14ac:dyDescent="0.25">
      <c r="A439" s="657">
        <v>437</v>
      </c>
      <c r="B439" s="658" t="s">
        <v>285</v>
      </c>
      <c r="C439" s="658" t="s">
        <v>296</v>
      </c>
      <c r="D439" s="657" t="s">
        <v>342</v>
      </c>
      <c r="E439" s="659">
        <v>15</v>
      </c>
      <c r="F439" s="658" t="s">
        <v>248</v>
      </c>
      <c r="G439" s="662">
        <v>4.9438706749291936E-3</v>
      </c>
      <c r="H439" s="661">
        <v>0.3496305341309926</v>
      </c>
      <c r="I439" s="662" t="s">
        <v>298</v>
      </c>
    </row>
    <row r="440" spans="1:9" ht="15.75" x14ac:dyDescent="0.25">
      <c r="A440" s="657">
        <v>438</v>
      </c>
      <c r="B440" s="658" t="s">
        <v>285</v>
      </c>
      <c r="C440" s="658" t="s">
        <v>296</v>
      </c>
      <c r="D440" s="657" t="s">
        <v>342</v>
      </c>
      <c r="E440" s="659">
        <v>15</v>
      </c>
      <c r="F440" s="658" t="s">
        <v>248</v>
      </c>
      <c r="G440" s="662">
        <v>4.9438706749291936E-3</v>
      </c>
      <c r="H440" s="661">
        <v>0.3496305341309926</v>
      </c>
      <c r="I440" s="662" t="s">
        <v>298</v>
      </c>
    </row>
    <row r="441" spans="1:9" ht="15.75" x14ac:dyDescent="0.25">
      <c r="A441" s="657">
        <v>439</v>
      </c>
      <c r="B441" s="658" t="s">
        <v>285</v>
      </c>
      <c r="C441" s="658" t="s">
        <v>296</v>
      </c>
      <c r="D441" s="657" t="s">
        <v>342</v>
      </c>
      <c r="E441" s="659">
        <v>15</v>
      </c>
      <c r="F441" s="658" t="s">
        <v>248</v>
      </c>
      <c r="G441" s="662">
        <v>4.9438706749291936E-3</v>
      </c>
      <c r="H441" s="661">
        <v>0.3496305341309926</v>
      </c>
      <c r="I441" s="662" t="s">
        <v>298</v>
      </c>
    </row>
    <row r="442" spans="1:9" ht="15.75" x14ac:dyDescent="0.25">
      <c r="A442" s="657">
        <v>440</v>
      </c>
      <c r="B442" s="658" t="s">
        <v>285</v>
      </c>
      <c r="C442" s="658" t="s">
        <v>296</v>
      </c>
      <c r="D442" s="657" t="s">
        <v>342</v>
      </c>
      <c r="E442" s="659">
        <v>16</v>
      </c>
      <c r="F442" s="658" t="s">
        <v>276</v>
      </c>
      <c r="G442" s="662">
        <v>5.2734620532578066E-3</v>
      </c>
      <c r="H442" s="661">
        <v>0.3496305341309926</v>
      </c>
      <c r="I442" s="662" t="s">
        <v>298</v>
      </c>
    </row>
    <row r="443" spans="1:9" ht="15.75" x14ac:dyDescent="0.25">
      <c r="A443" s="657">
        <v>441</v>
      </c>
      <c r="B443" s="666" t="s">
        <v>1314</v>
      </c>
      <c r="C443" s="666" t="s">
        <v>296</v>
      </c>
      <c r="D443" s="657" t="s">
        <v>342</v>
      </c>
      <c r="E443" s="659">
        <v>26</v>
      </c>
      <c r="F443" s="658" t="s">
        <v>276</v>
      </c>
      <c r="G443" s="657" t="s">
        <v>1317</v>
      </c>
      <c r="H443" s="661">
        <v>0.35</v>
      </c>
      <c r="I443" s="662" t="s">
        <v>298</v>
      </c>
    </row>
    <row r="444" spans="1:9" ht="15.75" x14ac:dyDescent="0.25">
      <c r="A444" s="657">
        <v>442</v>
      </c>
      <c r="B444" s="658" t="s">
        <v>1314</v>
      </c>
      <c r="C444" s="658" t="s">
        <v>296</v>
      </c>
      <c r="D444" s="657" t="s">
        <v>342</v>
      </c>
      <c r="E444" s="659">
        <v>30</v>
      </c>
      <c r="F444" s="658" t="s">
        <v>276</v>
      </c>
      <c r="G444" s="662">
        <v>1.4583333333333334E-2</v>
      </c>
      <c r="H444" s="661">
        <v>0.35</v>
      </c>
      <c r="I444" s="657" t="s">
        <v>297</v>
      </c>
    </row>
    <row r="445" spans="1:9" ht="15.75" x14ac:dyDescent="0.25">
      <c r="A445" s="657">
        <v>443</v>
      </c>
      <c r="B445" s="658" t="s">
        <v>1316</v>
      </c>
      <c r="C445" s="658" t="s">
        <v>296</v>
      </c>
      <c r="D445" s="657" t="s">
        <v>342</v>
      </c>
      <c r="E445" s="659" t="s">
        <v>1317</v>
      </c>
      <c r="F445" s="658" t="s">
        <v>276</v>
      </c>
      <c r="G445" s="657" t="s">
        <v>1317</v>
      </c>
      <c r="H445" s="661">
        <v>0.35</v>
      </c>
      <c r="I445" s="662" t="s">
        <v>298</v>
      </c>
    </row>
    <row r="446" spans="1:9" ht="15.75" x14ac:dyDescent="0.25">
      <c r="A446" s="657">
        <v>444</v>
      </c>
      <c r="B446" s="658" t="s">
        <v>1316</v>
      </c>
      <c r="C446" s="658" t="s">
        <v>296</v>
      </c>
      <c r="D446" s="657" t="s">
        <v>342</v>
      </c>
      <c r="E446" s="659" t="s">
        <v>1317</v>
      </c>
      <c r="F446" s="658" t="s">
        <v>276</v>
      </c>
      <c r="G446" s="657" t="s">
        <v>1317</v>
      </c>
      <c r="H446" s="661">
        <v>0.35</v>
      </c>
      <c r="I446" s="662" t="s">
        <v>298</v>
      </c>
    </row>
    <row r="447" spans="1:9" ht="15.75" x14ac:dyDescent="0.25">
      <c r="A447" s="657">
        <v>445</v>
      </c>
      <c r="B447" s="658" t="s">
        <v>1316</v>
      </c>
      <c r="C447" s="658" t="s">
        <v>296</v>
      </c>
      <c r="D447" s="657" t="s">
        <v>342</v>
      </c>
      <c r="E447" s="659" t="s">
        <v>1317</v>
      </c>
      <c r="F447" s="658" t="s">
        <v>276</v>
      </c>
      <c r="G447" s="657" t="s">
        <v>1317</v>
      </c>
      <c r="H447" s="661">
        <v>0.35</v>
      </c>
      <c r="I447" s="662" t="s">
        <v>298</v>
      </c>
    </row>
    <row r="448" spans="1:9" ht="15.75" x14ac:dyDescent="0.25">
      <c r="A448" s="657">
        <v>446</v>
      </c>
      <c r="B448" s="658" t="s">
        <v>1316</v>
      </c>
      <c r="C448" s="658" t="s">
        <v>296</v>
      </c>
      <c r="D448" s="657" t="s">
        <v>342</v>
      </c>
      <c r="E448" s="659" t="s">
        <v>1317</v>
      </c>
      <c r="F448" s="658" t="s">
        <v>276</v>
      </c>
      <c r="G448" s="657" t="s">
        <v>1317</v>
      </c>
      <c r="H448" s="661">
        <v>0.35</v>
      </c>
      <c r="I448" s="662" t="s">
        <v>298</v>
      </c>
    </row>
    <row r="449" spans="1:9" ht="31.5" x14ac:dyDescent="0.25">
      <c r="A449" s="657">
        <v>447</v>
      </c>
      <c r="B449" s="666" t="s">
        <v>285</v>
      </c>
      <c r="C449" s="666" t="s">
        <v>296</v>
      </c>
      <c r="D449" s="657" t="s">
        <v>342</v>
      </c>
      <c r="E449" s="659">
        <v>18</v>
      </c>
      <c r="F449" s="658" t="s">
        <v>276</v>
      </c>
      <c r="G449" s="657" t="s">
        <v>1317</v>
      </c>
      <c r="H449" s="661">
        <v>0.35</v>
      </c>
      <c r="I449" s="657" t="s">
        <v>297</v>
      </c>
    </row>
    <row r="450" spans="1:9" ht="15.75" x14ac:dyDescent="0.25">
      <c r="A450" s="657">
        <v>448</v>
      </c>
      <c r="B450" s="658" t="s">
        <v>285</v>
      </c>
      <c r="C450" s="658" t="s">
        <v>296</v>
      </c>
      <c r="D450" s="657" t="s">
        <v>342</v>
      </c>
      <c r="E450" s="659" t="s">
        <v>1317</v>
      </c>
      <c r="F450" s="658" t="s">
        <v>276</v>
      </c>
      <c r="G450" s="657" t="s">
        <v>1317</v>
      </c>
      <c r="H450" s="661">
        <v>0.35</v>
      </c>
      <c r="I450" s="662" t="s">
        <v>298</v>
      </c>
    </row>
    <row r="451" spans="1:9" ht="15.75" x14ac:dyDescent="0.25">
      <c r="A451" s="657">
        <v>449</v>
      </c>
      <c r="B451" s="658" t="s">
        <v>1314</v>
      </c>
      <c r="C451" s="658" t="s">
        <v>296</v>
      </c>
      <c r="D451" s="657" t="s">
        <v>342</v>
      </c>
      <c r="E451" s="659">
        <v>15</v>
      </c>
      <c r="F451" s="658" t="s">
        <v>248</v>
      </c>
      <c r="G451" s="662">
        <v>4.9438706749291936E-3</v>
      </c>
      <c r="H451" s="661">
        <v>0.35256860584637911</v>
      </c>
      <c r="I451" s="662" t="s">
        <v>298</v>
      </c>
    </row>
    <row r="452" spans="1:9" ht="15.75" x14ac:dyDescent="0.25">
      <c r="A452" s="657">
        <v>450</v>
      </c>
      <c r="B452" s="658" t="s">
        <v>1314</v>
      </c>
      <c r="C452" s="658" t="s">
        <v>296</v>
      </c>
      <c r="D452" s="657" t="s">
        <v>342</v>
      </c>
      <c r="E452" s="659">
        <v>15</v>
      </c>
      <c r="F452" s="658" t="s">
        <v>248</v>
      </c>
      <c r="G452" s="662">
        <v>4.9438706749291936E-3</v>
      </c>
      <c r="H452" s="661">
        <v>0.35256860584637911</v>
      </c>
      <c r="I452" s="662" t="s">
        <v>298</v>
      </c>
    </row>
    <row r="453" spans="1:9" ht="15.75" x14ac:dyDescent="0.25">
      <c r="A453" s="657">
        <v>451</v>
      </c>
      <c r="B453" s="658" t="s">
        <v>1314</v>
      </c>
      <c r="C453" s="658" t="s">
        <v>296</v>
      </c>
      <c r="D453" s="657" t="s">
        <v>342</v>
      </c>
      <c r="E453" s="659">
        <v>15</v>
      </c>
      <c r="F453" s="658" t="s">
        <v>248</v>
      </c>
      <c r="G453" s="662">
        <v>4.9438706749291936E-3</v>
      </c>
      <c r="H453" s="661">
        <v>0.35256860584637911</v>
      </c>
      <c r="I453" s="662" t="s">
        <v>298</v>
      </c>
    </row>
    <row r="454" spans="1:9" ht="31.5" x14ac:dyDescent="0.25">
      <c r="A454" s="657">
        <v>452</v>
      </c>
      <c r="B454" s="666" t="s">
        <v>1316</v>
      </c>
      <c r="C454" s="666" t="s">
        <v>296</v>
      </c>
      <c r="D454" s="657" t="s">
        <v>342</v>
      </c>
      <c r="E454" s="659">
        <v>14</v>
      </c>
      <c r="F454" s="658" t="s">
        <v>248</v>
      </c>
      <c r="G454" s="657" t="s">
        <v>1317</v>
      </c>
      <c r="H454" s="661">
        <v>0.36</v>
      </c>
      <c r="I454" s="662" t="s">
        <v>298</v>
      </c>
    </row>
    <row r="455" spans="1:9" ht="31.5" x14ac:dyDescent="0.25">
      <c r="A455" s="657">
        <v>453</v>
      </c>
      <c r="B455" s="666" t="s">
        <v>1316</v>
      </c>
      <c r="C455" s="666" t="s">
        <v>296</v>
      </c>
      <c r="D455" s="657" t="s">
        <v>342</v>
      </c>
      <c r="E455" s="659">
        <v>15</v>
      </c>
      <c r="F455" s="658" t="s">
        <v>248</v>
      </c>
      <c r="G455" s="657" t="s">
        <v>1317</v>
      </c>
      <c r="H455" s="661">
        <v>0.36</v>
      </c>
      <c r="I455" s="662" t="s">
        <v>298</v>
      </c>
    </row>
    <row r="456" spans="1:9" ht="15.75" x14ac:dyDescent="0.25">
      <c r="A456" s="657">
        <v>454</v>
      </c>
      <c r="B456" s="658" t="s">
        <v>1316</v>
      </c>
      <c r="C456" s="658" t="s">
        <v>296</v>
      </c>
      <c r="D456" s="657" t="s">
        <v>342</v>
      </c>
      <c r="E456" s="659">
        <v>15</v>
      </c>
      <c r="F456" s="658" t="s">
        <v>248</v>
      </c>
      <c r="G456" s="662">
        <v>7.4999999999999989E-3</v>
      </c>
      <c r="H456" s="661">
        <v>0.36</v>
      </c>
      <c r="I456" s="662" t="s">
        <v>298</v>
      </c>
    </row>
    <row r="457" spans="1:9" ht="31.5" x14ac:dyDescent="0.25">
      <c r="A457" s="657">
        <v>455</v>
      </c>
      <c r="B457" s="666" t="s">
        <v>1316</v>
      </c>
      <c r="C457" s="666" t="s">
        <v>296</v>
      </c>
      <c r="D457" s="657" t="s">
        <v>342</v>
      </c>
      <c r="E457" s="659">
        <v>18</v>
      </c>
      <c r="F457" s="658" t="s">
        <v>276</v>
      </c>
      <c r="G457" s="657" t="s">
        <v>1317</v>
      </c>
      <c r="H457" s="661">
        <v>0.36</v>
      </c>
      <c r="I457" s="657" t="s">
        <v>297</v>
      </c>
    </row>
    <row r="458" spans="1:9" ht="15.75" x14ac:dyDescent="0.25">
      <c r="A458" s="657">
        <v>456</v>
      </c>
      <c r="B458" s="658" t="s">
        <v>1316</v>
      </c>
      <c r="C458" s="658" t="s">
        <v>296</v>
      </c>
      <c r="D458" s="657" t="s">
        <v>342</v>
      </c>
      <c r="E458" s="659" t="s">
        <v>1317</v>
      </c>
      <c r="F458" s="658" t="s">
        <v>276</v>
      </c>
      <c r="G458" s="657" t="s">
        <v>1317</v>
      </c>
      <c r="H458" s="661">
        <v>0.36</v>
      </c>
      <c r="I458" s="662" t="s">
        <v>298</v>
      </c>
    </row>
    <row r="459" spans="1:9" ht="15.75" x14ac:dyDescent="0.25">
      <c r="A459" s="657">
        <v>457</v>
      </c>
      <c r="B459" s="658" t="s">
        <v>1316</v>
      </c>
      <c r="C459" s="658" t="s">
        <v>296</v>
      </c>
      <c r="D459" s="657" t="s">
        <v>342</v>
      </c>
      <c r="E459" s="659">
        <v>21</v>
      </c>
      <c r="F459" s="658" t="s">
        <v>276</v>
      </c>
      <c r="G459" s="657" t="s">
        <v>1317</v>
      </c>
      <c r="H459" s="665">
        <v>0.36009999999999998</v>
      </c>
      <c r="I459" s="662" t="s">
        <v>298</v>
      </c>
    </row>
    <row r="460" spans="1:9" ht="15.75" x14ac:dyDescent="0.25">
      <c r="A460" s="657">
        <v>458</v>
      </c>
      <c r="B460" s="658" t="s">
        <v>1316</v>
      </c>
      <c r="C460" s="658" t="s">
        <v>296</v>
      </c>
      <c r="D460" s="657" t="s">
        <v>342</v>
      </c>
      <c r="E460" s="659">
        <v>12</v>
      </c>
      <c r="F460" s="658" t="s">
        <v>248</v>
      </c>
      <c r="G460" s="662">
        <v>6.1666666666666658E-3</v>
      </c>
      <c r="H460" s="661">
        <v>0.37</v>
      </c>
      <c r="I460" s="662" t="s">
        <v>298</v>
      </c>
    </row>
    <row r="461" spans="1:9" ht="15.75" x14ac:dyDescent="0.25">
      <c r="A461" s="657">
        <v>459</v>
      </c>
      <c r="B461" s="667" t="s">
        <v>1314</v>
      </c>
      <c r="C461" s="658" t="s">
        <v>296</v>
      </c>
      <c r="D461" s="657" t="s">
        <v>342</v>
      </c>
      <c r="E461" s="659">
        <v>25</v>
      </c>
      <c r="F461" s="658" t="s">
        <v>276</v>
      </c>
      <c r="G461" s="662">
        <v>0.61925511539684541</v>
      </c>
      <c r="H461" s="665">
        <v>0.37064904717183444</v>
      </c>
      <c r="I461" s="662" t="s">
        <v>298</v>
      </c>
    </row>
    <row r="462" spans="1:9" ht="31.5" x14ac:dyDescent="0.25">
      <c r="A462" s="657">
        <v>460</v>
      </c>
      <c r="B462" s="659" t="s">
        <v>1316</v>
      </c>
      <c r="C462" s="659" t="s">
        <v>296</v>
      </c>
      <c r="D462" s="657" t="s">
        <v>342</v>
      </c>
      <c r="E462" s="659">
        <v>15</v>
      </c>
      <c r="F462" s="659" t="s">
        <v>248</v>
      </c>
      <c r="G462" s="657" t="s">
        <v>1317</v>
      </c>
      <c r="H462" s="668">
        <v>0.377</v>
      </c>
      <c r="I462" s="662" t="s">
        <v>298</v>
      </c>
    </row>
    <row r="463" spans="1:9" ht="15.75" x14ac:dyDescent="0.25">
      <c r="A463" s="657">
        <v>461</v>
      </c>
      <c r="B463" s="658" t="s">
        <v>1315</v>
      </c>
      <c r="C463" s="657" t="s">
        <v>296</v>
      </c>
      <c r="D463" s="657" t="s">
        <v>342</v>
      </c>
      <c r="E463" s="659">
        <v>165</v>
      </c>
      <c r="F463" s="658" t="s">
        <v>276</v>
      </c>
      <c r="G463" s="657">
        <v>0.38</v>
      </c>
      <c r="H463" s="663">
        <v>0.38</v>
      </c>
      <c r="I463" s="662" t="s">
        <v>298</v>
      </c>
    </row>
    <row r="464" spans="1:9" ht="15.75" x14ac:dyDescent="0.25">
      <c r="A464" s="657">
        <v>462</v>
      </c>
      <c r="B464" s="658" t="s">
        <v>1315</v>
      </c>
      <c r="C464" s="657" t="s">
        <v>296</v>
      </c>
      <c r="D464" s="657" t="s">
        <v>342</v>
      </c>
      <c r="E464" s="659">
        <v>165</v>
      </c>
      <c r="F464" s="658" t="s">
        <v>276</v>
      </c>
      <c r="G464" s="657">
        <v>0.28999999999999998</v>
      </c>
      <c r="H464" s="663">
        <v>0.38</v>
      </c>
      <c r="I464" s="662" t="s">
        <v>298</v>
      </c>
    </row>
    <row r="465" spans="1:9" ht="15.75" x14ac:dyDescent="0.25">
      <c r="A465" s="657">
        <v>463</v>
      </c>
      <c r="B465" s="658" t="s">
        <v>1315</v>
      </c>
      <c r="C465" s="657" t="s">
        <v>296</v>
      </c>
      <c r="D465" s="657" t="s">
        <v>342</v>
      </c>
      <c r="E465" s="659">
        <v>165</v>
      </c>
      <c r="F465" s="658" t="s">
        <v>276</v>
      </c>
      <c r="G465" s="657">
        <v>0.38</v>
      </c>
      <c r="H465" s="663">
        <v>0.38</v>
      </c>
      <c r="I465" s="662" t="s">
        <v>298</v>
      </c>
    </row>
    <row r="466" spans="1:9" ht="15.75" x14ac:dyDescent="0.25">
      <c r="A466" s="657">
        <v>464</v>
      </c>
      <c r="B466" s="658" t="s">
        <v>1316</v>
      </c>
      <c r="C466" s="658" t="s">
        <v>296</v>
      </c>
      <c r="D466" s="657" t="s">
        <v>342</v>
      </c>
      <c r="E466" s="659">
        <v>21</v>
      </c>
      <c r="F466" s="658" t="s">
        <v>276</v>
      </c>
      <c r="G466" s="657" t="s">
        <v>1317</v>
      </c>
      <c r="H466" s="665">
        <v>0.38</v>
      </c>
      <c r="I466" s="662" t="s">
        <v>298</v>
      </c>
    </row>
    <row r="467" spans="1:9" ht="15.75" x14ac:dyDescent="0.25">
      <c r="A467" s="657">
        <v>465</v>
      </c>
      <c r="B467" s="658" t="s">
        <v>1316</v>
      </c>
      <c r="C467" s="658" t="s">
        <v>296</v>
      </c>
      <c r="D467" s="657" t="s">
        <v>342</v>
      </c>
      <c r="E467" s="659" t="s">
        <v>1317</v>
      </c>
      <c r="F467" s="658" t="s">
        <v>276</v>
      </c>
      <c r="G467" s="657" t="s">
        <v>1317</v>
      </c>
      <c r="H467" s="661">
        <v>0.38</v>
      </c>
      <c r="I467" s="662" t="s">
        <v>298</v>
      </c>
    </row>
    <row r="468" spans="1:9" ht="15.75" x14ac:dyDescent="0.25">
      <c r="A468" s="657">
        <v>466</v>
      </c>
      <c r="B468" s="659" t="s">
        <v>1314</v>
      </c>
      <c r="C468" s="659" t="s">
        <v>296</v>
      </c>
      <c r="D468" s="657" t="s">
        <v>342</v>
      </c>
      <c r="E468" s="659">
        <v>15</v>
      </c>
      <c r="F468" s="659" t="s">
        <v>248</v>
      </c>
      <c r="G468" s="657" t="s">
        <v>1317</v>
      </c>
      <c r="H468" s="668">
        <v>0.38500000000000001</v>
      </c>
      <c r="I468" s="662" t="s">
        <v>298</v>
      </c>
    </row>
    <row r="469" spans="1:9" ht="31.5" x14ac:dyDescent="0.25">
      <c r="A469" s="657">
        <v>467</v>
      </c>
      <c r="B469" s="659" t="s">
        <v>1316</v>
      </c>
      <c r="C469" s="659" t="s">
        <v>296</v>
      </c>
      <c r="D469" s="657" t="s">
        <v>342</v>
      </c>
      <c r="E469" s="659">
        <v>15</v>
      </c>
      <c r="F469" s="659" t="s">
        <v>248</v>
      </c>
      <c r="G469" s="657" t="s">
        <v>1317</v>
      </c>
      <c r="H469" s="668">
        <v>0.38500000000000001</v>
      </c>
      <c r="I469" s="662" t="s">
        <v>298</v>
      </c>
    </row>
    <row r="470" spans="1:9" ht="31.5" x14ac:dyDescent="0.25">
      <c r="A470" s="657">
        <v>468</v>
      </c>
      <c r="B470" s="659" t="s">
        <v>1316</v>
      </c>
      <c r="C470" s="659" t="s">
        <v>296</v>
      </c>
      <c r="D470" s="657" t="s">
        <v>342</v>
      </c>
      <c r="E470" s="659">
        <v>15</v>
      </c>
      <c r="F470" s="659" t="s">
        <v>248</v>
      </c>
      <c r="G470" s="657" t="s">
        <v>1317</v>
      </c>
      <c r="H470" s="668">
        <v>0.38500000000000001</v>
      </c>
      <c r="I470" s="662" t="s">
        <v>298</v>
      </c>
    </row>
    <row r="471" spans="1:9" ht="31.5" x14ac:dyDescent="0.25">
      <c r="A471" s="657">
        <v>469</v>
      </c>
      <c r="B471" s="659" t="s">
        <v>1316</v>
      </c>
      <c r="C471" s="659" t="s">
        <v>296</v>
      </c>
      <c r="D471" s="657" t="s">
        <v>342</v>
      </c>
      <c r="E471" s="659">
        <v>15</v>
      </c>
      <c r="F471" s="659" t="s">
        <v>248</v>
      </c>
      <c r="G471" s="657" t="s">
        <v>1317</v>
      </c>
      <c r="H471" s="668">
        <v>0.38500000000000001</v>
      </c>
      <c r="I471" s="662" t="s">
        <v>298</v>
      </c>
    </row>
    <row r="472" spans="1:9" ht="15.75" x14ac:dyDescent="0.25">
      <c r="A472" s="657">
        <v>470</v>
      </c>
      <c r="B472" s="658" t="s">
        <v>1316</v>
      </c>
      <c r="C472" s="658" t="s">
        <v>296</v>
      </c>
      <c r="D472" s="657" t="s">
        <v>342</v>
      </c>
      <c r="E472" s="659">
        <v>15</v>
      </c>
      <c r="F472" s="658" t="s">
        <v>248</v>
      </c>
      <c r="G472" s="657" t="s">
        <v>1317</v>
      </c>
      <c r="H472" s="665">
        <v>0.39</v>
      </c>
      <c r="I472" s="657" t="s">
        <v>297</v>
      </c>
    </row>
    <row r="473" spans="1:9" ht="31.5" x14ac:dyDescent="0.25">
      <c r="A473" s="657">
        <v>471</v>
      </c>
      <c r="B473" s="666" t="s">
        <v>285</v>
      </c>
      <c r="C473" s="666" t="s">
        <v>296</v>
      </c>
      <c r="D473" s="657" t="s">
        <v>342</v>
      </c>
      <c r="E473" s="659">
        <v>11</v>
      </c>
      <c r="F473" s="658" t="s">
        <v>248</v>
      </c>
      <c r="G473" s="657" t="s">
        <v>1317</v>
      </c>
      <c r="H473" s="661">
        <v>0.39</v>
      </c>
      <c r="I473" s="662" t="s">
        <v>298</v>
      </c>
    </row>
    <row r="474" spans="1:9" ht="31.5" x14ac:dyDescent="0.25">
      <c r="A474" s="657">
        <v>472</v>
      </c>
      <c r="B474" s="666" t="s">
        <v>285</v>
      </c>
      <c r="C474" s="666" t="s">
        <v>296</v>
      </c>
      <c r="D474" s="657" t="s">
        <v>342</v>
      </c>
      <c r="E474" s="659">
        <v>13</v>
      </c>
      <c r="F474" s="658" t="s">
        <v>248</v>
      </c>
      <c r="G474" s="657" t="s">
        <v>1317</v>
      </c>
      <c r="H474" s="661">
        <v>0.39</v>
      </c>
      <c r="I474" s="662" t="s">
        <v>298</v>
      </c>
    </row>
    <row r="475" spans="1:9" ht="15.75" x14ac:dyDescent="0.25">
      <c r="A475" s="657">
        <v>473</v>
      </c>
      <c r="B475" s="658" t="s">
        <v>1316</v>
      </c>
      <c r="C475" s="658" t="s">
        <v>296</v>
      </c>
      <c r="D475" s="657" t="s">
        <v>342</v>
      </c>
      <c r="E475" s="659" t="s">
        <v>1317</v>
      </c>
      <c r="F475" s="658" t="s">
        <v>276</v>
      </c>
      <c r="G475" s="657" t="s">
        <v>1317</v>
      </c>
      <c r="H475" s="661">
        <v>0.39</v>
      </c>
      <c r="I475" s="662" t="s">
        <v>298</v>
      </c>
    </row>
    <row r="476" spans="1:9" ht="15.75" x14ac:dyDescent="0.25">
      <c r="A476" s="657">
        <v>474</v>
      </c>
      <c r="B476" s="658" t="s">
        <v>285</v>
      </c>
      <c r="C476" s="657" t="s">
        <v>296</v>
      </c>
      <c r="D476" s="657" t="s">
        <v>342</v>
      </c>
      <c r="E476" s="659">
        <v>25</v>
      </c>
      <c r="F476" s="658" t="s">
        <v>276</v>
      </c>
      <c r="G476" s="657">
        <v>0.39</v>
      </c>
      <c r="H476" s="663">
        <v>0.39</v>
      </c>
      <c r="I476" s="657" t="s">
        <v>297</v>
      </c>
    </row>
    <row r="477" spans="1:9" ht="31.5" x14ac:dyDescent="0.25">
      <c r="A477" s="657">
        <v>475</v>
      </c>
      <c r="B477" s="659" t="s">
        <v>1319</v>
      </c>
      <c r="C477" s="659" t="s">
        <v>296</v>
      </c>
      <c r="D477" s="657" t="s">
        <v>342</v>
      </c>
      <c r="E477" s="659">
        <v>15</v>
      </c>
      <c r="F477" s="659" t="s">
        <v>248</v>
      </c>
      <c r="G477" s="657" t="s">
        <v>1317</v>
      </c>
      <c r="H477" s="668">
        <v>0.39200000000000002</v>
      </c>
      <c r="I477" s="662" t="s">
        <v>298</v>
      </c>
    </row>
    <row r="478" spans="1:9" ht="31.5" x14ac:dyDescent="0.25">
      <c r="A478" s="657">
        <v>476</v>
      </c>
      <c r="B478" s="659" t="s">
        <v>1316</v>
      </c>
      <c r="C478" s="659" t="s">
        <v>296</v>
      </c>
      <c r="D478" s="657" t="s">
        <v>342</v>
      </c>
      <c r="E478" s="659">
        <v>15</v>
      </c>
      <c r="F478" s="659" t="s">
        <v>248</v>
      </c>
      <c r="G478" s="657" t="s">
        <v>1317</v>
      </c>
      <c r="H478" s="668">
        <v>0.39200000000000002</v>
      </c>
      <c r="I478" s="662" t="s">
        <v>298</v>
      </c>
    </row>
    <row r="479" spans="1:9" ht="15.75" x14ac:dyDescent="0.25">
      <c r="A479" s="657">
        <v>477</v>
      </c>
      <c r="B479" s="658" t="s">
        <v>1314</v>
      </c>
      <c r="C479" s="658" t="s">
        <v>296</v>
      </c>
      <c r="D479" s="657" t="s">
        <v>342</v>
      </c>
      <c r="E479" s="659">
        <v>13</v>
      </c>
      <c r="F479" s="658" t="s">
        <v>248</v>
      </c>
      <c r="G479" s="662">
        <v>4.8967861923108211E-3</v>
      </c>
      <c r="H479" s="661">
        <v>0.39957775329256301</v>
      </c>
      <c r="I479" s="662" t="s">
        <v>298</v>
      </c>
    </row>
    <row r="480" spans="1:9" ht="15.75" x14ac:dyDescent="0.25">
      <c r="A480" s="657">
        <v>478</v>
      </c>
      <c r="B480" s="666" t="s">
        <v>1314</v>
      </c>
      <c r="C480" s="666" t="s">
        <v>296</v>
      </c>
      <c r="D480" s="657" t="s">
        <v>342</v>
      </c>
      <c r="E480" s="659">
        <v>15</v>
      </c>
      <c r="F480" s="658" t="s">
        <v>248</v>
      </c>
      <c r="G480" s="657" t="s">
        <v>1317</v>
      </c>
      <c r="H480" s="661">
        <v>0.4</v>
      </c>
      <c r="I480" s="662" t="s">
        <v>298</v>
      </c>
    </row>
    <row r="481" spans="1:9" ht="15.75" x14ac:dyDescent="0.25">
      <c r="A481" s="657">
        <v>479</v>
      </c>
      <c r="B481" s="658" t="s">
        <v>1314</v>
      </c>
      <c r="C481" s="658" t="s">
        <v>296</v>
      </c>
      <c r="D481" s="657" t="s">
        <v>342</v>
      </c>
      <c r="E481" s="659">
        <v>15</v>
      </c>
      <c r="F481" s="658" t="s">
        <v>248</v>
      </c>
      <c r="G481" s="657" t="s">
        <v>1317</v>
      </c>
      <c r="H481" s="665">
        <v>0.4</v>
      </c>
      <c r="I481" s="662" t="s">
        <v>298</v>
      </c>
    </row>
    <row r="482" spans="1:9" ht="15.75" x14ac:dyDescent="0.25">
      <c r="A482" s="657">
        <v>480</v>
      </c>
      <c r="B482" s="658" t="s">
        <v>1314</v>
      </c>
      <c r="C482" s="658" t="s">
        <v>296</v>
      </c>
      <c r="D482" s="657" t="s">
        <v>342</v>
      </c>
      <c r="E482" s="659">
        <v>15</v>
      </c>
      <c r="F482" s="658" t="s">
        <v>248</v>
      </c>
      <c r="G482" s="657" t="s">
        <v>1317</v>
      </c>
      <c r="H482" s="665">
        <v>0.4</v>
      </c>
      <c r="I482" s="662" t="s">
        <v>298</v>
      </c>
    </row>
    <row r="483" spans="1:9" ht="15.75" x14ac:dyDescent="0.25">
      <c r="A483" s="657">
        <v>481</v>
      </c>
      <c r="B483" s="667" t="s">
        <v>1315</v>
      </c>
      <c r="C483" s="658" t="s">
        <v>296</v>
      </c>
      <c r="D483" s="657" t="s">
        <v>342</v>
      </c>
      <c r="E483" s="659">
        <v>6</v>
      </c>
      <c r="F483" s="658" t="s">
        <v>248</v>
      </c>
      <c r="G483" s="657" t="s">
        <v>1317</v>
      </c>
      <c r="H483" s="665">
        <v>0.4</v>
      </c>
      <c r="I483" s="662" t="s">
        <v>298</v>
      </c>
    </row>
    <row r="484" spans="1:9" ht="15.75" x14ac:dyDescent="0.25">
      <c r="A484" s="657">
        <v>482</v>
      </c>
      <c r="B484" s="667" t="s">
        <v>1315</v>
      </c>
      <c r="C484" s="658" t="s">
        <v>296</v>
      </c>
      <c r="D484" s="657" t="s">
        <v>342</v>
      </c>
      <c r="E484" s="659">
        <v>15</v>
      </c>
      <c r="F484" s="658" t="s">
        <v>248</v>
      </c>
      <c r="G484" s="657" t="s">
        <v>1317</v>
      </c>
      <c r="H484" s="665">
        <v>0.4</v>
      </c>
      <c r="I484" s="662" t="s">
        <v>298</v>
      </c>
    </row>
    <row r="485" spans="1:9" ht="15.75" x14ac:dyDescent="0.25">
      <c r="A485" s="657">
        <v>483</v>
      </c>
      <c r="B485" s="667" t="s">
        <v>1315</v>
      </c>
      <c r="C485" s="658" t="s">
        <v>296</v>
      </c>
      <c r="D485" s="657" t="s">
        <v>342</v>
      </c>
      <c r="E485" s="659">
        <v>15</v>
      </c>
      <c r="F485" s="658" t="s">
        <v>248</v>
      </c>
      <c r="G485" s="657" t="s">
        <v>1317</v>
      </c>
      <c r="H485" s="665">
        <v>0.4</v>
      </c>
      <c r="I485" s="662" t="s">
        <v>298</v>
      </c>
    </row>
    <row r="486" spans="1:9" ht="15.75" x14ac:dyDescent="0.25">
      <c r="A486" s="657">
        <v>484</v>
      </c>
      <c r="B486" s="667" t="s">
        <v>1315</v>
      </c>
      <c r="C486" s="658" t="s">
        <v>296</v>
      </c>
      <c r="D486" s="657" t="s">
        <v>342</v>
      </c>
      <c r="E486" s="659">
        <v>15</v>
      </c>
      <c r="F486" s="658" t="s">
        <v>248</v>
      </c>
      <c r="G486" s="657" t="s">
        <v>1317</v>
      </c>
      <c r="H486" s="665">
        <v>0.4</v>
      </c>
      <c r="I486" s="662" t="s">
        <v>298</v>
      </c>
    </row>
    <row r="487" spans="1:9" ht="15.75" x14ac:dyDescent="0.25">
      <c r="A487" s="657">
        <v>485</v>
      </c>
      <c r="B487" s="667" t="s">
        <v>1315</v>
      </c>
      <c r="C487" s="658" t="s">
        <v>296</v>
      </c>
      <c r="D487" s="657" t="s">
        <v>342</v>
      </c>
      <c r="E487" s="659">
        <v>15</v>
      </c>
      <c r="F487" s="658" t="s">
        <v>248</v>
      </c>
      <c r="G487" s="657" t="s">
        <v>1317</v>
      </c>
      <c r="H487" s="665">
        <v>0.4</v>
      </c>
      <c r="I487" s="662" t="s">
        <v>298</v>
      </c>
    </row>
    <row r="488" spans="1:9" ht="15.75" x14ac:dyDescent="0.25">
      <c r="A488" s="657">
        <v>486</v>
      </c>
      <c r="B488" s="667" t="s">
        <v>1315</v>
      </c>
      <c r="C488" s="658" t="s">
        <v>296</v>
      </c>
      <c r="D488" s="657" t="s">
        <v>342</v>
      </c>
      <c r="E488" s="659">
        <v>15</v>
      </c>
      <c r="F488" s="658" t="s">
        <v>248</v>
      </c>
      <c r="G488" s="657" t="s">
        <v>1317</v>
      </c>
      <c r="H488" s="665">
        <v>0.4</v>
      </c>
      <c r="I488" s="662" t="s">
        <v>298</v>
      </c>
    </row>
    <row r="489" spans="1:9" ht="15.75" x14ac:dyDescent="0.25">
      <c r="A489" s="657">
        <v>487</v>
      </c>
      <c r="B489" s="667" t="s">
        <v>1315</v>
      </c>
      <c r="C489" s="658" t="s">
        <v>296</v>
      </c>
      <c r="D489" s="657" t="s">
        <v>342</v>
      </c>
      <c r="E489" s="659">
        <v>15</v>
      </c>
      <c r="F489" s="658" t="s">
        <v>248</v>
      </c>
      <c r="G489" s="657" t="s">
        <v>1317</v>
      </c>
      <c r="H489" s="665">
        <v>0.4</v>
      </c>
      <c r="I489" s="662" t="s">
        <v>298</v>
      </c>
    </row>
    <row r="490" spans="1:9" ht="15.75" x14ac:dyDescent="0.25">
      <c r="A490" s="657">
        <v>488</v>
      </c>
      <c r="B490" s="667" t="s">
        <v>1315</v>
      </c>
      <c r="C490" s="658" t="s">
        <v>296</v>
      </c>
      <c r="D490" s="657" t="s">
        <v>342</v>
      </c>
      <c r="E490" s="659">
        <v>15</v>
      </c>
      <c r="F490" s="658" t="s">
        <v>248</v>
      </c>
      <c r="G490" s="657" t="s">
        <v>1317</v>
      </c>
      <c r="H490" s="665">
        <v>0.4</v>
      </c>
      <c r="I490" s="662" t="s">
        <v>298</v>
      </c>
    </row>
    <row r="491" spans="1:9" ht="15.75" x14ac:dyDescent="0.25">
      <c r="A491" s="657">
        <v>489</v>
      </c>
      <c r="B491" s="667" t="s">
        <v>1315</v>
      </c>
      <c r="C491" s="658" t="s">
        <v>296</v>
      </c>
      <c r="D491" s="657" t="s">
        <v>342</v>
      </c>
      <c r="E491" s="659">
        <v>15</v>
      </c>
      <c r="F491" s="658" t="s">
        <v>248</v>
      </c>
      <c r="G491" s="657" t="s">
        <v>1317</v>
      </c>
      <c r="H491" s="665">
        <v>0.4</v>
      </c>
      <c r="I491" s="662" t="s">
        <v>298</v>
      </c>
    </row>
    <row r="492" spans="1:9" ht="15.75" x14ac:dyDescent="0.25">
      <c r="A492" s="657">
        <v>490</v>
      </c>
      <c r="B492" s="658" t="s">
        <v>1316</v>
      </c>
      <c r="C492" s="658" t="s">
        <v>296</v>
      </c>
      <c r="D492" s="657" t="s">
        <v>342</v>
      </c>
      <c r="E492" s="659">
        <v>11</v>
      </c>
      <c r="F492" s="658" t="s">
        <v>248</v>
      </c>
      <c r="G492" s="662">
        <v>6.1111111111111114E-3</v>
      </c>
      <c r="H492" s="661">
        <v>0.4</v>
      </c>
      <c r="I492" s="662" t="s">
        <v>298</v>
      </c>
    </row>
    <row r="493" spans="1:9" ht="15.75" x14ac:dyDescent="0.25">
      <c r="A493" s="657">
        <v>491</v>
      </c>
      <c r="B493" s="658" t="s">
        <v>1316</v>
      </c>
      <c r="C493" s="658" t="s">
        <v>296</v>
      </c>
      <c r="D493" s="657" t="s">
        <v>342</v>
      </c>
      <c r="E493" s="659">
        <v>15</v>
      </c>
      <c r="F493" s="658" t="s">
        <v>248</v>
      </c>
      <c r="G493" s="657" t="s">
        <v>1317</v>
      </c>
      <c r="H493" s="665">
        <v>0.4</v>
      </c>
      <c r="I493" s="662" t="s">
        <v>298</v>
      </c>
    </row>
    <row r="494" spans="1:9" ht="15.75" x14ac:dyDescent="0.25">
      <c r="A494" s="657">
        <v>492</v>
      </c>
      <c r="B494" s="658" t="s">
        <v>1316</v>
      </c>
      <c r="C494" s="658" t="s">
        <v>296</v>
      </c>
      <c r="D494" s="657" t="s">
        <v>342</v>
      </c>
      <c r="E494" s="659">
        <v>15</v>
      </c>
      <c r="F494" s="658" t="s">
        <v>248</v>
      </c>
      <c r="G494" s="657" t="s">
        <v>1317</v>
      </c>
      <c r="H494" s="665">
        <v>0.4</v>
      </c>
      <c r="I494" s="662" t="s">
        <v>298</v>
      </c>
    </row>
    <row r="495" spans="1:9" ht="15.75" x14ac:dyDescent="0.25">
      <c r="A495" s="657">
        <v>493</v>
      </c>
      <c r="B495" s="658" t="s">
        <v>1316</v>
      </c>
      <c r="C495" s="658" t="s">
        <v>296</v>
      </c>
      <c r="D495" s="657" t="s">
        <v>342</v>
      </c>
      <c r="E495" s="659">
        <v>15</v>
      </c>
      <c r="F495" s="658" t="s">
        <v>248</v>
      </c>
      <c r="G495" s="657" t="s">
        <v>1317</v>
      </c>
      <c r="H495" s="665">
        <v>0.4</v>
      </c>
      <c r="I495" s="662" t="s">
        <v>298</v>
      </c>
    </row>
    <row r="496" spans="1:9" ht="15.75" x14ac:dyDescent="0.25">
      <c r="A496" s="657">
        <v>494</v>
      </c>
      <c r="B496" s="658" t="s">
        <v>1316</v>
      </c>
      <c r="C496" s="658" t="s">
        <v>296</v>
      </c>
      <c r="D496" s="657" t="s">
        <v>342</v>
      </c>
      <c r="E496" s="659">
        <v>15</v>
      </c>
      <c r="F496" s="658" t="s">
        <v>248</v>
      </c>
      <c r="G496" s="657" t="s">
        <v>1317</v>
      </c>
      <c r="H496" s="665">
        <v>0.4</v>
      </c>
      <c r="I496" s="662" t="s">
        <v>298</v>
      </c>
    </row>
    <row r="497" spans="1:9" ht="31.5" x14ac:dyDescent="0.25">
      <c r="A497" s="657">
        <v>495</v>
      </c>
      <c r="B497" s="666" t="s">
        <v>285</v>
      </c>
      <c r="C497" s="666" t="s">
        <v>296</v>
      </c>
      <c r="D497" s="657" t="s">
        <v>342</v>
      </c>
      <c r="E497" s="659">
        <v>12</v>
      </c>
      <c r="F497" s="658" t="s">
        <v>248</v>
      </c>
      <c r="G497" s="657" t="s">
        <v>1317</v>
      </c>
      <c r="H497" s="661">
        <v>0.4</v>
      </c>
      <c r="I497" s="662" t="s">
        <v>298</v>
      </c>
    </row>
    <row r="498" spans="1:9" ht="15.75" x14ac:dyDescent="0.25">
      <c r="A498" s="657">
        <v>496</v>
      </c>
      <c r="B498" s="658" t="s">
        <v>1314</v>
      </c>
      <c r="C498" s="658" t="s">
        <v>296</v>
      </c>
      <c r="D498" s="657" t="s">
        <v>342</v>
      </c>
      <c r="E498" s="659">
        <v>21</v>
      </c>
      <c r="F498" s="658" t="s">
        <v>276</v>
      </c>
      <c r="G498" s="657" t="s">
        <v>1317</v>
      </c>
      <c r="H498" s="665">
        <v>0.4</v>
      </c>
      <c r="I498" s="662" t="s">
        <v>298</v>
      </c>
    </row>
    <row r="499" spans="1:9" ht="15.75" x14ac:dyDescent="0.25">
      <c r="A499" s="657">
        <v>497</v>
      </c>
      <c r="B499" s="658" t="s">
        <v>1314</v>
      </c>
      <c r="C499" s="658" t="s">
        <v>296</v>
      </c>
      <c r="D499" s="657" t="s">
        <v>342</v>
      </c>
      <c r="E499" s="659">
        <v>29</v>
      </c>
      <c r="F499" s="658" t="s">
        <v>276</v>
      </c>
      <c r="G499" s="657" t="s">
        <v>1317</v>
      </c>
      <c r="H499" s="665">
        <v>0.4</v>
      </c>
      <c r="I499" s="662" t="s">
        <v>298</v>
      </c>
    </row>
    <row r="500" spans="1:9" ht="15.75" x14ac:dyDescent="0.25">
      <c r="A500" s="657">
        <v>498</v>
      </c>
      <c r="B500" s="658" t="s">
        <v>1314</v>
      </c>
      <c r="C500" s="658" t="s">
        <v>296</v>
      </c>
      <c r="D500" s="657" t="s">
        <v>342</v>
      </c>
      <c r="E500" s="659" t="s">
        <v>1317</v>
      </c>
      <c r="F500" s="658" t="s">
        <v>276</v>
      </c>
      <c r="G500" s="657" t="s">
        <v>1317</v>
      </c>
      <c r="H500" s="661">
        <v>0.4</v>
      </c>
      <c r="I500" s="662" t="s">
        <v>298</v>
      </c>
    </row>
    <row r="501" spans="1:9" ht="15.75" x14ac:dyDescent="0.25">
      <c r="A501" s="657">
        <v>499</v>
      </c>
      <c r="B501" s="658" t="s">
        <v>1314</v>
      </c>
      <c r="C501" s="658" t="s">
        <v>296</v>
      </c>
      <c r="D501" s="657" t="s">
        <v>342</v>
      </c>
      <c r="E501" s="659" t="s">
        <v>1317</v>
      </c>
      <c r="F501" s="658" t="s">
        <v>276</v>
      </c>
      <c r="G501" s="657" t="s">
        <v>1317</v>
      </c>
      <c r="H501" s="661">
        <v>0.4</v>
      </c>
      <c r="I501" s="662" t="s">
        <v>298</v>
      </c>
    </row>
    <row r="502" spans="1:9" ht="15.75" x14ac:dyDescent="0.25">
      <c r="A502" s="657">
        <v>500</v>
      </c>
      <c r="B502" s="658" t="s">
        <v>1314</v>
      </c>
      <c r="C502" s="658" t="s">
        <v>296</v>
      </c>
      <c r="D502" s="657" t="s">
        <v>342</v>
      </c>
      <c r="E502" s="659" t="s">
        <v>1317</v>
      </c>
      <c r="F502" s="658" t="s">
        <v>276</v>
      </c>
      <c r="G502" s="657" t="s">
        <v>1317</v>
      </c>
      <c r="H502" s="661">
        <v>0.4</v>
      </c>
      <c r="I502" s="662" t="s">
        <v>298</v>
      </c>
    </row>
    <row r="503" spans="1:9" ht="15.75" x14ac:dyDescent="0.25">
      <c r="A503" s="657">
        <v>501</v>
      </c>
      <c r="B503" s="658" t="s">
        <v>1314</v>
      </c>
      <c r="C503" s="658" t="s">
        <v>296</v>
      </c>
      <c r="D503" s="657" t="s">
        <v>342</v>
      </c>
      <c r="E503" s="659" t="s">
        <v>1317</v>
      </c>
      <c r="F503" s="658" t="s">
        <v>276</v>
      </c>
      <c r="G503" s="657" t="s">
        <v>1317</v>
      </c>
      <c r="H503" s="661">
        <v>0.4</v>
      </c>
      <c r="I503" s="662" t="s">
        <v>298</v>
      </c>
    </row>
    <row r="504" spans="1:9" ht="15.75" x14ac:dyDescent="0.25">
      <c r="A504" s="657">
        <v>502</v>
      </c>
      <c r="B504" s="658" t="s">
        <v>1314</v>
      </c>
      <c r="C504" s="658" t="s">
        <v>296</v>
      </c>
      <c r="D504" s="657" t="s">
        <v>342</v>
      </c>
      <c r="E504" s="659" t="s">
        <v>1317</v>
      </c>
      <c r="F504" s="658" t="s">
        <v>276</v>
      </c>
      <c r="G504" s="657" t="s">
        <v>1317</v>
      </c>
      <c r="H504" s="661">
        <v>0.4</v>
      </c>
      <c r="I504" s="662" t="s">
        <v>298</v>
      </c>
    </row>
    <row r="505" spans="1:9" ht="15.75" x14ac:dyDescent="0.25">
      <c r="A505" s="657">
        <v>503</v>
      </c>
      <c r="B505" s="667" t="s">
        <v>1315</v>
      </c>
      <c r="C505" s="658" t="s">
        <v>296</v>
      </c>
      <c r="D505" s="657" t="s">
        <v>342</v>
      </c>
      <c r="E505" s="659">
        <v>19</v>
      </c>
      <c r="F505" s="658" t="s">
        <v>276</v>
      </c>
      <c r="G505" s="657" t="s">
        <v>1317</v>
      </c>
      <c r="H505" s="665">
        <v>0.4</v>
      </c>
      <c r="I505" s="662" t="s">
        <v>298</v>
      </c>
    </row>
    <row r="506" spans="1:9" ht="15.75" x14ac:dyDescent="0.25">
      <c r="A506" s="657">
        <v>504</v>
      </c>
      <c r="B506" s="658" t="s">
        <v>1315</v>
      </c>
      <c r="C506" s="657" t="s">
        <v>296</v>
      </c>
      <c r="D506" s="657" t="s">
        <v>342</v>
      </c>
      <c r="E506" s="659">
        <v>133</v>
      </c>
      <c r="F506" s="658" t="s">
        <v>276</v>
      </c>
      <c r="G506" s="657">
        <v>0.4</v>
      </c>
      <c r="H506" s="663">
        <v>0.4</v>
      </c>
      <c r="I506" s="662" t="s">
        <v>298</v>
      </c>
    </row>
    <row r="507" spans="1:9" ht="15.75" x14ac:dyDescent="0.25">
      <c r="A507" s="657">
        <v>505</v>
      </c>
      <c r="B507" s="658" t="s">
        <v>1316</v>
      </c>
      <c r="C507" s="658" t="s">
        <v>296</v>
      </c>
      <c r="D507" s="657" t="s">
        <v>342</v>
      </c>
      <c r="E507" s="659">
        <v>16</v>
      </c>
      <c r="F507" s="658" t="s">
        <v>276</v>
      </c>
      <c r="G507" s="657" t="s">
        <v>1317</v>
      </c>
      <c r="H507" s="665">
        <v>0.4</v>
      </c>
      <c r="I507" s="662" t="s">
        <v>298</v>
      </c>
    </row>
    <row r="508" spans="1:9" ht="15.75" x14ac:dyDescent="0.25">
      <c r="A508" s="657">
        <v>506</v>
      </c>
      <c r="B508" s="658" t="s">
        <v>1316</v>
      </c>
      <c r="C508" s="658" t="s">
        <v>296</v>
      </c>
      <c r="D508" s="657" t="s">
        <v>342</v>
      </c>
      <c r="E508" s="659">
        <v>16</v>
      </c>
      <c r="F508" s="658" t="s">
        <v>276</v>
      </c>
      <c r="G508" s="657" t="s">
        <v>1317</v>
      </c>
      <c r="H508" s="665">
        <v>0.4</v>
      </c>
      <c r="I508" s="662" t="s">
        <v>298</v>
      </c>
    </row>
    <row r="509" spans="1:9" ht="15.75" x14ac:dyDescent="0.25">
      <c r="A509" s="657">
        <v>507</v>
      </c>
      <c r="B509" s="658" t="s">
        <v>1316</v>
      </c>
      <c r="C509" s="658" t="s">
        <v>296</v>
      </c>
      <c r="D509" s="657" t="s">
        <v>342</v>
      </c>
      <c r="E509" s="659">
        <v>18</v>
      </c>
      <c r="F509" s="658" t="s">
        <v>276</v>
      </c>
      <c r="G509" s="657" t="s">
        <v>1317</v>
      </c>
      <c r="H509" s="665">
        <v>0.4</v>
      </c>
      <c r="I509" s="662" t="s">
        <v>298</v>
      </c>
    </row>
    <row r="510" spans="1:9" ht="15.75" x14ac:dyDescent="0.25">
      <c r="A510" s="657">
        <v>508</v>
      </c>
      <c r="B510" s="658" t="s">
        <v>1316</v>
      </c>
      <c r="C510" s="658" t="s">
        <v>296</v>
      </c>
      <c r="D510" s="657" t="s">
        <v>342</v>
      </c>
      <c r="E510" s="659">
        <v>19</v>
      </c>
      <c r="F510" s="658" t="s">
        <v>276</v>
      </c>
      <c r="G510" s="657" t="s">
        <v>1317</v>
      </c>
      <c r="H510" s="665">
        <v>0.4</v>
      </c>
      <c r="I510" s="662" t="s">
        <v>298</v>
      </c>
    </row>
    <row r="511" spans="1:9" ht="15.75" x14ac:dyDescent="0.25">
      <c r="A511" s="657">
        <v>509</v>
      </c>
      <c r="B511" s="658" t="s">
        <v>1316</v>
      </c>
      <c r="C511" s="658" t="s">
        <v>296</v>
      </c>
      <c r="D511" s="657" t="s">
        <v>342</v>
      </c>
      <c r="E511" s="659">
        <v>24</v>
      </c>
      <c r="F511" s="658" t="s">
        <v>276</v>
      </c>
      <c r="G511" s="657" t="s">
        <v>1317</v>
      </c>
      <c r="H511" s="661">
        <v>0.4</v>
      </c>
      <c r="I511" s="662" t="s">
        <v>298</v>
      </c>
    </row>
    <row r="512" spans="1:9" ht="15.75" x14ac:dyDescent="0.25">
      <c r="A512" s="657">
        <v>510</v>
      </c>
      <c r="B512" s="658" t="s">
        <v>1316</v>
      </c>
      <c r="C512" s="658" t="s">
        <v>296</v>
      </c>
      <c r="D512" s="657" t="s">
        <v>342</v>
      </c>
      <c r="E512" s="659">
        <v>25</v>
      </c>
      <c r="F512" s="658" t="s">
        <v>276</v>
      </c>
      <c r="G512" s="657" t="s">
        <v>1317</v>
      </c>
      <c r="H512" s="665">
        <v>0.4</v>
      </c>
      <c r="I512" s="662" t="s">
        <v>298</v>
      </c>
    </row>
    <row r="513" spans="1:9" ht="15.75" x14ac:dyDescent="0.25">
      <c r="A513" s="657">
        <v>511</v>
      </c>
      <c r="B513" s="658" t="s">
        <v>1316</v>
      </c>
      <c r="C513" s="658" t="s">
        <v>296</v>
      </c>
      <c r="D513" s="657" t="s">
        <v>342</v>
      </c>
      <c r="E513" s="659">
        <v>25</v>
      </c>
      <c r="F513" s="658" t="s">
        <v>276</v>
      </c>
      <c r="G513" s="657" t="s">
        <v>1317</v>
      </c>
      <c r="H513" s="665">
        <v>0.4</v>
      </c>
      <c r="I513" s="662" t="s">
        <v>298</v>
      </c>
    </row>
    <row r="514" spans="1:9" ht="15.75" x14ac:dyDescent="0.25">
      <c r="A514" s="657">
        <v>512</v>
      </c>
      <c r="B514" s="658" t="s">
        <v>1316</v>
      </c>
      <c r="C514" s="658" t="s">
        <v>296</v>
      </c>
      <c r="D514" s="657" t="s">
        <v>342</v>
      </c>
      <c r="E514" s="659">
        <v>30</v>
      </c>
      <c r="F514" s="658" t="s">
        <v>276</v>
      </c>
      <c r="G514" s="657" t="s">
        <v>1317</v>
      </c>
      <c r="H514" s="665">
        <v>0.4</v>
      </c>
      <c r="I514" s="662" t="s">
        <v>298</v>
      </c>
    </row>
    <row r="515" spans="1:9" ht="15.75" x14ac:dyDescent="0.25">
      <c r="A515" s="657">
        <v>513</v>
      </c>
      <c r="B515" s="658" t="s">
        <v>1316</v>
      </c>
      <c r="C515" s="658" t="s">
        <v>296</v>
      </c>
      <c r="D515" s="657" t="s">
        <v>342</v>
      </c>
      <c r="E515" s="659">
        <v>30</v>
      </c>
      <c r="F515" s="658" t="s">
        <v>276</v>
      </c>
      <c r="G515" s="657" t="s">
        <v>1317</v>
      </c>
      <c r="H515" s="665">
        <v>0.4</v>
      </c>
      <c r="I515" s="662" t="s">
        <v>298</v>
      </c>
    </row>
    <row r="516" spans="1:9" ht="15.75" x14ac:dyDescent="0.25">
      <c r="A516" s="657">
        <v>514</v>
      </c>
      <c r="B516" s="658" t="s">
        <v>1316</v>
      </c>
      <c r="C516" s="658" t="s">
        <v>296</v>
      </c>
      <c r="D516" s="657" t="s">
        <v>342</v>
      </c>
      <c r="E516" s="659" t="s">
        <v>1317</v>
      </c>
      <c r="F516" s="658" t="s">
        <v>276</v>
      </c>
      <c r="G516" s="657" t="s">
        <v>1317</v>
      </c>
      <c r="H516" s="661">
        <v>0.4</v>
      </c>
      <c r="I516" s="662" t="s">
        <v>298</v>
      </c>
    </row>
    <row r="517" spans="1:9" ht="15.75" x14ac:dyDescent="0.25">
      <c r="A517" s="657">
        <v>515</v>
      </c>
      <c r="B517" s="658" t="s">
        <v>1316</v>
      </c>
      <c r="C517" s="658" t="s">
        <v>296</v>
      </c>
      <c r="D517" s="657" t="s">
        <v>342</v>
      </c>
      <c r="E517" s="659" t="s">
        <v>1317</v>
      </c>
      <c r="F517" s="658" t="s">
        <v>276</v>
      </c>
      <c r="G517" s="657" t="s">
        <v>1317</v>
      </c>
      <c r="H517" s="661">
        <v>0.4</v>
      </c>
      <c r="I517" s="662" t="s">
        <v>298</v>
      </c>
    </row>
    <row r="518" spans="1:9" ht="15.75" x14ac:dyDescent="0.25">
      <c r="A518" s="657">
        <v>516</v>
      </c>
      <c r="B518" s="658" t="s">
        <v>1316</v>
      </c>
      <c r="C518" s="658" t="s">
        <v>296</v>
      </c>
      <c r="D518" s="657" t="s">
        <v>342</v>
      </c>
      <c r="E518" s="659" t="s">
        <v>1317</v>
      </c>
      <c r="F518" s="658" t="s">
        <v>276</v>
      </c>
      <c r="G518" s="657" t="s">
        <v>1317</v>
      </c>
      <c r="H518" s="661">
        <v>0.4</v>
      </c>
      <c r="I518" s="662" t="s">
        <v>298</v>
      </c>
    </row>
    <row r="519" spans="1:9" ht="15.75" x14ac:dyDescent="0.25">
      <c r="A519" s="657">
        <v>517</v>
      </c>
      <c r="B519" s="658" t="s">
        <v>1316</v>
      </c>
      <c r="C519" s="658" t="s">
        <v>296</v>
      </c>
      <c r="D519" s="657" t="s">
        <v>342</v>
      </c>
      <c r="E519" s="659" t="s">
        <v>1317</v>
      </c>
      <c r="F519" s="658" t="s">
        <v>276</v>
      </c>
      <c r="G519" s="657" t="s">
        <v>1317</v>
      </c>
      <c r="H519" s="661">
        <v>0.4</v>
      </c>
      <c r="I519" s="662" t="s">
        <v>298</v>
      </c>
    </row>
    <row r="520" spans="1:9" ht="15.75" x14ac:dyDescent="0.25">
      <c r="A520" s="657">
        <v>518</v>
      </c>
      <c r="B520" s="658" t="s">
        <v>1316</v>
      </c>
      <c r="C520" s="658" t="s">
        <v>296</v>
      </c>
      <c r="D520" s="657" t="s">
        <v>342</v>
      </c>
      <c r="E520" s="659" t="s">
        <v>1317</v>
      </c>
      <c r="F520" s="658" t="s">
        <v>276</v>
      </c>
      <c r="G520" s="657" t="s">
        <v>1317</v>
      </c>
      <c r="H520" s="661">
        <v>0.4</v>
      </c>
      <c r="I520" s="662" t="s">
        <v>298</v>
      </c>
    </row>
    <row r="521" spans="1:9" ht="15.75" x14ac:dyDescent="0.25">
      <c r="A521" s="657">
        <v>519</v>
      </c>
      <c r="B521" s="658" t="s">
        <v>1316</v>
      </c>
      <c r="C521" s="658" t="s">
        <v>296</v>
      </c>
      <c r="D521" s="657" t="s">
        <v>342</v>
      </c>
      <c r="E521" s="659" t="s">
        <v>1317</v>
      </c>
      <c r="F521" s="658" t="s">
        <v>276</v>
      </c>
      <c r="G521" s="657" t="s">
        <v>1317</v>
      </c>
      <c r="H521" s="661">
        <v>0.4</v>
      </c>
      <c r="I521" s="662" t="s">
        <v>298</v>
      </c>
    </row>
    <row r="522" spans="1:9" ht="15.75" x14ac:dyDescent="0.25">
      <c r="A522" s="657">
        <v>520</v>
      </c>
      <c r="B522" s="658" t="s">
        <v>1316</v>
      </c>
      <c r="C522" s="658" t="s">
        <v>296</v>
      </c>
      <c r="D522" s="657" t="s">
        <v>342</v>
      </c>
      <c r="E522" s="659" t="s">
        <v>1317</v>
      </c>
      <c r="F522" s="658" t="s">
        <v>276</v>
      </c>
      <c r="G522" s="657" t="s">
        <v>1317</v>
      </c>
      <c r="H522" s="661">
        <v>0.4</v>
      </c>
      <c r="I522" s="662" t="s">
        <v>298</v>
      </c>
    </row>
    <row r="523" spans="1:9" ht="15.75" x14ac:dyDescent="0.25">
      <c r="A523" s="657">
        <v>521</v>
      </c>
      <c r="B523" s="658" t="s">
        <v>1316</v>
      </c>
      <c r="C523" s="658" t="s">
        <v>296</v>
      </c>
      <c r="D523" s="657" t="s">
        <v>342</v>
      </c>
      <c r="E523" s="659" t="s">
        <v>1317</v>
      </c>
      <c r="F523" s="658" t="s">
        <v>276</v>
      </c>
      <c r="G523" s="657" t="s">
        <v>1317</v>
      </c>
      <c r="H523" s="661">
        <v>0.4</v>
      </c>
      <c r="I523" s="662" t="s">
        <v>298</v>
      </c>
    </row>
    <row r="524" spans="1:9" ht="15.75" x14ac:dyDescent="0.25">
      <c r="A524" s="657">
        <v>522</v>
      </c>
      <c r="B524" s="658" t="s">
        <v>1316</v>
      </c>
      <c r="C524" s="658" t="s">
        <v>296</v>
      </c>
      <c r="D524" s="657" t="s">
        <v>342</v>
      </c>
      <c r="E524" s="659" t="s">
        <v>1317</v>
      </c>
      <c r="F524" s="658" t="s">
        <v>276</v>
      </c>
      <c r="G524" s="657" t="s">
        <v>1317</v>
      </c>
      <c r="H524" s="661">
        <v>0.4</v>
      </c>
      <c r="I524" s="662" t="s">
        <v>298</v>
      </c>
    </row>
    <row r="525" spans="1:9" ht="15.75" x14ac:dyDescent="0.25">
      <c r="A525" s="657">
        <v>523</v>
      </c>
      <c r="B525" s="658" t="s">
        <v>1316</v>
      </c>
      <c r="C525" s="658" t="s">
        <v>296</v>
      </c>
      <c r="D525" s="657" t="s">
        <v>342</v>
      </c>
      <c r="E525" s="659" t="s">
        <v>1317</v>
      </c>
      <c r="F525" s="658" t="s">
        <v>276</v>
      </c>
      <c r="G525" s="657" t="s">
        <v>1317</v>
      </c>
      <c r="H525" s="661">
        <v>0.4</v>
      </c>
      <c r="I525" s="662" t="s">
        <v>298</v>
      </c>
    </row>
    <row r="526" spans="1:9" ht="15.75" x14ac:dyDescent="0.25">
      <c r="A526" s="657">
        <v>524</v>
      </c>
      <c r="B526" s="658" t="s">
        <v>1316</v>
      </c>
      <c r="C526" s="658" t="s">
        <v>296</v>
      </c>
      <c r="D526" s="657" t="s">
        <v>342</v>
      </c>
      <c r="E526" s="659" t="s">
        <v>1317</v>
      </c>
      <c r="F526" s="658" t="s">
        <v>276</v>
      </c>
      <c r="G526" s="657" t="s">
        <v>1317</v>
      </c>
      <c r="H526" s="661">
        <v>0.4</v>
      </c>
      <c r="I526" s="662" t="s">
        <v>298</v>
      </c>
    </row>
    <row r="527" spans="1:9" ht="15.75" x14ac:dyDescent="0.25">
      <c r="A527" s="657">
        <v>525</v>
      </c>
      <c r="B527" s="658" t="s">
        <v>1316</v>
      </c>
      <c r="C527" s="658" t="s">
        <v>296</v>
      </c>
      <c r="D527" s="657" t="s">
        <v>342</v>
      </c>
      <c r="E527" s="659" t="s">
        <v>1317</v>
      </c>
      <c r="F527" s="658" t="s">
        <v>276</v>
      </c>
      <c r="G527" s="657" t="s">
        <v>1317</v>
      </c>
      <c r="H527" s="661">
        <v>0.4</v>
      </c>
      <c r="I527" s="662" t="s">
        <v>298</v>
      </c>
    </row>
    <row r="528" spans="1:9" ht="15.75" x14ac:dyDescent="0.25">
      <c r="A528" s="657">
        <v>526</v>
      </c>
      <c r="B528" s="658" t="s">
        <v>1316</v>
      </c>
      <c r="C528" s="658" t="s">
        <v>296</v>
      </c>
      <c r="D528" s="657" t="s">
        <v>342</v>
      </c>
      <c r="E528" s="659" t="s">
        <v>1317</v>
      </c>
      <c r="F528" s="658" t="s">
        <v>276</v>
      </c>
      <c r="G528" s="657" t="s">
        <v>1317</v>
      </c>
      <c r="H528" s="661">
        <v>0.4</v>
      </c>
      <c r="I528" s="662" t="s">
        <v>298</v>
      </c>
    </row>
    <row r="529" spans="1:9" ht="15.75" x14ac:dyDescent="0.25">
      <c r="A529" s="657">
        <v>527</v>
      </c>
      <c r="B529" s="658" t="s">
        <v>1316</v>
      </c>
      <c r="C529" s="658" t="s">
        <v>296</v>
      </c>
      <c r="D529" s="657" t="s">
        <v>342</v>
      </c>
      <c r="E529" s="659" t="s">
        <v>1317</v>
      </c>
      <c r="F529" s="658" t="s">
        <v>276</v>
      </c>
      <c r="G529" s="657" t="s">
        <v>1317</v>
      </c>
      <c r="H529" s="661">
        <v>0.4</v>
      </c>
      <c r="I529" s="662" t="s">
        <v>298</v>
      </c>
    </row>
    <row r="530" spans="1:9" ht="15.75" x14ac:dyDescent="0.25">
      <c r="A530" s="657">
        <v>528</v>
      </c>
      <c r="B530" s="658" t="s">
        <v>285</v>
      </c>
      <c r="C530" s="658" t="s">
        <v>296</v>
      </c>
      <c r="D530" s="657" t="s">
        <v>342</v>
      </c>
      <c r="E530" s="659">
        <v>25</v>
      </c>
      <c r="F530" s="658" t="s">
        <v>276</v>
      </c>
      <c r="G530" s="657" t="s">
        <v>1317</v>
      </c>
      <c r="H530" s="665">
        <v>0.4</v>
      </c>
      <c r="I530" s="662" t="s">
        <v>298</v>
      </c>
    </row>
    <row r="531" spans="1:9" ht="15.75" x14ac:dyDescent="0.25">
      <c r="A531" s="657">
        <v>529</v>
      </c>
      <c r="B531" s="658" t="s">
        <v>285</v>
      </c>
      <c r="C531" s="658" t="s">
        <v>296</v>
      </c>
      <c r="D531" s="657" t="s">
        <v>342</v>
      </c>
      <c r="E531" s="659">
        <v>26</v>
      </c>
      <c r="F531" s="658" t="s">
        <v>276</v>
      </c>
      <c r="G531" s="657" t="s">
        <v>1317</v>
      </c>
      <c r="H531" s="665">
        <v>0.4</v>
      </c>
      <c r="I531" s="662" t="s">
        <v>298</v>
      </c>
    </row>
    <row r="532" spans="1:9" ht="15.75" x14ac:dyDescent="0.25">
      <c r="A532" s="657">
        <v>530</v>
      </c>
      <c r="B532" s="658" t="s">
        <v>285</v>
      </c>
      <c r="C532" s="658" t="s">
        <v>296</v>
      </c>
      <c r="D532" s="657" t="s">
        <v>342</v>
      </c>
      <c r="E532" s="659">
        <v>28</v>
      </c>
      <c r="F532" s="658" t="s">
        <v>276</v>
      </c>
      <c r="G532" s="657" t="s">
        <v>1317</v>
      </c>
      <c r="H532" s="665">
        <v>0.4</v>
      </c>
      <c r="I532" s="662" t="s">
        <v>298</v>
      </c>
    </row>
    <row r="533" spans="1:9" ht="15.75" x14ac:dyDescent="0.25">
      <c r="A533" s="657">
        <v>531</v>
      </c>
      <c r="B533" s="658" t="s">
        <v>285</v>
      </c>
      <c r="C533" s="658" t="s">
        <v>296</v>
      </c>
      <c r="D533" s="657" t="s">
        <v>342</v>
      </c>
      <c r="E533" s="659" t="s">
        <v>1317</v>
      </c>
      <c r="F533" s="658" t="s">
        <v>276</v>
      </c>
      <c r="G533" s="657" t="s">
        <v>1317</v>
      </c>
      <c r="H533" s="661">
        <v>0.4</v>
      </c>
      <c r="I533" s="662" t="s">
        <v>298</v>
      </c>
    </row>
    <row r="534" spans="1:9" ht="15.75" x14ac:dyDescent="0.25">
      <c r="A534" s="657">
        <v>532</v>
      </c>
      <c r="B534" s="658" t="s">
        <v>285</v>
      </c>
      <c r="C534" s="658" t="s">
        <v>296</v>
      </c>
      <c r="D534" s="657" t="s">
        <v>342</v>
      </c>
      <c r="E534" s="659" t="s">
        <v>1317</v>
      </c>
      <c r="F534" s="658" t="s">
        <v>276</v>
      </c>
      <c r="G534" s="657" t="s">
        <v>1317</v>
      </c>
      <c r="H534" s="661">
        <v>0.4</v>
      </c>
      <c r="I534" s="662" t="s">
        <v>298</v>
      </c>
    </row>
    <row r="535" spans="1:9" ht="15.75" x14ac:dyDescent="0.25">
      <c r="A535" s="657">
        <v>533</v>
      </c>
      <c r="B535" s="658" t="s">
        <v>285</v>
      </c>
      <c r="C535" s="658" t="s">
        <v>296</v>
      </c>
      <c r="D535" s="657" t="s">
        <v>342</v>
      </c>
      <c r="E535" s="659" t="s">
        <v>1317</v>
      </c>
      <c r="F535" s="658" t="s">
        <v>276</v>
      </c>
      <c r="G535" s="657" t="s">
        <v>1317</v>
      </c>
      <c r="H535" s="661">
        <v>0.4</v>
      </c>
      <c r="I535" s="662" t="s">
        <v>298</v>
      </c>
    </row>
    <row r="536" spans="1:9" ht="15.75" x14ac:dyDescent="0.25">
      <c r="A536" s="657">
        <v>534</v>
      </c>
      <c r="B536" s="658" t="s">
        <v>1316</v>
      </c>
      <c r="C536" s="658" t="s">
        <v>296</v>
      </c>
      <c r="D536" s="657" t="s">
        <v>342</v>
      </c>
      <c r="E536" s="659">
        <v>11</v>
      </c>
      <c r="F536" s="658" t="s">
        <v>248</v>
      </c>
      <c r="G536" s="662">
        <v>6.2638888888888883E-3</v>
      </c>
      <c r="H536" s="661">
        <v>0.41</v>
      </c>
      <c r="I536" s="662" t="s">
        <v>298</v>
      </c>
    </row>
    <row r="537" spans="1:9" ht="31.5" x14ac:dyDescent="0.25">
      <c r="A537" s="657">
        <v>535</v>
      </c>
      <c r="B537" s="666" t="s">
        <v>1316</v>
      </c>
      <c r="C537" s="666" t="s">
        <v>296</v>
      </c>
      <c r="D537" s="657" t="s">
        <v>342</v>
      </c>
      <c r="E537" s="659">
        <v>21</v>
      </c>
      <c r="F537" s="658" t="s">
        <v>276</v>
      </c>
      <c r="G537" s="657" t="s">
        <v>1317</v>
      </c>
      <c r="H537" s="661">
        <v>0.41</v>
      </c>
      <c r="I537" s="662" t="s">
        <v>298</v>
      </c>
    </row>
    <row r="538" spans="1:9" ht="15.75" x14ac:dyDescent="0.25">
      <c r="A538" s="657">
        <v>536</v>
      </c>
      <c r="B538" s="658" t="s">
        <v>1316</v>
      </c>
      <c r="C538" s="658" t="s">
        <v>296</v>
      </c>
      <c r="D538" s="657" t="s">
        <v>342</v>
      </c>
      <c r="E538" s="659" t="s">
        <v>1317</v>
      </c>
      <c r="F538" s="658" t="s">
        <v>276</v>
      </c>
      <c r="G538" s="657" t="s">
        <v>1317</v>
      </c>
      <c r="H538" s="661">
        <v>0.41</v>
      </c>
      <c r="I538" s="662" t="s">
        <v>298</v>
      </c>
    </row>
    <row r="539" spans="1:9" ht="15.75" x14ac:dyDescent="0.25">
      <c r="A539" s="657">
        <v>537</v>
      </c>
      <c r="B539" s="658" t="s">
        <v>285</v>
      </c>
      <c r="C539" s="657" t="s">
        <v>296</v>
      </c>
      <c r="D539" s="657" t="s">
        <v>342</v>
      </c>
      <c r="E539" s="659">
        <v>23</v>
      </c>
      <c r="F539" s="658" t="s">
        <v>276</v>
      </c>
      <c r="G539" s="657">
        <v>0.41</v>
      </c>
      <c r="H539" s="663">
        <v>0.41</v>
      </c>
      <c r="I539" s="662" t="s">
        <v>298</v>
      </c>
    </row>
    <row r="540" spans="1:9" ht="15.75" x14ac:dyDescent="0.25">
      <c r="A540" s="657">
        <v>538</v>
      </c>
      <c r="B540" s="669" t="s">
        <v>1315</v>
      </c>
      <c r="C540" s="670" t="s">
        <v>296</v>
      </c>
      <c r="D540" s="671" t="s">
        <v>342</v>
      </c>
      <c r="E540" s="672">
        <v>15</v>
      </c>
      <c r="F540" s="670" t="s">
        <v>248</v>
      </c>
      <c r="G540" s="671" t="s">
        <v>1317</v>
      </c>
      <c r="H540" s="673">
        <v>0.42</v>
      </c>
      <c r="I540" s="662" t="s">
        <v>298</v>
      </c>
    </row>
    <row r="541" spans="1:9" ht="15.75" x14ac:dyDescent="0.25">
      <c r="A541" s="657">
        <v>539</v>
      </c>
      <c r="B541" s="658" t="s">
        <v>1314</v>
      </c>
      <c r="C541" s="658" t="s">
        <v>296</v>
      </c>
      <c r="D541" s="657" t="s">
        <v>342</v>
      </c>
      <c r="E541" s="659">
        <v>30</v>
      </c>
      <c r="F541" s="658" t="s">
        <v>276</v>
      </c>
      <c r="G541" s="662">
        <v>1.7499999999999998E-2</v>
      </c>
      <c r="H541" s="661">
        <v>0.42</v>
      </c>
      <c r="I541" s="657" t="s">
        <v>297</v>
      </c>
    </row>
    <row r="542" spans="1:9" ht="15.75" x14ac:dyDescent="0.25">
      <c r="A542" s="657">
        <v>540</v>
      </c>
      <c r="B542" s="658" t="s">
        <v>1316</v>
      </c>
      <c r="C542" s="658" t="s">
        <v>296</v>
      </c>
      <c r="D542" s="657" t="s">
        <v>342</v>
      </c>
      <c r="E542" s="659">
        <v>18</v>
      </c>
      <c r="F542" s="658" t="s">
        <v>276</v>
      </c>
      <c r="G542" s="657" t="s">
        <v>1317</v>
      </c>
      <c r="H542" s="665">
        <v>0.42</v>
      </c>
      <c r="I542" s="662" t="s">
        <v>298</v>
      </c>
    </row>
    <row r="543" spans="1:9" ht="15.75" x14ac:dyDescent="0.25">
      <c r="A543" s="657">
        <v>541</v>
      </c>
      <c r="B543" s="658" t="s">
        <v>1316</v>
      </c>
      <c r="C543" s="658" t="s">
        <v>296</v>
      </c>
      <c r="D543" s="657" t="s">
        <v>342</v>
      </c>
      <c r="E543" s="659">
        <v>18</v>
      </c>
      <c r="F543" s="658" t="s">
        <v>276</v>
      </c>
      <c r="G543" s="657" t="s">
        <v>1317</v>
      </c>
      <c r="H543" s="665">
        <v>0.42</v>
      </c>
      <c r="I543" s="662" t="s">
        <v>298</v>
      </c>
    </row>
    <row r="544" spans="1:9" ht="15.75" x14ac:dyDescent="0.25">
      <c r="A544" s="657">
        <v>542</v>
      </c>
      <c r="B544" s="658" t="s">
        <v>1316</v>
      </c>
      <c r="C544" s="658" t="s">
        <v>296</v>
      </c>
      <c r="D544" s="657" t="s">
        <v>342</v>
      </c>
      <c r="E544" s="659">
        <v>18</v>
      </c>
      <c r="F544" s="658" t="s">
        <v>276</v>
      </c>
      <c r="G544" s="657" t="s">
        <v>1317</v>
      </c>
      <c r="H544" s="665">
        <v>0.4224</v>
      </c>
      <c r="I544" s="662" t="s">
        <v>298</v>
      </c>
    </row>
    <row r="545" spans="1:9" ht="15.75" x14ac:dyDescent="0.25">
      <c r="A545" s="657">
        <v>543</v>
      </c>
      <c r="B545" s="658" t="s">
        <v>1314</v>
      </c>
      <c r="C545" s="658" t="s">
        <v>296</v>
      </c>
      <c r="D545" s="657" t="s">
        <v>342</v>
      </c>
      <c r="E545" s="659">
        <v>19</v>
      </c>
      <c r="F545" s="658" t="s">
        <v>276</v>
      </c>
      <c r="G545" s="657" t="s">
        <v>1317</v>
      </c>
      <c r="H545" s="665">
        <v>0.42899999999999999</v>
      </c>
      <c r="I545" s="657" t="s">
        <v>297</v>
      </c>
    </row>
    <row r="546" spans="1:9" ht="15.75" x14ac:dyDescent="0.25">
      <c r="A546" s="657">
        <v>544</v>
      </c>
      <c r="B546" s="658" t="s">
        <v>1316</v>
      </c>
      <c r="C546" s="658" t="s">
        <v>296</v>
      </c>
      <c r="D546" s="657" t="s">
        <v>342</v>
      </c>
      <c r="E546" s="659">
        <v>8</v>
      </c>
      <c r="F546" s="658" t="s">
        <v>248</v>
      </c>
      <c r="G546" s="662">
        <v>4.7777777777777775E-3</v>
      </c>
      <c r="H546" s="661">
        <v>0.43</v>
      </c>
      <c r="I546" s="662" t="s">
        <v>298</v>
      </c>
    </row>
    <row r="547" spans="1:9" ht="15.75" x14ac:dyDescent="0.25">
      <c r="A547" s="657">
        <v>545</v>
      </c>
      <c r="B547" s="658" t="s">
        <v>1316</v>
      </c>
      <c r="C547" s="658" t="s">
        <v>296</v>
      </c>
      <c r="D547" s="657" t="s">
        <v>342</v>
      </c>
      <c r="E547" s="659">
        <v>10</v>
      </c>
      <c r="F547" s="658" t="s">
        <v>248</v>
      </c>
      <c r="G547" s="662">
        <v>5.9722222222222216E-3</v>
      </c>
      <c r="H547" s="661">
        <v>0.43</v>
      </c>
      <c r="I547" s="662" t="s">
        <v>298</v>
      </c>
    </row>
    <row r="548" spans="1:9" ht="15.75" x14ac:dyDescent="0.25">
      <c r="A548" s="657">
        <v>546</v>
      </c>
      <c r="B548" s="658" t="s">
        <v>1314</v>
      </c>
      <c r="C548" s="658" t="s">
        <v>296</v>
      </c>
      <c r="D548" s="657" t="s">
        <v>342</v>
      </c>
      <c r="E548" s="659">
        <v>17</v>
      </c>
      <c r="F548" s="658" t="s">
        <v>276</v>
      </c>
      <c r="G548" s="657" t="s">
        <v>1317</v>
      </c>
      <c r="H548" s="665">
        <v>0.44</v>
      </c>
      <c r="I548" s="662" t="s">
        <v>298</v>
      </c>
    </row>
    <row r="549" spans="1:9" ht="15.75" x14ac:dyDescent="0.25">
      <c r="A549" s="657">
        <v>547</v>
      </c>
      <c r="B549" s="658" t="s">
        <v>1314</v>
      </c>
      <c r="C549" s="658" t="s">
        <v>296</v>
      </c>
      <c r="D549" s="657" t="s">
        <v>342</v>
      </c>
      <c r="E549" s="659">
        <v>18</v>
      </c>
      <c r="F549" s="658" t="s">
        <v>276</v>
      </c>
      <c r="G549" s="657" t="s">
        <v>1317</v>
      </c>
      <c r="H549" s="665">
        <v>0.44</v>
      </c>
      <c r="I549" s="662" t="s">
        <v>298</v>
      </c>
    </row>
    <row r="550" spans="1:9" ht="15.75" x14ac:dyDescent="0.25">
      <c r="A550" s="657">
        <v>548</v>
      </c>
      <c r="B550" s="658" t="s">
        <v>1316</v>
      </c>
      <c r="C550" s="658" t="s">
        <v>296</v>
      </c>
      <c r="D550" s="657" t="s">
        <v>342</v>
      </c>
      <c r="E550" s="659">
        <v>19</v>
      </c>
      <c r="F550" s="658" t="s">
        <v>276</v>
      </c>
      <c r="G550" s="657" t="s">
        <v>1317</v>
      </c>
      <c r="H550" s="665">
        <v>0.44</v>
      </c>
      <c r="I550" s="657" t="s">
        <v>297</v>
      </c>
    </row>
    <row r="551" spans="1:9" ht="15.75" x14ac:dyDescent="0.25">
      <c r="A551" s="657">
        <v>549</v>
      </c>
      <c r="B551" s="658" t="s">
        <v>1316</v>
      </c>
      <c r="C551" s="658" t="s">
        <v>296</v>
      </c>
      <c r="D551" s="657" t="s">
        <v>342</v>
      </c>
      <c r="E551" s="659" t="s">
        <v>1317</v>
      </c>
      <c r="F551" s="658" t="s">
        <v>276</v>
      </c>
      <c r="G551" s="657" t="s">
        <v>1317</v>
      </c>
      <c r="H551" s="661">
        <v>0.44</v>
      </c>
      <c r="I551" s="662" t="s">
        <v>298</v>
      </c>
    </row>
    <row r="552" spans="1:9" ht="15.75" x14ac:dyDescent="0.25">
      <c r="A552" s="657">
        <v>550</v>
      </c>
      <c r="B552" s="658" t="s">
        <v>1316</v>
      </c>
      <c r="C552" s="658" t="s">
        <v>296</v>
      </c>
      <c r="D552" s="657" t="s">
        <v>342</v>
      </c>
      <c r="E552" s="659">
        <v>6</v>
      </c>
      <c r="F552" s="658" t="s">
        <v>248</v>
      </c>
      <c r="G552" s="662">
        <v>1.5066666666666666E-3</v>
      </c>
      <c r="H552" s="661">
        <v>0.45200000000000001</v>
      </c>
      <c r="I552" s="662" t="s">
        <v>298</v>
      </c>
    </row>
    <row r="553" spans="1:9" ht="15.75" x14ac:dyDescent="0.25">
      <c r="A553" s="657">
        <v>551</v>
      </c>
      <c r="B553" s="667" t="s">
        <v>1314</v>
      </c>
      <c r="C553" s="658" t="s">
        <v>296</v>
      </c>
      <c r="D553" s="657" t="s">
        <v>342</v>
      </c>
      <c r="E553" s="659">
        <v>205</v>
      </c>
      <c r="F553" s="658" t="s">
        <v>276</v>
      </c>
      <c r="G553" s="662">
        <v>0.45201103313638347</v>
      </c>
      <c r="H553" s="665">
        <v>0.45201103313638347</v>
      </c>
      <c r="I553" s="662" t="s">
        <v>298</v>
      </c>
    </row>
    <row r="554" spans="1:9" ht="15.75" x14ac:dyDescent="0.25">
      <c r="A554" s="657">
        <v>552</v>
      </c>
      <c r="B554" s="667" t="s">
        <v>1314</v>
      </c>
      <c r="C554" s="658" t="s">
        <v>296</v>
      </c>
      <c r="D554" s="657" t="s">
        <v>342</v>
      </c>
      <c r="E554" s="659">
        <v>205</v>
      </c>
      <c r="F554" s="658" t="s">
        <v>276</v>
      </c>
      <c r="G554" s="662">
        <v>0.45201103313638347</v>
      </c>
      <c r="H554" s="665">
        <v>0.45201103313638347</v>
      </c>
      <c r="I554" s="662" t="s">
        <v>298</v>
      </c>
    </row>
    <row r="555" spans="1:9" ht="15.75" x14ac:dyDescent="0.25">
      <c r="A555" s="657">
        <v>553</v>
      </c>
      <c r="B555" s="667" t="s">
        <v>1314</v>
      </c>
      <c r="C555" s="658" t="s">
        <v>296</v>
      </c>
      <c r="D555" s="657" t="s">
        <v>342</v>
      </c>
      <c r="E555" s="659">
        <v>205</v>
      </c>
      <c r="F555" s="658" t="s">
        <v>276</v>
      </c>
      <c r="G555" s="662">
        <v>0.45201103313638347</v>
      </c>
      <c r="H555" s="665">
        <v>0.45201103313638347</v>
      </c>
      <c r="I555" s="662" t="s">
        <v>298</v>
      </c>
    </row>
    <row r="556" spans="1:9" ht="15.75" x14ac:dyDescent="0.25">
      <c r="A556" s="657">
        <v>554</v>
      </c>
      <c r="B556" s="666" t="s">
        <v>1314</v>
      </c>
      <c r="C556" s="666" t="s">
        <v>296</v>
      </c>
      <c r="D556" s="657" t="s">
        <v>342</v>
      </c>
      <c r="E556" s="659">
        <v>9</v>
      </c>
      <c r="F556" s="658" t="s">
        <v>248</v>
      </c>
      <c r="G556" s="657" t="s">
        <v>1317</v>
      </c>
      <c r="H556" s="661">
        <v>0.46</v>
      </c>
      <c r="I556" s="662" t="s">
        <v>298</v>
      </c>
    </row>
    <row r="557" spans="1:9" ht="15.75" x14ac:dyDescent="0.25">
      <c r="A557" s="657">
        <v>555</v>
      </c>
      <c r="B557" s="667" t="s">
        <v>1315</v>
      </c>
      <c r="C557" s="658" t="s">
        <v>296</v>
      </c>
      <c r="D557" s="657" t="s">
        <v>342</v>
      </c>
      <c r="E557" s="659">
        <v>13</v>
      </c>
      <c r="F557" s="658" t="s">
        <v>248</v>
      </c>
      <c r="G557" s="657" t="s">
        <v>1317</v>
      </c>
      <c r="H557" s="665">
        <v>0.46</v>
      </c>
      <c r="I557" s="662" t="s">
        <v>298</v>
      </c>
    </row>
    <row r="558" spans="1:9" ht="15.75" x14ac:dyDescent="0.25">
      <c r="A558" s="657">
        <v>556</v>
      </c>
      <c r="B558" s="658" t="s">
        <v>1314</v>
      </c>
      <c r="C558" s="658" t="s">
        <v>296</v>
      </c>
      <c r="D558" s="657" t="s">
        <v>342</v>
      </c>
      <c r="E558" s="659">
        <v>17</v>
      </c>
      <c r="F558" s="658" t="s">
        <v>276</v>
      </c>
      <c r="G558" s="657" t="s">
        <v>1317</v>
      </c>
      <c r="H558" s="665">
        <v>0.46</v>
      </c>
      <c r="I558" s="662" t="s">
        <v>298</v>
      </c>
    </row>
    <row r="559" spans="1:9" ht="15.75" x14ac:dyDescent="0.25">
      <c r="A559" s="657">
        <v>557</v>
      </c>
      <c r="B559" s="658" t="s">
        <v>285</v>
      </c>
      <c r="C559" s="658" t="s">
        <v>296</v>
      </c>
      <c r="D559" s="657" t="s">
        <v>342</v>
      </c>
      <c r="E559" s="659">
        <v>22</v>
      </c>
      <c r="F559" s="658" t="s">
        <v>276</v>
      </c>
      <c r="G559" s="657" t="s">
        <v>1317</v>
      </c>
      <c r="H559" s="665">
        <v>0.46</v>
      </c>
      <c r="I559" s="662" t="s">
        <v>298</v>
      </c>
    </row>
    <row r="560" spans="1:9" ht="15.75" x14ac:dyDescent="0.25">
      <c r="A560" s="657">
        <v>558</v>
      </c>
      <c r="B560" s="658" t="s">
        <v>1314</v>
      </c>
      <c r="C560" s="658" t="s">
        <v>296</v>
      </c>
      <c r="D560" s="657" t="s">
        <v>342</v>
      </c>
      <c r="E560" s="659">
        <v>15</v>
      </c>
      <c r="F560" s="658" t="s">
        <v>248</v>
      </c>
      <c r="G560" s="662">
        <v>1.175E-2</v>
      </c>
      <c r="H560" s="661">
        <v>0.47</v>
      </c>
      <c r="I560" s="662" t="s">
        <v>298</v>
      </c>
    </row>
    <row r="561" spans="1:9" ht="15.75" x14ac:dyDescent="0.25">
      <c r="A561" s="657">
        <v>559</v>
      </c>
      <c r="B561" s="666" t="s">
        <v>1314</v>
      </c>
      <c r="C561" s="666" t="s">
        <v>296</v>
      </c>
      <c r="D561" s="657" t="s">
        <v>342</v>
      </c>
      <c r="E561" s="659">
        <v>19</v>
      </c>
      <c r="F561" s="658" t="s">
        <v>276</v>
      </c>
      <c r="G561" s="657" t="s">
        <v>1317</v>
      </c>
      <c r="H561" s="661">
        <v>0.47</v>
      </c>
      <c r="I561" s="662" t="s">
        <v>298</v>
      </c>
    </row>
    <row r="562" spans="1:9" ht="31.5" x14ac:dyDescent="0.25">
      <c r="A562" s="657">
        <v>560</v>
      </c>
      <c r="B562" s="666" t="s">
        <v>285</v>
      </c>
      <c r="C562" s="666" t="s">
        <v>296</v>
      </c>
      <c r="D562" s="657" t="s">
        <v>342</v>
      </c>
      <c r="E562" s="659">
        <v>17</v>
      </c>
      <c r="F562" s="658" t="s">
        <v>276</v>
      </c>
      <c r="G562" s="657" t="s">
        <v>1317</v>
      </c>
      <c r="H562" s="661">
        <v>0.47</v>
      </c>
      <c r="I562" s="657" t="s">
        <v>297</v>
      </c>
    </row>
    <row r="563" spans="1:9" ht="15.75" x14ac:dyDescent="0.25">
      <c r="A563" s="657">
        <v>561</v>
      </c>
      <c r="B563" s="658" t="s">
        <v>1315</v>
      </c>
      <c r="C563" s="657" t="s">
        <v>296</v>
      </c>
      <c r="D563" s="657" t="s">
        <v>342</v>
      </c>
      <c r="E563" s="659">
        <v>15</v>
      </c>
      <c r="F563" s="658" t="s">
        <v>248</v>
      </c>
      <c r="G563" s="657">
        <v>0.48</v>
      </c>
      <c r="H563" s="663">
        <v>0.48</v>
      </c>
      <c r="I563" s="662" t="s">
        <v>298</v>
      </c>
    </row>
    <row r="564" spans="1:9" ht="15.75" x14ac:dyDescent="0.25">
      <c r="A564" s="657">
        <v>562</v>
      </c>
      <c r="B564" s="658" t="s">
        <v>1316</v>
      </c>
      <c r="C564" s="658" t="s">
        <v>296</v>
      </c>
      <c r="D564" s="657" t="s">
        <v>342</v>
      </c>
      <c r="E564" s="659">
        <v>15</v>
      </c>
      <c r="F564" s="658" t="s">
        <v>248</v>
      </c>
      <c r="G564" s="657" t="s">
        <v>1317</v>
      </c>
      <c r="H564" s="665">
        <v>0.48</v>
      </c>
      <c r="I564" s="662" t="s">
        <v>298</v>
      </c>
    </row>
    <row r="565" spans="1:9" ht="15.75" x14ac:dyDescent="0.25">
      <c r="A565" s="657">
        <v>563</v>
      </c>
      <c r="B565" s="658" t="s">
        <v>1316</v>
      </c>
      <c r="C565" s="658" t="s">
        <v>296</v>
      </c>
      <c r="D565" s="657" t="s">
        <v>342</v>
      </c>
      <c r="E565" s="659">
        <v>15</v>
      </c>
      <c r="F565" s="658" t="s">
        <v>248</v>
      </c>
      <c r="G565" s="657" t="s">
        <v>1317</v>
      </c>
      <c r="H565" s="665">
        <v>0.48</v>
      </c>
      <c r="I565" s="657" t="s">
        <v>297</v>
      </c>
    </row>
    <row r="566" spans="1:9" ht="15.75" x14ac:dyDescent="0.25">
      <c r="A566" s="657">
        <v>564</v>
      </c>
      <c r="B566" s="658" t="s">
        <v>1314</v>
      </c>
      <c r="C566" s="657" t="s">
        <v>296</v>
      </c>
      <c r="D566" s="657" t="s">
        <v>342</v>
      </c>
      <c r="E566" s="659">
        <v>20</v>
      </c>
      <c r="F566" s="658" t="s">
        <v>276</v>
      </c>
      <c r="G566" s="657">
        <v>0.48</v>
      </c>
      <c r="H566" s="663">
        <v>0.48</v>
      </c>
      <c r="I566" s="662" t="s">
        <v>298</v>
      </c>
    </row>
    <row r="567" spans="1:9" ht="15.75" x14ac:dyDescent="0.25">
      <c r="A567" s="657">
        <v>565</v>
      </c>
      <c r="B567" s="658" t="s">
        <v>1316</v>
      </c>
      <c r="C567" s="658" t="s">
        <v>296</v>
      </c>
      <c r="D567" s="657" t="s">
        <v>342</v>
      </c>
      <c r="E567" s="659" t="s">
        <v>1317</v>
      </c>
      <c r="F567" s="658" t="s">
        <v>276</v>
      </c>
      <c r="G567" s="657" t="s">
        <v>1317</v>
      </c>
      <c r="H567" s="661">
        <v>0.48</v>
      </c>
      <c r="I567" s="662" t="s">
        <v>298</v>
      </c>
    </row>
    <row r="568" spans="1:9" ht="31.5" x14ac:dyDescent="0.25">
      <c r="A568" s="657">
        <v>566</v>
      </c>
      <c r="B568" s="659" t="s">
        <v>1316</v>
      </c>
      <c r="C568" s="659" t="s">
        <v>296</v>
      </c>
      <c r="D568" s="657" t="s">
        <v>342</v>
      </c>
      <c r="E568" s="659">
        <v>15</v>
      </c>
      <c r="F568" s="659" t="s">
        <v>248</v>
      </c>
      <c r="G568" s="657" t="s">
        <v>1317</v>
      </c>
      <c r="H568" s="668">
        <v>0.48199999999999998</v>
      </c>
      <c r="I568" s="662" t="s">
        <v>298</v>
      </c>
    </row>
    <row r="569" spans="1:9" ht="15.75" x14ac:dyDescent="0.25">
      <c r="A569" s="657">
        <v>567</v>
      </c>
      <c r="B569" s="667" t="s">
        <v>1314</v>
      </c>
      <c r="C569" s="658" t="s">
        <v>296</v>
      </c>
      <c r="D569" s="657" t="s">
        <v>342</v>
      </c>
      <c r="E569" s="659">
        <v>36</v>
      </c>
      <c r="F569" s="658" t="s">
        <v>276</v>
      </c>
      <c r="G569" s="662">
        <v>0.48817191578729419</v>
      </c>
      <c r="H569" s="665">
        <v>0.48817191578729419</v>
      </c>
      <c r="I569" s="662" t="s">
        <v>298</v>
      </c>
    </row>
    <row r="570" spans="1:9" ht="15.75" x14ac:dyDescent="0.25">
      <c r="A570" s="657">
        <v>568</v>
      </c>
      <c r="B570" s="667" t="s">
        <v>1314</v>
      </c>
      <c r="C570" s="658" t="s">
        <v>296</v>
      </c>
      <c r="D570" s="657" t="s">
        <v>342</v>
      </c>
      <c r="E570" s="659">
        <v>36</v>
      </c>
      <c r="F570" s="658" t="s">
        <v>276</v>
      </c>
      <c r="G570" s="662">
        <v>0.48817191578729419</v>
      </c>
      <c r="H570" s="665">
        <v>0.48817191578729419</v>
      </c>
      <c r="I570" s="662" t="s">
        <v>298</v>
      </c>
    </row>
    <row r="571" spans="1:9" ht="15.75" x14ac:dyDescent="0.25">
      <c r="A571" s="657">
        <v>569</v>
      </c>
      <c r="B571" s="658" t="s">
        <v>1316</v>
      </c>
      <c r="C571" s="658" t="s">
        <v>296</v>
      </c>
      <c r="D571" s="657" t="s">
        <v>342</v>
      </c>
      <c r="E571" s="659">
        <v>12</v>
      </c>
      <c r="F571" s="658" t="s">
        <v>248</v>
      </c>
      <c r="G571" s="662">
        <v>8.1666666666666658E-3</v>
      </c>
      <c r="H571" s="661">
        <v>0.49</v>
      </c>
      <c r="I571" s="657" t="s">
        <v>297</v>
      </c>
    </row>
    <row r="572" spans="1:9" ht="31.5" x14ac:dyDescent="0.25">
      <c r="A572" s="657">
        <v>570</v>
      </c>
      <c r="B572" s="659" t="s">
        <v>1319</v>
      </c>
      <c r="C572" s="659" t="s">
        <v>296</v>
      </c>
      <c r="D572" s="657" t="s">
        <v>342</v>
      </c>
      <c r="E572" s="659">
        <v>15</v>
      </c>
      <c r="F572" s="659" t="s">
        <v>248</v>
      </c>
      <c r="G572" s="657" t="s">
        <v>1317</v>
      </c>
      <c r="H572" s="668">
        <v>0.49099999999999999</v>
      </c>
      <c r="I572" s="662" t="s">
        <v>298</v>
      </c>
    </row>
    <row r="573" spans="1:9" ht="31.5" x14ac:dyDescent="0.25">
      <c r="A573" s="657">
        <v>571</v>
      </c>
      <c r="B573" s="659" t="s">
        <v>1316</v>
      </c>
      <c r="C573" s="659" t="s">
        <v>296</v>
      </c>
      <c r="D573" s="657" t="s">
        <v>342</v>
      </c>
      <c r="E573" s="659">
        <v>15</v>
      </c>
      <c r="F573" s="659" t="s">
        <v>248</v>
      </c>
      <c r="G573" s="657" t="s">
        <v>1317</v>
      </c>
      <c r="H573" s="668">
        <v>0.49099999999999999</v>
      </c>
      <c r="I573" s="662" t="s">
        <v>298</v>
      </c>
    </row>
    <row r="574" spans="1:9" ht="31.5" x14ac:dyDescent="0.25">
      <c r="A574" s="657">
        <v>572</v>
      </c>
      <c r="B574" s="659" t="s">
        <v>1316</v>
      </c>
      <c r="C574" s="659" t="s">
        <v>296</v>
      </c>
      <c r="D574" s="657" t="s">
        <v>342</v>
      </c>
      <c r="E574" s="659">
        <v>15</v>
      </c>
      <c r="F574" s="659" t="s">
        <v>248</v>
      </c>
      <c r="G574" s="657" t="s">
        <v>1317</v>
      </c>
      <c r="H574" s="668">
        <v>0.49099999999999999</v>
      </c>
      <c r="I574" s="662" t="s">
        <v>298</v>
      </c>
    </row>
    <row r="575" spans="1:9" ht="31.5" x14ac:dyDescent="0.25">
      <c r="A575" s="657">
        <v>573</v>
      </c>
      <c r="B575" s="659" t="s">
        <v>1316</v>
      </c>
      <c r="C575" s="659" t="s">
        <v>296</v>
      </c>
      <c r="D575" s="657" t="s">
        <v>342</v>
      </c>
      <c r="E575" s="659">
        <v>15</v>
      </c>
      <c r="F575" s="659" t="s">
        <v>248</v>
      </c>
      <c r="G575" s="657" t="s">
        <v>1317</v>
      </c>
      <c r="H575" s="668">
        <v>0.49099999999999999</v>
      </c>
      <c r="I575" s="662" t="s">
        <v>298</v>
      </c>
    </row>
    <row r="576" spans="1:9" ht="31.5" x14ac:dyDescent="0.25">
      <c r="A576" s="657">
        <v>574</v>
      </c>
      <c r="B576" s="659" t="s">
        <v>1316</v>
      </c>
      <c r="C576" s="659" t="s">
        <v>296</v>
      </c>
      <c r="D576" s="657" t="s">
        <v>342</v>
      </c>
      <c r="E576" s="659">
        <v>15</v>
      </c>
      <c r="F576" s="659" t="s">
        <v>248</v>
      </c>
      <c r="G576" s="657" t="s">
        <v>1317</v>
      </c>
      <c r="H576" s="668">
        <v>0.49099999999999999</v>
      </c>
      <c r="I576" s="662" t="s">
        <v>298</v>
      </c>
    </row>
    <row r="577" spans="1:9" ht="31.5" x14ac:dyDescent="0.25">
      <c r="A577" s="657">
        <v>575</v>
      </c>
      <c r="B577" s="659" t="s">
        <v>1316</v>
      </c>
      <c r="C577" s="659" t="s">
        <v>296</v>
      </c>
      <c r="D577" s="657" t="s">
        <v>342</v>
      </c>
      <c r="E577" s="659">
        <v>15</v>
      </c>
      <c r="F577" s="659" t="s">
        <v>248</v>
      </c>
      <c r="G577" s="657" t="s">
        <v>1317</v>
      </c>
      <c r="H577" s="668">
        <v>0.49199999999999999</v>
      </c>
      <c r="I577" s="662" t="s">
        <v>298</v>
      </c>
    </row>
    <row r="578" spans="1:9" ht="15.75" x14ac:dyDescent="0.25">
      <c r="A578" s="657">
        <v>576</v>
      </c>
      <c r="B578" s="658" t="s">
        <v>1314</v>
      </c>
      <c r="C578" s="658" t="s">
        <v>296</v>
      </c>
      <c r="D578" s="657" t="s">
        <v>342</v>
      </c>
      <c r="E578" s="659">
        <v>10</v>
      </c>
      <c r="F578" s="658" t="s">
        <v>248</v>
      </c>
      <c r="G578" s="662">
        <v>4.7084482618373266E-3</v>
      </c>
      <c r="H578" s="661">
        <v>0.49947219161570366</v>
      </c>
      <c r="I578" s="662" t="s">
        <v>298</v>
      </c>
    </row>
    <row r="579" spans="1:9" ht="15.75" x14ac:dyDescent="0.25">
      <c r="A579" s="657">
        <v>577</v>
      </c>
      <c r="B579" s="658" t="s">
        <v>1316</v>
      </c>
      <c r="C579" s="658" t="s">
        <v>296</v>
      </c>
      <c r="D579" s="657" t="s">
        <v>342</v>
      </c>
      <c r="E579" s="659">
        <v>9</v>
      </c>
      <c r="F579" s="658" t="s">
        <v>248</v>
      </c>
      <c r="G579" s="662">
        <v>6.2500000000000003E-3</v>
      </c>
      <c r="H579" s="661">
        <v>0.5</v>
      </c>
      <c r="I579" s="662" t="s">
        <v>298</v>
      </c>
    </row>
    <row r="580" spans="1:9" ht="15.75" x14ac:dyDescent="0.25">
      <c r="A580" s="657">
        <v>578</v>
      </c>
      <c r="B580" s="658" t="s">
        <v>1316</v>
      </c>
      <c r="C580" s="658" t="s">
        <v>296</v>
      </c>
      <c r="D580" s="657" t="s">
        <v>342</v>
      </c>
      <c r="E580" s="659">
        <v>15</v>
      </c>
      <c r="F580" s="658" t="s">
        <v>248</v>
      </c>
      <c r="G580" s="657" t="s">
        <v>1317</v>
      </c>
      <c r="H580" s="665">
        <v>0.5</v>
      </c>
      <c r="I580" s="662" t="s">
        <v>298</v>
      </c>
    </row>
    <row r="581" spans="1:9" ht="15.75" x14ac:dyDescent="0.25">
      <c r="A581" s="657">
        <v>579</v>
      </c>
      <c r="B581" s="658" t="s">
        <v>1316</v>
      </c>
      <c r="C581" s="658" t="s">
        <v>296</v>
      </c>
      <c r="D581" s="657" t="s">
        <v>342</v>
      </c>
      <c r="E581" s="659">
        <v>15</v>
      </c>
      <c r="F581" s="658" t="s">
        <v>248</v>
      </c>
      <c r="G581" s="657" t="s">
        <v>1317</v>
      </c>
      <c r="H581" s="665">
        <v>0.5</v>
      </c>
      <c r="I581" s="662" t="s">
        <v>298</v>
      </c>
    </row>
    <row r="582" spans="1:9" ht="15.75" x14ac:dyDescent="0.25">
      <c r="A582" s="657">
        <v>580</v>
      </c>
      <c r="B582" s="658" t="s">
        <v>1314</v>
      </c>
      <c r="C582" s="658" t="s">
        <v>296</v>
      </c>
      <c r="D582" s="657" t="s">
        <v>342</v>
      </c>
      <c r="E582" s="659">
        <v>20</v>
      </c>
      <c r="F582" s="658" t="s">
        <v>276</v>
      </c>
      <c r="G582" s="657" t="s">
        <v>1317</v>
      </c>
      <c r="H582" s="665">
        <v>0.5</v>
      </c>
      <c r="I582" s="662" t="s">
        <v>298</v>
      </c>
    </row>
    <row r="583" spans="1:9" ht="15.75" x14ac:dyDescent="0.25">
      <c r="A583" s="657">
        <v>581</v>
      </c>
      <c r="B583" s="658" t="s">
        <v>1314</v>
      </c>
      <c r="C583" s="658" t="s">
        <v>296</v>
      </c>
      <c r="D583" s="657" t="s">
        <v>342</v>
      </c>
      <c r="E583" s="659">
        <v>20</v>
      </c>
      <c r="F583" s="658" t="s">
        <v>276</v>
      </c>
      <c r="G583" s="657" t="s">
        <v>1317</v>
      </c>
      <c r="H583" s="665">
        <v>0.5</v>
      </c>
      <c r="I583" s="662" t="s">
        <v>298</v>
      </c>
    </row>
    <row r="584" spans="1:9" ht="15.75" x14ac:dyDescent="0.25">
      <c r="A584" s="657">
        <v>582</v>
      </c>
      <c r="B584" s="658" t="s">
        <v>1316</v>
      </c>
      <c r="C584" s="658" t="s">
        <v>296</v>
      </c>
      <c r="D584" s="657" t="s">
        <v>342</v>
      </c>
      <c r="E584" s="659">
        <v>20</v>
      </c>
      <c r="F584" s="658" t="s">
        <v>276</v>
      </c>
      <c r="G584" s="657" t="s">
        <v>1317</v>
      </c>
      <c r="H584" s="665">
        <v>0.5</v>
      </c>
      <c r="I584" s="662" t="s">
        <v>298</v>
      </c>
    </row>
    <row r="585" spans="1:9" ht="15.75" x14ac:dyDescent="0.25">
      <c r="A585" s="657">
        <v>583</v>
      </c>
      <c r="B585" s="658" t="s">
        <v>1316</v>
      </c>
      <c r="C585" s="658" t="s">
        <v>296</v>
      </c>
      <c r="D585" s="657" t="s">
        <v>342</v>
      </c>
      <c r="E585" s="659">
        <v>20</v>
      </c>
      <c r="F585" s="658" t="s">
        <v>276</v>
      </c>
      <c r="G585" s="657" t="s">
        <v>1317</v>
      </c>
      <c r="H585" s="665">
        <v>0.5</v>
      </c>
      <c r="I585" s="657" t="s">
        <v>297</v>
      </c>
    </row>
    <row r="586" spans="1:9" ht="15.75" x14ac:dyDescent="0.25">
      <c r="A586" s="657">
        <v>584</v>
      </c>
      <c r="B586" s="658" t="s">
        <v>1316</v>
      </c>
      <c r="C586" s="658" t="s">
        <v>296</v>
      </c>
      <c r="D586" s="657" t="s">
        <v>342</v>
      </c>
      <c r="E586" s="659">
        <v>21</v>
      </c>
      <c r="F586" s="658" t="s">
        <v>276</v>
      </c>
      <c r="G586" s="657" t="s">
        <v>1317</v>
      </c>
      <c r="H586" s="661">
        <v>0.5</v>
      </c>
      <c r="I586" s="662" t="s">
        <v>298</v>
      </c>
    </row>
    <row r="587" spans="1:9" ht="15.75" x14ac:dyDescent="0.25">
      <c r="A587" s="657">
        <v>585</v>
      </c>
      <c r="B587" s="658" t="s">
        <v>1316</v>
      </c>
      <c r="C587" s="658" t="s">
        <v>296</v>
      </c>
      <c r="D587" s="657" t="s">
        <v>342</v>
      </c>
      <c r="E587" s="659">
        <v>22</v>
      </c>
      <c r="F587" s="658" t="s">
        <v>276</v>
      </c>
      <c r="G587" s="657" t="s">
        <v>1317</v>
      </c>
      <c r="H587" s="665">
        <v>0.5</v>
      </c>
      <c r="I587" s="662" t="s">
        <v>298</v>
      </c>
    </row>
    <row r="588" spans="1:9" ht="15.75" x14ac:dyDescent="0.25">
      <c r="A588" s="657">
        <v>586</v>
      </c>
      <c r="B588" s="658" t="s">
        <v>1316</v>
      </c>
      <c r="C588" s="658" t="s">
        <v>296</v>
      </c>
      <c r="D588" s="657" t="s">
        <v>342</v>
      </c>
      <c r="E588" s="659">
        <v>22</v>
      </c>
      <c r="F588" s="658" t="s">
        <v>276</v>
      </c>
      <c r="G588" s="657" t="s">
        <v>1317</v>
      </c>
      <c r="H588" s="665">
        <v>0.5</v>
      </c>
      <c r="I588" s="662" t="s">
        <v>298</v>
      </c>
    </row>
    <row r="589" spans="1:9" ht="15.75" x14ac:dyDescent="0.25">
      <c r="A589" s="657">
        <v>587</v>
      </c>
      <c r="B589" s="658" t="s">
        <v>1316</v>
      </c>
      <c r="C589" s="658" t="s">
        <v>296</v>
      </c>
      <c r="D589" s="657" t="s">
        <v>342</v>
      </c>
      <c r="E589" s="659">
        <v>23</v>
      </c>
      <c r="F589" s="658" t="s">
        <v>276</v>
      </c>
      <c r="G589" s="657" t="s">
        <v>1317</v>
      </c>
      <c r="H589" s="665">
        <v>0.5</v>
      </c>
      <c r="I589" s="662" t="s">
        <v>298</v>
      </c>
    </row>
    <row r="590" spans="1:9" ht="15.75" x14ac:dyDescent="0.25">
      <c r="A590" s="657">
        <v>588</v>
      </c>
      <c r="B590" s="658" t="s">
        <v>1316</v>
      </c>
      <c r="C590" s="658" t="s">
        <v>296</v>
      </c>
      <c r="D590" s="657" t="s">
        <v>342</v>
      </c>
      <c r="E590" s="659">
        <v>24</v>
      </c>
      <c r="F590" s="658" t="s">
        <v>276</v>
      </c>
      <c r="G590" s="657" t="s">
        <v>1317</v>
      </c>
      <c r="H590" s="661">
        <v>0.5</v>
      </c>
      <c r="I590" s="662" t="s">
        <v>298</v>
      </c>
    </row>
    <row r="591" spans="1:9" ht="15.75" x14ac:dyDescent="0.25">
      <c r="A591" s="657">
        <v>589</v>
      </c>
      <c r="B591" s="658" t="s">
        <v>1316</v>
      </c>
      <c r="C591" s="658" t="s">
        <v>296</v>
      </c>
      <c r="D591" s="657" t="s">
        <v>342</v>
      </c>
      <c r="E591" s="659" t="s">
        <v>1317</v>
      </c>
      <c r="F591" s="658" t="s">
        <v>276</v>
      </c>
      <c r="G591" s="657" t="s">
        <v>1317</v>
      </c>
      <c r="H591" s="661">
        <v>0.5</v>
      </c>
      <c r="I591" s="662" t="s">
        <v>298</v>
      </c>
    </row>
    <row r="592" spans="1:9" ht="15.75" x14ac:dyDescent="0.25">
      <c r="A592" s="657">
        <v>590</v>
      </c>
      <c r="B592" s="658" t="s">
        <v>1316</v>
      </c>
      <c r="C592" s="658" t="s">
        <v>296</v>
      </c>
      <c r="D592" s="657" t="s">
        <v>342</v>
      </c>
      <c r="E592" s="659" t="s">
        <v>1317</v>
      </c>
      <c r="F592" s="658" t="s">
        <v>276</v>
      </c>
      <c r="G592" s="657" t="s">
        <v>1317</v>
      </c>
      <c r="H592" s="661">
        <v>0.5</v>
      </c>
      <c r="I592" s="662" t="s">
        <v>298</v>
      </c>
    </row>
    <row r="593" spans="1:9" ht="15.75" x14ac:dyDescent="0.25">
      <c r="A593" s="657">
        <v>591</v>
      </c>
      <c r="B593" s="658" t="s">
        <v>1316</v>
      </c>
      <c r="C593" s="658" t="s">
        <v>296</v>
      </c>
      <c r="D593" s="657" t="s">
        <v>342</v>
      </c>
      <c r="E593" s="659" t="s">
        <v>1317</v>
      </c>
      <c r="F593" s="658" t="s">
        <v>276</v>
      </c>
      <c r="G593" s="657" t="s">
        <v>1317</v>
      </c>
      <c r="H593" s="661">
        <v>0.5</v>
      </c>
      <c r="I593" s="662" t="s">
        <v>298</v>
      </c>
    </row>
    <row r="594" spans="1:9" ht="15.75" x14ac:dyDescent="0.25">
      <c r="A594" s="657">
        <v>592</v>
      </c>
      <c r="B594" s="658" t="s">
        <v>285</v>
      </c>
      <c r="C594" s="658" t="s">
        <v>296</v>
      </c>
      <c r="D594" s="657" t="s">
        <v>342</v>
      </c>
      <c r="E594" s="659">
        <v>22</v>
      </c>
      <c r="F594" s="658" t="s">
        <v>276</v>
      </c>
      <c r="G594" s="657" t="s">
        <v>1317</v>
      </c>
      <c r="H594" s="665">
        <v>0.5</v>
      </c>
      <c r="I594" s="662" t="s">
        <v>298</v>
      </c>
    </row>
    <row r="595" spans="1:9" ht="15.75" x14ac:dyDescent="0.25">
      <c r="A595" s="657">
        <v>593</v>
      </c>
      <c r="B595" s="658" t="s">
        <v>285</v>
      </c>
      <c r="C595" s="658" t="s">
        <v>296</v>
      </c>
      <c r="D595" s="657" t="s">
        <v>342</v>
      </c>
      <c r="E595" s="659" t="s">
        <v>1317</v>
      </c>
      <c r="F595" s="658" t="s">
        <v>276</v>
      </c>
      <c r="G595" s="657" t="s">
        <v>1317</v>
      </c>
      <c r="H595" s="661">
        <v>0.5</v>
      </c>
      <c r="I595" s="662" t="s">
        <v>298</v>
      </c>
    </row>
    <row r="596" spans="1:9" ht="15.75" x14ac:dyDescent="0.25">
      <c r="A596" s="657">
        <v>594</v>
      </c>
      <c r="B596" s="659" t="s">
        <v>1314</v>
      </c>
      <c r="C596" s="659" t="s">
        <v>296</v>
      </c>
      <c r="D596" s="657" t="s">
        <v>342</v>
      </c>
      <c r="E596" s="659">
        <v>15</v>
      </c>
      <c r="F596" s="659" t="s">
        <v>248</v>
      </c>
      <c r="G596" s="657" t="s">
        <v>1317</v>
      </c>
      <c r="H596" s="668">
        <v>0.50600000000000001</v>
      </c>
      <c r="I596" s="662" t="s">
        <v>298</v>
      </c>
    </row>
    <row r="597" spans="1:9" ht="15.75" x14ac:dyDescent="0.25">
      <c r="A597" s="657">
        <v>595</v>
      </c>
      <c r="B597" s="658" t="s">
        <v>1316</v>
      </c>
      <c r="C597" s="658" t="s">
        <v>296</v>
      </c>
      <c r="D597" s="657" t="s">
        <v>342</v>
      </c>
      <c r="E597" s="659">
        <v>15</v>
      </c>
      <c r="F597" s="658" t="s">
        <v>248</v>
      </c>
      <c r="G597" s="662">
        <v>1.0625000000000001E-2</v>
      </c>
      <c r="H597" s="661">
        <v>0.51</v>
      </c>
      <c r="I597" s="657" t="s">
        <v>297</v>
      </c>
    </row>
    <row r="598" spans="1:9" ht="31.5" x14ac:dyDescent="0.25">
      <c r="A598" s="657">
        <v>596</v>
      </c>
      <c r="B598" s="666" t="s">
        <v>285</v>
      </c>
      <c r="C598" s="666" t="s">
        <v>296</v>
      </c>
      <c r="D598" s="657" t="s">
        <v>342</v>
      </c>
      <c r="E598" s="659">
        <v>18</v>
      </c>
      <c r="F598" s="658" t="s">
        <v>276</v>
      </c>
      <c r="G598" s="657" t="s">
        <v>1317</v>
      </c>
      <c r="H598" s="661">
        <v>0.51</v>
      </c>
      <c r="I598" s="657" t="s">
        <v>297</v>
      </c>
    </row>
    <row r="599" spans="1:9" ht="15.75" x14ac:dyDescent="0.25">
      <c r="A599" s="657">
        <v>597</v>
      </c>
      <c r="B599" s="667" t="s">
        <v>1314</v>
      </c>
      <c r="C599" s="658" t="s">
        <v>296</v>
      </c>
      <c r="D599" s="657" t="s">
        <v>342</v>
      </c>
      <c r="E599" s="659">
        <v>34</v>
      </c>
      <c r="F599" s="658" t="s">
        <v>276</v>
      </c>
      <c r="G599" s="662">
        <v>0.51981268810684089</v>
      </c>
      <c r="H599" s="665">
        <v>0.51981268810684089</v>
      </c>
      <c r="I599" s="662" t="s">
        <v>298</v>
      </c>
    </row>
    <row r="600" spans="1:9" ht="15.75" x14ac:dyDescent="0.25">
      <c r="A600" s="657">
        <v>598</v>
      </c>
      <c r="B600" s="658" t="s">
        <v>1314</v>
      </c>
      <c r="C600" s="658" t="s">
        <v>296</v>
      </c>
      <c r="D600" s="657" t="s">
        <v>342</v>
      </c>
      <c r="E600" s="659">
        <v>15</v>
      </c>
      <c r="F600" s="658" t="s">
        <v>248</v>
      </c>
      <c r="G600" s="657" t="s">
        <v>1317</v>
      </c>
      <c r="H600" s="665">
        <v>0.52</v>
      </c>
      <c r="I600" s="662" t="s">
        <v>298</v>
      </c>
    </row>
    <row r="601" spans="1:9" ht="15.75" x14ac:dyDescent="0.25">
      <c r="A601" s="657">
        <v>599</v>
      </c>
      <c r="B601" s="658" t="s">
        <v>1314</v>
      </c>
      <c r="C601" s="658" t="s">
        <v>296</v>
      </c>
      <c r="D601" s="657" t="s">
        <v>342</v>
      </c>
      <c r="E601" s="659">
        <v>15</v>
      </c>
      <c r="F601" s="658" t="s">
        <v>248</v>
      </c>
      <c r="G601" s="657" t="s">
        <v>1317</v>
      </c>
      <c r="H601" s="665">
        <v>0.52</v>
      </c>
      <c r="I601" s="662" t="s">
        <v>298</v>
      </c>
    </row>
    <row r="602" spans="1:9" ht="15.75" x14ac:dyDescent="0.25">
      <c r="A602" s="657">
        <v>600</v>
      </c>
      <c r="B602" s="658" t="s">
        <v>1314</v>
      </c>
      <c r="C602" s="658" t="s">
        <v>296</v>
      </c>
      <c r="D602" s="657" t="s">
        <v>342</v>
      </c>
      <c r="E602" s="659">
        <v>15</v>
      </c>
      <c r="F602" s="658" t="s">
        <v>248</v>
      </c>
      <c r="G602" s="657" t="s">
        <v>1317</v>
      </c>
      <c r="H602" s="665">
        <v>0.52</v>
      </c>
      <c r="I602" s="662" t="s">
        <v>298</v>
      </c>
    </row>
    <row r="603" spans="1:9" ht="15.75" x14ac:dyDescent="0.25">
      <c r="A603" s="657">
        <v>601</v>
      </c>
      <c r="B603" s="658" t="s">
        <v>1314</v>
      </c>
      <c r="C603" s="658" t="s">
        <v>296</v>
      </c>
      <c r="D603" s="657" t="s">
        <v>342</v>
      </c>
      <c r="E603" s="659">
        <v>15</v>
      </c>
      <c r="F603" s="658" t="s">
        <v>248</v>
      </c>
      <c r="G603" s="657" t="s">
        <v>1317</v>
      </c>
      <c r="H603" s="665">
        <v>0.52</v>
      </c>
      <c r="I603" s="662" t="s">
        <v>298</v>
      </c>
    </row>
    <row r="604" spans="1:9" ht="15.75" x14ac:dyDescent="0.25">
      <c r="A604" s="657">
        <v>602</v>
      </c>
      <c r="B604" s="658" t="s">
        <v>1316</v>
      </c>
      <c r="C604" s="658" t="s">
        <v>296</v>
      </c>
      <c r="D604" s="657" t="s">
        <v>342</v>
      </c>
      <c r="E604" s="659">
        <v>15</v>
      </c>
      <c r="F604" s="658" t="s">
        <v>248</v>
      </c>
      <c r="G604" s="657" t="s">
        <v>1317</v>
      </c>
      <c r="H604" s="665">
        <v>0.52</v>
      </c>
      <c r="I604" s="662" t="s">
        <v>298</v>
      </c>
    </row>
    <row r="605" spans="1:9" ht="15.75" x14ac:dyDescent="0.25">
      <c r="A605" s="657">
        <v>603</v>
      </c>
      <c r="B605" s="658" t="s">
        <v>1316</v>
      </c>
      <c r="C605" s="658" t="s">
        <v>296</v>
      </c>
      <c r="D605" s="657" t="s">
        <v>342</v>
      </c>
      <c r="E605" s="659">
        <v>15</v>
      </c>
      <c r="F605" s="658" t="s">
        <v>248</v>
      </c>
      <c r="G605" s="657" t="s">
        <v>1317</v>
      </c>
      <c r="H605" s="665">
        <v>0.52</v>
      </c>
      <c r="I605" s="662" t="s">
        <v>298</v>
      </c>
    </row>
    <row r="606" spans="1:9" ht="15.75" x14ac:dyDescent="0.25">
      <c r="A606" s="657">
        <v>604</v>
      </c>
      <c r="B606" s="658" t="s">
        <v>1316</v>
      </c>
      <c r="C606" s="658" t="s">
        <v>296</v>
      </c>
      <c r="D606" s="657" t="s">
        <v>342</v>
      </c>
      <c r="E606" s="659">
        <v>15</v>
      </c>
      <c r="F606" s="658" t="s">
        <v>248</v>
      </c>
      <c r="G606" s="657" t="s">
        <v>1317</v>
      </c>
      <c r="H606" s="665">
        <v>0.52</v>
      </c>
      <c r="I606" s="662" t="s">
        <v>298</v>
      </c>
    </row>
    <row r="607" spans="1:9" ht="15.75" x14ac:dyDescent="0.25">
      <c r="A607" s="657">
        <v>605</v>
      </c>
      <c r="B607" s="658" t="s">
        <v>1316</v>
      </c>
      <c r="C607" s="658" t="s">
        <v>296</v>
      </c>
      <c r="D607" s="657" t="s">
        <v>342</v>
      </c>
      <c r="E607" s="659">
        <v>15</v>
      </c>
      <c r="F607" s="658" t="s">
        <v>248</v>
      </c>
      <c r="G607" s="657" t="s">
        <v>1317</v>
      </c>
      <c r="H607" s="665">
        <v>0.52</v>
      </c>
      <c r="I607" s="662" t="s">
        <v>298</v>
      </c>
    </row>
    <row r="608" spans="1:9" ht="15.75" x14ac:dyDescent="0.25">
      <c r="A608" s="657">
        <v>606</v>
      </c>
      <c r="B608" s="658" t="s">
        <v>1316</v>
      </c>
      <c r="C608" s="658" t="s">
        <v>296</v>
      </c>
      <c r="D608" s="657" t="s">
        <v>342</v>
      </c>
      <c r="E608" s="659">
        <v>15</v>
      </c>
      <c r="F608" s="658" t="s">
        <v>248</v>
      </c>
      <c r="G608" s="657" t="s">
        <v>1317</v>
      </c>
      <c r="H608" s="665">
        <v>0.52</v>
      </c>
      <c r="I608" s="662" t="s">
        <v>298</v>
      </c>
    </row>
    <row r="609" spans="1:9" ht="15.75" x14ac:dyDescent="0.25">
      <c r="A609" s="657">
        <v>607</v>
      </c>
      <c r="B609" s="658" t="s">
        <v>1316</v>
      </c>
      <c r="C609" s="658" t="s">
        <v>296</v>
      </c>
      <c r="D609" s="657" t="s">
        <v>342</v>
      </c>
      <c r="E609" s="659">
        <v>15</v>
      </c>
      <c r="F609" s="658" t="s">
        <v>248</v>
      </c>
      <c r="G609" s="657" t="s">
        <v>1317</v>
      </c>
      <c r="H609" s="665">
        <v>0.52</v>
      </c>
      <c r="I609" s="662" t="s">
        <v>298</v>
      </c>
    </row>
    <row r="610" spans="1:9" ht="15.75" x14ac:dyDescent="0.25">
      <c r="A610" s="657">
        <v>608</v>
      </c>
      <c r="B610" s="666" t="s">
        <v>1314</v>
      </c>
      <c r="C610" s="666" t="s">
        <v>296</v>
      </c>
      <c r="D610" s="657" t="s">
        <v>342</v>
      </c>
      <c r="E610" s="659">
        <v>12</v>
      </c>
      <c r="F610" s="658" t="s">
        <v>248</v>
      </c>
      <c r="G610" s="657" t="s">
        <v>1317</v>
      </c>
      <c r="H610" s="661">
        <v>0.53</v>
      </c>
      <c r="I610" s="662" t="s">
        <v>298</v>
      </c>
    </row>
    <row r="611" spans="1:9" ht="15.75" x14ac:dyDescent="0.25">
      <c r="A611" s="657">
        <v>609</v>
      </c>
      <c r="B611" s="658" t="s">
        <v>1314</v>
      </c>
      <c r="C611" s="658" t="s">
        <v>296</v>
      </c>
      <c r="D611" s="657" t="s">
        <v>342</v>
      </c>
      <c r="E611" s="659">
        <v>20</v>
      </c>
      <c r="F611" s="658" t="s">
        <v>276</v>
      </c>
      <c r="G611" s="657" t="s">
        <v>1317</v>
      </c>
      <c r="H611" s="665">
        <v>0.53</v>
      </c>
      <c r="I611" s="662" t="s">
        <v>298</v>
      </c>
    </row>
    <row r="612" spans="1:9" ht="15.75" x14ac:dyDescent="0.25">
      <c r="A612" s="657">
        <v>610</v>
      </c>
      <c r="B612" s="667" t="s">
        <v>1315</v>
      </c>
      <c r="C612" s="658" t="s">
        <v>296</v>
      </c>
      <c r="D612" s="657" t="s">
        <v>342</v>
      </c>
      <c r="E612" s="659">
        <v>15</v>
      </c>
      <c r="F612" s="658" t="s">
        <v>248</v>
      </c>
      <c r="G612" s="657" t="s">
        <v>1317</v>
      </c>
      <c r="H612" s="665">
        <v>0.54</v>
      </c>
      <c r="I612" s="657" t="s">
        <v>297</v>
      </c>
    </row>
    <row r="613" spans="1:9" ht="15.75" x14ac:dyDescent="0.25">
      <c r="A613" s="657">
        <v>611</v>
      </c>
      <c r="B613" s="666" t="s">
        <v>1314</v>
      </c>
      <c r="C613" s="666" t="s">
        <v>296</v>
      </c>
      <c r="D613" s="657" t="s">
        <v>342</v>
      </c>
      <c r="E613" s="659">
        <v>16</v>
      </c>
      <c r="F613" s="658" t="s">
        <v>276</v>
      </c>
      <c r="G613" s="657" t="s">
        <v>1317</v>
      </c>
      <c r="H613" s="661">
        <v>0.54</v>
      </c>
      <c r="I613" s="662" t="s">
        <v>298</v>
      </c>
    </row>
    <row r="614" spans="1:9" ht="15.75" x14ac:dyDescent="0.25">
      <c r="A614" s="657">
        <v>612</v>
      </c>
      <c r="B614" s="666" t="s">
        <v>1314</v>
      </c>
      <c r="C614" s="666" t="s">
        <v>296</v>
      </c>
      <c r="D614" s="657" t="s">
        <v>342</v>
      </c>
      <c r="E614" s="659">
        <v>36</v>
      </c>
      <c r="F614" s="658" t="s">
        <v>276</v>
      </c>
      <c r="G614" s="657" t="s">
        <v>1317</v>
      </c>
      <c r="H614" s="661">
        <v>0.54</v>
      </c>
      <c r="I614" s="657" t="s">
        <v>297</v>
      </c>
    </row>
    <row r="615" spans="1:9" ht="15.75" x14ac:dyDescent="0.25">
      <c r="A615" s="657">
        <v>613</v>
      </c>
      <c r="B615" s="658" t="s">
        <v>1316</v>
      </c>
      <c r="C615" s="658" t="s">
        <v>296</v>
      </c>
      <c r="D615" s="657" t="s">
        <v>342</v>
      </c>
      <c r="E615" s="659" t="s">
        <v>1317</v>
      </c>
      <c r="F615" s="658" t="s">
        <v>276</v>
      </c>
      <c r="G615" s="657" t="s">
        <v>1317</v>
      </c>
      <c r="H615" s="661">
        <v>0.54</v>
      </c>
      <c r="I615" s="662" t="s">
        <v>298</v>
      </c>
    </row>
    <row r="616" spans="1:9" ht="31.5" x14ac:dyDescent="0.25">
      <c r="A616" s="657">
        <v>614</v>
      </c>
      <c r="B616" s="666" t="s">
        <v>285</v>
      </c>
      <c r="C616" s="666" t="s">
        <v>296</v>
      </c>
      <c r="D616" s="657" t="s">
        <v>342</v>
      </c>
      <c r="E616" s="659">
        <v>15</v>
      </c>
      <c r="F616" s="658" t="s">
        <v>248</v>
      </c>
      <c r="G616" s="657" t="s">
        <v>1317</v>
      </c>
      <c r="H616" s="661">
        <v>0.55000000000000004</v>
      </c>
      <c r="I616" s="657" t="s">
        <v>297</v>
      </c>
    </row>
    <row r="617" spans="1:9" ht="31.5" x14ac:dyDescent="0.25">
      <c r="A617" s="657">
        <v>615</v>
      </c>
      <c r="B617" s="659" t="s">
        <v>1316</v>
      </c>
      <c r="C617" s="659" t="s">
        <v>296</v>
      </c>
      <c r="D617" s="657" t="s">
        <v>342</v>
      </c>
      <c r="E617" s="659">
        <v>15</v>
      </c>
      <c r="F617" s="659" t="s">
        <v>248</v>
      </c>
      <c r="G617" s="657" t="s">
        <v>1317</v>
      </c>
      <c r="H617" s="668">
        <v>0.55600000000000005</v>
      </c>
      <c r="I617" s="662" t="s">
        <v>298</v>
      </c>
    </row>
    <row r="618" spans="1:9" ht="31.5" x14ac:dyDescent="0.25">
      <c r="A618" s="657">
        <v>616</v>
      </c>
      <c r="B618" s="664" t="s">
        <v>1319</v>
      </c>
      <c r="C618" s="664" t="s">
        <v>902</v>
      </c>
      <c r="D618" s="657" t="s">
        <v>342</v>
      </c>
      <c r="E618" s="659">
        <v>15</v>
      </c>
      <c r="F618" s="658" t="s">
        <v>248</v>
      </c>
      <c r="G618" s="657" t="s">
        <v>1317</v>
      </c>
      <c r="H618" s="661">
        <v>0.56000000000000005</v>
      </c>
      <c r="I618" s="662" t="s">
        <v>298</v>
      </c>
    </row>
    <row r="619" spans="1:9" ht="31.5" x14ac:dyDescent="0.25">
      <c r="A619" s="657">
        <v>617</v>
      </c>
      <c r="B619" s="664" t="s">
        <v>1319</v>
      </c>
      <c r="C619" s="664" t="s">
        <v>902</v>
      </c>
      <c r="D619" s="657" t="s">
        <v>342</v>
      </c>
      <c r="E619" s="659">
        <v>15</v>
      </c>
      <c r="F619" s="658" t="s">
        <v>248</v>
      </c>
      <c r="G619" s="657" t="s">
        <v>1317</v>
      </c>
      <c r="H619" s="661">
        <v>0.56000000000000005</v>
      </c>
      <c r="I619" s="662" t="s">
        <v>298</v>
      </c>
    </row>
    <row r="620" spans="1:9" ht="31.5" x14ac:dyDescent="0.25">
      <c r="A620" s="657">
        <v>618</v>
      </c>
      <c r="B620" s="664" t="s">
        <v>1319</v>
      </c>
      <c r="C620" s="664" t="s">
        <v>902</v>
      </c>
      <c r="D620" s="657" t="s">
        <v>342</v>
      </c>
      <c r="E620" s="659">
        <v>15</v>
      </c>
      <c r="F620" s="658" t="s">
        <v>248</v>
      </c>
      <c r="G620" s="657" t="s">
        <v>1317</v>
      </c>
      <c r="H620" s="661">
        <v>0.56000000000000005</v>
      </c>
      <c r="I620" s="662" t="s">
        <v>298</v>
      </c>
    </row>
    <row r="621" spans="1:9" ht="31.5" x14ac:dyDescent="0.25">
      <c r="A621" s="657">
        <v>619</v>
      </c>
      <c r="B621" s="664" t="s">
        <v>1319</v>
      </c>
      <c r="C621" s="664" t="s">
        <v>902</v>
      </c>
      <c r="D621" s="657" t="s">
        <v>342</v>
      </c>
      <c r="E621" s="659">
        <v>15</v>
      </c>
      <c r="F621" s="658" t="s">
        <v>248</v>
      </c>
      <c r="G621" s="657" t="s">
        <v>1317</v>
      </c>
      <c r="H621" s="661">
        <v>0.56000000000000005</v>
      </c>
      <c r="I621" s="662" t="s">
        <v>298</v>
      </c>
    </row>
    <row r="622" spans="1:9" ht="31.5" x14ac:dyDescent="0.25">
      <c r="A622" s="657">
        <v>620</v>
      </c>
      <c r="B622" s="664" t="s">
        <v>1319</v>
      </c>
      <c r="C622" s="664" t="s">
        <v>902</v>
      </c>
      <c r="D622" s="657" t="s">
        <v>342</v>
      </c>
      <c r="E622" s="659">
        <v>15</v>
      </c>
      <c r="F622" s="658" t="s">
        <v>248</v>
      </c>
      <c r="G622" s="657" t="s">
        <v>1317</v>
      </c>
      <c r="H622" s="661">
        <v>0.56000000000000005</v>
      </c>
      <c r="I622" s="662" t="s">
        <v>298</v>
      </c>
    </row>
    <row r="623" spans="1:9" ht="15.75" x14ac:dyDescent="0.25">
      <c r="A623" s="657">
        <v>621</v>
      </c>
      <c r="B623" s="658" t="s">
        <v>1316</v>
      </c>
      <c r="C623" s="658" t="s">
        <v>296</v>
      </c>
      <c r="D623" s="657" t="s">
        <v>342</v>
      </c>
      <c r="E623" s="659">
        <v>8</v>
      </c>
      <c r="F623" s="658" t="s">
        <v>248</v>
      </c>
      <c r="G623" s="662">
        <v>6.2222222222222227E-3</v>
      </c>
      <c r="H623" s="661">
        <v>0.56000000000000005</v>
      </c>
      <c r="I623" s="662" t="s">
        <v>298</v>
      </c>
    </row>
    <row r="624" spans="1:9" ht="15.75" x14ac:dyDescent="0.25">
      <c r="A624" s="657">
        <v>622</v>
      </c>
      <c r="B624" s="658" t="s">
        <v>1316</v>
      </c>
      <c r="C624" s="658" t="s">
        <v>296</v>
      </c>
      <c r="D624" s="657" t="s">
        <v>342</v>
      </c>
      <c r="E624" s="659">
        <v>8</v>
      </c>
      <c r="F624" s="658" t="s">
        <v>248</v>
      </c>
      <c r="G624" s="662">
        <v>6.2222222222222227E-3</v>
      </c>
      <c r="H624" s="661">
        <v>0.56000000000000005</v>
      </c>
      <c r="I624" s="662" t="s">
        <v>298</v>
      </c>
    </row>
    <row r="625" spans="1:9" ht="31.5" x14ac:dyDescent="0.25">
      <c r="A625" s="657">
        <v>623</v>
      </c>
      <c r="B625" s="664" t="s">
        <v>1316</v>
      </c>
      <c r="C625" s="664" t="s">
        <v>296</v>
      </c>
      <c r="D625" s="657" t="s">
        <v>342</v>
      </c>
      <c r="E625" s="659">
        <v>15</v>
      </c>
      <c r="F625" s="658" t="s">
        <v>248</v>
      </c>
      <c r="G625" s="657" t="s">
        <v>1317</v>
      </c>
      <c r="H625" s="661">
        <v>0.56000000000000005</v>
      </c>
      <c r="I625" s="662" t="s">
        <v>298</v>
      </c>
    </row>
    <row r="626" spans="1:9" ht="31.5" x14ac:dyDescent="0.25">
      <c r="A626" s="657">
        <v>624</v>
      </c>
      <c r="B626" s="664" t="s">
        <v>1316</v>
      </c>
      <c r="C626" s="664" t="s">
        <v>296</v>
      </c>
      <c r="D626" s="657" t="s">
        <v>342</v>
      </c>
      <c r="E626" s="659">
        <v>15</v>
      </c>
      <c r="F626" s="658" t="s">
        <v>248</v>
      </c>
      <c r="G626" s="657" t="s">
        <v>1317</v>
      </c>
      <c r="H626" s="661">
        <v>0.56000000000000005</v>
      </c>
      <c r="I626" s="662" t="s">
        <v>298</v>
      </c>
    </row>
    <row r="627" spans="1:9" ht="31.5" x14ac:dyDescent="0.25">
      <c r="A627" s="657">
        <v>625</v>
      </c>
      <c r="B627" s="666" t="s">
        <v>285</v>
      </c>
      <c r="C627" s="666" t="s">
        <v>296</v>
      </c>
      <c r="D627" s="657" t="s">
        <v>342</v>
      </c>
      <c r="E627" s="659">
        <v>16</v>
      </c>
      <c r="F627" s="658" t="s">
        <v>276</v>
      </c>
      <c r="G627" s="657" t="s">
        <v>1317</v>
      </c>
      <c r="H627" s="661">
        <v>0.56000000000000005</v>
      </c>
      <c r="I627" s="662" t="s">
        <v>298</v>
      </c>
    </row>
    <row r="628" spans="1:9" ht="31.5" x14ac:dyDescent="0.25">
      <c r="A628" s="657">
        <v>626</v>
      </c>
      <c r="B628" s="659" t="s">
        <v>1316</v>
      </c>
      <c r="C628" s="659" t="s">
        <v>296</v>
      </c>
      <c r="D628" s="657" t="s">
        <v>342</v>
      </c>
      <c r="E628" s="659">
        <v>15</v>
      </c>
      <c r="F628" s="659" t="s">
        <v>248</v>
      </c>
      <c r="G628" s="657" t="s">
        <v>1317</v>
      </c>
      <c r="H628" s="668">
        <v>0.56299999999999994</v>
      </c>
      <c r="I628" s="662" t="s">
        <v>298</v>
      </c>
    </row>
    <row r="629" spans="1:9" ht="31.5" x14ac:dyDescent="0.25">
      <c r="A629" s="657">
        <v>627</v>
      </c>
      <c r="B629" s="659" t="s">
        <v>1316</v>
      </c>
      <c r="C629" s="659" t="s">
        <v>296</v>
      </c>
      <c r="D629" s="657" t="s">
        <v>342</v>
      </c>
      <c r="E629" s="659">
        <v>15</v>
      </c>
      <c r="F629" s="659" t="s">
        <v>248</v>
      </c>
      <c r="G629" s="657" t="s">
        <v>1317</v>
      </c>
      <c r="H629" s="668">
        <v>0.56299999999999994</v>
      </c>
      <c r="I629" s="662" t="s">
        <v>298</v>
      </c>
    </row>
    <row r="630" spans="1:9" ht="15.75" x14ac:dyDescent="0.25">
      <c r="A630" s="657">
        <v>628</v>
      </c>
      <c r="B630" s="659" t="s">
        <v>1314</v>
      </c>
      <c r="C630" s="659" t="s">
        <v>296</v>
      </c>
      <c r="D630" s="657" t="s">
        <v>342</v>
      </c>
      <c r="E630" s="659">
        <v>15</v>
      </c>
      <c r="F630" s="659" t="s">
        <v>248</v>
      </c>
      <c r="G630" s="657" t="s">
        <v>1317</v>
      </c>
      <c r="H630" s="668">
        <v>0.56699999999999995</v>
      </c>
      <c r="I630" s="662" t="s">
        <v>298</v>
      </c>
    </row>
    <row r="631" spans="1:9" ht="31.5" x14ac:dyDescent="0.25">
      <c r="A631" s="657">
        <v>629</v>
      </c>
      <c r="B631" s="659" t="s">
        <v>1316</v>
      </c>
      <c r="C631" s="659" t="s">
        <v>296</v>
      </c>
      <c r="D631" s="657" t="s">
        <v>342</v>
      </c>
      <c r="E631" s="659">
        <v>15</v>
      </c>
      <c r="F631" s="659" t="s">
        <v>248</v>
      </c>
      <c r="G631" s="657" t="s">
        <v>1317</v>
      </c>
      <c r="H631" s="668">
        <v>0.56999999999999995</v>
      </c>
      <c r="I631" s="662" t="s">
        <v>298</v>
      </c>
    </row>
    <row r="632" spans="1:9" ht="15.75" x14ac:dyDescent="0.25">
      <c r="A632" s="657">
        <v>630</v>
      </c>
      <c r="B632" s="658" t="s">
        <v>1315</v>
      </c>
      <c r="C632" s="657" t="s">
        <v>902</v>
      </c>
      <c r="D632" s="657" t="s">
        <v>342</v>
      </c>
      <c r="E632" s="659">
        <v>16</v>
      </c>
      <c r="F632" s="658" t="s">
        <v>276</v>
      </c>
      <c r="G632" s="657">
        <v>0.56999999999999995</v>
      </c>
      <c r="H632" s="663">
        <v>0.56999999999999995</v>
      </c>
      <c r="I632" s="662" t="s">
        <v>298</v>
      </c>
    </row>
    <row r="633" spans="1:9" ht="31.5" x14ac:dyDescent="0.25">
      <c r="A633" s="657">
        <v>631</v>
      </c>
      <c r="B633" s="659" t="s">
        <v>1316</v>
      </c>
      <c r="C633" s="659" t="s">
        <v>296</v>
      </c>
      <c r="D633" s="657" t="s">
        <v>342</v>
      </c>
      <c r="E633" s="659">
        <v>15</v>
      </c>
      <c r="F633" s="659" t="s">
        <v>248</v>
      </c>
      <c r="G633" s="657" t="s">
        <v>1317</v>
      </c>
      <c r="H633" s="668">
        <v>0.57299999999999995</v>
      </c>
      <c r="I633" s="662" t="s">
        <v>298</v>
      </c>
    </row>
    <row r="634" spans="1:9" ht="31.5" x14ac:dyDescent="0.25">
      <c r="A634" s="657">
        <v>632</v>
      </c>
      <c r="B634" s="659" t="s">
        <v>1316</v>
      </c>
      <c r="C634" s="659" t="s">
        <v>296</v>
      </c>
      <c r="D634" s="657" t="s">
        <v>342</v>
      </c>
      <c r="E634" s="659">
        <v>15</v>
      </c>
      <c r="F634" s="659" t="s">
        <v>248</v>
      </c>
      <c r="G634" s="657" t="s">
        <v>1317</v>
      </c>
      <c r="H634" s="668">
        <v>0.57299999999999995</v>
      </c>
      <c r="I634" s="662" t="s">
        <v>298</v>
      </c>
    </row>
    <row r="635" spans="1:9" ht="31.5" x14ac:dyDescent="0.25">
      <c r="A635" s="657">
        <v>633</v>
      </c>
      <c r="B635" s="659" t="s">
        <v>1316</v>
      </c>
      <c r="C635" s="659" t="s">
        <v>296</v>
      </c>
      <c r="D635" s="657" t="s">
        <v>342</v>
      </c>
      <c r="E635" s="659">
        <v>15</v>
      </c>
      <c r="F635" s="659" t="s">
        <v>248</v>
      </c>
      <c r="G635" s="657" t="s">
        <v>1317</v>
      </c>
      <c r="H635" s="668">
        <v>0.57599999999999996</v>
      </c>
      <c r="I635" s="662" t="s">
        <v>298</v>
      </c>
    </row>
    <row r="636" spans="1:9" ht="31.5" x14ac:dyDescent="0.25">
      <c r="A636" s="657">
        <v>634</v>
      </c>
      <c r="B636" s="664" t="s">
        <v>1319</v>
      </c>
      <c r="C636" s="664" t="s">
        <v>902</v>
      </c>
      <c r="D636" s="657" t="s">
        <v>342</v>
      </c>
      <c r="E636" s="659">
        <v>15</v>
      </c>
      <c r="F636" s="658" t="s">
        <v>248</v>
      </c>
      <c r="G636" s="657" t="s">
        <v>1317</v>
      </c>
      <c r="H636" s="661">
        <v>0.57999999999999996</v>
      </c>
      <c r="I636" s="662" t="s">
        <v>298</v>
      </c>
    </row>
    <row r="637" spans="1:9" ht="31.5" x14ac:dyDescent="0.25">
      <c r="A637" s="657">
        <v>635</v>
      </c>
      <c r="B637" s="666" t="s">
        <v>1316</v>
      </c>
      <c r="C637" s="666" t="s">
        <v>296</v>
      </c>
      <c r="D637" s="657" t="s">
        <v>342</v>
      </c>
      <c r="E637" s="659">
        <v>15</v>
      </c>
      <c r="F637" s="658" t="s">
        <v>248</v>
      </c>
      <c r="G637" s="657" t="s">
        <v>1317</v>
      </c>
      <c r="H637" s="661">
        <v>0.57999999999999996</v>
      </c>
      <c r="I637" s="662" t="s">
        <v>298</v>
      </c>
    </row>
    <row r="638" spans="1:9" ht="31.5" x14ac:dyDescent="0.25">
      <c r="A638" s="657">
        <v>636</v>
      </c>
      <c r="B638" s="659" t="s">
        <v>1316</v>
      </c>
      <c r="C638" s="659" t="s">
        <v>296</v>
      </c>
      <c r="D638" s="657" t="s">
        <v>342</v>
      </c>
      <c r="E638" s="659">
        <v>15</v>
      </c>
      <c r="F638" s="659" t="s">
        <v>248</v>
      </c>
      <c r="G638" s="657" t="s">
        <v>1317</v>
      </c>
      <c r="H638" s="668">
        <v>0.58399999999999996</v>
      </c>
      <c r="I638" s="662" t="s">
        <v>298</v>
      </c>
    </row>
    <row r="639" spans="1:9" ht="31.5" x14ac:dyDescent="0.25">
      <c r="A639" s="657">
        <v>637</v>
      </c>
      <c r="B639" s="659" t="s">
        <v>1316</v>
      </c>
      <c r="C639" s="659" t="s">
        <v>296</v>
      </c>
      <c r="D639" s="657" t="s">
        <v>342</v>
      </c>
      <c r="E639" s="659">
        <v>15</v>
      </c>
      <c r="F639" s="659" t="s">
        <v>248</v>
      </c>
      <c r="G639" s="657" t="s">
        <v>1317</v>
      </c>
      <c r="H639" s="668">
        <v>0.58399999999999996</v>
      </c>
      <c r="I639" s="662" t="s">
        <v>298</v>
      </c>
    </row>
    <row r="640" spans="1:9" ht="31.5" x14ac:dyDescent="0.25">
      <c r="A640" s="657">
        <v>638</v>
      </c>
      <c r="B640" s="659" t="s">
        <v>1316</v>
      </c>
      <c r="C640" s="659" t="s">
        <v>296</v>
      </c>
      <c r="D640" s="657" t="s">
        <v>342</v>
      </c>
      <c r="E640" s="659">
        <v>15</v>
      </c>
      <c r="F640" s="659" t="s">
        <v>248</v>
      </c>
      <c r="G640" s="657" t="s">
        <v>1317</v>
      </c>
      <c r="H640" s="668">
        <v>0.58399999999999996</v>
      </c>
      <c r="I640" s="662" t="s">
        <v>298</v>
      </c>
    </row>
    <row r="641" spans="1:9" ht="31.5" x14ac:dyDescent="0.25">
      <c r="A641" s="657">
        <v>639</v>
      </c>
      <c r="B641" s="659" t="s">
        <v>1316</v>
      </c>
      <c r="C641" s="659" t="s">
        <v>296</v>
      </c>
      <c r="D641" s="657" t="s">
        <v>342</v>
      </c>
      <c r="E641" s="659">
        <v>15</v>
      </c>
      <c r="F641" s="659" t="s">
        <v>248</v>
      </c>
      <c r="G641" s="657" t="s">
        <v>1317</v>
      </c>
      <c r="H641" s="668">
        <v>0.58399999999999996</v>
      </c>
      <c r="I641" s="662" t="s">
        <v>298</v>
      </c>
    </row>
    <row r="642" spans="1:9" ht="31.5" x14ac:dyDescent="0.25">
      <c r="A642" s="657">
        <v>640</v>
      </c>
      <c r="B642" s="659" t="s">
        <v>1316</v>
      </c>
      <c r="C642" s="659" t="s">
        <v>296</v>
      </c>
      <c r="D642" s="657" t="s">
        <v>342</v>
      </c>
      <c r="E642" s="659">
        <v>15</v>
      </c>
      <c r="F642" s="659" t="s">
        <v>248</v>
      </c>
      <c r="G642" s="657" t="s">
        <v>1317</v>
      </c>
      <c r="H642" s="668">
        <v>0.58399999999999996</v>
      </c>
      <c r="I642" s="662" t="s">
        <v>298</v>
      </c>
    </row>
    <row r="643" spans="1:9" ht="31.5" x14ac:dyDescent="0.25">
      <c r="A643" s="657">
        <v>641</v>
      </c>
      <c r="B643" s="659" t="s">
        <v>1316</v>
      </c>
      <c r="C643" s="659" t="s">
        <v>296</v>
      </c>
      <c r="D643" s="657" t="s">
        <v>342</v>
      </c>
      <c r="E643" s="659">
        <v>15</v>
      </c>
      <c r="F643" s="659" t="s">
        <v>248</v>
      </c>
      <c r="G643" s="657" t="s">
        <v>1317</v>
      </c>
      <c r="H643" s="668">
        <v>0.58599999999999997</v>
      </c>
      <c r="I643" s="662" t="s">
        <v>298</v>
      </c>
    </row>
    <row r="644" spans="1:9" ht="31.5" x14ac:dyDescent="0.25">
      <c r="A644" s="657">
        <v>642</v>
      </c>
      <c r="B644" s="664" t="s">
        <v>1316</v>
      </c>
      <c r="C644" s="664" t="s">
        <v>296</v>
      </c>
      <c r="D644" s="657" t="s">
        <v>342</v>
      </c>
      <c r="E644" s="659">
        <v>15</v>
      </c>
      <c r="F644" s="658" t="s">
        <v>248</v>
      </c>
      <c r="G644" s="657" t="s">
        <v>1317</v>
      </c>
      <c r="H644" s="661">
        <v>0.59</v>
      </c>
      <c r="I644" s="662" t="s">
        <v>298</v>
      </c>
    </row>
    <row r="645" spans="1:9" ht="15.75" x14ac:dyDescent="0.25">
      <c r="A645" s="657">
        <v>643</v>
      </c>
      <c r="B645" s="659" t="s">
        <v>1314</v>
      </c>
      <c r="C645" s="659" t="s">
        <v>296</v>
      </c>
      <c r="D645" s="657" t="s">
        <v>342</v>
      </c>
      <c r="E645" s="659">
        <v>15</v>
      </c>
      <c r="F645" s="659" t="s">
        <v>248</v>
      </c>
      <c r="G645" s="657" t="s">
        <v>1317</v>
      </c>
      <c r="H645" s="668">
        <v>0.59599999999999997</v>
      </c>
      <c r="I645" s="662" t="s">
        <v>298</v>
      </c>
    </row>
    <row r="646" spans="1:9" ht="31.5" x14ac:dyDescent="0.25">
      <c r="A646" s="657">
        <v>644</v>
      </c>
      <c r="B646" s="659" t="s">
        <v>1316</v>
      </c>
      <c r="C646" s="659" t="s">
        <v>296</v>
      </c>
      <c r="D646" s="657" t="s">
        <v>342</v>
      </c>
      <c r="E646" s="659">
        <v>15</v>
      </c>
      <c r="F646" s="659" t="s">
        <v>248</v>
      </c>
      <c r="G646" s="657" t="s">
        <v>1317</v>
      </c>
      <c r="H646" s="668">
        <v>0.59599999999999997</v>
      </c>
      <c r="I646" s="662" t="s">
        <v>298</v>
      </c>
    </row>
    <row r="647" spans="1:9" ht="31.5" x14ac:dyDescent="0.25">
      <c r="A647" s="657">
        <v>645</v>
      </c>
      <c r="B647" s="659" t="s">
        <v>1316</v>
      </c>
      <c r="C647" s="659" t="s">
        <v>296</v>
      </c>
      <c r="D647" s="657" t="s">
        <v>342</v>
      </c>
      <c r="E647" s="659">
        <v>15</v>
      </c>
      <c r="F647" s="659" t="s">
        <v>248</v>
      </c>
      <c r="G647" s="657" t="s">
        <v>1317</v>
      </c>
      <c r="H647" s="668">
        <v>0.59599999999999997</v>
      </c>
      <c r="I647" s="662" t="s">
        <v>298</v>
      </c>
    </row>
    <row r="648" spans="1:9" ht="31.5" x14ac:dyDescent="0.25">
      <c r="A648" s="657">
        <v>646</v>
      </c>
      <c r="B648" s="659" t="s">
        <v>1316</v>
      </c>
      <c r="C648" s="659" t="s">
        <v>296</v>
      </c>
      <c r="D648" s="657" t="s">
        <v>342</v>
      </c>
      <c r="E648" s="659">
        <v>15</v>
      </c>
      <c r="F648" s="659" t="s">
        <v>248</v>
      </c>
      <c r="G648" s="657" t="s">
        <v>1317</v>
      </c>
      <c r="H648" s="668">
        <v>0.59599999999999997</v>
      </c>
      <c r="I648" s="662" t="s">
        <v>298</v>
      </c>
    </row>
    <row r="649" spans="1:9" ht="31.5" x14ac:dyDescent="0.25">
      <c r="A649" s="657">
        <v>647</v>
      </c>
      <c r="B649" s="659" t="s">
        <v>1316</v>
      </c>
      <c r="C649" s="659" t="s">
        <v>296</v>
      </c>
      <c r="D649" s="657" t="s">
        <v>342</v>
      </c>
      <c r="E649" s="659">
        <v>15</v>
      </c>
      <c r="F649" s="659" t="s">
        <v>248</v>
      </c>
      <c r="G649" s="657" t="s">
        <v>1317</v>
      </c>
      <c r="H649" s="668">
        <v>0.59599999999999997</v>
      </c>
      <c r="I649" s="662" t="s">
        <v>298</v>
      </c>
    </row>
    <row r="650" spans="1:9" ht="31.5" x14ac:dyDescent="0.25">
      <c r="A650" s="657">
        <v>648</v>
      </c>
      <c r="B650" s="659" t="s">
        <v>1316</v>
      </c>
      <c r="C650" s="659" t="s">
        <v>296</v>
      </c>
      <c r="D650" s="657" t="s">
        <v>342</v>
      </c>
      <c r="E650" s="659">
        <v>15</v>
      </c>
      <c r="F650" s="659" t="s">
        <v>248</v>
      </c>
      <c r="G650" s="657" t="s">
        <v>1317</v>
      </c>
      <c r="H650" s="668">
        <v>0.59599999999999997</v>
      </c>
      <c r="I650" s="662" t="s">
        <v>298</v>
      </c>
    </row>
    <row r="651" spans="1:9" ht="31.5" x14ac:dyDescent="0.25">
      <c r="A651" s="657">
        <v>649</v>
      </c>
      <c r="B651" s="659" t="s">
        <v>1316</v>
      </c>
      <c r="C651" s="659" t="s">
        <v>296</v>
      </c>
      <c r="D651" s="657" t="s">
        <v>342</v>
      </c>
      <c r="E651" s="659">
        <v>15</v>
      </c>
      <c r="F651" s="659" t="s">
        <v>248</v>
      </c>
      <c r="G651" s="657" t="s">
        <v>1317</v>
      </c>
      <c r="H651" s="668">
        <v>0.59599999999999997</v>
      </c>
      <c r="I651" s="662" t="s">
        <v>298</v>
      </c>
    </row>
    <row r="652" spans="1:9" ht="15.75" x14ac:dyDescent="0.25">
      <c r="A652" s="657">
        <v>650</v>
      </c>
      <c r="B652" s="658" t="s">
        <v>1314</v>
      </c>
      <c r="C652" s="658" t="s">
        <v>296</v>
      </c>
      <c r="D652" s="657" t="s">
        <v>342</v>
      </c>
      <c r="E652" s="659">
        <v>15</v>
      </c>
      <c r="F652" s="658" t="s">
        <v>248</v>
      </c>
      <c r="G652" s="657" t="s">
        <v>1317</v>
      </c>
      <c r="H652" s="665">
        <v>0.6</v>
      </c>
      <c r="I652" s="662" t="s">
        <v>298</v>
      </c>
    </row>
    <row r="653" spans="1:9" ht="15.75" x14ac:dyDescent="0.25">
      <c r="A653" s="657">
        <v>651</v>
      </c>
      <c r="B653" s="658" t="s">
        <v>1314</v>
      </c>
      <c r="C653" s="658" t="s">
        <v>296</v>
      </c>
      <c r="D653" s="657" t="s">
        <v>342</v>
      </c>
      <c r="E653" s="659">
        <v>15</v>
      </c>
      <c r="F653" s="658" t="s">
        <v>248</v>
      </c>
      <c r="G653" s="657" t="s">
        <v>1317</v>
      </c>
      <c r="H653" s="665">
        <v>0.6</v>
      </c>
      <c r="I653" s="662" t="s">
        <v>298</v>
      </c>
    </row>
    <row r="654" spans="1:9" ht="15.75" x14ac:dyDescent="0.25">
      <c r="A654" s="657">
        <v>652</v>
      </c>
      <c r="B654" s="658" t="s">
        <v>1314</v>
      </c>
      <c r="C654" s="658" t="s">
        <v>296</v>
      </c>
      <c r="D654" s="657" t="s">
        <v>342</v>
      </c>
      <c r="E654" s="659">
        <v>15</v>
      </c>
      <c r="F654" s="658" t="s">
        <v>248</v>
      </c>
      <c r="G654" s="662">
        <v>1.2500000000000001E-2</v>
      </c>
      <c r="H654" s="661">
        <v>0.6</v>
      </c>
      <c r="I654" s="662" t="s">
        <v>298</v>
      </c>
    </row>
    <row r="655" spans="1:9" ht="15.75" x14ac:dyDescent="0.25">
      <c r="A655" s="657">
        <v>653</v>
      </c>
      <c r="B655" s="658" t="s">
        <v>1315</v>
      </c>
      <c r="C655" s="657" t="s">
        <v>902</v>
      </c>
      <c r="D655" s="657" t="s">
        <v>342</v>
      </c>
      <c r="E655" s="659">
        <v>15</v>
      </c>
      <c r="F655" s="658" t="s">
        <v>248</v>
      </c>
      <c r="G655" s="657">
        <v>0.6</v>
      </c>
      <c r="H655" s="663">
        <v>0.6</v>
      </c>
      <c r="I655" s="662" t="s">
        <v>298</v>
      </c>
    </row>
    <row r="656" spans="1:9" ht="15.75" x14ac:dyDescent="0.25">
      <c r="A656" s="657">
        <v>654</v>
      </c>
      <c r="B656" s="667" t="s">
        <v>1315</v>
      </c>
      <c r="C656" s="658" t="s">
        <v>296</v>
      </c>
      <c r="D656" s="657" t="s">
        <v>342</v>
      </c>
      <c r="E656" s="659">
        <v>15</v>
      </c>
      <c r="F656" s="658" t="s">
        <v>248</v>
      </c>
      <c r="G656" s="657" t="s">
        <v>1317</v>
      </c>
      <c r="H656" s="665">
        <v>0.6</v>
      </c>
      <c r="I656" s="662" t="s">
        <v>298</v>
      </c>
    </row>
    <row r="657" spans="1:9" ht="15.75" x14ac:dyDescent="0.25">
      <c r="A657" s="657">
        <v>655</v>
      </c>
      <c r="B657" s="658" t="s">
        <v>1316</v>
      </c>
      <c r="C657" s="658" t="s">
        <v>296</v>
      </c>
      <c r="D657" s="657" t="s">
        <v>342</v>
      </c>
      <c r="E657" s="659">
        <v>6</v>
      </c>
      <c r="F657" s="658" t="s">
        <v>248</v>
      </c>
      <c r="G657" s="662">
        <v>4.9999999999999992E-3</v>
      </c>
      <c r="H657" s="661">
        <v>0.6</v>
      </c>
      <c r="I657" s="662" t="s">
        <v>298</v>
      </c>
    </row>
    <row r="658" spans="1:9" ht="15.75" x14ac:dyDescent="0.25">
      <c r="A658" s="657">
        <v>656</v>
      </c>
      <c r="B658" s="658" t="s">
        <v>1316</v>
      </c>
      <c r="C658" s="658" t="s">
        <v>296</v>
      </c>
      <c r="D658" s="657" t="s">
        <v>342</v>
      </c>
      <c r="E658" s="659">
        <v>15</v>
      </c>
      <c r="F658" s="658" t="s">
        <v>248</v>
      </c>
      <c r="G658" s="657" t="s">
        <v>1317</v>
      </c>
      <c r="H658" s="665">
        <v>0.6</v>
      </c>
      <c r="I658" s="662" t="s">
        <v>298</v>
      </c>
    </row>
    <row r="659" spans="1:9" ht="15.75" x14ac:dyDescent="0.25">
      <c r="A659" s="657">
        <v>657</v>
      </c>
      <c r="B659" s="658" t="s">
        <v>1316</v>
      </c>
      <c r="C659" s="658" t="s">
        <v>296</v>
      </c>
      <c r="D659" s="657" t="s">
        <v>342</v>
      </c>
      <c r="E659" s="659">
        <v>15</v>
      </c>
      <c r="F659" s="658" t="s">
        <v>248</v>
      </c>
      <c r="G659" s="657" t="s">
        <v>1317</v>
      </c>
      <c r="H659" s="665">
        <v>0.6</v>
      </c>
      <c r="I659" s="662" t="s">
        <v>298</v>
      </c>
    </row>
    <row r="660" spans="1:9" ht="15.75" x14ac:dyDescent="0.25">
      <c r="A660" s="657">
        <v>658</v>
      </c>
      <c r="B660" s="658" t="s">
        <v>1316</v>
      </c>
      <c r="C660" s="658" t="s">
        <v>296</v>
      </c>
      <c r="D660" s="657" t="s">
        <v>342</v>
      </c>
      <c r="E660" s="659">
        <v>15</v>
      </c>
      <c r="F660" s="658" t="s">
        <v>248</v>
      </c>
      <c r="G660" s="657" t="s">
        <v>1317</v>
      </c>
      <c r="H660" s="665">
        <v>0.6</v>
      </c>
      <c r="I660" s="662" t="s">
        <v>298</v>
      </c>
    </row>
    <row r="661" spans="1:9" ht="15.75" x14ac:dyDescent="0.25">
      <c r="A661" s="657">
        <v>659</v>
      </c>
      <c r="B661" s="658" t="s">
        <v>1316</v>
      </c>
      <c r="C661" s="658" t="s">
        <v>296</v>
      </c>
      <c r="D661" s="657" t="s">
        <v>342</v>
      </c>
      <c r="E661" s="659">
        <v>15</v>
      </c>
      <c r="F661" s="658" t="s">
        <v>248</v>
      </c>
      <c r="G661" s="657" t="s">
        <v>1317</v>
      </c>
      <c r="H661" s="665">
        <v>0.6</v>
      </c>
      <c r="I661" s="662" t="s">
        <v>298</v>
      </c>
    </row>
    <row r="662" spans="1:9" ht="15.75" x14ac:dyDescent="0.25">
      <c r="A662" s="657">
        <v>660</v>
      </c>
      <c r="B662" s="658" t="s">
        <v>1316</v>
      </c>
      <c r="C662" s="658" t="s">
        <v>296</v>
      </c>
      <c r="D662" s="657" t="s">
        <v>342</v>
      </c>
      <c r="E662" s="659">
        <v>15</v>
      </c>
      <c r="F662" s="658" t="s">
        <v>248</v>
      </c>
      <c r="G662" s="657" t="s">
        <v>1317</v>
      </c>
      <c r="H662" s="665">
        <v>0.6</v>
      </c>
      <c r="I662" s="662" t="s">
        <v>298</v>
      </c>
    </row>
    <row r="663" spans="1:9" ht="15.75" x14ac:dyDescent="0.25">
      <c r="A663" s="657">
        <v>661</v>
      </c>
      <c r="B663" s="658" t="s">
        <v>1316</v>
      </c>
      <c r="C663" s="658" t="s">
        <v>296</v>
      </c>
      <c r="D663" s="657" t="s">
        <v>342</v>
      </c>
      <c r="E663" s="659">
        <v>15</v>
      </c>
      <c r="F663" s="658" t="s">
        <v>248</v>
      </c>
      <c r="G663" s="657" t="s">
        <v>1317</v>
      </c>
      <c r="H663" s="665">
        <v>0.6</v>
      </c>
      <c r="I663" s="662" t="s">
        <v>298</v>
      </c>
    </row>
    <row r="664" spans="1:9" ht="15.75" x14ac:dyDescent="0.25">
      <c r="A664" s="657">
        <v>662</v>
      </c>
      <c r="B664" s="658" t="s">
        <v>1314</v>
      </c>
      <c r="C664" s="658" t="s">
        <v>296</v>
      </c>
      <c r="D664" s="657" t="s">
        <v>342</v>
      </c>
      <c r="E664" s="659" t="s">
        <v>1317</v>
      </c>
      <c r="F664" s="658" t="s">
        <v>276</v>
      </c>
      <c r="G664" s="657" t="s">
        <v>1317</v>
      </c>
      <c r="H664" s="661">
        <v>0.6</v>
      </c>
      <c r="I664" s="662" t="s">
        <v>298</v>
      </c>
    </row>
    <row r="665" spans="1:9" ht="15.75" x14ac:dyDescent="0.25">
      <c r="A665" s="657">
        <v>663</v>
      </c>
      <c r="B665" s="658" t="s">
        <v>1314</v>
      </c>
      <c r="C665" s="658" t="s">
        <v>296</v>
      </c>
      <c r="D665" s="657" t="s">
        <v>342</v>
      </c>
      <c r="E665" s="659" t="s">
        <v>1317</v>
      </c>
      <c r="F665" s="658" t="s">
        <v>276</v>
      </c>
      <c r="G665" s="657" t="s">
        <v>1317</v>
      </c>
      <c r="H665" s="661">
        <v>0.6</v>
      </c>
      <c r="I665" s="662" t="s">
        <v>298</v>
      </c>
    </row>
    <row r="666" spans="1:9" ht="15.75" x14ac:dyDescent="0.25">
      <c r="A666" s="657">
        <v>664</v>
      </c>
      <c r="B666" s="658" t="s">
        <v>1314</v>
      </c>
      <c r="C666" s="658" t="s">
        <v>296</v>
      </c>
      <c r="D666" s="657" t="s">
        <v>342</v>
      </c>
      <c r="E666" s="659" t="s">
        <v>1317</v>
      </c>
      <c r="F666" s="658" t="s">
        <v>276</v>
      </c>
      <c r="G666" s="657" t="s">
        <v>1317</v>
      </c>
      <c r="H666" s="661">
        <v>0.6</v>
      </c>
      <c r="I666" s="662" t="s">
        <v>298</v>
      </c>
    </row>
    <row r="667" spans="1:9" ht="15.75" x14ac:dyDescent="0.25">
      <c r="A667" s="657">
        <v>665</v>
      </c>
      <c r="B667" s="658" t="s">
        <v>1316</v>
      </c>
      <c r="C667" s="658" t="s">
        <v>296</v>
      </c>
      <c r="D667" s="657" t="s">
        <v>342</v>
      </c>
      <c r="E667" s="659" t="s">
        <v>1317</v>
      </c>
      <c r="F667" s="658" t="s">
        <v>276</v>
      </c>
      <c r="G667" s="657" t="s">
        <v>1317</v>
      </c>
      <c r="H667" s="661">
        <v>0.6</v>
      </c>
      <c r="I667" s="662" t="s">
        <v>298</v>
      </c>
    </row>
    <row r="668" spans="1:9" ht="15.75" x14ac:dyDescent="0.25">
      <c r="A668" s="657">
        <v>666</v>
      </c>
      <c r="B668" s="658" t="s">
        <v>1316</v>
      </c>
      <c r="C668" s="658" t="s">
        <v>296</v>
      </c>
      <c r="D668" s="657" t="s">
        <v>342</v>
      </c>
      <c r="E668" s="659" t="s">
        <v>1317</v>
      </c>
      <c r="F668" s="658" t="s">
        <v>276</v>
      </c>
      <c r="G668" s="657" t="s">
        <v>1317</v>
      </c>
      <c r="H668" s="661">
        <v>0.6</v>
      </c>
      <c r="I668" s="662" t="s">
        <v>298</v>
      </c>
    </row>
    <row r="669" spans="1:9" ht="15.75" x14ac:dyDescent="0.25">
      <c r="A669" s="657">
        <v>667</v>
      </c>
      <c r="B669" s="658" t="s">
        <v>1316</v>
      </c>
      <c r="C669" s="658" t="s">
        <v>296</v>
      </c>
      <c r="D669" s="657" t="s">
        <v>342</v>
      </c>
      <c r="E669" s="659" t="s">
        <v>1317</v>
      </c>
      <c r="F669" s="658" t="s">
        <v>276</v>
      </c>
      <c r="G669" s="657" t="s">
        <v>1317</v>
      </c>
      <c r="H669" s="661">
        <v>0.6</v>
      </c>
      <c r="I669" s="662" t="s">
        <v>298</v>
      </c>
    </row>
    <row r="670" spans="1:9" ht="15.75" x14ac:dyDescent="0.25">
      <c r="A670" s="657">
        <v>668</v>
      </c>
      <c r="B670" s="658" t="s">
        <v>1316</v>
      </c>
      <c r="C670" s="658" t="s">
        <v>296</v>
      </c>
      <c r="D670" s="657" t="s">
        <v>342</v>
      </c>
      <c r="E670" s="659" t="s">
        <v>1317</v>
      </c>
      <c r="F670" s="658" t="s">
        <v>276</v>
      </c>
      <c r="G670" s="657" t="s">
        <v>1317</v>
      </c>
      <c r="H670" s="661">
        <v>0.6</v>
      </c>
      <c r="I670" s="662" t="s">
        <v>298</v>
      </c>
    </row>
    <row r="671" spans="1:9" ht="15.75" x14ac:dyDescent="0.25">
      <c r="A671" s="657">
        <v>669</v>
      </c>
      <c r="B671" s="658" t="s">
        <v>1316</v>
      </c>
      <c r="C671" s="658" t="s">
        <v>296</v>
      </c>
      <c r="D671" s="657" t="s">
        <v>342</v>
      </c>
      <c r="E671" s="659" t="s">
        <v>1317</v>
      </c>
      <c r="F671" s="658" t="s">
        <v>276</v>
      </c>
      <c r="G671" s="657" t="s">
        <v>1317</v>
      </c>
      <c r="H671" s="661">
        <v>0.6</v>
      </c>
      <c r="I671" s="662" t="s">
        <v>298</v>
      </c>
    </row>
    <row r="672" spans="1:9" ht="15.75" x14ac:dyDescent="0.25">
      <c r="A672" s="657">
        <v>670</v>
      </c>
      <c r="B672" s="658" t="s">
        <v>1316</v>
      </c>
      <c r="C672" s="658" t="s">
        <v>296</v>
      </c>
      <c r="D672" s="657" t="s">
        <v>342</v>
      </c>
      <c r="E672" s="659" t="s">
        <v>1317</v>
      </c>
      <c r="F672" s="658" t="s">
        <v>276</v>
      </c>
      <c r="G672" s="657" t="s">
        <v>1317</v>
      </c>
      <c r="H672" s="661">
        <v>0.6</v>
      </c>
      <c r="I672" s="662" t="s">
        <v>298</v>
      </c>
    </row>
    <row r="673" spans="1:9" ht="15.75" x14ac:dyDescent="0.25">
      <c r="A673" s="657">
        <v>671</v>
      </c>
      <c r="B673" s="658" t="s">
        <v>1316</v>
      </c>
      <c r="C673" s="658" t="s">
        <v>296</v>
      </c>
      <c r="D673" s="657" t="s">
        <v>342</v>
      </c>
      <c r="E673" s="659" t="s">
        <v>1317</v>
      </c>
      <c r="F673" s="658" t="s">
        <v>276</v>
      </c>
      <c r="G673" s="657" t="s">
        <v>1317</v>
      </c>
      <c r="H673" s="661">
        <v>0.6</v>
      </c>
      <c r="I673" s="662" t="s">
        <v>298</v>
      </c>
    </row>
    <row r="674" spans="1:9" ht="15.75" x14ac:dyDescent="0.25">
      <c r="A674" s="657">
        <v>672</v>
      </c>
      <c r="B674" s="658" t="s">
        <v>1316</v>
      </c>
      <c r="C674" s="658" t="s">
        <v>296</v>
      </c>
      <c r="D674" s="657" t="s">
        <v>342</v>
      </c>
      <c r="E674" s="659" t="s">
        <v>1317</v>
      </c>
      <c r="F674" s="658" t="s">
        <v>276</v>
      </c>
      <c r="G674" s="657" t="s">
        <v>1317</v>
      </c>
      <c r="H674" s="661">
        <v>0.6</v>
      </c>
      <c r="I674" s="662" t="s">
        <v>298</v>
      </c>
    </row>
    <row r="675" spans="1:9" ht="15.75" x14ac:dyDescent="0.25">
      <c r="A675" s="657">
        <v>673</v>
      </c>
      <c r="B675" s="658" t="s">
        <v>1316</v>
      </c>
      <c r="C675" s="658" t="s">
        <v>296</v>
      </c>
      <c r="D675" s="657" t="s">
        <v>342</v>
      </c>
      <c r="E675" s="659" t="s">
        <v>1317</v>
      </c>
      <c r="F675" s="658" t="s">
        <v>276</v>
      </c>
      <c r="G675" s="657" t="s">
        <v>1317</v>
      </c>
      <c r="H675" s="661">
        <v>0.6</v>
      </c>
      <c r="I675" s="662" t="s">
        <v>298</v>
      </c>
    </row>
    <row r="676" spans="1:9" ht="15.75" x14ac:dyDescent="0.25">
      <c r="A676" s="657">
        <v>674</v>
      </c>
      <c r="B676" s="658" t="s">
        <v>285</v>
      </c>
      <c r="C676" s="658" t="s">
        <v>296</v>
      </c>
      <c r="D676" s="657" t="s">
        <v>342</v>
      </c>
      <c r="E676" s="659">
        <v>19</v>
      </c>
      <c r="F676" s="658" t="s">
        <v>276</v>
      </c>
      <c r="G676" s="657" t="s">
        <v>1317</v>
      </c>
      <c r="H676" s="665">
        <v>0.6</v>
      </c>
      <c r="I676" s="662" t="s">
        <v>298</v>
      </c>
    </row>
    <row r="677" spans="1:9" ht="15.75" x14ac:dyDescent="0.25">
      <c r="A677" s="657">
        <v>675</v>
      </c>
      <c r="B677" s="658" t="s">
        <v>285</v>
      </c>
      <c r="C677" s="658" t="s">
        <v>296</v>
      </c>
      <c r="D677" s="657" t="s">
        <v>342</v>
      </c>
      <c r="E677" s="659">
        <v>19</v>
      </c>
      <c r="F677" s="658" t="s">
        <v>276</v>
      </c>
      <c r="G677" s="657" t="s">
        <v>1317</v>
      </c>
      <c r="H677" s="665">
        <v>0.6</v>
      </c>
      <c r="I677" s="662" t="s">
        <v>298</v>
      </c>
    </row>
    <row r="678" spans="1:9" ht="15.75" x14ac:dyDescent="0.25">
      <c r="A678" s="657">
        <v>676</v>
      </c>
      <c r="B678" s="658" t="s">
        <v>285</v>
      </c>
      <c r="C678" s="658" t="s">
        <v>296</v>
      </c>
      <c r="D678" s="657" t="s">
        <v>342</v>
      </c>
      <c r="E678" s="659" t="s">
        <v>1317</v>
      </c>
      <c r="F678" s="658" t="s">
        <v>276</v>
      </c>
      <c r="G678" s="657" t="s">
        <v>1317</v>
      </c>
      <c r="H678" s="661">
        <v>0.6</v>
      </c>
      <c r="I678" s="662" t="s">
        <v>298</v>
      </c>
    </row>
    <row r="679" spans="1:9" ht="31.5" x14ac:dyDescent="0.25">
      <c r="A679" s="657">
        <v>677</v>
      </c>
      <c r="B679" s="659" t="s">
        <v>1319</v>
      </c>
      <c r="C679" s="659" t="s">
        <v>296</v>
      </c>
      <c r="D679" s="657" t="s">
        <v>342</v>
      </c>
      <c r="E679" s="659">
        <v>15</v>
      </c>
      <c r="F679" s="659" t="s">
        <v>248</v>
      </c>
      <c r="G679" s="657" t="s">
        <v>1317</v>
      </c>
      <c r="H679" s="668">
        <v>0.60799999999999998</v>
      </c>
      <c r="I679" s="662" t="s">
        <v>298</v>
      </c>
    </row>
    <row r="680" spans="1:9" ht="15.75" x14ac:dyDescent="0.25">
      <c r="A680" s="657">
        <v>678</v>
      </c>
      <c r="B680" s="659" t="s">
        <v>1314</v>
      </c>
      <c r="C680" s="659" t="s">
        <v>296</v>
      </c>
      <c r="D680" s="657" t="s">
        <v>342</v>
      </c>
      <c r="E680" s="659">
        <v>15</v>
      </c>
      <c r="F680" s="659" t="s">
        <v>248</v>
      </c>
      <c r="G680" s="657" t="s">
        <v>1317</v>
      </c>
      <c r="H680" s="668">
        <v>0.60799999999999998</v>
      </c>
      <c r="I680" s="662" t="s">
        <v>298</v>
      </c>
    </row>
    <row r="681" spans="1:9" ht="31.5" x14ac:dyDescent="0.25">
      <c r="A681" s="657">
        <v>679</v>
      </c>
      <c r="B681" s="659" t="s">
        <v>1316</v>
      </c>
      <c r="C681" s="659" t="s">
        <v>296</v>
      </c>
      <c r="D681" s="657" t="s">
        <v>342</v>
      </c>
      <c r="E681" s="659">
        <v>15</v>
      </c>
      <c r="F681" s="659" t="s">
        <v>248</v>
      </c>
      <c r="G681" s="657" t="s">
        <v>1317</v>
      </c>
      <c r="H681" s="668">
        <v>0.60799999999999998</v>
      </c>
      <c r="I681" s="662" t="s">
        <v>298</v>
      </c>
    </row>
    <row r="682" spans="1:9" ht="31.5" x14ac:dyDescent="0.25">
      <c r="A682" s="657">
        <v>680</v>
      </c>
      <c r="B682" s="659" t="s">
        <v>1316</v>
      </c>
      <c r="C682" s="659" t="s">
        <v>296</v>
      </c>
      <c r="D682" s="657" t="s">
        <v>342</v>
      </c>
      <c r="E682" s="659">
        <v>15</v>
      </c>
      <c r="F682" s="659" t="s">
        <v>248</v>
      </c>
      <c r="G682" s="657" t="s">
        <v>1317</v>
      </c>
      <c r="H682" s="668">
        <v>0.60799999999999998</v>
      </c>
      <c r="I682" s="662" t="s">
        <v>298</v>
      </c>
    </row>
    <row r="683" spans="1:9" ht="31.5" x14ac:dyDescent="0.25">
      <c r="A683" s="657">
        <v>681</v>
      </c>
      <c r="B683" s="659" t="s">
        <v>1316</v>
      </c>
      <c r="C683" s="659" t="s">
        <v>296</v>
      </c>
      <c r="D683" s="657" t="s">
        <v>342</v>
      </c>
      <c r="E683" s="659">
        <v>15</v>
      </c>
      <c r="F683" s="659" t="s">
        <v>248</v>
      </c>
      <c r="G683" s="657" t="s">
        <v>1317</v>
      </c>
      <c r="H683" s="668">
        <v>0.60799999999999998</v>
      </c>
      <c r="I683" s="662" t="s">
        <v>298</v>
      </c>
    </row>
    <row r="684" spans="1:9" ht="31.5" x14ac:dyDescent="0.25">
      <c r="A684" s="657">
        <v>682</v>
      </c>
      <c r="B684" s="659" t="s">
        <v>1316</v>
      </c>
      <c r="C684" s="659" t="s">
        <v>296</v>
      </c>
      <c r="D684" s="657" t="s">
        <v>342</v>
      </c>
      <c r="E684" s="659">
        <v>15</v>
      </c>
      <c r="F684" s="659" t="s">
        <v>248</v>
      </c>
      <c r="G684" s="657" t="s">
        <v>1317</v>
      </c>
      <c r="H684" s="668">
        <v>0.60799999999999998</v>
      </c>
      <c r="I684" s="662" t="s">
        <v>298</v>
      </c>
    </row>
    <row r="685" spans="1:9" ht="15.75" x14ac:dyDescent="0.25">
      <c r="A685" s="657">
        <v>683</v>
      </c>
      <c r="B685" s="658" t="s">
        <v>1315</v>
      </c>
      <c r="C685" s="657" t="s">
        <v>902</v>
      </c>
      <c r="D685" s="657" t="s">
        <v>342</v>
      </c>
      <c r="E685" s="659">
        <v>15</v>
      </c>
      <c r="F685" s="658" t="s">
        <v>248</v>
      </c>
      <c r="G685" s="657">
        <v>0.61</v>
      </c>
      <c r="H685" s="663">
        <v>0.61</v>
      </c>
      <c r="I685" s="662" t="s">
        <v>298</v>
      </c>
    </row>
    <row r="686" spans="1:9" ht="15.75" x14ac:dyDescent="0.25">
      <c r="A686" s="657">
        <v>684</v>
      </c>
      <c r="B686" s="658" t="s">
        <v>1315</v>
      </c>
      <c r="C686" s="657" t="s">
        <v>902</v>
      </c>
      <c r="D686" s="657" t="s">
        <v>342</v>
      </c>
      <c r="E686" s="659">
        <v>15</v>
      </c>
      <c r="F686" s="658" t="s">
        <v>248</v>
      </c>
      <c r="G686" s="657">
        <v>0.61</v>
      </c>
      <c r="H686" s="663">
        <v>0.61</v>
      </c>
      <c r="I686" s="662" t="s">
        <v>298</v>
      </c>
    </row>
    <row r="687" spans="1:9" ht="15.75" x14ac:dyDescent="0.25">
      <c r="A687" s="657">
        <v>685</v>
      </c>
      <c r="B687" s="658" t="s">
        <v>1315</v>
      </c>
      <c r="C687" s="657" t="s">
        <v>902</v>
      </c>
      <c r="D687" s="657" t="s">
        <v>342</v>
      </c>
      <c r="E687" s="659">
        <v>15</v>
      </c>
      <c r="F687" s="658" t="s">
        <v>248</v>
      </c>
      <c r="G687" s="657">
        <v>0.61</v>
      </c>
      <c r="H687" s="663">
        <v>0.61</v>
      </c>
      <c r="I687" s="662" t="s">
        <v>298</v>
      </c>
    </row>
    <row r="688" spans="1:9" ht="15.75" x14ac:dyDescent="0.25">
      <c r="A688" s="657">
        <v>686</v>
      </c>
      <c r="B688" s="658" t="s">
        <v>1315</v>
      </c>
      <c r="C688" s="657" t="s">
        <v>902</v>
      </c>
      <c r="D688" s="657" t="s">
        <v>342</v>
      </c>
      <c r="E688" s="659">
        <v>15</v>
      </c>
      <c r="F688" s="658" t="s">
        <v>248</v>
      </c>
      <c r="G688" s="657">
        <v>0.61</v>
      </c>
      <c r="H688" s="663">
        <v>0.61</v>
      </c>
      <c r="I688" s="662" t="s">
        <v>298</v>
      </c>
    </row>
    <row r="689" spans="1:9" ht="15.75" x14ac:dyDescent="0.25">
      <c r="A689" s="657">
        <v>687</v>
      </c>
      <c r="B689" s="658" t="s">
        <v>1316</v>
      </c>
      <c r="C689" s="658" t="s">
        <v>296</v>
      </c>
      <c r="D689" s="657" t="s">
        <v>342</v>
      </c>
      <c r="E689" s="659">
        <v>7</v>
      </c>
      <c r="F689" s="658" t="s">
        <v>248</v>
      </c>
      <c r="G689" s="662">
        <v>6.0277777777777777E-3</v>
      </c>
      <c r="H689" s="661">
        <v>0.62</v>
      </c>
      <c r="I689" s="662" t="s">
        <v>298</v>
      </c>
    </row>
    <row r="690" spans="1:9" ht="31.5" x14ac:dyDescent="0.25">
      <c r="A690" s="657">
        <v>688</v>
      </c>
      <c r="B690" s="666" t="s">
        <v>1316</v>
      </c>
      <c r="C690" s="666" t="s">
        <v>296</v>
      </c>
      <c r="D690" s="657" t="s">
        <v>342</v>
      </c>
      <c r="E690" s="659">
        <v>14</v>
      </c>
      <c r="F690" s="658" t="s">
        <v>248</v>
      </c>
      <c r="G690" s="657" t="s">
        <v>1317</v>
      </c>
      <c r="H690" s="661">
        <v>0.62</v>
      </c>
      <c r="I690" s="662" t="s">
        <v>298</v>
      </c>
    </row>
    <row r="691" spans="1:9" ht="31.5" x14ac:dyDescent="0.25">
      <c r="A691" s="657">
        <v>689</v>
      </c>
      <c r="B691" s="659" t="s">
        <v>1316</v>
      </c>
      <c r="C691" s="659" t="s">
        <v>296</v>
      </c>
      <c r="D691" s="657" t="s">
        <v>342</v>
      </c>
      <c r="E691" s="659">
        <v>15</v>
      </c>
      <c r="F691" s="659" t="s">
        <v>248</v>
      </c>
      <c r="G691" s="657" t="s">
        <v>1317</v>
      </c>
      <c r="H691" s="668">
        <v>0.62</v>
      </c>
      <c r="I691" s="662" t="s">
        <v>298</v>
      </c>
    </row>
    <row r="692" spans="1:9" ht="31.5" x14ac:dyDescent="0.25">
      <c r="A692" s="657">
        <v>690</v>
      </c>
      <c r="B692" s="659" t="s">
        <v>1316</v>
      </c>
      <c r="C692" s="659" t="s">
        <v>296</v>
      </c>
      <c r="D692" s="657" t="s">
        <v>342</v>
      </c>
      <c r="E692" s="659">
        <v>15</v>
      </c>
      <c r="F692" s="659" t="s">
        <v>248</v>
      </c>
      <c r="G692" s="657" t="s">
        <v>1317</v>
      </c>
      <c r="H692" s="668">
        <v>0.623</v>
      </c>
      <c r="I692" s="662" t="s">
        <v>298</v>
      </c>
    </row>
    <row r="693" spans="1:9" ht="15.75" x14ac:dyDescent="0.25">
      <c r="A693" s="657">
        <v>691</v>
      </c>
      <c r="B693" s="658" t="s">
        <v>1314</v>
      </c>
      <c r="C693" s="658" t="s">
        <v>902</v>
      </c>
      <c r="D693" s="657" t="s">
        <v>342</v>
      </c>
      <c r="E693" s="659">
        <v>20</v>
      </c>
      <c r="F693" s="658" t="s">
        <v>276</v>
      </c>
      <c r="G693" s="662">
        <v>1.1865289619830067E-2</v>
      </c>
      <c r="H693" s="661">
        <v>0.62933496143578671</v>
      </c>
      <c r="I693" s="657" t="s">
        <v>297</v>
      </c>
    </row>
    <row r="694" spans="1:9" ht="15.75" x14ac:dyDescent="0.25">
      <c r="A694" s="657">
        <v>692</v>
      </c>
      <c r="B694" s="658" t="s">
        <v>1315</v>
      </c>
      <c r="C694" s="657" t="s">
        <v>902</v>
      </c>
      <c r="D694" s="657" t="s">
        <v>342</v>
      </c>
      <c r="E694" s="659">
        <v>15</v>
      </c>
      <c r="F694" s="658" t="s">
        <v>248</v>
      </c>
      <c r="G694" s="657">
        <v>0.63</v>
      </c>
      <c r="H694" s="663">
        <v>0.63</v>
      </c>
      <c r="I694" s="662" t="s">
        <v>298</v>
      </c>
    </row>
    <row r="695" spans="1:9" ht="15.75" x14ac:dyDescent="0.25">
      <c r="A695" s="657">
        <v>693</v>
      </c>
      <c r="B695" s="658" t="s">
        <v>1316</v>
      </c>
      <c r="C695" s="658" t="s">
        <v>296</v>
      </c>
      <c r="D695" s="657" t="s">
        <v>342</v>
      </c>
      <c r="E695" s="659">
        <v>15</v>
      </c>
      <c r="F695" s="658" t="s">
        <v>248</v>
      </c>
      <c r="G695" s="662">
        <v>1.3125E-2</v>
      </c>
      <c r="H695" s="661">
        <v>0.63</v>
      </c>
      <c r="I695" s="657" t="s">
        <v>297</v>
      </c>
    </row>
    <row r="696" spans="1:9" ht="15.75" x14ac:dyDescent="0.25">
      <c r="A696" s="657">
        <v>694</v>
      </c>
      <c r="B696" s="658" t="s">
        <v>1316</v>
      </c>
      <c r="C696" s="658" t="s">
        <v>296</v>
      </c>
      <c r="D696" s="657" t="s">
        <v>342</v>
      </c>
      <c r="E696" s="659">
        <v>60</v>
      </c>
      <c r="F696" s="658" t="s">
        <v>276</v>
      </c>
      <c r="G696" s="662">
        <v>5.2499999999999998E-2</v>
      </c>
      <c r="H696" s="661">
        <v>0.63</v>
      </c>
      <c r="I696" s="662" t="s">
        <v>298</v>
      </c>
    </row>
    <row r="697" spans="1:9" ht="15.75" x14ac:dyDescent="0.25">
      <c r="A697" s="657">
        <v>695</v>
      </c>
      <c r="B697" s="658" t="s">
        <v>1316</v>
      </c>
      <c r="C697" s="658" t="s">
        <v>296</v>
      </c>
      <c r="D697" s="657" t="s">
        <v>342</v>
      </c>
      <c r="E697" s="659">
        <v>65</v>
      </c>
      <c r="F697" s="658" t="s">
        <v>276</v>
      </c>
      <c r="G697" s="662">
        <v>5.6875000000000002E-2</v>
      </c>
      <c r="H697" s="661">
        <v>0.63</v>
      </c>
      <c r="I697" s="662" t="s">
        <v>298</v>
      </c>
    </row>
    <row r="698" spans="1:9" ht="15.75" x14ac:dyDescent="0.25">
      <c r="A698" s="657">
        <v>696</v>
      </c>
      <c r="B698" s="659" t="s">
        <v>1314</v>
      </c>
      <c r="C698" s="659" t="s">
        <v>296</v>
      </c>
      <c r="D698" s="657" t="s">
        <v>342</v>
      </c>
      <c r="E698" s="659">
        <v>15</v>
      </c>
      <c r="F698" s="659" t="s">
        <v>248</v>
      </c>
      <c r="G698" s="657" t="s">
        <v>1317</v>
      </c>
      <c r="H698" s="668">
        <v>0.63300000000000001</v>
      </c>
      <c r="I698" s="662" t="s">
        <v>298</v>
      </c>
    </row>
    <row r="699" spans="1:9" ht="31.5" x14ac:dyDescent="0.25">
      <c r="A699" s="657">
        <v>697</v>
      </c>
      <c r="B699" s="659" t="s">
        <v>1316</v>
      </c>
      <c r="C699" s="659" t="s">
        <v>296</v>
      </c>
      <c r="D699" s="657" t="s">
        <v>342</v>
      </c>
      <c r="E699" s="659">
        <v>15</v>
      </c>
      <c r="F699" s="659" t="s">
        <v>248</v>
      </c>
      <c r="G699" s="657" t="s">
        <v>1317</v>
      </c>
      <c r="H699" s="668">
        <v>0.63300000000000001</v>
      </c>
      <c r="I699" s="662" t="s">
        <v>298</v>
      </c>
    </row>
    <row r="700" spans="1:9" ht="15.75" x14ac:dyDescent="0.25">
      <c r="A700" s="657">
        <v>698</v>
      </c>
      <c r="B700" s="658" t="s">
        <v>1316</v>
      </c>
      <c r="C700" s="658" t="s">
        <v>296</v>
      </c>
      <c r="D700" s="657" t="s">
        <v>342</v>
      </c>
      <c r="E700" s="659">
        <v>15</v>
      </c>
      <c r="F700" s="658" t="s">
        <v>248</v>
      </c>
      <c r="G700" s="657" t="s">
        <v>1317</v>
      </c>
      <c r="H700" s="665">
        <v>0.64</v>
      </c>
      <c r="I700" s="657" t="s">
        <v>297</v>
      </c>
    </row>
    <row r="701" spans="1:9" ht="31.5" x14ac:dyDescent="0.25">
      <c r="A701" s="657">
        <v>699</v>
      </c>
      <c r="B701" s="666" t="s">
        <v>285</v>
      </c>
      <c r="C701" s="666" t="s">
        <v>296</v>
      </c>
      <c r="D701" s="657" t="s">
        <v>342</v>
      </c>
      <c r="E701" s="659">
        <v>10</v>
      </c>
      <c r="F701" s="658" t="s">
        <v>248</v>
      </c>
      <c r="G701" s="657" t="s">
        <v>1317</v>
      </c>
      <c r="H701" s="661">
        <v>0.65</v>
      </c>
      <c r="I701" s="662" t="s">
        <v>298</v>
      </c>
    </row>
    <row r="702" spans="1:9" ht="15.75" x14ac:dyDescent="0.25">
      <c r="A702" s="657">
        <v>700</v>
      </c>
      <c r="B702" s="658" t="s">
        <v>1316</v>
      </c>
      <c r="C702" s="658" t="s">
        <v>296</v>
      </c>
      <c r="D702" s="657" t="s">
        <v>342</v>
      </c>
      <c r="E702" s="659">
        <v>30</v>
      </c>
      <c r="F702" s="658" t="s">
        <v>276</v>
      </c>
      <c r="G702" s="657" t="s">
        <v>1317</v>
      </c>
      <c r="H702" s="661">
        <v>0.65</v>
      </c>
      <c r="I702" s="657" t="s">
        <v>297</v>
      </c>
    </row>
    <row r="703" spans="1:9" ht="31.5" x14ac:dyDescent="0.25">
      <c r="A703" s="657">
        <v>701</v>
      </c>
      <c r="B703" s="659" t="s">
        <v>1316</v>
      </c>
      <c r="C703" s="659" t="s">
        <v>296</v>
      </c>
      <c r="D703" s="657" t="s">
        <v>342</v>
      </c>
      <c r="E703" s="659">
        <v>15</v>
      </c>
      <c r="F703" s="659" t="s">
        <v>248</v>
      </c>
      <c r="G703" s="657" t="s">
        <v>1317</v>
      </c>
      <c r="H703" s="668">
        <v>0.66100000000000003</v>
      </c>
      <c r="I703" s="662" t="s">
        <v>298</v>
      </c>
    </row>
    <row r="704" spans="1:9" ht="31.5" x14ac:dyDescent="0.25">
      <c r="A704" s="657">
        <v>702</v>
      </c>
      <c r="B704" s="659" t="s">
        <v>1316</v>
      </c>
      <c r="C704" s="659" t="s">
        <v>296</v>
      </c>
      <c r="D704" s="657" t="s">
        <v>342</v>
      </c>
      <c r="E704" s="659">
        <v>15</v>
      </c>
      <c r="F704" s="659" t="s">
        <v>248</v>
      </c>
      <c r="G704" s="657" t="s">
        <v>1317</v>
      </c>
      <c r="H704" s="668">
        <v>0.66100000000000003</v>
      </c>
      <c r="I704" s="662" t="s">
        <v>298</v>
      </c>
    </row>
    <row r="705" spans="1:9" ht="31.5" x14ac:dyDescent="0.25">
      <c r="A705" s="657">
        <v>703</v>
      </c>
      <c r="B705" s="659" t="s">
        <v>1319</v>
      </c>
      <c r="C705" s="659" t="s">
        <v>296</v>
      </c>
      <c r="D705" s="657" t="s">
        <v>342</v>
      </c>
      <c r="E705" s="659">
        <v>15</v>
      </c>
      <c r="F705" s="659" t="s">
        <v>248</v>
      </c>
      <c r="G705" s="657" t="s">
        <v>1317</v>
      </c>
      <c r="H705" s="668">
        <v>0.66900000000000004</v>
      </c>
      <c r="I705" s="662" t="s">
        <v>298</v>
      </c>
    </row>
    <row r="706" spans="1:9" ht="31.5" x14ac:dyDescent="0.25">
      <c r="A706" s="657">
        <v>704</v>
      </c>
      <c r="B706" s="659" t="s">
        <v>1316</v>
      </c>
      <c r="C706" s="659" t="s">
        <v>296</v>
      </c>
      <c r="D706" s="657" t="s">
        <v>342</v>
      </c>
      <c r="E706" s="659">
        <v>15</v>
      </c>
      <c r="F706" s="659" t="s">
        <v>248</v>
      </c>
      <c r="G706" s="657" t="s">
        <v>1317</v>
      </c>
      <c r="H706" s="668">
        <v>0.67100000000000004</v>
      </c>
      <c r="I706" s="662" t="s">
        <v>298</v>
      </c>
    </row>
    <row r="707" spans="1:9" ht="15.75" x14ac:dyDescent="0.25">
      <c r="A707" s="657">
        <v>705</v>
      </c>
      <c r="B707" s="658" t="s">
        <v>295</v>
      </c>
      <c r="C707" s="658" t="s">
        <v>296</v>
      </c>
      <c r="D707" s="657" t="s">
        <v>342</v>
      </c>
      <c r="E707" s="659">
        <v>135</v>
      </c>
      <c r="F707" s="658" t="s">
        <v>276</v>
      </c>
      <c r="G707" s="662">
        <v>8.5175829056637259E-2</v>
      </c>
      <c r="H707" s="661">
        <v>0.67801654970457514</v>
      </c>
      <c r="I707" s="662" t="s">
        <v>298</v>
      </c>
    </row>
    <row r="708" spans="1:9" ht="15.75" x14ac:dyDescent="0.25">
      <c r="A708" s="657">
        <v>706</v>
      </c>
      <c r="B708" s="658" t="s">
        <v>1314</v>
      </c>
      <c r="C708" s="658" t="s">
        <v>296</v>
      </c>
      <c r="D708" s="657" t="s">
        <v>342</v>
      </c>
      <c r="E708" s="659">
        <v>5</v>
      </c>
      <c r="F708" s="658" t="s">
        <v>248</v>
      </c>
      <c r="G708" s="662">
        <v>2.3611111111111142E-3</v>
      </c>
      <c r="H708" s="661">
        <v>0.68</v>
      </c>
      <c r="I708" s="657" t="s">
        <v>297</v>
      </c>
    </row>
    <row r="709" spans="1:9" ht="15.75" x14ac:dyDescent="0.25">
      <c r="A709" s="657">
        <v>707</v>
      </c>
      <c r="B709" s="658" t="s">
        <v>285</v>
      </c>
      <c r="C709" s="658" t="s">
        <v>296</v>
      </c>
      <c r="D709" s="657" t="s">
        <v>342</v>
      </c>
      <c r="E709" s="659">
        <v>15</v>
      </c>
      <c r="F709" s="658" t="s">
        <v>248</v>
      </c>
      <c r="G709" s="657" t="s">
        <v>1317</v>
      </c>
      <c r="H709" s="665">
        <v>0.68</v>
      </c>
      <c r="I709" s="662" t="s">
        <v>298</v>
      </c>
    </row>
    <row r="710" spans="1:9" ht="15.75" x14ac:dyDescent="0.25">
      <c r="A710" s="657">
        <v>708</v>
      </c>
      <c r="B710" s="658" t="s">
        <v>285</v>
      </c>
      <c r="C710" s="658" t="s">
        <v>296</v>
      </c>
      <c r="D710" s="657" t="s">
        <v>342</v>
      </c>
      <c r="E710" s="659">
        <v>15</v>
      </c>
      <c r="F710" s="658" t="s">
        <v>248</v>
      </c>
      <c r="G710" s="657" t="s">
        <v>1317</v>
      </c>
      <c r="H710" s="665">
        <v>0.68</v>
      </c>
      <c r="I710" s="662" t="s">
        <v>298</v>
      </c>
    </row>
    <row r="711" spans="1:9" ht="15.75" x14ac:dyDescent="0.25">
      <c r="A711" s="657">
        <v>709</v>
      </c>
      <c r="B711" s="658" t="s">
        <v>295</v>
      </c>
      <c r="C711" s="658" t="s">
        <v>296</v>
      </c>
      <c r="D711" s="657" t="s">
        <v>342</v>
      </c>
      <c r="E711" s="659">
        <v>20</v>
      </c>
      <c r="F711" s="658" t="s">
        <v>276</v>
      </c>
      <c r="G711" s="662">
        <v>1.2995317202671023E-2</v>
      </c>
      <c r="H711" s="661">
        <v>0.68927162442967105</v>
      </c>
      <c r="I711" s="657" t="s">
        <v>297</v>
      </c>
    </row>
    <row r="712" spans="1:9" ht="15.75" x14ac:dyDescent="0.25">
      <c r="A712" s="657">
        <v>710</v>
      </c>
      <c r="B712" s="658" t="s">
        <v>1314</v>
      </c>
      <c r="C712" s="658" t="s">
        <v>296</v>
      </c>
      <c r="D712" s="657" t="s">
        <v>342</v>
      </c>
      <c r="E712" s="659">
        <v>15</v>
      </c>
      <c r="F712" s="658" t="s">
        <v>248</v>
      </c>
      <c r="G712" s="657" t="s">
        <v>1317</v>
      </c>
      <c r="H712" s="665">
        <v>0.7</v>
      </c>
      <c r="I712" s="662" t="s">
        <v>298</v>
      </c>
    </row>
    <row r="713" spans="1:9" ht="15.75" x14ac:dyDescent="0.25">
      <c r="A713" s="657">
        <v>711</v>
      </c>
      <c r="B713" s="658" t="s">
        <v>1314</v>
      </c>
      <c r="C713" s="658" t="s">
        <v>296</v>
      </c>
      <c r="D713" s="657" t="s">
        <v>342</v>
      </c>
      <c r="E713" s="659">
        <v>15</v>
      </c>
      <c r="F713" s="658" t="s">
        <v>248</v>
      </c>
      <c r="G713" s="657" t="s">
        <v>1317</v>
      </c>
      <c r="H713" s="665">
        <v>0.7</v>
      </c>
      <c r="I713" s="662" t="s">
        <v>298</v>
      </c>
    </row>
    <row r="714" spans="1:9" ht="15.75" x14ac:dyDescent="0.25">
      <c r="A714" s="657">
        <v>712</v>
      </c>
      <c r="B714" s="658" t="s">
        <v>1314</v>
      </c>
      <c r="C714" s="658" t="s">
        <v>296</v>
      </c>
      <c r="D714" s="657" t="s">
        <v>342</v>
      </c>
      <c r="E714" s="659">
        <v>15</v>
      </c>
      <c r="F714" s="658" t="s">
        <v>248</v>
      </c>
      <c r="G714" s="657" t="s">
        <v>1317</v>
      </c>
      <c r="H714" s="665">
        <v>0.7</v>
      </c>
      <c r="I714" s="662" t="s">
        <v>298</v>
      </c>
    </row>
    <row r="715" spans="1:9" ht="15.75" x14ac:dyDescent="0.25">
      <c r="A715" s="657">
        <v>713</v>
      </c>
      <c r="B715" s="658" t="s">
        <v>1314</v>
      </c>
      <c r="C715" s="658" t="s">
        <v>296</v>
      </c>
      <c r="D715" s="657" t="s">
        <v>342</v>
      </c>
      <c r="E715" s="659">
        <v>15</v>
      </c>
      <c r="F715" s="658" t="s">
        <v>248</v>
      </c>
      <c r="G715" s="657" t="s">
        <v>1317</v>
      </c>
      <c r="H715" s="665">
        <v>0.7</v>
      </c>
      <c r="I715" s="662" t="s">
        <v>298</v>
      </c>
    </row>
    <row r="716" spans="1:9" ht="15.75" x14ac:dyDescent="0.25">
      <c r="A716" s="657">
        <v>714</v>
      </c>
      <c r="B716" s="658" t="s">
        <v>1316</v>
      </c>
      <c r="C716" s="658" t="s">
        <v>296</v>
      </c>
      <c r="D716" s="657" t="s">
        <v>342</v>
      </c>
      <c r="E716" s="659">
        <v>15</v>
      </c>
      <c r="F716" s="658" t="s">
        <v>248</v>
      </c>
      <c r="G716" s="657" t="s">
        <v>1317</v>
      </c>
      <c r="H716" s="665">
        <v>0.7</v>
      </c>
      <c r="I716" s="662" t="s">
        <v>298</v>
      </c>
    </row>
    <row r="717" spans="1:9" ht="15.75" x14ac:dyDescent="0.25">
      <c r="A717" s="657">
        <v>715</v>
      </c>
      <c r="B717" s="658" t="s">
        <v>1314</v>
      </c>
      <c r="C717" s="658" t="s">
        <v>296</v>
      </c>
      <c r="D717" s="657" t="s">
        <v>342</v>
      </c>
      <c r="E717" s="659" t="s">
        <v>1317</v>
      </c>
      <c r="F717" s="658" t="s">
        <v>276</v>
      </c>
      <c r="G717" s="657" t="s">
        <v>1317</v>
      </c>
      <c r="H717" s="661">
        <v>0.7</v>
      </c>
      <c r="I717" s="662" t="s">
        <v>298</v>
      </c>
    </row>
    <row r="718" spans="1:9" ht="15.75" x14ac:dyDescent="0.25">
      <c r="A718" s="657">
        <v>716</v>
      </c>
      <c r="B718" s="658" t="s">
        <v>1314</v>
      </c>
      <c r="C718" s="658" t="s">
        <v>296</v>
      </c>
      <c r="D718" s="657" t="s">
        <v>342</v>
      </c>
      <c r="E718" s="659" t="s">
        <v>1317</v>
      </c>
      <c r="F718" s="658" t="s">
        <v>276</v>
      </c>
      <c r="G718" s="657" t="s">
        <v>1317</v>
      </c>
      <c r="H718" s="661">
        <v>0.7</v>
      </c>
      <c r="I718" s="662" t="s">
        <v>298</v>
      </c>
    </row>
    <row r="719" spans="1:9" ht="15.75" x14ac:dyDescent="0.25">
      <c r="A719" s="657">
        <v>717</v>
      </c>
      <c r="B719" s="658" t="s">
        <v>1314</v>
      </c>
      <c r="C719" s="658" t="s">
        <v>296</v>
      </c>
      <c r="D719" s="657" t="s">
        <v>342</v>
      </c>
      <c r="E719" s="659" t="s">
        <v>1317</v>
      </c>
      <c r="F719" s="658" t="s">
        <v>276</v>
      </c>
      <c r="G719" s="657" t="s">
        <v>1317</v>
      </c>
      <c r="H719" s="661">
        <v>0.7</v>
      </c>
      <c r="I719" s="662" t="s">
        <v>298</v>
      </c>
    </row>
    <row r="720" spans="1:9" ht="15.75" x14ac:dyDescent="0.25">
      <c r="A720" s="657">
        <v>718</v>
      </c>
      <c r="B720" s="658" t="s">
        <v>1314</v>
      </c>
      <c r="C720" s="658" t="s">
        <v>296</v>
      </c>
      <c r="D720" s="657" t="s">
        <v>342</v>
      </c>
      <c r="E720" s="659" t="s">
        <v>1317</v>
      </c>
      <c r="F720" s="658" t="s">
        <v>276</v>
      </c>
      <c r="G720" s="657" t="s">
        <v>1317</v>
      </c>
      <c r="H720" s="661">
        <v>0.7</v>
      </c>
      <c r="I720" s="662" t="s">
        <v>298</v>
      </c>
    </row>
    <row r="721" spans="1:9" ht="15.75" x14ac:dyDescent="0.25">
      <c r="A721" s="657">
        <v>719</v>
      </c>
      <c r="B721" s="658" t="s">
        <v>1316</v>
      </c>
      <c r="C721" s="658" t="s">
        <v>296</v>
      </c>
      <c r="D721" s="657" t="s">
        <v>342</v>
      </c>
      <c r="E721" s="659">
        <v>22</v>
      </c>
      <c r="F721" s="658" t="s">
        <v>276</v>
      </c>
      <c r="G721" s="657" t="s">
        <v>1317</v>
      </c>
      <c r="H721" s="661">
        <v>0.7</v>
      </c>
      <c r="I721" s="662" t="s">
        <v>298</v>
      </c>
    </row>
    <row r="722" spans="1:9" ht="15.75" x14ac:dyDescent="0.25">
      <c r="A722" s="657">
        <v>720</v>
      </c>
      <c r="B722" s="658" t="s">
        <v>1316</v>
      </c>
      <c r="C722" s="658" t="s">
        <v>296</v>
      </c>
      <c r="D722" s="657" t="s">
        <v>342</v>
      </c>
      <c r="E722" s="659" t="s">
        <v>1317</v>
      </c>
      <c r="F722" s="658" t="s">
        <v>276</v>
      </c>
      <c r="G722" s="657" t="s">
        <v>1317</v>
      </c>
      <c r="H722" s="661">
        <v>0.7</v>
      </c>
      <c r="I722" s="662" t="s">
        <v>298</v>
      </c>
    </row>
    <row r="723" spans="1:9" ht="15.75" x14ac:dyDescent="0.25">
      <c r="A723" s="657">
        <v>721</v>
      </c>
      <c r="B723" s="658" t="s">
        <v>1316</v>
      </c>
      <c r="C723" s="658" t="s">
        <v>296</v>
      </c>
      <c r="D723" s="657" t="s">
        <v>342</v>
      </c>
      <c r="E723" s="659" t="s">
        <v>1317</v>
      </c>
      <c r="F723" s="658" t="s">
        <v>276</v>
      </c>
      <c r="G723" s="657" t="s">
        <v>1317</v>
      </c>
      <c r="H723" s="661">
        <v>0.7</v>
      </c>
      <c r="I723" s="662" t="s">
        <v>298</v>
      </c>
    </row>
    <row r="724" spans="1:9" ht="15.75" x14ac:dyDescent="0.25">
      <c r="A724" s="657">
        <v>722</v>
      </c>
      <c r="B724" s="658" t="s">
        <v>1316</v>
      </c>
      <c r="C724" s="658" t="s">
        <v>296</v>
      </c>
      <c r="D724" s="657" t="s">
        <v>342</v>
      </c>
      <c r="E724" s="659" t="s">
        <v>1317</v>
      </c>
      <c r="F724" s="658" t="s">
        <v>276</v>
      </c>
      <c r="G724" s="657" t="s">
        <v>1317</v>
      </c>
      <c r="H724" s="661">
        <v>0.7</v>
      </c>
      <c r="I724" s="662" t="s">
        <v>298</v>
      </c>
    </row>
    <row r="725" spans="1:9" ht="15.75" x14ac:dyDescent="0.25">
      <c r="A725" s="657">
        <v>723</v>
      </c>
      <c r="B725" s="658" t="s">
        <v>1316</v>
      </c>
      <c r="C725" s="658" t="s">
        <v>296</v>
      </c>
      <c r="D725" s="657" t="s">
        <v>342</v>
      </c>
      <c r="E725" s="659" t="s">
        <v>1317</v>
      </c>
      <c r="F725" s="658" t="s">
        <v>276</v>
      </c>
      <c r="G725" s="657" t="s">
        <v>1317</v>
      </c>
      <c r="H725" s="661">
        <v>0.7</v>
      </c>
      <c r="I725" s="662" t="s">
        <v>298</v>
      </c>
    </row>
    <row r="726" spans="1:9" ht="15.75" x14ac:dyDescent="0.25">
      <c r="A726" s="657">
        <v>724</v>
      </c>
      <c r="B726" s="658" t="s">
        <v>1316</v>
      </c>
      <c r="C726" s="658" t="s">
        <v>296</v>
      </c>
      <c r="D726" s="657" t="s">
        <v>342</v>
      </c>
      <c r="E726" s="659" t="s">
        <v>1317</v>
      </c>
      <c r="F726" s="658" t="s">
        <v>276</v>
      </c>
      <c r="G726" s="657" t="s">
        <v>1317</v>
      </c>
      <c r="H726" s="661">
        <v>0.7</v>
      </c>
      <c r="I726" s="662" t="s">
        <v>298</v>
      </c>
    </row>
    <row r="727" spans="1:9" ht="15.75" x14ac:dyDescent="0.25">
      <c r="A727" s="657">
        <v>725</v>
      </c>
      <c r="B727" s="658" t="s">
        <v>1316</v>
      </c>
      <c r="C727" s="658" t="s">
        <v>296</v>
      </c>
      <c r="D727" s="657" t="s">
        <v>342</v>
      </c>
      <c r="E727" s="659" t="s">
        <v>1317</v>
      </c>
      <c r="F727" s="658" t="s">
        <v>276</v>
      </c>
      <c r="G727" s="657" t="s">
        <v>1317</v>
      </c>
      <c r="H727" s="661">
        <v>0.7</v>
      </c>
      <c r="I727" s="662" t="s">
        <v>298</v>
      </c>
    </row>
    <row r="728" spans="1:9" ht="15.75" x14ac:dyDescent="0.25">
      <c r="A728" s="657">
        <v>726</v>
      </c>
      <c r="B728" s="658" t="s">
        <v>1316</v>
      </c>
      <c r="C728" s="658" t="s">
        <v>296</v>
      </c>
      <c r="D728" s="657" t="s">
        <v>342</v>
      </c>
      <c r="E728" s="659" t="s">
        <v>1317</v>
      </c>
      <c r="F728" s="658" t="s">
        <v>276</v>
      </c>
      <c r="G728" s="657" t="s">
        <v>1317</v>
      </c>
      <c r="H728" s="661">
        <v>0.7</v>
      </c>
      <c r="I728" s="662" t="s">
        <v>298</v>
      </c>
    </row>
    <row r="729" spans="1:9" ht="15.75" x14ac:dyDescent="0.25">
      <c r="A729" s="657">
        <v>727</v>
      </c>
      <c r="B729" s="658" t="s">
        <v>1316</v>
      </c>
      <c r="C729" s="658" t="s">
        <v>296</v>
      </c>
      <c r="D729" s="657" t="s">
        <v>342</v>
      </c>
      <c r="E729" s="659" t="s">
        <v>1317</v>
      </c>
      <c r="F729" s="658" t="s">
        <v>276</v>
      </c>
      <c r="G729" s="657" t="s">
        <v>1317</v>
      </c>
      <c r="H729" s="661">
        <v>0.7</v>
      </c>
      <c r="I729" s="662" t="s">
        <v>298</v>
      </c>
    </row>
    <row r="730" spans="1:9" ht="15.75" x14ac:dyDescent="0.25">
      <c r="A730" s="657">
        <v>728</v>
      </c>
      <c r="B730" s="658" t="s">
        <v>1316</v>
      </c>
      <c r="C730" s="658" t="s">
        <v>296</v>
      </c>
      <c r="D730" s="657" t="s">
        <v>342</v>
      </c>
      <c r="E730" s="659" t="s">
        <v>1317</v>
      </c>
      <c r="F730" s="658" t="s">
        <v>276</v>
      </c>
      <c r="G730" s="657" t="s">
        <v>1317</v>
      </c>
      <c r="H730" s="661">
        <v>0.7</v>
      </c>
      <c r="I730" s="662" t="s">
        <v>298</v>
      </c>
    </row>
    <row r="731" spans="1:9" ht="15.75" x14ac:dyDescent="0.25">
      <c r="A731" s="657">
        <v>729</v>
      </c>
      <c r="B731" s="658" t="s">
        <v>1316</v>
      </c>
      <c r="C731" s="658" t="s">
        <v>296</v>
      </c>
      <c r="D731" s="657" t="s">
        <v>342</v>
      </c>
      <c r="E731" s="659" t="s">
        <v>1317</v>
      </c>
      <c r="F731" s="658" t="s">
        <v>276</v>
      </c>
      <c r="G731" s="657" t="s">
        <v>1317</v>
      </c>
      <c r="H731" s="661">
        <v>0.7</v>
      </c>
      <c r="I731" s="662" t="s">
        <v>298</v>
      </c>
    </row>
    <row r="732" spans="1:9" ht="15.75" x14ac:dyDescent="0.25">
      <c r="A732" s="657">
        <v>730</v>
      </c>
      <c r="B732" s="658" t="s">
        <v>1316</v>
      </c>
      <c r="C732" s="658" t="s">
        <v>296</v>
      </c>
      <c r="D732" s="657" t="s">
        <v>342</v>
      </c>
      <c r="E732" s="659" t="s">
        <v>1317</v>
      </c>
      <c r="F732" s="658" t="s">
        <v>276</v>
      </c>
      <c r="G732" s="657" t="s">
        <v>1317</v>
      </c>
      <c r="H732" s="661">
        <v>0.7</v>
      </c>
      <c r="I732" s="662" t="s">
        <v>298</v>
      </c>
    </row>
    <row r="733" spans="1:9" ht="15.75" x14ac:dyDescent="0.25">
      <c r="A733" s="657">
        <v>731</v>
      </c>
      <c r="B733" s="658" t="s">
        <v>1316</v>
      </c>
      <c r="C733" s="658" t="s">
        <v>296</v>
      </c>
      <c r="D733" s="657" t="s">
        <v>342</v>
      </c>
      <c r="E733" s="659" t="s">
        <v>1317</v>
      </c>
      <c r="F733" s="658" t="s">
        <v>276</v>
      </c>
      <c r="G733" s="657" t="s">
        <v>1317</v>
      </c>
      <c r="H733" s="661">
        <v>0.7</v>
      </c>
      <c r="I733" s="662" t="s">
        <v>298</v>
      </c>
    </row>
    <row r="734" spans="1:9" ht="15.75" x14ac:dyDescent="0.25">
      <c r="A734" s="657">
        <v>732</v>
      </c>
      <c r="B734" s="658" t="s">
        <v>1316</v>
      </c>
      <c r="C734" s="658" t="s">
        <v>296</v>
      </c>
      <c r="D734" s="657" t="s">
        <v>342</v>
      </c>
      <c r="E734" s="659" t="s">
        <v>1317</v>
      </c>
      <c r="F734" s="658" t="s">
        <v>276</v>
      </c>
      <c r="G734" s="657" t="s">
        <v>1317</v>
      </c>
      <c r="H734" s="661">
        <v>0.7</v>
      </c>
      <c r="I734" s="662" t="s">
        <v>298</v>
      </c>
    </row>
    <row r="735" spans="1:9" ht="15.75" x14ac:dyDescent="0.25">
      <c r="A735" s="657">
        <v>733</v>
      </c>
      <c r="B735" s="658" t="s">
        <v>1316</v>
      </c>
      <c r="C735" s="658" t="s">
        <v>296</v>
      </c>
      <c r="D735" s="657" t="s">
        <v>342</v>
      </c>
      <c r="E735" s="659" t="s">
        <v>1317</v>
      </c>
      <c r="F735" s="658" t="s">
        <v>276</v>
      </c>
      <c r="G735" s="657" t="s">
        <v>1317</v>
      </c>
      <c r="H735" s="661">
        <v>0.7</v>
      </c>
      <c r="I735" s="662" t="s">
        <v>298</v>
      </c>
    </row>
    <row r="736" spans="1:9" ht="15.75" x14ac:dyDescent="0.25">
      <c r="A736" s="657">
        <v>734</v>
      </c>
      <c r="B736" s="658" t="s">
        <v>1316</v>
      </c>
      <c r="C736" s="658" t="s">
        <v>296</v>
      </c>
      <c r="D736" s="657" t="s">
        <v>342</v>
      </c>
      <c r="E736" s="659" t="s">
        <v>1317</v>
      </c>
      <c r="F736" s="658" t="s">
        <v>276</v>
      </c>
      <c r="G736" s="657" t="s">
        <v>1317</v>
      </c>
      <c r="H736" s="661">
        <v>0.7</v>
      </c>
      <c r="I736" s="662" t="s">
        <v>298</v>
      </c>
    </row>
    <row r="737" spans="1:9" ht="15.75" x14ac:dyDescent="0.25">
      <c r="A737" s="657">
        <v>735</v>
      </c>
      <c r="B737" s="658" t="s">
        <v>1316</v>
      </c>
      <c r="C737" s="658" t="s">
        <v>296</v>
      </c>
      <c r="D737" s="657" t="s">
        <v>342</v>
      </c>
      <c r="E737" s="659" t="s">
        <v>1317</v>
      </c>
      <c r="F737" s="658" t="s">
        <v>276</v>
      </c>
      <c r="G737" s="657" t="s">
        <v>1317</v>
      </c>
      <c r="H737" s="661">
        <v>0.7</v>
      </c>
      <c r="I737" s="662" t="s">
        <v>298</v>
      </c>
    </row>
    <row r="738" spans="1:9" ht="15.75" x14ac:dyDescent="0.25">
      <c r="A738" s="657">
        <v>736</v>
      </c>
      <c r="B738" s="658" t="s">
        <v>1316</v>
      </c>
      <c r="C738" s="658" t="s">
        <v>296</v>
      </c>
      <c r="D738" s="657" t="s">
        <v>342</v>
      </c>
      <c r="E738" s="659" t="s">
        <v>1317</v>
      </c>
      <c r="F738" s="658" t="s">
        <v>276</v>
      </c>
      <c r="G738" s="657" t="s">
        <v>1317</v>
      </c>
      <c r="H738" s="661">
        <v>0.7</v>
      </c>
      <c r="I738" s="662" t="s">
        <v>298</v>
      </c>
    </row>
    <row r="739" spans="1:9" ht="15.75" x14ac:dyDescent="0.25">
      <c r="A739" s="657">
        <v>737</v>
      </c>
      <c r="B739" s="658" t="s">
        <v>1316</v>
      </c>
      <c r="C739" s="658" t="s">
        <v>296</v>
      </c>
      <c r="D739" s="657" t="s">
        <v>342</v>
      </c>
      <c r="E739" s="659" t="s">
        <v>1317</v>
      </c>
      <c r="F739" s="658" t="s">
        <v>276</v>
      </c>
      <c r="G739" s="657" t="s">
        <v>1317</v>
      </c>
      <c r="H739" s="661">
        <v>0.7</v>
      </c>
      <c r="I739" s="662" t="s">
        <v>298</v>
      </c>
    </row>
    <row r="740" spans="1:9" ht="15.75" x14ac:dyDescent="0.25">
      <c r="A740" s="657">
        <v>738</v>
      </c>
      <c r="B740" s="658" t="s">
        <v>1316</v>
      </c>
      <c r="C740" s="658" t="s">
        <v>296</v>
      </c>
      <c r="D740" s="657" t="s">
        <v>342</v>
      </c>
      <c r="E740" s="659" t="s">
        <v>1317</v>
      </c>
      <c r="F740" s="658" t="s">
        <v>276</v>
      </c>
      <c r="G740" s="657" t="s">
        <v>1317</v>
      </c>
      <c r="H740" s="661">
        <v>0.7</v>
      </c>
      <c r="I740" s="662" t="s">
        <v>298</v>
      </c>
    </row>
    <row r="741" spans="1:9" ht="15.75" x14ac:dyDescent="0.25">
      <c r="A741" s="657">
        <v>739</v>
      </c>
      <c r="B741" s="658" t="s">
        <v>1316</v>
      </c>
      <c r="C741" s="658" t="s">
        <v>296</v>
      </c>
      <c r="D741" s="657" t="s">
        <v>342</v>
      </c>
      <c r="E741" s="659" t="s">
        <v>1317</v>
      </c>
      <c r="F741" s="658" t="s">
        <v>276</v>
      </c>
      <c r="G741" s="657" t="s">
        <v>1317</v>
      </c>
      <c r="H741" s="661">
        <v>0.7</v>
      </c>
      <c r="I741" s="662" t="s">
        <v>298</v>
      </c>
    </row>
    <row r="742" spans="1:9" ht="15.75" x14ac:dyDescent="0.25">
      <c r="A742" s="657">
        <v>740</v>
      </c>
      <c r="B742" s="658" t="s">
        <v>1316</v>
      </c>
      <c r="C742" s="658" t="s">
        <v>296</v>
      </c>
      <c r="D742" s="657" t="s">
        <v>342</v>
      </c>
      <c r="E742" s="659" t="s">
        <v>1317</v>
      </c>
      <c r="F742" s="658" t="s">
        <v>276</v>
      </c>
      <c r="G742" s="657" t="s">
        <v>1317</v>
      </c>
      <c r="H742" s="661">
        <v>0.7</v>
      </c>
      <c r="I742" s="662" t="s">
        <v>298</v>
      </c>
    </row>
    <row r="743" spans="1:9" ht="15.75" x14ac:dyDescent="0.25">
      <c r="A743" s="657">
        <v>741</v>
      </c>
      <c r="B743" s="658" t="s">
        <v>1316</v>
      </c>
      <c r="C743" s="658" t="s">
        <v>296</v>
      </c>
      <c r="D743" s="657" t="s">
        <v>342</v>
      </c>
      <c r="E743" s="659" t="s">
        <v>1317</v>
      </c>
      <c r="F743" s="658" t="s">
        <v>276</v>
      </c>
      <c r="G743" s="657" t="s">
        <v>1317</v>
      </c>
      <c r="H743" s="661">
        <v>0.7</v>
      </c>
      <c r="I743" s="662" t="s">
        <v>298</v>
      </c>
    </row>
    <row r="744" spans="1:9" ht="15.75" x14ac:dyDescent="0.25">
      <c r="A744" s="657">
        <v>742</v>
      </c>
      <c r="B744" s="658" t="s">
        <v>285</v>
      </c>
      <c r="C744" s="658" t="s">
        <v>296</v>
      </c>
      <c r="D744" s="657" t="s">
        <v>342</v>
      </c>
      <c r="E744" s="659" t="s">
        <v>1317</v>
      </c>
      <c r="F744" s="658" t="s">
        <v>276</v>
      </c>
      <c r="G744" s="657" t="s">
        <v>1317</v>
      </c>
      <c r="H744" s="661">
        <v>0.7</v>
      </c>
      <c r="I744" s="662" t="s">
        <v>298</v>
      </c>
    </row>
    <row r="745" spans="1:9" ht="15.75" x14ac:dyDescent="0.25">
      <c r="A745" s="657">
        <v>743</v>
      </c>
      <c r="B745" s="658" t="s">
        <v>285</v>
      </c>
      <c r="C745" s="658" t="s">
        <v>296</v>
      </c>
      <c r="D745" s="657" t="s">
        <v>342</v>
      </c>
      <c r="E745" s="659" t="s">
        <v>1317</v>
      </c>
      <c r="F745" s="658" t="s">
        <v>276</v>
      </c>
      <c r="G745" s="657" t="s">
        <v>1317</v>
      </c>
      <c r="H745" s="661">
        <v>0.7</v>
      </c>
      <c r="I745" s="662" t="s">
        <v>298</v>
      </c>
    </row>
    <row r="746" spans="1:9" ht="15.75" x14ac:dyDescent="0.25">
      <c r="A746" s="657">
        <v>744</v>
      </c>
      <c r="B746" s="664" t="s">
        <v>1318</v>
      </c>
      <c r="C746" s="664" t="s">
        <v>902</v>
      </c>
      <c r="D746" s="657" t="s">
        <v>342</v>
      </c>
      <c r="E746" s="659">
        <v>15</v>
      </c>
      <c r="F746" s="658" t="s">
        <v>248</v>
      </c>
      <c r="G746" s="657" t="s">
        <v>1317</v>
      </c>
      <c r="H746" s="661">
        <v>0.70000000000000007</v>
      </c>
      <c r="I746" s="662" t="s">
        <v>298</v>
      </c>
    </row>
    <row r="747" spans="1:9" ht="15.75" x14ac:dyDescent="0.25">
      <c r="A747" s="657">
        <v>745</v>
      </c>
      <c r="B747" s="664" t="s">
        <v>1318</v>
      </c>
      <c r="C747" s="664" t="s">
        <v>902</v>
      </c>
      <c r="D747" s="657" t="s">
        <v>342</v>
      </c>
      <c r="E747" s="659">
        <v>15</v>
      </c>
      <c r="F747" s="658" t="s">
        <v>248</v>
      </c>
      <c r="G747" s="657" t="s">
        <v>1317</v>
      </c>
      <c r="H747" s="661">
        <v>0.70000000000000007</v>
      </c>
      <c r="I747" s="662" t="s">
        <v>298</v>
      </c>
    </row>
    <row r="748" spans="1:9" ht="15.75" x14ac:dyDescent="0.25">
      <c r="A748" s="657">
        <v>746</v>
      </c>
      <c r="B748" s="664" t="s">
        <v>1318</v>
      </c>
      <c r="C748" s="664" t="s">
        <v>902</v>
      </c>
      <c r="D748" s="657" t="s">
        <v>342</v>
      </c>
      <c r="E748" s="659">
        <v>15</v>
      </c>
      <c r="F748" s="658" t="s">
        <v>248</v>
      </c>
      <c r="G748" s="657" t="s">
        <v>1317</v>
      </c>
      <c r="H748" s="661">
        <v>0.70000000000000007</v>
      </c>
      <c r="I748" s="662" t="s">
        <v>298</v>
      </c>
    </row>
    <row r="749" spans="1:9" ht="15.75" x14ac:dyDescent="0.25">
      <c r="A749" s="657">
        <v>747</v>
      </c>
      <c r="B749" s="664" t="s">
        <v>1318</v>
      </c>
      <c r="C749" s="664" t="s">
        <v>902</v>
      </c>
      <c r="D749" s="657" t="s">
        <v>342</v>
      </c>
      <c r="E749" s="659">
        <v>15</v>
      </c>
      <c r="F749" s="658" t="s">
        <v>248</v>
      </c>
      <c r="G749" s="657" t="s">
        <v>1317</v>
      </c>
      <c r="H749" s="661">
        <v>0.70000000000000007</v>
      </c>
      <c r="I749" s="662" t="s">
        <v>298</v>
      </c>
    </row>
    <row r="750" spans="1:9" ht="15.75" x14ac:dyDescent="0.25">
      <c r="A750" s="657">
        <v>748</v>
      </c>
      <c r="B750" s="664" t="s">
        <v>1318</v>
      </c>
      <c r="C750" s="664" t="s">
        <v>902</v>
      </c>
      <c r="D750" s="657" t="s">
        <v>342</v>
      </c>
      <c r="E750" s="659">
        <v>15</v>
      </c>
      <c r="F750" s="658" t="s">
        <v>248</v>
      </c>
      <c r="G750" s="657" t="s">
        <v>1317</v>
      </c>
      <c r="H750" s="661">
        <v>0.70000000000000007</v>
      </c>
      <c r="I750" s="662" t="s">
        <v>298</v>
      </c>
    </row>
    <row r="751" spans="1:9" ht="15.75" x14ac:dyDescent="0.25">
      <c r="A751" s="657">
        <v>749</v>
      </c>
      <c r="B751" s="664" t="s">
        <v>1318</v>
      </c>
      <c r="C751" s="664" t="s">
        <v>902</v>
      </c>
      <c r="D751" s="657" t="s">
        <v>342</v>
      </c>
      <c r="E751" s="659">
        <v>15</v>
      </c>
      <c r="F751" s="658" t="s">
        <v>248</v>
      </c>
      <c r="G751" s="657" t="s">
        <v>1317</v>
      </c>
      <c r="H751" s="661">
        <v>0.70000000000000007</v>
      </c>
      <c r="I751" s="662" t="s">
        <v>298</v>
      </c>
    </row>
    <row r="752" spans="1:9" ht="15.75" x14ac:dyDescent="0.25">
      <c r="A752" s="657">
        <v>750</v>
      </c>
      <c r="B752" s="658" t="s">
        <v>1314</v>
      </c>
      <c r="C752" s="657" t="s">
        <v>296</v>
      </c>
      <c r="D752" s="657" t="s">
        <v>342</v>
      </c>
      <c r="E752" s="659">
        <v>62</v>
      </c>
      <c r="F752" s="658" t="s">
        <v>276</v>
      </c>
      <c r="G752" s="657">
        <v>0.71</v>
      </c>
      <c r="H752" s="663">
        <v>0.71</v>
      </c>
      <c r="I752" s="662" t="s">
        <v>298</v>
      </c>
    </row>
    <row r="753" spans="1:9" ht="15.75" x14ac:dyDescent="0.25">
      <c r="A753" s="657">
        <v>751</v>
      </c>
      <c r="B753" s="666" t="s">
        <v>1314</v>
      </c>
      <c r="C753" s="666" t="s">
        <v>296</v>
      </c>
      <c r="D753" s="657" t="s">
        <v>342</v>
      </c>
      <c r="E753" s="659">
        <v>12</v>
      </c>
      <c r="F753" s="658" t="s">
        <v>248</v>
      </c>
      <c r="G753" s="657" t="s">
        <v>1317</v>
      </c>
      <c r="H753" s="661">
        <v>0.72</v>
      </c>
      <c r="I753" s="662" t="s">
        <v>298</v>
      </c>
    </row>
    <row r="754" spans="1:9" ht="15.75" x14ac:dyDescent="0.25">
      <c r="A754" s="657">
        <v>752</v>
      </c>
      <c r="B754" s="666" t="s">
        <v>1314</v>
      </c>
      <c r="C754" s="666" t="s">
        <v>296</v>
      </c>
      <c r="D754" s="657" t="s">
        <v>342</v>
      </c>
      <c r="E754" s="659">
        <v>12</v>
      </c>
      <c r="F754" s="658" t="s">
        <v>248</v>
      </c>
      <c r="G754" s="657" t="s">
        <v>1317</v>
      </c>
      <c r="H754" s="661">
        <v>0.72</v>
      </c>
      <c r="I754" s="662" t="s">
        <v>298</v>
      </c>
    </row>
    <row r="755" spans="1:9" ht="31.5" x14ac:dyDescent="0.25">
      <c r="A755" s="657">
        <v>753</v>
      </c>
      <c r="B755" s="666" t="s">
        <v>285</v>
      </c>
      <c r="C755" s="666" t="s">
        <v>296</v>
      </c>
      <c r="D755" s="657" t="s">
        <v>342</v>
      </c>
      <c r="E755" s="659">
        <v>9</v>
      </c>
      <c r="F755" s="658" t="s">
        <v>248</v>
      </c>
      <c r="G755" s="657" t="s">
        <v>1317</v>
      </c>
      <c r="H755" s="661">
        <v>0.72</v>
      </c>
      <c r="I755" s="662" t="s">
        <v>298</v>
      </c>
    </row>
    <row r="756" spans="1:9" ht="15.75" x14ac:dyDescent="0.25">
      <c r="A756" s="657">
        <v>754</v>
      </c>
      <c r="B756" s="658" t="s">
        <v>1316</v>
      </c>
      <c r="C756" s="658" t="s">
        <v>296</v>
      </c>
      <c r="D756" s="657" t="s">
        <v>342</v>
      </c>
      <c r="E756" s="659">
        <v>60</v>
      </c>
      <c r="F756" s="658" t="s">
        <v>276</v>
      </c>
      <c r="G756" s="662">
        <v>6.083333333333333E-2</v>
      </c>
      <c r="H756" s="661">
        <v>0.73</v>
      </c>
      <c r="I756" s="662" t="s">
        <v>298</v>
      </c>
    </row>
    <row r="757" spans="1:9" ht="31.5" x14ac:dyDescent="0.25">
      <c r="A757" s="657">
        <v>755</v>
      </c>
      <c r="B757" s="666" t="s">
        <v>1320</v>
      </c>
      <c r="C757" s="666" t="s">
        <v>296</v>
      </c>
      <c r="D757" s="657" t="s">
        <v>342</v>
      </c>
      <c r="E757" s="659">
        <v>17</v>
      </c>
      <c r="F757" s="658" t="s">
        <v>276</v>
      </c>
      <c r="G757" s="657" t="s">
        <v>1317</v>
      </c>
      <c r="H757" s="661">
        <v>0.74</v>
      </c>
      <c r="I757" s="657" t="s">
        <v>297</v>
      </c>
    </row>
    <row r="758" spans="1:9" ht="15.75" x14ac:dyDescent="0.25">
      <c r="A758" s="657">
        <v>756</v>
      </c>
      <c r="B758" s="658" t="s">
        <v>1315</v>
      </c>
      <c r="C758" s="657" t="s">
        <v>902</v>
      </c>
      <c r="D758" s="657" t="s">
        <v>342</v>
      </c>
      <c r="E758" s="659">
        <v>1</v>
      </c>
      <c r="F758" s="658" t="s">
        <v>248</v>
      </c>
      <c r="G758" s="657">
        <v>0.75</v>
      </c>
      <c r="H758" s="663">
        <v>0.75</v>
      </c>
      <c r="I758" s="657" t="s">
        <v>297</v>
      </c>
    </row>
    <row r="759" spans="1:9" ht="15.75" x14ac:dyDescent="0.25">
      <c r="A759" s="657">
        <v>757</v>
      </c>
      <c r="B759" s="658" t="s">
        <v>1316</v>
      </c>
      <c r="C759" s="658" t="s">
        <v>296</v>
      </c>
      <c r="D759" s="657" t="s">
        <v>342</v>
      </c>
      <c r="E759" s="659">
        <v>6</v>
      </c>
      <c r="F759" s="658" t="s">
        <v>248</v>
      </c>
      <c r="G759" s="662">
        <v>6.2500000000000003E-3</v>
      </c>
      <c r="H759" s="661">
        <v>0.75</v>
      </c>
      <c r="I759" s="662" t="s">
        <v>298</v>
      </c>
    </row>
    <row r="760" spans="1:9" ht="15.75" x14ac:dyDescent="0.25">
      <c r="A760" s="657">
        <v>758</v>
      </c>
      <c r="B760" s="658" t="s">
        <v>1314</v>
      </c>
      <c r="C760" s="658" t="s">
        <v>296</v>
      </c>
      <c r="D760" s="657" t="s">
        <v>342</v>
      </c>
      <c r="E760" s="659">
        <v>24</v>
      </c>
      <c r="F760" s="658" t="s">
        <v>276</v>
      </c>
      <c r="G760" s="657" t="s">
        <v>1317</v>
      </c>
      <c r="H760" s="665">
        <v>0.75</v>
      </c>
      <c r="I760" s="657" t="s">
        <v>297</v>
      </c>
    </row>
    <row r="761" spans="1:9" ht="15.75" x14ac:dyDescent="0.25">
      <c r="A761" s="657">
        <v>759</v>
      </c>
      <c r="B761" s="658" t="s">
        <v>295</v>
      </c>
      <c r="C761" s="658" t="s">
        <v>296</v>
      </c>
      <c r="D761" s="657" t="s">
        <v>342</v>
      </c>
      <c r="E761" s="659">
        <v>120</v>
      </c>
      <c r="F761" s="658" t="s">
        <v>276</v>
      </c>
      <c r="G761" s="662">
        <v>8.7012123878753816E-2</v>
      </c>
      <c r="H761" s="661">
        <v>0.76841875633185186</v>
      </c>
      <c r="I761" s="662" t="s">
        <v>298</v>
      </c>
    </row>
    <row r="762" spans="1:9" ht="15.75" x14ac:dyDescent="0.25">
      <c r="A762" s="657">
        <v>760</v>
      </c>
      <c r="B762" s="658" t="s">
        <v>1316</v>
      </c>
      <c r="C762" s="658" t="s">
        <v>296</v>
      </c>
      <c r="D762" s="657" t="s">
        <v>342</v>
      </c>
      <c r="E762" s="659">
        <v>3</v>
      </c>
      <c r="F762" s="658" t="s">
        <v>248</v>
      </c>
      <c r="G762" s="662">
        <v>6.4166666666666658E-4</v>
      </c>
      <c r="H762" s="661">
        <v>0.77</v>
      </c>
      <c r="I762" s="662" t="s">
        <v>298</v>
      </c>
    </row>
    <row r="763" spans="1:9" ht="15.75" x14ac:dyDescent="0.25">
      <c r="A763" s="657">
        <v>761</v>
      </c>
      <c r="B763" s="658" t="s">
        <v>285</v>
      </c>
      <c r="C763" s="657" t="s">
        <v>296</v>
      </c>
      <c r="D763" s="657" t="s">
        <v>342</v>
      </c>
      <c r="E763" s="659">
        <v>40</v>
      </c>
      <c r="F763" s="658" t="s">
        <v>276</v>
      </c>
      <c r="G763" s="657">
        <v>2.1</v>
      </c>
      <c r="H763" s="663">
        <v>0.79</v>
      </c>
      <c r="I763" s="657" t="s">
        <v>297</v>
      </c>
    </row>
    <row r="764" spans="1:9" ht="15.75" x14ac:dyDescent="0.25">
      <c r="A764" s="657">
        <v>762</v>
      </c>
      <c r="B764" s="658" t="s">
        <v>1316</v>
      </c>
      <c r="C764" s="658" t="s">
        <v>296</v>
      </c>
      <c r="D764" s="657" t="s">
        <v>342</v>
      </c>
      <c r="E764" s="659">
        <v>15</v>
      </c>
      <c r="F764" s="658" t="s">
        <v>248</v>
      </c>
      <c r="G764" s="657" t="s">
        <v>1317</v>
      </c>
      <c r="H764" s="665">
        <v>0.8</v>
      </c>
      <c r="I764" s="662" t="s">
        <v>298</v>
      </c>
    </row>
    <row r="765" spans="1:9" ht="15.75" x14ac:dyDescent="0.25">
      <c r="A765" s="657">
        <v>763</v>
      </c>
      <c r="B765" s="658" t="s">
        <v>1316</v>
      </c>
      <c r="C765" s="658" t="s">
        <v>296</v>
      </c>
      <c r="D765" s="657" t="s">
        <v>342</v>
      </c>
      <c r="E765" s="659">
        <v>20</v>
      </c>
      <c r="F765" s="658" t="s">
        <v>276</v>
      </c>
      <c r="G765" s="657" t="s">
        <v>1317</v>
      </c>
      <c r="H765" s="661">
        <v>0.8</v>
      </c>
      <c r="I765" s="662" t="s">
        <v>298</v>
      </c>
    </row>
    <row r="766" spans="1:9" ht="31.5" x14ac:dyDescent="0.25">
      <c r="A766" s="657">
        <v>764</v>
      </c>
      <c r="B766" s="666" t="s">
        <v>1320</v>
      </c>
      <c r="C766" s="666" t="s">
        <v>296</v>
      </c>
      <c r="D766" s="657" t="s">
        <v>342</v>
      </c>
      <c r="E766" s="659">
        <v>8</v>
      </c>
      <c r="F766" s="658" t="s">
        <v>248</v>
      </c>
      <c r="G766" s="657" t="s">
        <v>1317</v>
      </c>
      <c r="H766" s="661">
        <v>0.82</v>
      </c>
      <c r="I766" s="662" t="s">
        <v>298</v>
      </c>
    </row>
    <row r="767" spans="1:9" ht="15.75" x14ac:dyDescent="0.25">
      <c r="A767" s="657">
        <v>765</v>
      </c>
      <c r="B767" s="658" t="s">
        <v>1314</v>
      </c>
      <c r="C767" s="657" t="s">
        <v>296</v>
      </c>
      <c r="D767" s="657" t="s">
        <v>342</v>
      </c>
      <c r="E767" s="659">
        <v>43</v>
      </c>
      <c r="F767" s="658" t="s">
        <v>276</v>
      </c>
      <c r="G767" s="657">
        <v>0.82</v>
      </c>
      <c r="H767" s="663">
        <v>0.82</v>
      </c>
      <c r="I767" s="662" t="s">
        <v>298</v>
      </c>
    </row>
    <row r="768" spans="1:9" ht="15.75" x14ac:dyDescent="0.25">
      <c r="A768" s="657">
        <v>766</v>
      </c>
      <c r="B768" s="658" t="s">
        <v>285</v>
      </c>
      <c r="C768" s="658" t="s">
        <v>296</v>
      </c>
      <c r="D768" s="657" t="s">
        <v>342</v>
      </c>
      <c r="E768" s="659">
        <v>15</v>
      </c>
      <c r="F768" s="658" t="s">
        <v>248</v>
      </c>
      <c r="G768" s="662">
        <v>1.2006543067685185E-2</v>
      </c>
      <c r="H768" s="661">
        <v>0.84910272574669621</v>
      </c>
      <c r="I768" s="657" t="s">
        <v>297</v>
      </c>
    </row>
    <row r="769" spans="1:9" ht="15.75" x14ac:dyDescent="0.25">
      <c r="A769" s="657">
        <v>767</v>
      </c>
      <c r="B769" s="667" t="s">
        <v>1314</v>
      </c>
      <c r="C769" s="658" t="s">
        <v>296</v>
      </c>
      <c r="D769" s="657" t="s">
        <v>342</v>
      </c>
      <c r="E769" s="659">
        <v>10</v>
      </c>
      <c r="F769" s="658" t="s">
        <v>248</v>
      </c>
      <c r="G769" s="662" t="s">
        <v>1317</v>
      </c>
      <c r="H769" s="665">
        <v>0.84978074229640077</v>
      </c>
      <c r="I769" s="662" t="s">
        <v>298</v>
      </c>
    </row>
    <row r="770" spans="1:9" ht="15.75" x14ac:dyDescent="0.25">
      <c r="A770" s="657">
        <v>768</v>
      </c>
      <c r="B770" s="658" t="s">
        <v>285</v>
      </c>
      <c r="C770" s="658" t="s">
        <v>296</v>
      </c>
      <c r="D770" s="657" t="s">
        <v>342</v>
      </c>
      <c r="E770" s="659">
        <v>32</v>
      </c>
      <c r="F770" s="658" t="s">
        <v>276</v>
      </c>
      <c r="G770" s="657" t="s">
        <v>1317</v>
      </c>
      <c r="H770" s="665">
        <v>0.86</v>
      </c>
      <c r="I770" s="657" t="s">
        <v>297</v>
      </c>
    </row>
    <row r="771" spans="1:9" ht="31.5" x14ac:dyDescent="0.25">
      <c r="A771" s="657">
        <v>769</v>
      </c>
      <c r="B771" s="659" t="s">
        <v>1316</v>
      </c>
      <c r="C771" s="659" t="s">
        <v>296</v>
      </c>
      <c r="D771" s="657" t="s">
        <v>342</v>
      </c>
      <c r="E771" s="659">
        <v>15</v>
      </c>
      <c r="F771" s="659" t="s">
        <v>248</v>
      </c>
      <c r="G771" s="657" t="s">
        <v>1317</v>
      </c>
      <c r="H771" s="668">
        <v>0.86799999999999999</v>
      </c>
      <c r="I771" s="657" t="s">
        <v>297</v>
      </c>
    </row>
    <row r="772" spans="1:9" ht="15.75" x14ac:dyDescent="0.25">
      <c r="A772" s="657">
        <v>770</v>
      </c>
      <c r="B772" s="658" t="s">
        <v>1314</v>
      </c>
      <c r="C772" s="658" t="s">
        <v>296</v>
      </c>
      <c r="D772" s="657" t="s">
        <v>342</v>
      </c>
      <c r="E772" s="659">
        <v>20</v>
      </c>
      <c r="F772" s="658" t="s">
        <v>276</v>
      </c>
      <c r="G772" s="662">
        <v>1.63853999511939E-2</v>
      </c>
      <c r="H772" s="661">
        <v>0.86908161341132439</v>
      </c>
      <c r="I772" s="657" t="s">
        <v>297</v>
      </c>
    </row>
    <row r="773" spans="1:9" ht="15.75" x14ac:dyDescent="0.25">
      <c r="A773" s="657">
        <v>771</v>
      </c>
      <c r="B773" s="658" t="s">
        <v>285</v>
      </c>
      <c r="C773" s="658" t="s">
        <v>296</v>
      </c>
      <c r="D773" s="657" t="s">
        <v>342</v>
      </c>
      <c r="E773" s="659">
        <v>12</v>
      </c>
      <c r="F773" s="658" t="s">
        <v>248</v>
      </c>
      <c r="G773" s="657" t="s">
        <v>1317</v>
      </c>
      <c r="H773" s="665">
        <v>0.88</v>
      </c>
      <c r="I773" s="662" t="s">
        <v>298</v>
      </c>
    </row>
    <row r="774" spans="1:9" ht="15.75" x14ac:dyDescent="0.25">
      <c r="A774" s="657">
        <v>772</v>
      </c>
      <c r="B774" s="658" t="s">
        <v>1316</v>
      </c>
      <c r="C774" s="658" t="s">
        <v>296</v>
      </c>
      <c r="D774" s="657" t="s">
        <v>342</v>
      </c>
      <c r="E774" s="659">
        <v>5</v>
      </c>
      <c r="F774" s="658" t="s">
        <v>248</v>
      </c>
      <c r="G774" s="662">
        <v>6.1805555555555555E-3</v>
      </c>
      <c r="H774" s="661">
        <v>0.89</v>
      </c>
      <c r="I774" s="662" t="s">
        <v>298</v>
      </c>
    </row>
    <row r="775" spans="1:9" ht="15.75" x14ac:dyDescent="0.25">
      <c r="A775" s="657">
        <v>773</v>
      </c>
      <c r="B775" s="658" t="s">
        <v>1314</v>
      </c>
      <c r="C775" s="658" t="s">
        <v>296</v>
      </c>
      <c r="D775" s="657" t="s">
        <v>342</v>
      </c>
      <c r="E775" s="659">
        <v>5</v>
      </c>
      <c r="F775" s="658" t="s">
        <v>248</v>
      </c>
      <c r="G775" s="662">
        <v>2.0833333333333333E-3</v>
      </c>
      <c r="H775" s="661">
        <v>0.9</v>
      </c>
      <c r="I775" s="662" t="s">
        <v>298</v>
      </c>
    </row>
    <row r="776" spans="1:9" ht="15.75" x14ac:dyDescent="0.25">
      <c r="A776" s="657">
        <v>774</v>
      </c>
      <c r="B776" s="658" t="s">
        <v>1316</v>
      </c>
      <c r="C776" s="658" t="s">
        <v>296</v>
      </c>
      <c r="D776" s="657" t="s">
        <v>342</v>
      </c>
      <c r="E776" s="659">
        <v>5</v>
      </c>
      <c r="F776" s="658" t="s">
        <v>248</v>
      </c>
      <c r="G776" s="662">
        <v>6.2500000000000003E-3</v>
      </c>
      <c r="H776" s="661">
        <v>0.9</v>
      </c>
      <c r="I776" s="662" t="s">
        <v>298</v>
      </c>
    </row>
    <row r="777" spans="1:9" ht="15.75" x14ac:dyDescent="0.25">
      <c r="A777" s="657">
        <v>775</v>
      </c>
      <c r="B777" s="658" t="s">
        <v>1314</v>
      </c>
      <c r="C777" s="658" t="s">
        <v>296</v>
      </c>
      <c r="D777" s="657" t="s">
        <v>342</v>
      </c>
      <c r="E777" s="659">
        <v>19</v>
      </c>
      <c r="F777" s="658" t="s">
        <v>276</v>
      </c>
      <c r="G777" s="657" t="s">
        <v>1317</v>
      </c>
      <c r="H777" s="661">
        <v>0.9</v>
      </c>
      <c r="I777" s="662" t="s">
        <v>298</v>
      </c>
    </row>
    <row r="778" spans="1:9" ht="15.75" x14ac:dyDescent="0.25">
      <c r="A778" s="657">
        <v>776</v>
      </c>
      <c r="B778" s="658" t="s">
        <v>1316</v>
      </c>
      <c r="C778" s="658" t="s">
        <v>296</v>
      </c>
      <c r="D778" s="657" t="s">
        <v>342</v>
      </c>
      <c r="E778" s="659">
        <v>4</v>
      </c>
      <c r="F778" s="658" t="s">
        <v>248</v>
      </c>
      <c r="G778" s="662">
        <v>5.0555555555555553E-3</v>
      </c>
      <c r="H778" s="661">
        <v>0.91</v>
      </c>
      <c r="I778" s="662" t="s">
        <v>298</v>
      </c>
    </row>
    <row r="779" spans="1:9" ht="15.75" x14ac:dyDescent="0.25">
      <c r="A779" s="657">
        <v>777</v>
      </c>
      <c r="B779" s="658" t="s">
        <v>1316</v>
      </c>
      <c r="C779" s="658" t="s">
        <v>296</v>
      </c>
      <c r="D779" s="657" t="s">
        <v>342</v>
      </c>
      <c r="E779" s="659">
        <v>18</v>
      </c>
      <c r="F779" s="658" t="s">
        <v>276</v>
      </c>
      <c r="G779" s="657" t="s">
        <v>1317</v>
      </c>
      <c r="H779" s="665">
        <v>0.94</v>
      </c>
      <c r="I779" s="657" t="s">
        <v>297</v>
      </c>
    </row>
    <row r="780" spans="1:9" ht="15.75" x14ac:dyDescent="0.25">
      <c r="A780" s="657">
        <v>778</v>
      </c>
      <c r="B780" s="658" t="s">
        <v>1316</v>
      </c>
      <c r="C780" s="658" t="s">
        <v>296</v>
      </c>
      <c r="D780" s="657" t="s">
        <v>342</v>
      </c>
      <c r="E780" s="659">
        <v>24</v>
      </c>
      <c r="F780" s="658" t="s">
        <v>276</v>
      </c>
      <c r="G780" s="657" t="s">
        <v>1317</v>
      </c>
      <c r="H780" s="661">
        <v>0.94</v>
      </c>
      <c r="I780" s="657" t="s">
        <v>297</v>
      </c>
    </row>
    <row r="781" spans="1:9" ht="31.5" x14ac:dyDescent="0.25">
      <c r="A781" s="657">
        <v>779</v>
      </c>
      <c r="B781" s="666" t="s">
        <v>285</v>
      </c>
      <c r="C781" s="666" t="s">
        <v>296</v>
      </c>
      <c r="D781" s="657" t="s">
        <v>342</v>
      </c>
      <c r="E781" s="659">
        <v>16</v>
      </c>
      <c r="F781" s="658" t="s">
        <v>276</v>
      </c>
      <c r="G781" s="657" t="s">
        <v>1317</v>
      </c>
      <c r="H781" s="661">
        <v>0.94</v>
      </c>
      <c r="I781" s="657" t="s">
        <v>297</v>
      </c>
    </row>
    <row r="782" spans="1:9" ht="31.5" x14ac:dyDescent="0.25">
      <c r="A782" s="657">
        <v>780</v>
      </c>
      <c r="B782" s="666" t="s">
        <v>285</v>
      </c>
      <c r="C782" s="666" t="s">
        <v>296</v>
      </c>
      <c r="D782" s="657" t="s">
        <v>342</v>
      </c>
      <c r="E782" s="659">
        <v>18</v>
      </c>
      <c r="F782" s="658" t="s">
        <v>276</v>
      </c>
      <c r="G782" s="657" t="s">
        <v>1317</v>
      </c>
      <c r="H782" s="661">
        <v>0.94</v>
      </c>
      <c r="I782" s="657" t="s">
        <v>297</v>
      </c>
    </row>
    <row r="783" spans="1:9" ht="15.75" x14ac:dyDescent="0.25">
      <c r="A783" s="657">
        <v>781</v>
      </c>
      <c r="B783" s="658" t="s">
        <v>1314</v>
      </c>
      <c r="C783" s="657" t="s">
        <v>296</v>
      </c>
      <c r="D783" s="657" t="s">
        <v>342</v>
      </c>
      <c r="E783" s="659">
        <v>30</v>
      </c>
      <c r="F783" s="658" t="s">
        <v>276</v>
      </c>
      <c r="G783" s="657">
        <v>0</v>
      </c>
      <c r="H783" s="663">
        <v>0.95</v>
      </c>
      <c r="I783" s="662" t="s">
        <v>298</v>
      </c>
    </row>
    <row r="784" spans="1:9" ht="15.75" x14ac:dyDescent="0.25">
      <c r="A784" s="657">
        <v>782</v>
      </c>
      <c r="B784" s="658" t="s">
        <v>1314</v>
      </c>
      <c r="C784" s="657" t="s">
        <v>296</v>
      </c>
      <c r="D784" s="657" t="s">
        <v>342</v>
      </c>
      <c r="E784" s="659">
        <v>30</v>
      </c>
      <c r="F784" s="658" t="s">
        <v>276</v>
      </c>
      <c r="G784" s="657">
        <v>1.9</v>
      </c>
      <c r="H784" s="663">
        <v>0.95</v>
      </c>
      <c r="I784" s="662" t="s">
        <v>298</v>
      </c>
    </row>
    <row r="785" spans="1:9" ht="15.75" x14ac:dyDescent="0.25">
      <c r="A785" s="657">
        <v>783</v>
      </c>
      <c r="B785" s="658" t="s">
        <v>1316</v>
      </c>
      <c r="C785" s="658" t="s">
        <v>296</v>
      </c>
      <c r="D785" s="657" t="s">
        <v>342</v>
      </c>
      <c r="E785" s="659">
        <v>15</v>
      </c>
      <c r="F785" s="658" t="s">
        <v>248</v>
      </c>
      <c r="G785" s="657" t="s">
        <v>1317</v>
      </c>
      <c r="H785" s="665">
        <v>0.95199999999999996</v>
      </c>
      <c r="I785" s="657" t="s">
        <v>297</v>
      </c>
    </row>
    <row r="786" spans="1:9" ht="15.75" x14ac:dyDescent="0.25">
      <c r="A786" s="657">
        <v>784</v>
      </c>
      <c r="B786" s="658" t="s">
        <v>1314</v>
      </c>
      <c r="C786" s="658" t="s">
        <v>296</v>
      </c>
      <c r="D786" s="657" t="s">
        <v>342</v>
      </c>
      <c r="E786" s="659">
        <v>16</v>
      </c>
      <c r="F786" s="658" t="s">
        <v>276</v>
      </c>
      <c r="G786" s="657" t="s">
        <v>1317</v>
      </c>
      <c r="H786" s="665">
        <v>0.96</v>
      </c>
      <c r="I786" s="657" t="s">
        <v>297</v>
      </c>
    </row>
    <row r="787" spans="1:9" ht="15.75" x14ac:dyDescent="0.25">
      <c r="A787" s="657">
        <v>785</v>
      </c>
      <c r="B787" s="658" t="s">
        <v>1314</v>
      </c>
      <c r="C787" s="658" t="s">
        <v>296</v>
      </c>
      <c r="D787" s="657" t="s">
        <v>342</v>
      </c>
      <c r="E787" s="659">
        <v>40</v>
      </c>
      <c r="F787" s="658" t="s">
        <v>276</v>
      </c>
      <c r="G787" s="662">
        <v>0.08</v>
      </c>
      <c r="H787" s="665">
        <v>0.96</v>
      </c>
      <c r="I787" s="657" t="s">
        <v>297</v>
      </c>
    </row>
    <row r="788" spans="1:9" ht="15.75" x14ac:dyDescent="0.25">
      <c r="A788" s="657">
        <v>786</v>
      </c>
      <c r="B788" s="658" t="s">
        <v>1316</v>
      </c>
      <c r="C788" s="658" t="s">
        <v>296</v>
      </c>
      <c r="D788" s="657" t="s">
        <v>342</v>
      </c>
      <c r="E788" s="659">
        <v>21</v>
      </c>
      <c r="F788" s="658" t="s">
        <v>276</v>
      </c>
      <c r="G788" s="657" t="s">
        <v>1317</v>
      </c>
      <c r="H788" s="661">
        <v>0.98</v>
      </c>
      <c r="I788" s="657" t="s">
        <v>297</v>
      </c>
    </row>
    <row r="789" spans="1:9" ht="15.75" x14ac:dyDescent="0.25">
      <c r="A789" s="657">
        <v>787</v>
      </c>
      <c r="B789" s="666" t="s">
        <v>1314</v>
      </c>
      <c r="C789" s="666" t="s">
        <v>296</v>
      </c>
      <c r="D789" s="657" t="s">
        <v>342</v>
      </c>
      <c r="E789" s="659">
        <v>13</v>
      </c>
      <c r="F789" s="658" t="s">
        <v>248</v>
      </c>
      <c r="G789" s="657" t="s">
        <v>1317</v>
      </c>
      <c r="H789" s="661">
        <v>1</v>
      </c>
      <c r="I789" s="657" t="s">
        <v>297</v>
      </c>
    </row>
    <row r="790" spans="1:9" ht="15.75" x14ac:dyDescent="0.25">
      <c r="A790" s="657">
        <v>788</v>
      </c>
      <c r="B790" s="658" t="s">
        <v>1316</v>
      </c>
      <c r="C790" s="658" t="s">
        <v>296</v>
      </c>
      <c r="D790" s="657" t="s">
        <v>342</v>
      </c>
      <c r="E790" s="659">
        <v>10</v>
      </c>
      <c r="F790" s="658" t="s">
        <v>248</v>
      </c>
      <c r="G790" s="657" t="s">
        <v>1317</v>
      </c>
      <c r="H790" s="665">
        <v>1</v>
      </c>
      <c r="I790" s="662" t="s">
        <v>298</v>
      </c>
    </row>
    <row r="791" spans="1:9" ht="31.5" x14ac:dyDescent="0.25">
      <c r="A791" s="657">
        <v>789</v>
      </c>
      <c r="B791" s="666" t="s">
        <v>285</v>
      </c>
      <c r="C791" s="666" t="s">
        <v>296</v>
      </c>
      <c r="D791" s="657" t="s">
        <v>342</v>
      </c>
      <c r="E791" s="659">
        <v>7</v>
      </c>
      <c r="F791" s="658" t="s">
        <v>248</v>
      </c>
      <c r="G791" s="657" t="s">
        <v>1317</v>
      </c>
      <c r="H791" s="661">
        <v>1</v>
      </c>
      <c r="I791" s="662" t="s">
        <v>298</v>
      </c>
    </row>
    <row r="792" spans="1:9" ht="31.5" x14ac:dyDescent="0.25">
      <c r="A792" s="657">
        <v>790</v>
      </c>
      <c r="B792" s="666" t="s">
        <v>285</v>
      </c>
      <c r="C792" s="666" t="s">
        <v>296</v>
      </c>
      <c r="D792" s="657" t="s">
        <v>342</v>
      </c>
      <c r="E792" s="659">
        <v>14</v>
      </c>
      <c r="F792" s="658" t="s">
        <v>248</v>
      </c>
      <c r="G792" s="657" t="s">
        <v>1317</v>
      </c>
      <c r="H792" s="661">
        <v>1</v>
      </c>
      <c r="I792" s="657" t="s">
        <v>297</v>
      </c>
    </row>
    <row r="793" spans="1:9" ht="15.75" x14ac:dyDescent="0.25">
      <c r="A793" s="657">
        <v>791</v>
      </c>
      <c r="B793" s="658" t="s">
        <v>285</v>
      </c>
      <c r="C793" s="658" t="s">
        <v>296</v>
      </c>
      <c r="D793" s="657" t="s">
        <v>342</v>
      </c>
      <c r="E793" s="659">
        <v>15</v>
      </c>
      <c r="F793" s="658" t="s">
        <v>248</v>
      </c>
      <c r="G793" s="657" t="s">
        <v>1317</v>
      </c>
      <c r="H793" s="665">
        <v>1</v>
      </c>
      <c r="I793" s="662" t="s">
        <v>298</v>
      </c>
    </row>
    <row r="794" spans="1:9" ht="15.75" x14ac:dyDescent="0.25">
      <c r="A794" s="657">
        <v>792</v>
      </c>
      <c r="B794" s="658" t="s">
        <v>1314</v>
      </c>
      <c r="C794" s="657" t="s">
        <v>296</v>
      </c>
      <c r="D794" s="657" t="s">
        <v>342</v>
      </c>
      <c r="E794" s="659">
        <v>52</v>
      </c>
      <c r="F794" s="658" t="s">
        <v>276</v>
      </c>
      <c r="G794" s="657">
        <v>1</v>
      </c>
      <c r="H794" s="663">
        <v>1</v>
      </c>
      <c r="I794" s="662" t="s">
        <v>298</v>
      </c>
    </row>
    <row r="795" spans="1:9" ht="15.75" x14ac:dyDescent="0.25">
      <c r="A795" s="657">
        <v>793</v>
      </c>
      <c r="B795" s="658" t="s">
        <v>1316</v>
      </c>
      <c r="C795" s="658" t="s">
        <v>296</v>
      </c>
      <c r="D795" s="657" t="s">
        <v>342</v>
      </c>
      <c r="E795" s="659">
        <v>21</v>
      </c>
      <c r="F795" s="658" t="s">
        <v>276</v>
      </c>
      <c r="G795" s="657" t="s">
        <v>1317</v>
      </c>
      <c r="H795" s="661">
        <v>1</v>
      </c>
      <c r="I795" s="657" t="s">
        <v>297</v>
      </c>
    </row>
    <row r="796" spans="1:9" ht="31.5" x14ac:dyDescent="0.25">
      <c r="A796" s="657">
        <v>794</v>
      </c>
      <c r="B796" s="666" t="s">
        <v>285</v>
      </c>
      <c r="C796" s="666" t="s">
        <v>296</v>
      </c>
      <c r="D796" s="657" t="s">
        <v>342</v>
      </c>
      <c r="E796" s="659">
        <v>18</v>
      </c>
      <c r="F796" s="658" t="s">
        <v>276</v>
      </c>
      <c r="G796" s="657" t="s">
        <v>1317</v>
      </c>
      <c r="H796" s="661">
        <v>1</v>
      </c>
      <c r="I796" s="657" t="s">
        <v>297</v>
      </c>
    </row>
    <row r="797" spans="1:9" ht="15.75" x14ac:dyDescent="0.25">
      <c r="A797" s="657">
        <v>795</v>
      </c>
      <c r="B797" s="658" t="s">
        <v>285</v>
      </c>
      <c r="C797" s="657" t="s">
        <v>902</v>
      </c>
      <c r="D797" s="657" t="s">
        <v>342</v>
      </c>
      <c r="E797" s="659">
        <v>20</v>
      </c>
      <c r="F797" s="658" t="s">
        <v>276</v>
      </c>
      <c r="G797" s="657">
        <v>1.3</v>
      </c>
      <c r="H797" s="663">
        <v>1</v>
      </c>
      <c r="I797" s="662" t="s">
        <v>298</v>
      </c>
    </row>
    <row r="798" spans="1:9" ht="31.5" x14ac:dyDescent="0.25">
      <c r="A798" s="657">
        <v>796</v>
      </c>
      <c r="B798" s="666" t="s">
        <v>285</v>
      </c>
      <c r="C798" s="666" t="s">
        <v>296</v>
      </c>
      <c r="D798" s="657" t="s">
        <v>342</v>
      </c>
      <c r="E798" s="659">
        <v>24</v>
      </c>
      <c r="F798" s="658" t="s">
        <v>276</v>
      </c>
      <c r="G798" s="657" t="s">
        <v>1317</v>
      </c>
      <c r="H798" s="661">
        <v>1</v>
      </c>
      <c r="I798" s="657" t="s">
        <v>297</v>
      </c>
    </row>
    <row r="799" spans="1:9" ht="15.75" x14ac:dyDescent="0.25">
      <c r="A799" s="657">
        <v>797</v>
      </c>
      <c r="B799" s="658" t="s">
        <v>1314</v>
      </c>
      <c r="C799" s="658" t="s">
        <v>296</v>
      </c>
      <c r="D799" s="657" t="s">
        <v>342</v>
      </c>
      <c r="E799" s="659">
        <v>15</v>
      </c>
      <c r="F799" s="658" t="s">
        <v>248</v>
      </c>
      <c r="G799" s="657" t="s">
        <v>1317</v>
      </c>
      <c r="H799" s="665">
        <v>1.0900000000000001</v>
      </c>
      <c r="I799" s="657" t="s">
        <v>297</v>
      </c>
    </row>
    <row r="800" spans="1:9" ht="15.75" x14ac:dyDescent="0.25">
      <c r="A800" s="657">
        <v>798</v>
      </c>
      <c r="B800" s="658" t="s">
        <v>1314</v>
      </c>
      <c r="C800" s="658" t="s">
        <v>296</v>
      </c>
      <c r="D800" s="657" t="s">
        <v>342</v>
      </c>
      <c r="E800" s="659">
        <v>15</v>
      </c>
      <c r="F800" s="658" t="s">
        <v>248</v>
      </c>
      <c r="G800" s="662">
        <v>1.5537879264063184E-2</v>
      </c>
      <c r="H800" s="661">
        <v>1.0988388215545482</v>
      </c>
      <c r="I800" s="657" t="s">
        <v>297</v>
      </c>
    </row>
    <row r="801" spans="1:9" ht="15.75" x14ac:dyDescent="0.25">
      <c r="A801" s="657">
        <v>799</v>
      </c>
      <c r="B801" s="658" t="s">
        <v>1314</v>
      </c>
      <c r="C801" s="658" t="s">
        <v>296</v>
      </c>
      <c r="D801" s="657" t="s">
        <v>342</v>
      </c>
      <c r="E801" s="659">
        <v>15</v>
      </c>
      <c r="F801" s="658" t="s">
        <v>248</v>
      </c>
      <c r="G801" s="662">
        <v>1.5537879264063184E-2</v>
      </c>
      <c r="H801" s="661">
        <v>1.0988388215545482</v>
      </c>
      <c r="I801" s="657" t="s">
        <v>297</v>
      </c>
    </row>
    <row r="802" spans="1:9" ht="15.75" x14ac:dyDescent="0.25">
      <c r="A802" s="657">
        <v>800</v>
      </c>
      <c r="B802" s="658" t="s">
        <v>285</v>
      </c>
      <c r="C802" s="658" t="s">
        <v>296</v>
      </c>
      <c r="D802" s="657" t="s">
        <v>342</v>
      </c>
      <c r="E802" s="659">
        <v>15</v>
      </c>
      <c r="F802" s="658" t="s">
        <v>248</v>
      </c>
      <c r="G802" s="662">
        <v>1.5537879264063184E-2</v>
      </c>
      <c r="H802" s="661">
        <v>1.0988388215545482</v>
      </c>
      <c r="I802" s="657" t="s">
        <v>297</v>
      </c>
    </row>
    <row r="803" spans="1:9" ht="15.75" x14ac:dyDescent="0.25">
      <c r="A803" s="657">
        <v>801</v>
      </c>
      <c r="B803" s="658" t="s">
        <v>1314</v>
      </c>
      <c r="C803" s="658" t="s">
        <v>296</v>
      </c>
      <c r="D803" s="657" t="s">
        <v>342</v>
      </c>
      <c r="E803" s="659">
        <v>35</v>
      </c>
      <c r="F803" s="658" t="s">
        <v>276</v>
      </c>
      <c r="G803" s="662">
        <v>3.6255051616147428E-2</v>
      </c>
      <c r="H803" s="661">
        <v>1.0988388215545482</v>
      </c>
      <c r="I803" s="657" t="s">
        <v>297</v>
      </c>
    </row>
    <row r="804" spans="1:9" ht="15.75" x14ac:dyDescent="0.25">
      <c r="A804" s="657">
        <v>802</v>
      </c>
      <c r="B804" s="658" t="s">
        <v>285</v>
      </c>
      <c r="C804" s="658" t="s">
        <v>296</v>
      </c>
      <c r="D804" s="657" t="s">
        <v>342</v>
      </c>
      <c r="E804" s="659">
        <v>30</v>
      </c>
      <c r="F804" s="658" t="s">
        <v>276</v>
      </c>
      <c r="G804" s="662">
        <v>3.1075758528126367E-2</v>
      </c>
      <c r="H804" s="661">
        <v>1.0988388215545482</v>
      </c>
      <c r="I804" s="657" t="s">
        <v>297</v>
      </c>
    </row>
    <row r="805" spans="1:9" ht="15.75" x14ac:dyDescent="0.25">
      <c r="A805" s="657">
        <v>803</v>
      </c>
      <c r="B805" s="666" t="s">
        <v>1314</v>
      </c>
      <c r="C805" s="666" t="s">
        <v>296</v>
      </c>
      <c r="D805" s="657" t="s">
        <v>342</v>
      </c>
      <c r="E805" s="659">
        <v>8</v>
      </c>
      <c r="F805" s="658" t="s">
        <v>248</v>
      </c>
      <c r="G805" s="657" t="s">
        <v>1317</v>
      </c>
      <c r="H805" s="661">
        <v>1.1000000000000001</v>
      </c>
      <c r="I805" s="662" t="s">
        <v>298</v>
      </c>
    </row>
    <row r="806" spans="1:9" ht="31.5" x14ac:dyDescent="0.25">
      <c r="A806" s="657">
        <v>804</v>
      </c>
      <c r="B806" s="666" t="s">
        <v>1320</v>
      </c>
      <c r="C806" s="666" t="s">
        <v>296</v>
      </c>
      <c r="D806" s="657" t="s">
        <v>342</v>
      </c>
      <c r="E806" s="659">
        <v>6</v>
      </c>
      <c r="F806" s="658" t="s">
        <v>248</v>
      </c>
      <c r="G806" s="657" t="s">
        <v>1317</v>
      </c>
      <c r="H806" s="661">
        <v>1.1000000000000001</v>
      </c>
      <c r="I806" s="662" t="s">
        <v>298</v>
      </c>
    </row>
    <row r="807" spans="1:9" ht="15.75" x14ac:dyDescent="0.25">
      <c r="A807" s="657">
        <v>805</v>
      </c>
      <c r="B807" s="658" t="s">
        <v>1316</v>
      </c>
      <c r="C807" s="658" t="s">
        <v>296</v>
      </c>
      <c r="D807" s="657" t="s">
        <v>342</v>
      </c>
      <c r="E807" s="659">
        <v>15</v>
      </c>
      <c r="F807" s="658" t="s">
        <v>248</v>
      </c>
      <c r="G807" s="662">
        <v>2.2916666666666665E-2</v>
      </c>
      <c r="H807" s="661">
        <v>1.1000000000000001</v>
      </c>
      <c r="I807" s="657" t="s">
        <v>297</v>
      </c>
    </row>
    <row r="808" spans="1:9" ht="31.5" x14ac:dyDescent="0.25">
      <c r="A808" s="657">
        <v>806</v>
      </c>
      <c r="B808" s="666" t="s">
        <v>285</v>
      </c>
      <c r="C808" s="666" t="s">
        <v>296</v>
      </c>
      <c r="D808" s="657" t="s">
        <v>342</v>
      </c>
      <c r="E808" s="659">
        <v>12</v>
      </c>
      <c r="F808" s="658" t="s">
        <v>248</v>
      </c>
      <c r="G808" s="657" t="s">
        <v>1317</v>
      </c>
      <c r="H808" s="661">
        <v>1.1000000000000001</v>
      </c>
      <c r="I808" s="657" t="s">
        <v>297</v>
      </c>
    </row>
    <row r="809" spans="1:9" ht="31.5" x14ac:dyDescent="0.25">
      <c r="A809" s="657">
        <v>807</v>
      </c>
      <c r="B809" s="666" t="s">
        <v>285</v>
      </c>
      <c r="C809" s="666" t="s">
        <v>296</v>
      </c>
      <c r="D809" s="657" t="s">
        <v>342</v>
      </c>
      <c r="E809" s="659">
        <v>16</v>
      </c>
      <c r="F809" s="658" t="s">
        <v>276</v>
      </c>
      <c r="G809" s="657" t="s">
        <v>1317</v>
      </c>
      <c r="H809" s="661">
        <v>1.1000000000000001</v>
      </c>
      <c r="I809" s="657" t="s">
        <v>297</v>
      </c>
    </row>
    <row r="810" spans="1:9" ht="31.5" x14ac:dyDescent="0.25">
      <c r="A810" s="657">
        <v>808</v>
      </c>
      <c r="B810" s="666" t="s">
        <v>285</v>
      </c>
      <c r="C810" s="666" t="s">
        <v>296</v>
      </c>
      <c r="D810" s="657" t="s">
        <v>342</v>
      </c>
      <c r="E810" s="659">
        <v>20</v>
      </c>
      <c r="F810" s="658" t="s">
        <v>276</v>
      </c>
      <c r="G810" s="657" t="s">
        <v>1317</v>
      </c>
      <c r="H810" s="661">
        <v>1.1000000000000001</v>
      </c>
      <c r="I810" s="657" t="s">
        <v>297</v>
      </c>
    </row>
    <row r="811" spans="1:9" ht="15.75" x14ac:dyDescent="0.25">
      <c r="A811" s="657">
        <v>809</v>
      </c>
      <c r="B811" s="658" t="s">
        <v>285</v>
      </c>
      <c r="C811" s="657" t="s">
        <v>296</v>
      </c>
      <c r="D811" s="657" t="s">
        <v>342</v>
      </c>
      <c r="E811" s="659">
        <v>30</v>
      </c>
      <c r="F811" s="658" t="s">
        <v>276</v>
      </c>
      <c r="G811" s="657">
        <v>2.2000000000000002</v>
      </c>
      <c r="H811" s="663">
        <v>1.1000000000000001</v>
      </c>
      <c r="I811" s="657" t="s">
        <v>297</v>
      </c>
    </row>
    <row r="812" spans="1:9" ht="15.75" x14ac:dyDescent="0.25">
      <c r="A812" s="657">
        <v>810</v>
      </c>
      <c r="B812" s="658" t="s">
        <v>285</v>
      </c>
      <c r="C812" s="657" t="s">
        <v>296</v>
      </c>
      <c r="D812" s="657" t="s">
        <v>342</v>
      </c>
      <c r="E812" s="659">
        <v>30</v>
      </c>
      <c r="F812" s="658" t="s">
        <v>276</v>
      </c>
      <c r="G812" s="657">
        <v>2.2000000000000002</v>
      </c>
      <c r="H812" s="663">
        <v>1.1000000000000001</v>
      </c>
      <c r="I812" s="657" t="s">
        <v>297</v>
      </c>
    </row>
    <row r="813" spans="1:9" ht="31.5" x14ac:dyDescent="0.25">
      <c r="A813" s="657">
        <v>811</v>
      </c>
      <c r="B813" s="666" t="s">
        <v>285</v>
      </c>
      <c r="C813" s="666" t="s">
        <v>296</v>
      </c>
      <c r="D813" s="657" t="s">
        <v>342</v>
      </c>
      <c r="E813" s="659">
        <v>40</v>
      </c>
      <c r="F813" s="658" t="s">
        <v>276</v>
      </c>
      <c r="G813" s="657" t="s">
        <v>1317</v>
      </c>
      <c r="H813" s="661">
        <v>1.1000000000000001</v>
      </c>
      <c r="I813" s="657" t="s">
        <v>297</v>
      </c>
    </row>
    <row r="814" spans="1:9" ht="15.75" x14ac:dyDescent="0.25">
      <c r="A814" s="657">
        <v>812</v>
      </c>
      <c r="B814" s="658" t="s">
        <v>285</v>
      </c>
      <c r="C814" s="658" t="s">
        <v>296</v>
      </c>
      <c r="D814" s="657" t="s">
        <v>342</v>
      </c>
      <c r="E814" s="659" t="s">
        <v>1317</v>
      </c>
      <c r="F814" s="658" t="s">
        <v>276</v>
      </c>
      <c r="G814" s="657" t="s">
        <v>1317</v>
      </c>
      <c r="H814" s="661">
        <v>1.1000000000000001</v>
      </c>
      <c r="I814" s="662" t="s">
        <v>298</v>
      </c>
    </row>
    <row r="815" spans="1:9" ht="15.75" x14ac:dyDescent="0.25">
      <c r="A815" s="657">
        <v>813</v>
      </c>
      <c r="B815" s="658" t="s">
        <v>285</v>
      </c>
      <c r="C815" s="658" t="s">
        <v>296</v>
      </c>
      <c r="D815" s="657" t="s">
        <v>342</v>
      </c>
      <c r="E815" s="659" t="s">
        <v>1317</v>
      </c>
      <c r="F815" s="658" t="s">
        <v>276</v>
      </c>
      <c r="G815" s="657" t="s">
        <v>1317</v>
      </c>
      <c r="H815" s="661">
        <v>1.1000000000000001</v>
      </c>
      <c r="I815" s="662" t="s">
        <v>298</v>
      </c>
    </row>
    <row r="816" spans="1:9" ht="15.75" x14ac:dyDescent="0.25">
      <c r="A816" s="657">
        <v>814</v>
      </c>
      <c r="B816" s="658" t="s">
        <v>1316</v>
      </c>
      <c r="C816" s="658" t="s">
        <v>296</v>
      </c>
      <c r="D816" s="657" t="s">
        <v>342</v>
      </c>
      <c r="E816" s="659">
        <v>4</v>
      </c>
      <c r="F816" s="658" t="s">
        <v>248</v>
      </c>
      <c r="G816" s="662">
        <v>1.6888888888888889E-3</v>
      </c>
      <c r="H816" s="661">
        <v>1.1399999999999999</v>
      </c>
      <c r="I816" s="662" t="s">
        <v>298</v>
      </c>
    </row>
    <row r="817" spans="1:9" ht="15.75" x14ac:dyDescent="0.25">
      <c r="A817" s="657">
        <v>815</v>
      </c>
      <c r="B817" s="658" t="s">
        <v>1315</v>
      </c>
      <c r="C817" s="658" t="s">
        <v>296</v>
      </c>
      <c r="D817" s="657" t="s">
        <v>342</v>
      </c>
      <c r="E817" s="659">
        <v>15</v>
      </c>
      <c r="F817" s="658" t="s">
        <v>248</v>
      </c>
      <c r="G817" s="662">
        <v>2.5000000000000001E-2</v>
      </c>
      <c r="H817" s="661">
        <v>1.2</v>
      </c>
      <c r="I817" s="662" t="s">
        <v>298</v>
      </c>
    </row>
    <row r="818" spans="1:9" ht="15.75" x14ac:dyDescent="0.25">
      <c r="A818" s="657">
        <v>816</v>
      </c>
      <c r="B818" s="658" t="s">
        <v>1316</v>
      </c>
      <c r="C818" s="658" t="s">
        <v>296</v>
      </c>
      <c r="D818" s="657" t="s">
        <v>342</v>
      </c>
      <c r="E818" s="659">
        <v>3</v>
      </c>
      <c r="F818" s="658" t="s">
        <v>248</v>
      </c>
      <c r="G818" s="662">
        <v>4.9999999999999992E-3</v>
      </c>
      <c r="H818" s="661">
        <v>1.2</v>
      </c>
      <c r="I818" s="662" t="s">
        <v>298</v>
      </c>
    </row>
    <row r="819" spans="1:9" ht="15.75" x14ac:dyDescent="0.25">
      <c r="A819" s="657">
        <v>817</v>
      </c>
      <c r="B819" s="658" t="s">
        <v>1316</v>
      </c>
      <c r="C819" s="658" t="s">
        <v>296</v>
      </c>
      <c r="D819" s="657" t="s">
        <v>342</v>
      </c>
      <c r="E819" s="659">
        <v>3</v>
      </c>
      <c r="F819" s="658" t="s">
        <v>248</v>
      </c>
      <c r="G819" s="662">
        <v>4.9999999999999992E-3</v>
      </c>
      <c r="H819" s="661">
        <v>1.2</v>
      </c>
      <c r="I819" s="662" t="s">
        <v>298</v>
      </c>
    </row>
    <row r="820" spans="1:9" ht="15.75" x14ac:dyDescent="0.25">
      <c r="A820" s="657">
        <v>818</v>
      </c>
      <c r="B820" s="658" t="s">
        <v>1316</v>
      </c>
      <c r="C820" s="658" t="s">
        <v>296</v>
      </c>
      <c r="D820" s="657" t="s">
        <v>342</v>
      </c>
      <c r="E820" s="659">
        <v>4</v>
      </c>
      <c r="F820" s="658" t="s">
        <v>248</v>
      </c>
      <c r="G820" s="662">
        <v>6.6666666666666662E-3</v>
      </c>
      <c r="H820" s="661">
        <v>1.2</v>
      </c>
      <c r="I820" s="662" t="s">
        <v>298</v>
      </c>
    </row>
    <row r="821" spans="1:9" ht="15.75" x14ac:dyDescent="0.25">
      <c r="A821" s="657">
        <v>819</v>
      </c>
      <c r="B821" s="658" t="s">
        <v>1316</v>
      </c>
      <c r="C821" s="658" t="s">
        <v>296</v>
      </c>
      <c r="D821" s="657" t="s">
        <v>342</v>
      </c>
      <c r="E821" s="659">
        <v>15</v>
      </c>
      <c r="F821" s="658" t="s">
        <v>248</v>
      </c>
      <c r="G821" s="662">
        <v>2.5000000000000001E-2</v>
      </c>
      <c r="H821" s="661">
        <v>1.2</v>
      </c>
      <c r="I821" s="657" t="s">
        <v>297</v>
      </c>
    </row>
    <row r="822" spans="1:9" ht="15.75" x14ac:dyDescent="0.25">
      <c r="A822" s="657">
        <v>820</v>
      </c>
      <c r="B822" s="658" t="s">
        <v>1316</v>
      </c>
      <c r="C822" s="658" t="s">
        <v>296</v>
      </c>
      <c r="D822" s="657" t="s">
        <v>342</v>
      </c>
      <c r="E822" s="659">
        <v>15</v>
      </c>
      <c r="F822" s="658" t="s">
        <v>248</v>
      </c>
      <c r="G822" s="662">
        <v>2.5000000000000001E-2</v>
      </c>
      <c r="H822" s="661">
        <v>1.2</v>
      </c>
      <c r="I822" s="662" t="s">
        <v>298</v>
      </c>
    </row>
    <row r="823" spans="1:9" ht="15.75" x14ac:dyDescent="0.25">
      <c r="A823" s="657">
        <v>821</v>
      </c>
      <c r="B823" s="658" t="s">
        <v>1314</v>
      </c>
      <c r="C823" s="657" t="s">
        <v>296</v>
      </c>
      <c r="D823" s="657" t="s">
        <v>342</v>
      </c>
      <c r="E823" s="659">
        <v>43</v>
      </c>
      <c r="F823" s="658" t="s">
        <v>276</v>
      </c>
      <c r="G823" s="657">
        <v>1.2</v>
      </c>
      <c r="H823" s="663">
        <v>1.2</v>
      </c>
      <c r="I823" s="662" t="s">
        <v>298</v>
      </c>
    </row>
    <row r="824" spans="1:9" ht="15.75" x14ac:dyDescent="0.25">
      <c r="A824" s="657">
        <v>822</v>
      </c>
      <c r="B824" s="658" t="s">
        <v>1314</v>
      </c>
      <c r="C824" s="657" t="s">
        <v>296</v>
      </c>
      <c r="D824" s="657" t="s">
        <v>342</v>
      </c>
      <c r="E824" s="659">
        <v>44</v>
      </c>
      <c r="F824" s="658" t="s">
        <v>276</v>
      </c>
      <c r="G824" s="657">
        <v>1.2</v>
      </c>
      <c r="H824" s="663">
        <v>1.2</v>
      </c>
      <c r="I824" s="662" t="s">
        <v>298</v>
      </c>
    </row>
    <row r="825" spans="1:9" ht="15.75" x14ac:dyDescent="0.25">
      <c r="A825" s="657">
        <v>823</v>
      </c>
      <c r="B825" s="658" t="s">
        <v>1314</v>
      </c>
      <c r="C825" s="657" t="s">
        <v>296</v>
      </c>
      <c r="D825" s="657" t="s">
        <v>342</v>
      </c>
      <c r="E825" s="659">
        <v>86</v>
      </c>
      <c r="F825" s="658" t="s">
        <v>276</v>
      </c>
      <c r="G825" s="657">
        <v>1.2</v>
      </c>
      <c r="H825" s="663">
        <v>1.2</v>
      </c>
      <c r="I825" s="662" t="s">
        <v>298</v>
      </c>
    </row>
    <row r="826" spans="1:9" ht="15.75" x14ac:dyDescent="0.25">
      <c r="A826" s="657">
        <v>824</v>
      </c>
      <c r="B826" s="658" t="s">
        <v>1315</v>
      </c>
      <c r="C826" s="658" t="s">
        <v>296</v>
      </c>
      <c r="D826" s="657" t="s">
        <v>342</v>
      </c>
      <c r="E826" s="659">
        <v>16</v>
      </c>
      <c r="F826" s="658" t="s">
        <v>276</v>
      </c>
      <c r="G826" s="662">
        <v>2.6666666666666665E-2</v>
      </c>
      <c r="H826" s="661">
        <v>1.2</v>
      </c>
      <c r="I826" s="662" t="s">
        <v>298</v>
      </c>
    </row>
    <row r="827" spans="1:9" ht="15.75" x14ac:dyDescent="0.25">
      <c r="A827" s="657">
        <v>825</v>
      </c>
      <c r="B827" s="658" t="s">
        <v>285</v>
      </c>
      <c r="C827" s="658" t="s">
        <v>296</v>
      </c>
      <c r="D827" s="657" t="s">
        <v>342</v>
      </c>
      <c r="E827" s="659">
        <v>30</v>
      </c>
      <c r="F827" s="658" t="s">
        <v>276</v>
      </c>
      <c r="G827" s="657" t="s">
        <v>1317</v>
      </c>
      <c r="H827" s="665">
        <v>1.2</v>
      </c>
      <c r="I827" s="657" t="s">
        <v>297</v>
      </c>
    </row>
    <row r="828" spans="1:9" ht="15.75" x14ac:dyDescent="0.25">
      <c r="A828" s="657">
        <v>826</v>
      </c>
      <c r="B828" s="658" t="s">
        <v>1314</v>
      </c>
      <c r="C828" s="658" t="s">
        <v>296</v>
      </c>
      <c r="D828" s="657" t="s">
        <v>342</v>
      </c>
      <c r="E828" s="659">
        <v>20</v>
      </c>
      <c r="F828" s="658" t="s">
        <v>276</v>
      </c>
      <c r="G828" s="662">
        <v>2.2600551656819175E-2</v>
      </c>
      <c r="H828" s="661">
        <v>1.2204297894682354</v>
      </c>
      <c r="I828" s="662" t="s">
        <v>298</v>
      </c>
    </row>
    <row r="829" spans="1:9" ht="15.75" x14ac:dyDescent="0.25">
      <c r="A829" s="657">
        <v>827</v>
      </c>
      <c r="B829" s="658" t="s">
        <v>295</v>
      </c>
      <c r="C829" s="658" t="s">
        <v>296</v>
      </c>
      <c r="D829" s="657" t="s">
        <v>342</v>
      </c>
      <c r="E829" s="659">
        <v>76</v>
      </c>
      <c r="F829" s="658" t="s">
        <v>276</v>
      </c>
      <c r="G829" s="662">
        <v>8.5882096295912869E-2</v>
      </c>
      <c r="H829" s="661">
        <v>1.2204297894682354</v>
      </c>
      <c r="I829" s="662" t="s">
        <v>298</v>
      </c>
    </row>
    <row r="830" spans="1:9" ht="15.75" x14ac:dyDescent="0.25">
      <c r="A830" s="657">
        <v>828</v>
      </c>
      <c r="B830" s="658" t="s">
        <v>1316</v>
      </c>
      <c r="C830" s="658" t="s">
        <v>296</v>
      </c>
      <c r="D830" s="657" t="s">
        <v>342</v>
      </c>
      <c r="E830" s="659">
        <v>15</v>
      </c>
      <c r="F830" s="658" t="s">
        <v>248</v>
      </c>
      <c r="G830" s="657" t="s">
        <v>1317</v>
      </c>
      <c r="H830" s="665">
        <v>1.26</v>
      </c>
      <c r="I830" s="657" t="s">
        <v>297</v>
      </c>
    </row>
    <row r="831" spans="1:9" ht="15.75" x14ac:dyDescent="0.25">
      <c r="A831" s="657">
        <v>829</v>
      </c>
      <c r="B831" s="658" t="s">
        <v>1314</v>
      </c>
      <c r="C831" s="658" t="s">
        <v>296</v>
      </c>
      <c r="D831" s="657" t="s">
        <v>342</v>
      </c>
      <c r="E831" s="659">
        <v>20</v>
      </c>
      <c r="F831" s="658" t="s">
        <v>276</v>
      </c>
      <c r="G831" s="662">
        <v>2.4483930961554105E-2</v>
      </c>
      <c r="H831" s="661">
        <v>1.2986276982008298</v>
      </c>
      <c r="I831" s="657" t="s">
        <v>297</v>
      </c>
    </row>
    <row r="832" spans="1:9" ht="15.75" x14ac:dyDescent="0.25">
      <c r="A832" s="657">
        <v>830</v>
      </c>
      <c r="B832" s="658" t="s">
        <v>1314</v>
      </c>
      <c r="C832" s="658" t="s">
        <v>296</v>
      </c>
      <c r="D832" s="657" t="s">
        <v>342</v>
      </c>
      <c r="E832" s="659">
        <v>25</v>
      </c>
      <c r="F832" s="658" t="s">
        <v>276</v>
      </c>
      <c r="G832" s="662">
        <v>3.0604913701942627E-2</v>
      </c>
      <c r="H832" s="661">
        <v>1.2986276982008298</v>
      </c>
      <c r="I832" s="657" t="s">
        <v>297</v>
      </c>
    </row>
    <row r="833" spans="1:9" ht="15.75" x14ac:dyDescent="0.25">
      <c r="A833" s="657">
        <v>831</v>
      </c>
      <c r="B833" s="658" t="s">
        <v>1314</v>
      </c>
      <c r="C833" s="658" t="s">
        <v>296</v>
      </c>
      <c r="D833" s="657" t="s">
        <v>342</v>
      </c>
      <c r="E833" s="659">
        <v>40</v>
      </c>
      <c r="F833" s="658" t="s">
        <v>276</v>
      </c>
      <c r="G833" s="662">
        <v>4.8967861923108209E-2</v>
      </c>
      <c r="H833" s="661">
        <v>1.2986276982008298</v>
      </c>
      <c r="I833" s="657" t="s">
        <v>297</v>
      </c>
    </row>
    <row r="834" spans="1:9" ht="15.75" x14ac:dyDescent="0.25">
      <c r="A834" s="657">
        <v>832</v>
      </c>
      <c r="B834" s="658" t="s">
        <v>1314</v>
      </c>
      <c r="C834" s="658" t="s">
        <v>296</v>
      </c>
      <c r="D834" s="657" t="s">
        <v>342</v>
      </c>
      <c r="E834" s="659">
        <v>15</v>
      </c>
      <c r="F834" s="658" t="s">
        <v>248</v>
      </c>
      <c r="G834" s="662">
        <v>2.7083333333333334E-2</v>
      </c>
      <c r="H834" s="661">
        <v>1.3</v>
      </c>
      <c r="I834" s="662" t="s">
        <v>298</v>
      </c>
    </row>
    <row r="835" spans="1:9" ht="15.75" x14ac:dyDescent="0.25">
      <c r="A835" s="657">
        <v>833</v>
      </c>
      <c r="B835" s="658" t="s">
        <v>1316</v>
      </c>
      <c r="C835" s="658" t="s">
        <v>296</v>
      </c>
      <c r="D835" s="657" t="s">
        <v>342</v>
      </c>
      <c r="E835" s="659">
        <v>15</v>
      </c>
      <c r="F835" s="658" t="s">
        <v>248</v>
      </c>
      <c r="G835" s="662">
        <v>2.7083333333333334E-2</v>
      </c>
      <c r="H835" s="661">
        <v>1.3</v>
      </c>
      <c r="I835" s="662" t="s">
        <v>298</v>
      </c>
    </row>
    <row r="836" spans="1:9" ht="31.5" x14ac:dyDescent="0.25">
      <c r="A836" s="657">
        <v>834</v>
      </c>
      <c r="B836" s="666" t="s">
        <v>285</v>
      </c>
      <c r="C836" s="666" t="s">
        <v>296</v>
      </c>
      <c r="D836" s="657" t="s">
        <v>342</v>
      </c>
      <c r="E836" s="659">
        <v>8</v>
      </c>
      <c r="F836" s="658" t="s">
        <v>248</v>
      </c>
      <c r="G836" s="657" t="s">
        <v>1317</v>
      </c>
      <c r="H836" s="661">
        <v>1.3</v>
      </c>
      <c r="I836" s="657" t="s">
        <v>297</v>
      </c>
    </row>
    <row r="837" spans="1:9" ht="31.5" x14ac:dyDescent="0.25">
      <c r="A837" s="657">
        <v>835</v>
      </c>
      <c r="B837" s="666" t="s">
        <v>285</v>
      </c>
      <c r="C837" s="666" t="s">
        <v>296</v>
      </c>
      <c r="D837" s="657" t="s">
        <v>342</v>
      </c>
      <c r="E837" s="659">
        <v>13</v>
      </c>
      <c r="F837" s="658" t="s">
        <v>248</v>
      </c>
      <c r="G837" s="657" t="s">
        <v>1317</v>
      </c>
      <c r="H837" s="661">
        <v>1.3</v>
      </c>
      <c r="I837" s="657" t="s">
        <v>297</v>
      </c>
    </row>
    <row r="838" spans="1:9" ht="15.75" x14ac:dyDescent="0.25">
      <c r="A838" s="657">
        <v>836</v>
      </c>
      <c r="B838" s="658" t="s">
        <v>1314</v>
      </c>
      <c r="C838" s="657" t="s">
        <v>296</v>
      </c>
      <c r="D838" s="657" t="s">
        <v>342</v>
      </c>
      <c r="E838" s="659">
        <v>84</v>
      </c>
      <c r="F838" s="658" t="s">
        <v>276</v>
      </c>
      <c r="G838" s="657">
        <v>1.3</v>
      </c>
      <c r="H838" s="663">
        <v>1.3</v>
      </c>
      <c r="I838" s="662" t="s">
        <v>298</v>
      </c>
    </row>
    <row r="839" spans="1:9" ht="31.5" x14ac:dyDescent="0.25">
      <c r="A839" s="657">
        <v>837</v>
      </c>
      <c r="B839" s="666" t="s">
        <v>285</v>
      </c>
      <c r="C839" s="666" t="s">
        <v>296</v>
      </c>
      <c r="D839" s="657" t="s">
        <v>342</v>
      </c>
      <c r="E839" s="659">
        <v>20</v>
      </c>
      <c r="F839" s="658" t="s">
        <v>276</v>
      </c>
      <c r="G839" s="657" t="s">
        <v>1317</v>
      </c>
      <c r="H839" s="661">
        <v>1.3</v>
      </c>
      <c r="I839" s="657" t="s">
        <v>297</v>
      </c>
    </row>
    <row r="840" spans="1:9" ht="15.75" x14ac:dyDescent="0.25">
      <c r="A840" s="657">
        <v>838</v>
      </c>
      <c r="B840" s="658" t="s">
        <v>285</v>
      </c>
      <c r="C840" s="657" t="s">
        <v>296</v>
      </c>
      <c r="D840" s="657" t="s">
        <v>342</v>
      </c>
      <c r="E840" s="659">
        <v>25</v>
      </c>
      <c r="F840" s="658" t="s">
        <v>276</v>
      </c>
      <c r="G840" s="657">
        <v>2.2000000000000002</v>
      </c>
      <c r="H840" s="663">
        <v>1.3</v>
      </c>
      <c r="I840" s="657" t="s">
        <v>297</v>
      </c>
    </row>
    <row r="841" spans="1:9" ht="15.75" x14ac:dyDescent="0.25">
      <c r="A841" s="657">
        <v>839</v>
      </c>
      <c r="B841" s="658" t="s">
        <v>285</v>
      </c>
      <c r="C841" s="657" t="s">
        <v>296</v>
      </c>
      <c r="D841" s="657" t="s">
        <v>342</v>
      </c>
      <c r="E841" s="659">
        <v>25</v>
      </c>
      <c r="F841" s="658" t="s">
        <v>276</v>
      </c>
      <c r="G841" s="657">
        <v>2.2000000000000002</v>
      </c>
      <c r="H841" s="663">
        <v>1.3</v>
      </c>
      <c r="I841" s="657" t="s">
        <v>297</v>
      </c>
    </row>
    <row r="842" spans="1:9" ht="31.5" x14ac:dyDescent="0.25">
      <c r="A842" s="657">
        <v>840</v>
      </c>
      <c r="B842" s="666" t="s">
        <v>285</v>
      </c>
      <c r="C842" s="666" t="s">
        <v>296</v>
      </c>
      <c r="D842" s="657" t="s">
        <v>342</v>
      </c>
      <c r="E842" s="659">
        <v>26</v>
      </c>
      <c r="F842" s="658" t="s">
        <v>276</v>
      </c>
      <c r="G842" s="657" t="s">
        <v>1317</v>
      </c>
      <c r="H842" s="661">
        <v>1.3</v>
      </c>
      <c r="I842" s="657" t="s">
        <v>297</v>
      </c>
    </row>
    <row r="843" spans="1:9" ht="15.75" x14ac:dyDescent="0.25">
      <c r="A843" s="657">
        <v>841</v>
      </c>
      <c r="B843" s="658" t="s">
        <v>1314</v>
      </c>
      <c r="C843" s="658" t="s">
        <v>296</v>
      </c>
      <c r="D843" s="657" t="s">
        <v>342</v>
      </c>
      <c r="E843" s="659">
        <v>45</v>
      </c>
      <c r="F843" s="658" t="s">
        <v>276</v>
      </c>
      <c r="G843" s="662">
        <v>5.9326448099150324E-2</v>
      </c>
      <c r="H843" s="661">
        <v>1.3985221365239704</v>
      </c>
      <c r="I843" s="662" t="s">
        <v>298</v>
      </c>
    </row>
    <row r="844" spans="1:9" ht="15.75" x14ac:dyDescent="0.25">
      <c r="A844" s="657">
        <v>842</v>
      </c>
      <c r="B844" s="658" t="s">
        <v>1314</v>
      </c>
      <c r="C844" s="657" t="s">
        <v>296</v>
      </c>
      <c r="D844" s="657" t="s">
        <v>342</v>
      </c>
      <c r="E844" s="659">
        <v>15</v>
      </c>
      <c r="F844" s="658" t="s">
        <v>248</v>
      </c>
      <c r="G844" s="657">
        <v>1.4</v>
      </c>
      <c r="H844" s="663">
        <v>1.4</v>
      </c>
      <c r="I844" s="662" t="s">
        <v>298</v>
      </c>
    </row>
    <row r="845" spans="1:9" ht="15.75" x14ac:dyDescent="0.25">
      <c r="A845" s="657">
        <v>843</v>
      </c>
      <c r="B845" s="658" t="s">
        <v>1314</v>
      </c>
      <c r="C845" s="657" t="s">
        <v>296</v>
      </c>
      <c r="D845" s="657" t="s">
        <v>342</v>
      </c>
      <c r="E845" s="659">
        <v>15</v>
      </c>
      <c r="F845" s="658" t="s">
        <v>248</v>
      </c>
      <c r="G845" s="657">
        <v>1.4</v>
      </c>
      <c r="H845" s="663">
        <v>1.4</v>
      </c>
      <c r="I845" s="662" t="s">
        <v>298</v>
      </c>
    </row>
    <row r="846" spans="1:9" ht="15.75" x14ac:dyDescent="0.25">
      <c r="A846" s="657">
        <v>844</v>
      </c>
      <c r="B846" s="658" t="s">
        <v>1314</v>
      </c>
      <c r="C846" s="657" t="s">
        <v>296</v>
      </c>
      <c r="D846" s="657" t="s">
        <v>342</v>
      </c>
      <c r="E846" s="659">
        <v>74</v>
      </c>
      <c r="F846" s="658" t="s">
        <v>276</v>
      </c>
      <c r="G846" s="657">
        <v>1.4</v>
      </c>
      <c r="H846" s="663">
        <v>1.4</v>
      </c>
      <c r="I846" s="662" t="s">
        <v>298</v>
      </c>
    </row>
    <row r="847" spans="1:9" ht="15.75" x14ac:dyDescent="0.25">
      <c r="A847" s="657">
        <v>845</v>
      </c>
      <c r="B847" s="658" t="s">
        <v>285</v>
      </c>
      <c r="C847" s="658" t="s">
        <v>296</v>
      </c>
      <c r="D847" s="657" t="s">
        <v>342</v>
      </c>
      <c r="E847" s="659">
        <v>60</v>
      </c>
      <c r="F847" s="658" t="s">
        <v>276</v>
      </c>
      <c r="G847" s="657" t="s">
        <v>1317</v>
      </c>
      <c r="H847" s="665">
        <v>1.4</v>
      </c>
      <c r="I847" s="657" t="s">
        <v>297</v>
      </c>
    </row>
    <row r="848" spans="1:9" ht="15.75" x14ac:dyDescent="0.25">
      <c r="A848" s="657">
        <v>846</v>
      </c>
      <c r="B848" s="658" t="s">
        <v>1314</v>
      </c>
      <c r="C848" s="658" t="s">
        <v>296</v>
      </c>
      <c r="D848" s="657" t="s">
        <v>342</v>
      </c>
      <c r="E848" s="659">
        <v>15</v>
      </c>
      <c r="F848" s="658" t="s">
        <v>248</v>
      </c>
      <c r="G848" s="662">
        <v>2.1188017178267973E-2</v>
      </c>
      <c r="H848" s="661">
        <v>1.4984165748471112</v>
      </c>
      <c r="I848" s="657" t="s">
        <v>297</v>
      </c>
    </row>
    <row r="849" spans="1:9" ht="15.75" x14ac:dyDescent="0.25">
      <c r="A849" s="657">
        <v>847</v>
      </c>
      <c r="B849" s="658" t="s">
        <v>1315</v>
      </c>
      <c r="C849" s="657" t="s">
        <v>902</v>
      </c>
      <c r="D849" s="657" t="s">
        <v>342</v>
      </c>
      <c r="E849" s="659">
        <v>6</v>
      </c>
      <c r="F849" s="658" t="s">
        <v>248</v>
      </c>
      <c r="G849" s="657">
        <v>1.5</v>
      </c>
      <c r="H849" s="663">
        <v>1.5</v>
      </c>
      <c r="I849" s="662" t="s">
        <v>298</v>
      </c>
    </row>
    <row r="850" spans="1:9" ht="15.75" x14ac:dyDescent="0.25">
      <c r="A850" s="657">
        <v>848</v>
      </c>
      <c r="B850" s="658" t="s">
        <v>1316</v>
      </c>
      <c r="C850" s="658" t="s">
        <v>296</v>
      </c>
      <c r="D850" s="657" t="s">
        <v>342</v>
      </c>
      <c r="E850" s="659">
        <v>3</v>
      </c>
      <c r="F850" s="658" t="s">
        <v>248</v>
      </c>
      <c r="G850" s="662">
        <v>6.2500000000000003E-3</v>
      </c>
      <c r="H850" s="661">
        <v>1.5</v>
      </c>
      <c r="I850" s="662" t="s">
        <v>298</v>
      </c>
    </row>
    <row r="851" spans="1:9" ht="15.75" x14ac:dyDescent="0.25">
      <c r="A851" s="657">
        <v>849</v>
      </c>
      <c r="B851" s="658" t="s">
        <v>1316</v>
      </c>
      <c r="C851" s="658" t="s">
        <v>296</v>
      </c>
      <c r="D851" s="657" t="s">
        <v>342</v>
      </c>
      <c r="E851" s="659">
        <v>3</v>
      </c>
      <c r="F851" s="658" t="s">
        <v>248</v>
      </c>
      <c r="G851" s="662">
        <v>6.2500000000000003E-3</v>
      </c>
      <c r="H851" s="661">
        <v>1.5</v>
      </c>
      <c r="I851" s="662" t="s">
        <v>298</v>
      </c>
    </row>
    <row r="852" spans="1:9" ht="15.75" x14ac:dyDescent="0.25">
      <c r="A852" s="657">
        <v>850</v>
      </c>
      <c r="B852" s="658" t="s">
        <v>1316</v>
      </c>
      <c r="C852" s="658" t="s">
        <v>296</v>
      </c>
      <c r="D852" s="657" t="s">
        <v>342</v>
      </c>
      <c r="E852" s="659">
        <v>15</v>
      </c>
      <c r="F852" s="658" t="s">
        <v>248</v>
      </c>
      <c r="G852" s="662">
        <v>3.125E-2</v>
      </c>
      <c r="H852" s="661">
        <v>1.5</v>
      </c>
      <c r="I852" s="662" t="s">
        <v>298</v>
      </c>
    </row>
    <row r="853" spans="1:9" ht="15.75" x14ac:dyDescent="0.25">
      <c r="A853" s="657">
        <v>851</v>
      </c>
      <c r="B853" s="658" t="s">
        <v>1316</v>
      </c>
      <c r="C853" s="658" t="s">
        <v>296</v>
      </c>
      <c r="D853" s="657" t="s">
        <v>342</v>
      </c>
      <c r="E853" s="659">
        <v>15</v>
      </c>
      <c r="F853" s="658" t="s">
        <v>248</v>
      </c>
      <c r="G853" s="662">
        <v>3.125E-2</v>
      </c>
      <c r="H853" s="661">
        <v>1.5</v>
      </c>
      <c r="I853" s="662" t="s">
        <v>298</v>
      </c>
    </row>
    <row r="854" spans="1:9" ht="31.5" x14ac:dyDescent="0.25">
      <c r="A854" s="657">
        <v>852</v>
      </c>
      <c r="B854" s="666" t="s">
        <v>285</v>
      </c>
      <c r="C854" s="666" t="s">
        <v>296</v>
      </c>
      <c r="D854" s="657" t="s">
        <v>342</v>
      </c>
      <c r="E854" s="659">
        <v>14</v>
      </c>
      <c r="F854" s="658" t="s">
        <v>248</v>
      </c>
      <c r="G854" s="657" t="s">
        <v>1317</v>
      </c>
      <c r="H854" s="661">
        <v>1.5</v>
      </c>
      <c r="I854" s="657" t="s">
        <v>297</v>
      </c>
    </row>
    <row r="855" spans="1:9" ht="15.75" x14ac:dyDescent="0.25">
      <c r="A855" s="657">
        <v>853</v>
      </c>
      <c r="B855" s="658" t="s">
        <v>1314</v>
      </c>
      <c r="C855" s="657" t="s">
        <v>296</v>
      </c>
      <c r="D855" s="657" t="s">
        <v>342</v>
      </c>
      <c r="E855" s="659">
        <v>69</v>
      </c>
      <c r="F855" s="658" t="s">
        <v>276</v>
      </c>
      <c r="G855" s="657">
        <v>1.5</v>
      </c>
      <c r="H855" s="663">
        <v>1.5</v>
      </c>
      <c r="I855" s="662" t="s">
        <v>298</v>
      </c>
    </row>
    <row r="856" spans="1:9" ht="15.75" x14ac:dyDescent="0.25">
      <c r="A856" s="657">
        <v>854</v>
      </c>
      <c r="B856" s="658" t="s">
        <v>1314</v>
      </c>
      <c r="C856" s="657" t="s">
        <v>296</v>
      </c>
      <c r="D856" s="657" t="s">
        <v>342</v>
      </c>
      <c r="E856" s="659">
        <v>69</v>
      </c>
      <c r="F856" s="658" t="s">
        <v>276</v>
      </c>
      <c r="G856" s="657">
        <v>1.5</v>
      </c>
      <c r="H856" s="663">
        <v>1.5</v>
      </c>
      <c r="I856" s="662" t="s">
        <v>298</v>
      </c>
    </row>
    <row r="857" spans="1:9" ht="15.75" x14ac:dyDescent="0.25">
      <c r="A857" s="657">
        <v>855</v>
      </c>
      <c r="B857" s="658" t="s">
        <v>1314</v>
      </c>
      <c r="C857" s="658" t="s">
        <v>296</v>
      </c>
      <c r="D857" s="657" t="s">
        <v>342</v>
      </c>
      <c r="E857" s="659">
        <v>55</v>
      </c>
      <c r="F857" s="658" t="s">
        <v>276</v>
      </c>
      <c r="G857" s="662">
        <v>8.2868689408336971E-2</v>
      </c>
      <c r="H857" s="661">
        <v>1.598311013170252</v>
      </c>
      <c r="I857" s="657" t="s">
        <v>297</v>
      </c>
    </row>
    <row r="858" spans="1:9" ht="15.75" x14ac:dyDescent="0.25">
      <c r="A858" s="657">
        <v>856</v>
      </c>
      <c r="B858" s="658" t="s">
        <v>295</v>
      </c>
      <c r="C858" s="657" t="s">
        <v>296</v>
      </c>
      <c r="D858" s="657" t="s">
        <v>342</v>
      </c>
      <c r="E858" s="659">
        <v>6</v>
      </c>
      <c r="F858" s="658" t="s">
        <v>248</v>
      </c>
      <c r="G858" s="657">
        <v>0.64</v>
      </c>
      <c r="H858" s="663">
        <v>1.6</v>
      </c>
      <c r="I858" s="662" t="s">
        <v>298</v>
      </c>
    </row>
    <row r="859" spans="1:9" ht="31.5" x14ac:dyDescent="0.25">
      <c r="A859" s="657">
        <v>857</v>
      </c>
      <c r="B859" s="666" t="s">
        <v>285</v>
      </c>
      <c r="C859" s="666" t="s">
        <v>296</v>
      </c>
      <c r="D859" s="657" t="s">
        <v>342</v>
      </c>
      <c r="E859" s="659">
        <v>8</v>
      </c>
      <c r="F859" s="658" t="s">
        <v>248</v>
      </c>
      <c r="G859" s="657" t="s">
        <v>1317</v>
      </c>
      <c r="H859" s="661">
        <v>1.6</v>
      </c>
      <c r="I859" s="657" t="s">
        <v>297</v>
      </c>
    </row>
    <row r="860" spans="1:9" ht="15.75" x14ac:dyDescent="0.25">
      <c r="A860" s="657">
        <v>858</v>
      </c>
      <c r="B860" s="658" t="s">
        <v>285</v>
      </c>
      <c r="C860" s="657" t="s">
        <v>296</v>
      </c>
      <c r="D860" s="657" t="s">
        <v>342</v>
      </c>
      <c r="E860" s="659">
        <v>15</v>
      </c>
      <c r="F860" s="658" t="s">
        <v>248</v>
      </c>
      <c r="G860" s="657">
        <v>1.6</v>
      </c>
      <c r="H860" s="663">
        <v>1.6</v>
      </c>
      <c r="I860" s="657" t="s">
        <v>297</v>
      </c>
    </row>
    <row r="861" spans="1:9" ht="15.75" x14ac:dyDescent="0.25">
      <c r="A861" s="657">
        <v>859</v>
      </c>
      <c r="B861" s="658" t="s">
        <v>285</v>
      </c>
      <c r="C861" s="657" t="s">
        <v>296</v>
      </c>
      <c r="D861" s="657" t="s">
        <v>342</v>
      </c>
      <c r="E861" s="659">
        <v>20</v>
      </c>
      <c r="F861" s="658" t="s">
        <v>276</v>
      </c>
      <c r="G861" s="657">
        <v>6.7000000000000004E-2</v>
      </c>
      <c r="H861" s="663">
        <v>1.6</v>
      </c>
      <c r="I861" s="662" t="s">
        <v>298</v>
      </c>
    </row>
    <row r="862" spans="1:9" ht="15.75" x14ac:dyDescent="0.25">
      <c r="A862" s="657">
        <v>860</v>
      </c>
      <c r="B862" s="658" t="s">
        <v>285</v>
      </c>
      <c r="C862" s="657" t="s">
        <v>296</v>
      </c>
      <c r="D862" s="657" t="s">
        <v>342</v>
      </c>
      <c r="E862" s="659">
        <v>20</v>
      </c>
      <c r="F862" s="658" t="s">
        <v>276</v>
      </c>
      <c r="G862" s="657">
        <v>2.1</v>
      </c>
      <c r="H862" s="663">
        <v>1.6</v>
      </c>
      <c r="I862" s="657" t="s">
        <v>297</v>
      </c>
    </row>
    <row r="863" spans="1:9" ht="15.75" x14ac:dyDescent="0.25">
      <c r="A863" s="657">
        <v>861</v>
      </c>
      <c r="B863" s="658" t="s">
        <v>285</v>
      </c>
      <c r="C863" s="657" t="s">
        <v>296</v>
      </c>
      <c r="D863" s="657" t="s">
        <v>342</v>
      </c>
      <c r="E863" s="659">
        <v>20</v>
      </c>
      <c r="F863" s="658" t="s">
        <v>276</v>
      </c>
      <c r="G863" s="657">
        <v>2.1</v>
      </c>
      <c r="H863" s="663">
        <v>1.6</v>
      </c>
      <c r="I863" s="657" t="s">
        <v>297</v>
      </c>
    </row>
    <row r="864" spans="1:9" ht="15.75" x14ac:dyDescent="0.25">
      <c r="A864" s="657">
        <v>862</v>
      </c>
      <c r="B864" s="658" t="s">
        <v>285</v>
      </c>
      <c r="C864" s="657" t="s">
        <v>296</v>
      </c>
      <c r="D864" s="657" t="s">
        <v>342</v>
      </c>
      <c r="E864" s="659">
        <v>20</v>
      </c>
      <c r="F864" s="658" t="s">
        <v>276</v>
      </c>
      <c r="G864" s="657">
        <v>2.1</v>
      </c>
      <c r="H864" s="663">
        <v>1.6</v>
      </c>
      <c r="I864" s="657" t="s">
        <v>297</v>
      </c>
    </row>
    <row r="865" spans="1:9" ht="15.75" x14ac:dyDescent="0.25">
      <c r="A865" s="657">
        <v>863</v>
      </c>
      <c r="B865" s="658" t="s">
        <v>285</v>
      </c>
      <c r="C865" s="658" t="s">
        <v>296</v>
      </c>
      <c r="D865" s="657" t="s">
        <v>342</v>
      </c>
      <c r="E865" s="659">
        <v>34</v>
      </c>
      <c r="F865" s="658" t="s">
        <v>276</v>
      </c>
      <c r="G865" s="657" t="s">
        <v>1317</v>
      </c>
      <c r="H865" s="665">
        <v>1.6</v>
      </c>
      <c r="I865" s="657" t="s">
        <v>297</v>
      </c>
    </row>
    <row r="866" spans="1:9" ht="15.75" x14ac:dyDescent="0.25">
      <c r="A866" s="657">
        <v>864</v>
      </c>
      <c r="B866" s="658" t="s">
        <v>1316</v>
      </c>
      <c r="C866" s="658" t="s">
        <v>296</v>
      </c>
      <c r="D866" s="657" t="s">
        <v>342</v>
      </c>
      <c r="E866" s="659">
        <v>15</v>
      </c>
      <c r="F866" s="658" t="s">
        <v>248</v>
      </c>
      <c r="G866" s="657" t="s">
        <v>1317</v>
      </c>
      <c r="H866" s="665">
        <v>1.64</v>
      </c>
      <c r="I866" s="657" t="s">
        <v>297</v>
      </c>
    </row>
    <row r="867" spans="1:9" ht="15.75" x14ac:dyDescent="0.25">
      <c r="A867" s="657">
        <v>865</v>
      </c>
      <c r="B867" s="658" t="s">
        <v>1316</v>
      </c>
      <c r="C867" s="658" t="s">
        <v>296</v>
      </c>
      <c r="D867" s="657" t="s">
        <v>342</v>
      </c>
      <c r="E867" s="659">
        <v>15</v>
      </c>
      <c r="F867" s="658" t="s">
        <v>248</v>
      </c>
      <c r="G867" s="657" t="s">
        <v>1317</v>
      </c>
      <c r="H867" s="665">
        <v>1.7</v>
      </c>
      <c r="I867" s="657" t="s">
        <v>297</v>
      </c>
    </row>
    <row r="868" spans="1:9" ht="31.5" x14ac:dyDescent="0.25">
      <c r="A868" s="657">
        <v>866</v>
      </c>
      <c r="B868" s="666" t="s">
        <v>285</v>
      </c>
      <c r="C868" s="666" t="s">
        <v>296</v>
      </c>
      <c r="D868" s="657" t="s">
        <v>342</v>
      </c>
      <c r="E868" s="659">
        <v>10</v>
      </c>
      <c r="F868" s="658" t="s">
        <v>248</v>
      </c>
      <c r="G868" s="657" t="s">
        <v>1317</v>
      </c>
      <c r="H868" s="661">
        <v>1.7</v>
      </c>
      <c r="I868" s="657" t="s">
        <v>297</v>
      </c>
    </row>
    <row r="869" spans="1:9" ht="15.75" x14ac:dyDescent="0.25">
      <c r="A869" s="657">
        <v>867</v>
      </c>
      <c r="B869" s="658" t="s">
        <v>1316</v>
      </c>
      <c r="C869" s="658" t="s">
        <v>296</v>
      </c>
      <c r="D869" s="657" t="s">
        <v>342</v>
      </c>
      <c r="E869" s="659">
        <v>2</v>
      </c>
      <c r="F869" s="658" t="s">
        <v>248</v>
      </c>
      <c r="G869" s="662">
        <v>5.0000000000000001E-3</v>
      </c>
      <c r="H869" s="661">
        <v>1.8</v>
      </c>
      <c r="I869" s="662" t="s">
        <v>298</v>
      </c>
    </row>
    <row r="870" spans="1:9" ht="15.75" x14ac:dyDescent="0.25">
      <c r="A870" s="657">
        <v>868</v>
      </c>
      <c r="B870" s="658" t="s">
        <v>1316</v>
      </c>
      <c r="C870" s="658" t="s">
        <v>296</v>
      </c>
      <c r="D870" s="657" t="s">
        <v>342</v>
      </c>
      <c r="E870" s="659">
        <v>2</v>
      </c>
      <c r="F870" s="658" t="s">
        <v>248</v>
      </c>
      <c r="G870" s="662">
        <v>5.0000000000000001E-3</v>
      </c>
      <c r="H870" s="661">
        <v>1.8</v>
      </c>
      <c r="I870" s="662" t="s">
        <v>298</v>
      </c>
    </row>
    <row r="871" spans="1:9" ht="15.75" x14ac:dyDescent="0.25">
      <c r="A871" s="657">
        <v>869</v>
      </c>
      <c r="B871" s="658" t="s">
        <v>1316</v>
      </c>
      <c r="C871" s="658" t="s">
        <v>296</v>
      </c>
      <c r="D871" s="657" t="s">
        <v>342</v>
      </c>
      <c r="E871" s="659">
        <v>2</v>
      </c>
      <c r="F871" s="658" t="s">
        <v>248</v>
      </c>
      <c r="G871" s="662">
        <v>5.0000000000000001E-3</v>
      </c>
      <c r="H871" s="661">
        <v>1.8</v>
      </c>
      <c r="I871" s="662" t="s">
        <v>298</v>
      </c>
    </row>
    <row r="872" spans="1:9" ht="15.75" x14ac:dyDescent="0.25">
      <c r="A872" s="657">
        <v>870</v>
      </c>
      <c r="B872" s="658" t="s">
        <v>285</v>
      </c>
      <c r="C872" s="658" t="s">
        <v>296</v>
      </c>
      <c r="D872" s="657" t="s">
        <v>342</v>
      </c>
      <c r="E872" s="659">
        <v>5</v>
      </c>
      <c r="F872" s="658" t="s">
        <v>248</v>
      </c>
      <c r="G872" s="662">
        <v>1.2500000000000001E-2</v>
      </c>
      <c r="H872" s="661">
        <v>1.8</v>
      </c>
      <c r="I872" s="662" t="s">
        <v>298</v>
      </c>
    </row>
    <row r="873" spans="1:9" ht="15.75" x14ac:dyDescent="0.25">
      <c r="A873" s="657">
        <v>871</v>
      </c>
      <c r="B873" s="658" t="s">
        <v>285</v>
      </c>
      <c r="C873" s="658" t="s">
        <v>296</v>
      </c>
      <c r="D873" s="657" t="s">
        <v>342</v>
      </c>
      <c r="E873" s="659">
        <v>5</v>
      </c>
      <c r="F873" s="658" t="s">
        <v>248</v>
      </c>
      <c r="G873" s="662">
        <v>1.2500000000000001E-2</v>
      </c>
      <c r="H873" s="661">
        <v>1.8</v>
      </c>
      <c r="I873" s="662" t="s">
        <v>298</v>
      </c>
    </row>
    <row r="874" spans="1:9" ht="15.75" x14ac:dyDescent="0.25">
      <c r="A874" s="657">
        <v>872</v>
      </c>
      <c r="B874" s="658" t="s">
        <v>285</v>
      </c>
      <c r="C874" s="658" t="s">
        <v>296</v>
      </c>
      <c r="D874" s="657" t="s">
        <v>342</v>
      </c>
      <c r="E874" s="659">
        <v>29</v>
      </c>
      <c r="F874" s="658" t="s">
        <v>276</v>
      </c>
      <c r="G874" s="657" t="s">
        <v>1317</v>
      </c>
      <c r="H874" s="665">
        <v>1.8</v>
      </c>
      <c r="I874" s="657" t="s">
        <v>297</v>
      </c>
    </row>
    <row r="875" spans="1:9" ht="15.75" x14ac:dyDescent="0.25">
      <c r="A875" s="657">
        <v>873</v>
      </c>
      <c r="B875" s="658" t="s">
        <v>1316</v>
      </c>
      <c r="C875" s="658" t="s">
        <v>296</v>
      </c>
      <c r="D875" s="657" t="s">
        <v>342</v>
      </c>
      <c r="E875" s="659">
        <v>15</v>
      </c>
      <c r="F875" s="658" t="s">
        <v>248</v>
      </c>
      <c r="G875" s="657" t="s">
        <v>1317</v>
      </c>
      <c r="H875" s="665">
        <v>1.86</v>
      </c>
      <c r="I875" s="657" t="s">
        <v>297</v>
      </c>
    </row>
    <row r="876" spans="1:9" ht="15.75" x14ac:dyDescent="0.25">
      <c r="A876" s="657">
        <v>874</v>
      </c>
      <c r="B876" s="658" t="s">
        <v>1314</v>
      </c>
      <c r="C876" s="657" t="s">
        <v>296</v>
      </c>
      <c r="D876" s="657" t="s">
        <v>342</v>
      </c>
      <c r="E876" s="659">
        <v>15</v>
      </c>
      <c r="F876" s="658" t="s">
        <v>248</v>
      </c>
      <c r="G876" s="657">
        <v>1.9</v>
      </c>
      <c r="H876" s="663">
        <v>1.9</v>
      </c>
      <c r="I876" s="662" t="s">
        <v>298</v>
      </c>
    </row>
    <row r="877" spans="1:9" ht="15.75" x14ac:dyDescent="0.25">
      <c r="A877" s="657">
        <v>875</v>
      </c>
      <c r="B877" s="658" t="s">
        <v>1316</v>
      </c>
      <c r="C877" s="658" t="s">
        <v>296</v>
      </c>
      <c r="D877" s="657" t="s">
        <v>342</v>
      </c>
      <c r="E877" s="659">
        <v>15</v>
      </c>
      <c r="F877" s="658" t="s">
        <v>248</v>
      </c>
      <c r="G877" s="657" t="s">
        <v>1317</v>
      </c>
      <c r="H877" s="665">
        <v>1.9</v>
      </c>
      <c r="I877" s="657" t="s">
        <v>297</v>
      </c>
    </row>
    <row r="878" spans="1:9" ht="15.75" x14ac:dyDescent="0.25">
      <c r="A878" s="657">
        <v>876</v>
      </c>
      <c r="B878" s="658" t="s">
        <v>285</v>
      </c>
      <c r="C878" s="657" t="s">
        <v>296</v>
      </c>
      <c r="D878" s="657" t="s">
        <v>342</v>
      </c>
      <c r="E878" s="659">
        <v>15</v>
      </c>
      <c r="F878" s="658" t="s">
        <v>248</v>
      </c>
      <c r="G878" s="657">
        <v>1.9</v>
      </c>
      <c r="H878" s="663">
        <v>1.9</v>
      </c>
      <c r="I878" s="662" t="s">
        <v>298</v>
      </c>
    </row>
    <row r="879" spans="1:9" ht="15.75" x14ac:dyDescent="0.25">
      <c r="A879" s="657">
        <v>877</v>
      </c>
      <c r="B879" s="658" t="s">
        <v>285</v>
      </c>
      <c r="C879" s="657" t="s">
        <v>296</v>
      </c>
      <c r="D879" s="657" t="s">
        <v>342</v>
      </c>
      <c r="E879" s="659">
        <v>15</v>
      </c>
      <c r="F879" s="658" t="s">
        <v>248</v>
      </c>
      <c r="G879" s="657">
        <v>1.9</v>
      </c>
      <c r="H879" s="663">
        <v>1.9</v>
      </c>
      <c r="I879" s="662" t="s">
        <v>298</v>
      </c>
    </row>
    <row r="880" spans="1:9" ht="15.75" x14ac:dyDescent="0.25">
      <c r="A880" s="657">
        <v>878</v>
      </c>
      <c r="B880" s="658" t="s">
        <v>285</v>
      </c>
      <c r="C880" s="658" t="s">
        <v>296</v>
      </c>
      <c r="D880" s="657" t="s">
        <v>342</v>
      </c>
      <c r="E880" s="659">
        <v>23</v>
      </c>
      <c r="F880" s="658" t="s">
        <v>276</v>
      </c>
      <c r="G880" s="657" t="s">
        <v>1317</v>
      </c>
      <c r="H880" s="665">
        <v>1.9</v>
      </c>
      <c r="I880" s="657" t="s">
        <v>297</v>
      </c>
    </row>
    <row r="881" spans="1:9" ht="31.5" x14ac:dyDescent="0.25">
      <c r="A881" s="657">
        <v>879</v>
      </c>
      <c r="B881" s="659" t="s">
        <v>1316</v>
      </c>
      <c r="C881" s="659" t="s">
        <v>296</v>
      </c>
      <c r="D881" s="657" t="s">
        <v>342</v>
      </c>
      <c r="E881" s="659">
        <v>15</v>
      </c>
      <c r="F881" s="659" t="s">
        <v>248</v>
      </c>
      <c r="G881" s="657" t="s">
        <v>1317</v>
      </c>
      <c r="H881" s="668">
        <v>1.96</v>
      </c>
      <c r="I881" s="657" t="s">
        <v>297</v>
      </c>
    </row>
    <row r="882" spans="1:9" ht="15.75" x14ac:dyDescent="0.25">
      <c r="A882" s="657">
        <v>880</v>
      </c>
      <c r="B882" s="658" t="s">
        <v>285</v>
      </c>
      <c r="C882" s="658" t="s">
        <v>296</v>
      </c>
      <c r="D882" s="657" t="s">
        <v>342</v>
      </c>
      <c r="E882" s="659">
        <v>15</v>
      </c>
      <c r="F882" s="658" t="s">
        <v>248</v>
      </c>
      <c r="G882" s="662">
        <v>2.8250689571023967E-2</v>
      </c>
      <c r="H882" s="661">
        <v>1.9978887664628147</v>
      </c>
      <c r="I882" s="657" t="s">
        <v>297</v>
      </c>
    </row>
    <row r="883" spans="1:9" ht="15.75" x14ac:dyDescent="0.25">
      <c r="A883" s="657">
        <v>881</v>
      </c>
      <c r="B883" s="658" t="s">
        <v>1314</v>
      </c>
      <c r="C883" s="658" t="s">
        <v>296</v>
      </c>
      <c r="D883" s="657" t="s">
        <v>342</v>
      </c>
      <c r="E883" s="659">
        <v>5</v>
      </c>
      <c r="F883" s="658" t="s">
        <v>248</v>
      </c>
      <c r="G883" s="662">
        <v>4.629629629629632E-3</v>
      </c>
      <c r="H883" s="661">
        <v>2</v>
      </c>
      <c r="I883" s="662" t="s">
        <v>298</v>
      </c>
    </row>
    <row r="884" spans="1:9" ht="31.5" x14ac:dyDescent="0.25">
      <c r="A884" s="657">
        <v>882</v>
      </c>
      <c r="B884" s="664" t="s">
        <v>1316</v>
      </c>
      <c r="C884" s="664" t="s">
        <v>296</v>
      </c>
      <c r="D884" s="657" t="s">
        <v>342</v>
      </c>
      <c r="E884" s="659">
        <v>15</v>
      </c>
      <c r="F884" s="658" t="s">
        <v>248</v>
      </c>
      <c r="G884" s="657" t="s">
        <v>1317</v>
      </c>
      <c r="H884" s="661">
        <v>2</v>
      </c>
      <c r="I884" s="657" t="s">
        <v>297</v>
      </c>
    </row>
    <row r="885" spans="1:9" ht="15.75" x14ac:dyDescent="0.25">
      <c r="A885" s="657">
        <v>883</v>
      </c>
      <c r="B885" s="658" t="s">
        <v>285</v>
      </c>
      <c r="C885" s="658" t="s">
        <v>296</v>
      </c>
      <c r="D885" s="657" t="s">
        <v>342</v>
      </c>
      <c r="E885" s="659">
        <v>12</v>
      </c>
      <c r="F885" s="658" t="s">
        <v>248</v>
      </c>
      <c r="G885" s="657" t="s">
        <v>1317</v>
      </c>
      <c r="H885" s="665">
        <v>2</v>
      </c>
      <c r="I885" s="662" t="s">
        <v>298</v>
      </c>
    </row>
    <row r="886" spans="1:9" ht="15.75" x14ac:dyDescent="0.25">
      <c r="A886" s="657">
        <v>884</v>
      </c>
      <c r="B886" s="658" t="s">
        <v>1316</v>
      </c>
      <c r="C886" s="658" t="s">
        <v>296</v>
      </c>
      <c r="D886" s="657" t="s">
        <v>342</v>
      </c>
      <c r="E886" s="659">
        <v>60</v>
      </c>
      <c r="F886" s="658" t="s">
        <v>276</v>
      </c>
      <c r="G886" s="657" t="s">
        <v>1317</v>
      </c>
      <c r="H886" s="665">
        <v>2</v>
      </c>
      <c r="I886" s="662" t="s">
        <v>298</v>
      </c>
    </row>
    <row r="887" spans="1:9" ht="31.5" x14ac:dyDescent="0.25">
      <c r="A887" s="657">
        <v>885</v>
      </c>
      <c r="B887" s="666" t="s">
        <v>285</v>
      </c>
      <c r="C887" s="666" t="s">
        <v>296</v>
      </c>
      <c r="D887" s="657" t="s">
        <v>342</v>
      </c>
      <c r="E887" s="659">
        <v>19</v>
      </c>
      <c r="F887" s="658" t="s">
        <v>276</v>
      </c>
      <c r="G887" s="657" t="s">
        <v>1317</v>
      </c>
      <c r="H887" s="661">
        <v>2</v>
      </c>
      <c r="I887" s="657" t="s">
        <v>297</v>
      </c>
    </row>
    <row r="888" spans="1:9" ht="15.75" x14ac:dyDescent="0.25">
      <c r="A888" s="657">
        <v>886</v>
      </c>
      <c r="B888" s="658" t="s">
        <v>1314</v>
      </c>
      <c r="C888" s="657" t="s">
        <v>296</v>
      </c>
      <c r="D888" s="657" t="s">
        <v>342</v>
      </c>
      <c r="E888" s="659">
        <v>8</v>
      </c>
      <c r="F888" s="658" t="s">
        <v>248</v>
      </c>
      <c r="G888" s="657">
        <v>1.1000000000000001</v>
      </c>
      <c r="H888" s="663">
        <v>2.1</v>
      </c>
      <c r="I888" s="657" t="s">
        <v>297</v>
      </c>
    </row>
    <row r="889" spans="1:9" ht="15.75" x14ac:dyDescent="0.25">
      <c r="A889" s="657">
        <v>887</v>
      </c>
      <c r="B889" s="658" t="s">
        <v>1314</v>
      </c>
      <c r="C889" s="657" t="s">
        <v>296</v>
      </c>
      <c r="D889" s="657" t="s">
        <v>342</v>
      </c>
      <c r="E889" s="659">
        <v>15</v>
      </c>
      <c r="F889" s="658" t="s">
        <v>248</v>
      </c>
      <c r="G889" s="657">
        <v>2.1</v>
      </c>
      <c r="H889" s="663">
        <v>2.1</v>
      </c>
      <c r="I889" s="657" t="s">
        <v>297</v>
      </c>
    </row>
    <row r="890" spans="1:9" ht="15.75" x14ac:dyDescent="0.25">
      <c r="A890" s="657">
        <v>888</v>
      </c>
      <c r="B890" s="658" t="s">
        <v>1314</v>
      </c>
      <c r="C890" s="657" t="s">
        <v>296</v>
      </c>
      <c r="D890" s="657" t="s">
        <v>342</v>
      </c>
      <c r="E890" s="659">
        <v>15</v>
      </c>
      <c r="F890" s="658" t="s">
        <v>248</v>
      </c>
      <c r="G890" s="657">
        <v>2.1</v>
      </c>
      <c r="H890" s="663">
        <v>2.1</v>
      </c>
      <c r="I890" s="657" t="s">
        <v>297</v>
      </c>
    </row>
    <row r="891" spans="1:9" ht="15.75" x14ac:dyDescent="0.25">
      <c r="A891" s="657">
        <v>889</v>
      </c>
      <c r="B891" s="658" t="s">
        <v>1315</v>
      </c>
      <c r="C891" s="657" t="s">
        <v>296</v>
      </c>
      <c r="D891" s="657" t="s">
        <v>342</v>
      </c>
      <c r="E891" s="659">
        <v>5</v>
      </c>
      <c r="F891" s="658" t="s">
        <v>248</v>
      </c>
      <c r="G891" s="657">
        <v>0.7</v>
      </c>
      <c r="H891" s="663">
        <v>2.1</v>
      </c>
      <c r="I891" s="657" t="s">
        <v>297</v>
      </c>
    </row>
    <row r="892" spans="1:9" ht="15.75" x14ac:dyDescent="0.25">
      <c r="A892" s="657">
        <v>890</v>
      </c>
      <c r="B892" s="658" t="s">
        <v>285</v>
      </c>
      <c r="C892" s="657" t="s">
        <v>296</v>
      </c>
      <c r="D892" s="657" t="s">
        <v>342</v>
      </c>
      <c r="E892" s="659">
        <v>15</v>
      </c>
      <c r="F892" s="658" t="s">
        <v>248</v>
      </c>
      <c r="G892" s="657">
        <v>6.6000000000000003E-2</v>
      </c>
      <c r="H892" s="663">
        <v>2.1</v>
      </c>
      <c r="I892" s="662" t="s">
        <v>298</v>
      </c>
    </row>
    <row r="893" spans="1:9" ht="15.75" x14ac:dyDescent="0.25">
      <c r="A893" s="657">
        <v>891</v>
      </c>
      <c r="B893" s="658" t="s">
        <v>285</v>
      </c>
      <c r="C893" s="657" t="s">
        <v>296</v>
      </c>
      <c r="D893" s="657" t="s">
        <v>342</v>
      </c>
      <c r="E893" s="659">
        <v>15</v>
      </c>
      <c r="F893" s="658" t="s">
        <v>248</v>
      </c>
      <c r="G893" s="657">
        <v>6.6000000000000003E-2</v>
      </c>
      <c r="H893" s="663">
        <v>2.1</v>
      </c>
      <c r="I893" s="662" t="s">
        <v>298</v>
      </c>
    </row>
    <row r="894" spans="1:9" ht="15.75" x14ac:dyDescent="0.25">
      <c r="A894" s="657">
        <v>892</v>
      </c>
      <c r="B894" s="658" t="s">
        <v>285</v>
      </c>
      <c r="C894" s="657" t="s">
        <v>296</v>
      </c>
      <c r="D894" s="657" t="s">
        <v>342</v>
      </c>
      <c r="E894" s="659">
        <v>15</v>
      </c>
      <c r="F894" s="658" t="s">
        <v>248</v>
      </c>
      <c r="G894" s="657">
        <v>2.1</v>
      </c>
      <c r="H894" s="663">
        <v>2.1</v>
      </c>
      <c r="I894" s="657" t="s">
        <v>297</v>
      </c>
    </row>
    <row r="895" spans="1:9" ht="15.75" x14ac:dyDescent="0.25">
      <c r="A895" s="657">
        <v>893</v>
      </c>
      <c r="B895" s="658" t="s">
        <v>285</v>
      </c>
      <c r="C895" s="657" t="s">
        <v>296</v>
      </c>
      <c r="D895" s="657" t="s">
        <v>342</v>
      </c>
      <c r="E895" s="659">
        <v>15</v>
      </c>
      <c r="F895" s="658" t="s">
        <v>248</v>
      </c>
      <c r="G895" s="657">
        <v>2.1</v>
      </c>
      <c r="H895" s="663">
        <v>2.1</v>
      </c>
      <c r="I895" s="657" t="s">
        <v>297</v>
      </c>
    </row>
    <row r="896" spans="1:9" ht="15.75" x14ac:dyDescent="0.25">
      <c r="A896" s="657">
        <v>894</v>
      </c>
      <c r="B896" s="658" t="s">
        <v>285</v>
      </c>
      <c r="C896" s="657" t="s">
        <v>296</v>
      </c>
      <c r="D896" s="657" t="s">
        <v>342</v>
      </c>
      <c r="E896" s="659">
        <v>15</v>
      </c>
      <c r="F896" s="658" t="s">
        <v>248</v>
      </c>
      <c r="G896" s="657">
        <v>2.1</v>
      </c>
      <c r="H896" s="663">
        <v>2.1</v>
      </c>
      <c r="I896" s="657" t="s">
        <v>297</v>
      </c>
    </row>
    <row r="897" spans="1:9" ht="15.75" x14ac:dyDescent="0.25">
      <c r="A897" s="657">
        <v>895</v>
      </c>
      <c r="B897" s="658" t="s">
        <v>285</v>
      </c>
      <c r="C897" s="657" t="s">
        <v>296</v>
      </c>
      <c r="D897" s="657" t="s">
        <v>342</v>
      </c>
      <c r="E897" s="659">
        <v>15</v>
      </c>
      <c r="F897" s="658" t="s">
        <v>248</v>
      </c>
      <c r="G897" s="657">
        <v>2.1</v>
      </c>
      <c r="H897" s="663">
        <v>2.1</v>
      </c>
      <c r="I897" s="657" t="s">
        <v>297</v>
      </c>
    </row>
    <row r="898" spans="1:9" ht="15.75" x14ac:dyDescent="0.25">
      <c r="A898" s="657">
        <v>896</v>
      </c>
      <c r="B898" s="658" t="s">
        <v>285</v>
      </c>
      <c r="C898" s="657" t="s">
        <v>296</v>
      </c>
      <c r="D898" s="657" t="s">
        <v>342</v>
      </c>
      <c r="E898" s="659">
        <v>15</v>
      </c>
      <c r="F898" s="658" t="s">
        <v>248</v>
      </c>
      <c r="G898" s="657">
        <v>2.1</v>
      </c>
      <c r="H898" s="663">
        <v>2.1</v>
      </c>
      <c r="I898" s="657" t="s">
        <v>297</v>
      </c>
    </row>
    <row r="899" spans="1:9" ht="15.75" x14ac:dyDescent="0.25">
      <c r="A899" s="657">
        <v>897</v>
      </c>
      <c r="B899" s="658" t="s">
        <v>285</v>
      </c>
      <c r="C899" s="657" t="s">
        <v>296</v>
      </c>
      <c r="D899" s="657" t="s">
        <v>342</v>
      </c>
      <c r="E899" s="659">
        <v>15</v>
      </c>
      <c r="F899" s="658" t="s">
        <v>248</v>
      </c>
      <c r="G899" s="657">
        <v>2.1</v>
      </c>
      <c r="H899" s="663">
        <v>2.1</v>
      </c>
      <c r="I899" s="657" t="s">
        <v>297</v>
      </c>
    </row>
    <row r="900" spans="1:9" ht="15.75" x14ac:dyDescent="0.25">
      <c r="A900" s="657">
        <v>898</v>
      </c>
      <c r="B900" s="658" t="s">
        <v>285</v>
      </c>
      <c r="C900" s="657" t="s">
        <v>296</v>
      </c>
      <c r="D900" s="657" t="s">
        <v>342</v>
      </c>
      <c r="E900" s="659">
        <v>15</v>
      </c>
      <c r="F900" s="658" t="s">
        <v>248</v>
      </c>
      <c r="G900" s="657">
        <v>2.1</v>
      </c>
      <c r="H900" s="663">
        <v>2.1</v>
      </c>
      <c r="I900" s="657" t="s">
        <v>297</v>
      </c>
    </row>
    <row r="901" spans="1:9" ht="15.75" x14ac:dyDescent="0.25">
      <c r="A901" s="657">
        <v>899</v>
      </c>
      <c r="B901" s="658" t="s">
        <v>285</v>
      </c>
      <c r="C901" s="657" t="s">
        <v>296</v>
      </c>
      <c r="D901" s="657" t="s">
        <v>342</v>
      </c>
      <c r="E901" s="659">
        <v>15</v>
      </c>
      <c r="F901" s="658" t="s">
        <v>248</v>
      </c>
      <c r="G901" s="657">
        <v>2.1</v>
      </c>
      <c r="H901" s="663">
        <v>2.1</v>
      </c>
      <c r="I901" s="657" t="s">
        <v>297</v>
      </c>
    </row>
    <row r="902" spans="1:9" ht="15.75" x14ac:dyDescent="0.25">
      <c r="A902" s="657">
        <v>900</v>
      </c>
      <c r="B902" s="658" t="s">
        <v>285</v>
      </c>
      <c r="C902" s="657" t="s">
        <v>296</v>
      </c>
      <c r="D902" s="657" t="s">
        <v>342</v>
      </c>
      <c r="E902" s="659">
        <v>15</v>
      </c>
      <c r="F902" s="658" t="s">
        <v>248</v>
      </c>
      <c r="G902" s="657">
        <v>2.1</v>
      </c>
      <c r="H902" s="663">
        <v>2.1</v>
      </c>
      <c r="I902" s="657" t="s">
        <v>297</v>
      </c>
    </row>
    <row r="903" spans="1:9" ht="15.75" x14ac:dyDescent="0.25">
      <c r="A903" s="657">
        <v>901</v>
      </c>
      <c r="B903" s="658" t="s">
        <v>285</v>
      </c>
      <c r="C903" s="657" t="s">
        <v>296</v>
      </c>
      <c r="D903" s="657" t="s">
        <v>342</v>
      </c>
      <c r="E903" s="659">
        <v>15</v>
      </c>
      <c r="F903" s="658" t="s">
        <v>248</v>
      </c>
      <c r="G903" s="657">
        <v>2.1</v>
      </c>
      <c r="H903" s="663">
        <v>2.1</v>
      </c>
      <c r="I903" s="657" t="s">
        <v>297</v>
      </c>
    </row>
    <row r="904" spans="1:9" ht="31.5" x14ac:dyDescent="0.25">
      <c r="A904" s="657">
        <v>902</v>
      </c>
      <c r="B904" s="666" t="s">
        <v>285</v>
      </c>
      <c r="C904" s="666" t="s">
        <v>296</v>
      </c>
      <c r="D904" s="657" t="s">
        <v>342</v>
      </c>
      <c r="E904" s="659">
        <v>20</v>
      </c>
      <c r="F904" s="658" t="s">
        <v>276</v>
      </c>
      <c r="G904" s="657" t="s">
        <v>1317</v>
      </c>
      <c r="H904" s="661">
        <v>2.1</v>
      </c>
      <c r="I904" s="657" t="s">
        <v>297</v>
      </c>
    </row>
    <row r="905" spans="1:9" ht="15.75" x14ac:dyDescent="0.25">
      <c r="A905" s="657">
        <v>903</v>
      </c>
      <c r="B905" s="658" t="s">
        <v>1316</v>
      </c>
      <c r="C905" s="658" t="s">
        <v>296</v>
      </c>
      <c r="D905" s="657" t="s">
        <v>342</v>
      </c>
      <c r="E905" s="659">
        <v>2</v>
      </c>
      <c r="F905" s="658" t="s">
        <v>248</v>
      </c>
      <c r="G905" s="662">
        <v>7.8518518518518618E-4</v>
      </c>
      <c r="H905" s="661">
        <v>2.12</v>
      </c>
      <c r="I905" s="662" t="s">
        <v>298</v>
      </c>
    </row>
    <row r="906" spans="1:9" ht="15.75" x14ac:dyDescent="0.25">
      <c r="A906" s="657">
        <v>904</v>
      </c>
      <c r="B906" s="658" t="s">
        <v>285</v>
      </c>
      <c r="C906" s="657" t="s">
        <v>296</v>
      </c>
      <c r="D906" s="657" t="s">
        <v>342</v>
      </c>
      <c r="E906" s="659">
        <v>15</v>
      </c>
      <c r="F906" s="658" t="s">
        <v>248</v>
      </c>
      <c r="G906" s="657">
        <v>2.2000000000000002</v>
      </c>
      <c r="H906" s="663">
        <v>2.2000000000000002</v>
      </c>
      <c r="I906" s="657" t="s">
        <v>297</v>
      </c>
    </row>
    <row r="907" spans="1:9" ht="15.75" x14ac:dyDescent="0.25">
      <c r="A907" s="657">
        <v>905</v>
      </c>
      <c r="B907" s="658" t="s">
        <v>1314</v>
      </c>
      <c r="C907" s="658" t="s">
        <v>902</v>
      </c>
      <c r="D907" s="657" t="s">
        <v>342</v>
      </c>
      <c r="E907" s="659">
        <v>19</v>
      </c>
      <c r="F907" s="658" t="s">
        <v>276</v>
      </c>
      <c r="G907" s="662">
        <v>5.8055555555555562E-2</v>
      </c>
      <c r="H907" s="661">
        <v>2.2000000000000002</v>
      </c>
      <c r="I907" s="662" t="s">
        <v>298</v>
      </c>
    </row>
    <row r="908" spans="1:9" ht="15.75" x14ac:dyDescent="0.25">
      <c r="A908" s="657">
        <v>906</v>
      </c>
      <c r="B908" s="658" t="s">
        <v>285</v>
      </c>
      <c r="C908" s="657" t="s">
        <v>296</v>
      </c>
      <c r="D908" s="657" t="s">
        <v>342</v>
      </c>
      <c r="E908" s="659">
        <v>16</v>
      </c>
      <c r="F908" s="658" t="s">
        <v>276</v>
      </c>
      <c r="G908" s="657">
        <v>2.2000000000000002</v>
      </c>
      <c r="H908" s="663">
        <v>2.2000000000000002</v>
      </c>
      <c r="I908" s="662" t="s">
        <v>298</v>
      </c>
    </row>
    <row r="909" spans="1:9" ht="15.75" x14ac:dyDescent="0.25">
      <c r="A909" s="657">
        <v>907</v>
      </c>
      <c r="B909" s="658" t="s">
        <v>285</v>
      </c>
      <c r="C909" s="657" t="s">
        <v>296</v>
      </c>
      <c r="D909" s="657" t="s">
        <v>342</v>
      </c>
      <c r="E909" s="659">
        <v>16</v>
      </c>
      <c r="F909" s="658" t="s">
        <v>276</v>
      </c>
      <c r="G909" s="657">
        <v>2.2000000000000002</v>
      </c>
      <c r="H909" s="663">
        <v>2.2000000000000002</v>
      </c>
      <c r="I909" s="662" t="s">
        <v>298</v>
      </c>
    </row>
    <row r="910" spans="1:9" ht="15.75" x14ac:dyDescent="0.25">
      <c r="A910" s="657">
        <v>908</v>
      </c>
      <c r="B910" s="658" t="s">
        <v>285</v>
      </c>
      <c r="C910" s="658" t="s">
        <v>296</v>
      </c>
      <c r="D910" s="657" t="s">
        <v>342</v>
      </c>
      <c r="E910" s="659">
        <v>41</v>
      </c>
      <c r="F910" s="658" t="s">
        <v>276</v>
      </c>
      <c r="G910" s="657" t="s">
        <v>1317</v>
      </c>
      <c r="H910" s="665">
        <v>2.2000000000000002</v>
      </c>
      <c r="I910" s="657" t="s">
        <v>297</v>
      </c>
    </row>
    <row r="911" spans="1:9" ht="15.75" x14ac:dyDescent="0.25">
      <c r="A911" s="657">
        <v>909</v>
      </c>
      <c r="B911" s="658" t="s">
        <v>1314</v>
      </c>
      <c r="C911" s="658" t="s">
        <v>296</v>
      </c>
      <c r="D911" s="657" t="s">
        <v>342</v>
      </c>
      <c r="E911" s="659">
        <v>41</v>
      </c>
      <c r="F911" s="658" t="s">
        <v>276</v>
      </c>
      <c r="G911" s="662">
        <v>8.4940406643545394E-2</v>
      </c>
      <c r="H911" s="661">
        <v>2.2600551656819174</v>
      </c>
      <c r="I911" s="662" t="s">
        <v>298</v>
      </c>
    </row>
    <row r="912" spans="1:9" ht="31.5" x14ac:dyDescent="0.25">
      <c r="A912" s="657">
        <v>910</v>
      </c>
      <c r="B912" s="666" t="s">
        <v>285</v>
      </c>
      <c r="C912" s="666" t="s">
        <v>296</v>
      </c>
      <c r="D912" s="657" t="s">
        <v>342</v>
      </c>
      <c r="E912" s="659">
        <v>13</v>
      </c>
      <c r="F912" s="658" t="s">
        <v>248</v>
      </c>
      <c r="G912" s="657" t="s">
        <v>1317</v>
      </c>
      <c r="H912" s="661">
        <v>2.2999999999999998</v>
      </c>
      <c r="I912" s="657" t="s">
        <v>297</v>
      </c>
    </row>
    <row r="913" spans="1:9" ht="15.75" x14ac:dyDescent="0.25">
      <c r="A913" s="657">
        <v>911</v>
      </c>
      <c r="B913" s="658" t="s">
        <v>1314</v>
      </c>
      <c r="C913" s="658" t="s">
        <v>902</v>
      </c>
      <c r="D913" s="657" t="s">
        <v>342</v>
      </c>
      <c r="E913" s="659">
        <v>20</v>
      </c>
      <c r="F913" s="658" t="s">
        <v>276</v>
      </c>
      <c r="G913" s="662">
        <v>6.3888888888888884E-2</v>
      </c>
      <c r="H913" s="661">
        <v>2.2999999999999998</v>
      </c>
      <c r="I913" s="662" t="s">
        <v>298</v>
      </c>
    </row>
    <row r="914" spans="1:9" ht="31.5" x14ac:dyDescent="0.25">
      <c r="A914" s="657">
        <v>912</v>
      </c>
      <c r="B914" s="666" t="s">
        <v>285</v>
      </c>
      <c r="C914" s="666" t="s">
        <v>296</v>
      </c>
      <c r="D914" s="657" t="s">
        <v>342</v>
      </c>
      <c r="E914" s="659">
        <v>16</v>
      </c>
      <c r="F914" s="658" t="s">
        <v>276</v>
      </c>
      <c r="G914" s="657" t="s">
        <v>1317</v>
      </c>
      <c r="H914" s="661">
        <v>2.2999999999999998</v>
      </c>
      <c r="I914" s="657" t="s">
        <v>297</v>
      </c>
    </row>
    <row r="915" spans="1:9" ht="15.75" x14ac:dyDescent="0.25">
      <c r="A915" s="657">
        <v>913</v>
      </c>
      <c r="B915" s="658" t="s">
        <v>285</v>
      </c>
      <c r="C915" s="657" t="s">
        <v>296</v>
      </c>
      <c r="D915" s="657" t="s">
        <v>342</v>
      </c>
      <c r="E915" s="659">
        <v>21</v>
      </c>
      <c r="F915" s="658" t="s">
        <v>276</v>
      </c>
      <c r="G915" s="657">
        <v>3.2</v>
      </c>
      <c r="H915" s="663">
        <v>2.2999999999999998</v>
      </c>
      <c r="I915" s="657" t="s">
        <v>297</v>
      </c>
    </row>
    <row r="916" spans="1:9" ht="15.75" x14ac:dyDescent="0.25">
      <c r="A916" s="657">
        <v>914</v>
      </c>
      <c r="B916" s="658" t="s">
        <v>1314</v>
      </c>
      <c r="C916" s="658" t="s">
        <v>296</v>
      </c>
      <c r="D916" s="657" t="s">
        <v>342</v>
      </c>
      <c r="E916" s="659">
        <v>40</v>
      </c>
      <c r="F916" s="658" t="s">
        <v>276</v>
      </c>
      <c r="G916" s="662">
        <v>8.6635448017806843E-2</v>
      </c>
      <c r="H916" s="661">
        <v>2.3052562689955556</v>
      </c>
      <c r="I916" s="662" t="s">
        <v>298</v>
      </c>
    </row>
    <row r="917" spans="1:9" ht="15.75" x14ac:dyDescent="0.25">
      <c r="A917" s="657">
        <v>915</v>
      </c>
      <c r="B917" s="658" t="s">
        <v>1314</v>
      </c>
      <c r="C917" s="658" t="s">
        <v>902</v>
      </c>
      <c r="D917" s="657" t="s">
        <v>342</v>
      </c>
      <c r="E917" s="659">
        <v>18</v>
      </c>
      <c r="F917" s="658" t="s">
        <v>276</v>
      </c>
      <c r="G917" s="662">
        <v>5.9999999999999991E-2</v>
      </c>
      <c r="H917" s="661">
        <v>2.4</v>
      </c>
      <c r="I917" s="657" t="s">
        <v>297</v>
      </c>
    </row>
    <row r="918" spans="1:9" ht="31.5" x14ac:dyDescent="0.25">
      <c r="A918" s="657">
        <v>916</v>
      </c>
      <c r="B918" s="666" t="s">
        <v>285</v>
      </c>
      <c r="C918" s="666" t="s">
        <v>296</v>
      </c>
      <c r="D918" s="657" t="s">
        <v>342</v>
      </c>
      <c r="E918" s="659">
        <v>18</v>
      </c>
      <c r="F918" s="658" t="s">
        <v>276</v>
      </c>
      <c r="G918" s="657" t="s">
        <v>1317</v>
      </c>
      <c r="H918" s="661">
        <v>2.4</v>
      </c>
      <c r="I918" s="657" t="s">
        <v>297</v>
      </c>
    </row>
    <row r="919" spans="1:9" ht="15.75" x14ac:dyDescent="0.25">
      <c r="A919" s="657">
        <v>917</v>
      </c>
      <c r="B919" s="658" t="s">
        <v>285</v>
      </c>
      <c r="C919" s="658" t="s">
        <v>296</v>
      </c>
      <c r="D919" s="657" t="s">
        <v>342</v>
      </c>
      <c r="E919" s="659">
        <v>53</v>
      </c>
      <c r="F919" s="658" t="s">
        <v>276</v>
      </c>
      <c r="G919" s="657" t="s">
        <v>1317</v>
      </c>
      <c r="H919" s="665">
        <v>2.4</v>
      </c>
      <c r="I919" s="657" t="s">
        <v>297</v>
      </c>
    </row>
    <row r="920" spans="1:9" ht="15.75" x14ac:dyDescent="0.25">
      <c r="A920" s="657">
        <v>918</v>
      </c>
      <c r="B920" s="658" t="s">
        <v>285</v>
      </c>
      <c r="C920" s="658" t="s">
        <v>296</v>
      </c>
      <c r="D920" s="657" t="s">
        <v>342</v>
      </c>
      <c r="E920" s="659">
        <v>38</v>
      </c>
      <c r="F920" s="658" t="s">
        <v>276</v>
      </c>
      <c r="G920" s="662">
        <v>8.5882096295912869E-2</v>
      </c>
      <c r="H920" s="661">
        <v>2.4408595789364709</v>
      </c>
      <c r="I920" s="662" t="s">
        <v>298</v>
      </c>
    </row>
    <row r="921" spans="1:9" ht="15.75" x14ac:dyDescent="0.25">
      <c r="A921" s="657">
        <v>919</v>
      </c>
      <c r="B921" s="658" t="s">
        <v>1314</v>
      </c>
      <c r="C921" s="658" t="s">
        <v>296</v>
      </c>
      <c r="D921" s="657" t="s">
        <v>342</v>
      </c>
      <c r="E921" s="659">
        <v>20</v>
      </c>
      <c r="F921" s="658" t="s">
        <v>276</v>
      </c>
      <c r="G921" s="662">
        <v>4.708448261837328E-2</v>
      </c>
      <c r="H921" s="661">
        <v>2.4973609580785188</v>
      </c>
      <c r="I921" s="657" t="s">
        <v>297</v>
      </c>
    </row>
    <row r="922" spans="1:9" ht="31.5" x14ac:dyDescent="0.25">
      <c r="A922" s="657">
        <v>920</v>
      </c>
      <c r="B922" s="666" t="s">
        <v>285</v>
      </c>
      <c r="C922" s="666" t="s">
        <v>296</v>
      </c>
      <c r="D922" s="657" t="s">
        <v>342</v>
      </c>
      <c r="E922" s="659">
        <v>9</v>
      </c>
      <c r="F922" s="658" t="s">
        <v>248</v>
      </c>
      <c r="G922" s="657" t="s">
        <v>1317</v>
      </c>
      <c r="H922" s="661">
        <v>2.5</v>
      </c>
      <c r="I922" s="657" t="s">
        <v>297</v>
      </c>
    </row>
    <row r="923" spans="1:9" ht="31.5" x14ac:dyDescent="0.25">
      <c r="A923" s="657">
        <v>921</v>
      </c>
      <c r="B923" s="666" t="s">
        <v>285</v>
      </c>
      <c r="C923" s="666" t="s">
        <v>296</v>
      </c>
      <c r="D923" s="657" t="s">
        <v>342</v>
      </c>
      <c r="E923" s="659">
        <v>13</v>
      </c>
      <c r="F923" s="658" t="s">
        <v>248</v>
      </c>
      <c r="G923" s="657" t="s">
        <v>1317</v>
      </c>
      <c r="H923" s="661">
        <v>2.5</v>
      </c>
      <c r="I923" s="657" t="s">
        <v>297</v>
      </c>
    </row>
    <row r="924" spans="1:9" ht="15.75" x14ac:dyDescent="0.25">
      <c r="A924" s="657">
        <v>922</v>
      </c>
      <c r="B924" s="658" t="s">
        <v>1316</v>
      </c>
      <c r="C924" s="658" t="s">
        <v>296</v>
      </c>
      <c r="D924" s="657" t="s">
        <v>342</v>
      </c>
      <c r="E924" s="659">
        <v>1</v>
      </c>
      <c r="F924" s="658" t="s">
        <v>248</v>
      </c>
      <c r="G924" s="674">
        <v>2.3333333333333336E-4</v>
      </c>
      <c r="H924" s="661">
        <v>2.52</v>
      </c>
      <c r="I924" s="662" t="s">
        <v>298</v>
      </c>
    </row>
    <row r="925" spans="1:9" ht="15.75" x14ac:dyDescent="0.25">
      <c r="A925" s="657">
        <v>923</v>
      </c>
      <c r="B925" s="658" t="s">
        <v>1314</v>
      </c>
      <c r="C925" s="658" t="s">
        <v>296</v>
      </c>
      <c r="D925" s="657" t="s">
        <v>342</v>
      </c>
      <c r="E925" s="659">
        <v>30</v>
      </c>
      <c r="F925" s="658" t="s">
        <v>276</v>
      </c>
      <c r="G925" s="662">
        <v>7.3451792884662317E-2</v>
      </c>
      <c r="H925" s="661">
        <v>2.5972553964016596</v>
      </c>
      <c r="I925" s="657" t="s">
        <v>297</v>
      </c>
    </row>
    <row r="926" spans="1:9" ht="15.75" x14ac:dyDescent="0.25">
      <c r="A926" s="657">
        <v>924</v>
      </c>
      <c r="B926" s="658" t="s">
        <v>285</v>
      </c>
      <c r="C926" s="658" t="s">
        <v>296</v>
      </c>
      <c r="D926" s="657" t="s">
        <v>342</v>
      </c>
      <c r="E926" s="659">
        <v>35</v>
      </c>
      <c r="F926" s="658" t="s">
        <v>276</v>
      </c>
      <c r="G926" s="662">
        <v>8.5693758365439354E-2</v>
      </c>
      <c r="H926" s="661">
        <v>2.6216639921910243</v>
      </c>
      <c r="I926" s="662" t="s">
        <v>298</v>
      </c>
    </row>
    <row r="927" spans="1:9" ht="31.5" x14ac:dyDescent="0.25">
      <c r="A927" s="657">
        <v>925</v>
      </c>
      <c r="B927" s="666" t="s">
        <v>285</v>
      </c>
      <c r="C927" s="666" t="s">
        <v>296</v>
      </c>
      <c r="D927" s="657" t="s">
        <v>342</v>
      </c>
      <c r="E927" s="659">
        <v>15</v>
      </c>
      <c r="F927" s="658" t="s">
        <v>248</v>
      </c>
      <c r="G927" s="657" t="s">
        <v>1317</v>
      </c>
      <c r="H927" s="661">
        <v>2.7</v>
      </c>
      <c r="I927" s="657" t="s">
        <v>297</v>
      </c>
    </row>
    <row r="928" spans="1:9" ht="15.75" x14ac:dyDescent="0.25">
      <c r="A928" s="657">
        <v>926</v>
      </c>
      <c r="B928" s="658" t="s">
        <v>1314</v>
      </c>
      <c r="C928" s="658" t="s">
        <v>296</v>
      </c>
      <c r="D928" s="657" t="s">
        <v>342</v>
      </c>
      <c r="E928" s="659">
        <v>15</v>
      </c>
      <c r="F928" s="658" t="s">
        <v>248</v>
      </c>
      <c r="G928" s="657" t="s">
        <v>1317</v>
      </c>
      <c r="H928" s="665">
        <v>2.72</v>
      </c>
      <c r="I928" s="657" t="s">
        <v>297</v>
      </c>
    </row>
    <row r="929" spans="1:9" ht="15.75" x14ac:dyDescent="0.25">
      <c r="A929" s="657">
        <v>927</v>
      </c>
      <c r="B929" s="658" t="s">
        <v>1314</v>
      </c>
      <c r="C929" s="658" t="s">
        <v>296</v>
      </c>
      <c r="D929" s="657" t="s">
        <v>342</v>
      </c>
      <c r="E929" s="659">
        <v>30</v>
      </c>
      <c r="F929" s="658" t="s">
        <v>276</v>
      </c>
      <c r="G929" s="662">
        <v>7.9101930798867098E-2</v>
      </c>
      <c r="H929" s="661">
        <v>2.7970442730479408</v>
      </c>
      <c r="I929" s="657" t="s">
        <v>297</v>
      </c>
    </row>
    <row r="930" spans="1:9" ht="15.75" x14ac:dyDescent="0.25">
      <c r="A930" s="657">
        <v>928</v>
      </c>
      <c r="B930" s="658" t="s">
        <v>1314</v>
      </c>
      <c r="C930" s="658" t="s">
        <v>296</v>
      </c>
      <c r="D930" s="657" t="s">
        <v>342</v>
      </c>
      <c r="E930" s="659">
        <v>30</v>
      </c>
      <c r="F930" s="658" t="s">
        <v>276</v>
      </c>
      <c r="G930" s="662">
        <v>7.9101930798867098E-2</v>
      </c>
      <c r="H930" s="661">
        <v>2.7970442730479408</v>
      </c>
      <c r="I930" s="657" t="s">
        <v>297</v>
      </c>
    </row>
    <row r="931" spans="1:9" ht="15.75" x14ac:dyDescent="0.25">
      <c r="A931" s="657">
        <v>929</v>
      </c>
      <c r="B931" s="658" t="s">
        <v>1314</v>
      </c>
      <c r="C931" s="658" t="s">
        <v>902</v>
      </c>
      <c r="D931" s="657" t="s">
        <v>342</v>
      </c>
      <c r="E931" s="659">
        <v>15</v>
      </c>
      <c r="F931" s="658" t="s">
        <v>248</v>
      </c>
      <c r="G931" s="662">
        <v>5.8333333333333334E-2</v>
      </c>
      <c r="H931" s="661">
        <v>2.8</v>
      </c>
      <c r="I931" s="662" t="s">
        <v>298</v>
      </c>
    </row>
    <row r="932" spans="1:9" ht="31.5" x14ac:dyDescent="0.25">
      <c r="A932" s="657">
        <v>930</v>
      </c>
      <c r="B932" s="666" t="s">
        <v>285</v>
      </c>
      <c r="C932" s="666" t="s">
        <v>296</v>
      </c>
      <c r="D932" s="657" t="s">
        <v>342</v>
      </c>
      <c r="E932" s="659">
        <v>12</v>
      </c>
      <c r="F932" s="658" t="s">
        <v>248</v>
      </c>
      <c r="G932" s="657" t="s">
        <v>1317</v>
      </c>
      <c r="H932" s="661">
        <v>2.8</v>
      </c>
      <c r="I932" s="657" t="s">
        <v>297</v>
      </c>
    </row>
    <row r="933" spans="1:9" ht="15.75" x14ac:dyDescent="0.25">
      <c r="A933" s="657">
        <v>931</v>
      </c>
      <c r="B933" s="658" t="s">
        <v>1314</v>
      </c>
      <c r="C933" s="658" t="s">
        <v>902</v>
      </c>
      <c r="D933" s="657" t="s">
        <v>342</v>
      </c>
      <c r="E933" s="659">
        <v>16</v>
      </c>
      <c r="F933" s="658" t="s">
        <v>276</v>
      </c>
      <c r="G933" s="662">
        <v>6.222222222222222E-2</v>
      </c>
      <c r="H933" s="661">
        <v>2.8</v>
      </c>
      <c r="I933" s="662" t="s">
        <v>298</v>
      </c>
    </row>
    <row r="934" spans="1:9" ht="31.5" x14ac:dyDescent="0.25">
      <c r="A934" s="657">
        <v>932</v>
      </c>
      <c r="B934" s="666" t="s">
        <v>285</v>
      </c>
      <c r="C934" s="666" t="s">
        <v>296</v>
      </c>
      <c r="D934" s="657" t="s">
        <v>342</v>
      </c>
      <c r="E934" s="659">
        <v>16</v>
      </c>
      <c r="F934" s="658" t="s">
        <v>276</v>
      </c>
      <c r="G934" s="657" t="s">
        <v>1317</v>
      </c>
      <c r="H934" s="661">
        <v>2.8</v>
      </c>
      <c r="I934" s="657" t="s">
        <v>297</v>
      </c>
    </row>
    <row r="935" spans="1:9" ht="31.5" x14ac:dyDescent="0.25">
      <c r="A935" s="657">
        <v>933</v>
      </c>
      <c r="B935" s="666" t="s">
        <v>285</v>
      </c>
      <c r="C935" s="666" t="s">
        <v>296</v>
      </c>
      <c r="D935" s="657" t="s">
        <v>342</v>
      </c>
      <c r="E935" s="659">
        <v>15</v>
      </c>
      <c r="F935" s="658" t="s">
        <v>248</v>
      </c>
      <c r="G935" s="657" t="s">
        <v>1317</v>
      </c>
      <c r="H935" s="661">
        <v>2.9</v>
      </c>
      <c r="I935" s="657" t="s">
        <v>297</v>
      </c>
    </row>
    <row r="936" spans="1:9" ht="31.5" x14ac:dyDescent="0.25">
      <c r="A936" s="657">
        <v>934</v>
      </c>
      <c r="B936" s="666" t="s">
        <v>1316</v>
      </c>
      <c r="C936" s="666" t="s">
        <v>296</v>
      </c>
      <c r="D936" s="657" t="s">
        <v>342</v>
      </c>
      <c r="E936" s="659">
        <v>21</v>
      </c>
      <c r="F936" s="658" t="s">
        <v>276</v>
      </c>
      <c r="G936" s="657" t="s">
        <v>1317</v>
      </c>
      <c r="H936" s="661">
        <v>2.9</v>
      </c>
      <c r="I936" s="657" t="s">
        <v>297</v>
      </c>
    </row>
    <row r="937" spans="1:9" ht="31.5" x14ac:dyDescent="0.25">
      <c r="A937" s="657">
        <v>935</v>
      </c>
      <c r="B937" s="666" t="s">
        <v>285</v>
      </c>
      <c r="C937" s="666" t="s">
        <v>296</v>
      </c>
      <c r="D937" s="657" t="s">
        <v>342</v>
      </c>
      <c r="E937" s="659">
        <v>18</v>
      </c>
      <c r="F937" s="658" t="s">
        <v>276</v>
      </c>
      <c r="G937" s="657" t="s">
        <v>1317</v>
      </c>
      <c r="H937" s="661">
        <v>2.9</v>
      </c>
      <c r="I937" s="657" t="s">
        <v>297</v>
      </c>
    </row>
    <row r="938" spans="1:9" ht="15.75" x14ac:dyDescent="0.25">
      <c r="A938" s="657">
        <v>936</v>
      </c>
      <c r="B938" s="658" t="s">
        <v>1314</v>
      </c>
      <c r="C938" s="658" t="s">
        <v>902</v>
      </c>
      <c r="D938" s="657" t="s">
        <v>342</v>
      </c>
      <c r="E938" s="659">
        <v>14</v>
      </c>
      <c r="F938" s="658" t="s">
        <v>248</v>
      </c>
      <c r="G938" s="662">
        <v>5.4444444444444441E-2</v>
      </c>
      <c r="H938" s="661">
        <v>3</v>
      </c>
      <c r="I938" s="662" t="s">
        <v>298</v>
      </c>
    </row>
    <row r="939" spans="1:9" ht="31.5" x14ac:dyDescent="0.25">
      <c r="A939" s="657">
        <v>937</v>
      </c>
      <c r="B939" s="664" t="s">
        <v>1316</v>
      </c>
      <c r="C939" s="664" t="s">
        <v>296</v>
      </c>
      <c r="D939" s="657" t="s">
        <v>342</v>
      </c>
      <c r="E939" s="659">
        <v>15</v>
      </c>
      <c r="F939" s="658" t="s">
        <v>248</v>
      </c>
      <c r="G939" s="657" t="s">
        <v>1317</v>
      </c>
      <c r="H939" s="661">
        <v>3</v>
      </c>
      <c r="I939" s="657" t="s">
        <v>297</v>
      </c>
    </row>
    <row r="940" spans="1:9" ht="15.75" x14ac:dyDescent="0.25">
      <c r="A940" s="657">
        <v>938</v>
      </c>
      <c r="B940" s="658" t="s">
        <v>1314</v>
      </c>
      <c r="C940" s="658" t="s">
        <v>296</v>
      </c>
      <c r="D940" s="657" t="s">
        <v>342</v>
      </c>
      <c r="E940" s="659">
        <v>20</v>
      </c>
      <c r="F940" s="658" t="s">
        <v>276</v>
      </c>
      <c r="G940" s="662">
        <v>5.838475844678287E-2</v>
      </c>
      <c r="H940" s="661">
        <v>3.0736750253274074</v>
      </c>
      <c r="I940" s="662" t="s">
        <v>298</v>
      </c>
    </row>
    <row r="941" spans="1:9" ht="15.75" x14ac:dyDescent="0.25">
      <c r="A941" s="657">
        <v>939</v>
      </c>
      <c r="B941" s="658" t="s">
        <v>1314</v>
      </c>
      <c r="C941" s="658" t="s">
        <v>296</v>
      </c>
      <c r="D941" s="657" t="s">
        <v>342</v>
      </c>
      <c r="E941" s="659">
        <v>30</v>
      </c>
      <c r="F941" s="658" t="s">
        <v>276</v>
      </c>
      <c r="G941" s="662">
        <v>8.7577137670174304E-2</v>
      </c>
      <c r="H941" s="661">
        <v>3.0736750253274074</v>
      </c>
      <c r="I941" s="662" t="s">
        <v>298</v>
      </c>
    </row>
    <row r="942" spans="1:9" ht="15.75" x14ac:dyDescent="0.25">
      <c r="A942" s="657">
        <v>940</v>
      </c>
      <c r="B942" s="658" t="s">
        <v>285</v>
      </c>
      <c r="C942" s="658" t="s">
        <v>296</v>
      </c>
      <c r="D942" s="657" t="s">
        <v>342</v>
      </c>
      <c r="E942" s="659">
        <v>30</v>
      </c>
      <c r="F942" s="658" t="s">
        <v>276</v>
      </c>
      <c r="G942" s="662">
        <v>8.7577137670174304E-2</v>
      </c>
      <c r="H942" s="661">
        <v>3.0736750253274074</v>
      </c>
      <c r="I942" s="662" t="s">
        <v>298</v>
      </c>
    </row>
    <row r="943" spans="1:9" ht="15.75" x14ac:dyDescent="0.25">
      <c r="A943" s="657">
        <v>941</v>
      </c>
      <c r="B943" s="658" t="s">
        <v>285</v>
      </c>
      <c r="C943" s="658" t="s">
        <v>296</v>
      </c>
      <c r="D943" s="657" t="s">
        <v>342</v>
      </c>
      <c r="E943" s="659">
        <v>30</v>
      </c>
      <c r="F943" s="658" t="s">
        <v>276</v>
      </c>
      <c r="G943" s="662">
        <v>8.7577137670174304E-2</v>
      </c>
      <c r="H943" s="661">
        <v>3.0736750253274074</v>
      </c>
      <c r="I943" s="662" t="s">
        <v>298</v>
      </c>
    </row>
    <row r="944" spans="1:9" ht="31.5" x14ac:dyDescent="0.25">
      <c r="A944" s="657">
        <v>942</v>
      </c>
      <c r="B944" s="666" t="s">
        <v>285</v>
      </c>
      <c r="C944" s="666" t="s">
        <v>296</v>
      </c>
      <c r="D944" s="657" t="s">
        <v>342</v>
      </c>
      <c r="E944" s="659">
        <v>14</v>
      </c>
      <c r="F944" s="658" t="s">
        <v>248</v>
      </c>
      <c r="G944" s="657" t="s">
        <v>1317</v>
      </c>
      <c r="H944" s="661">
        <v>3.1</v>
      </c>
      <c r="I944" s="657" t="s">
        <v>297</v>
      </c>
    </row>
    <row r="945" spans="1:9" ht="15.75" x14ac:dyDescent="0.25">
      <c r="A945" s="657">
        <v>943</v>
      </c>
      <c r="B945" s="658" t="s">
        <v>285</v>
      </c>
      <c r="C945" s="658" t="s">
        <v>296</v>
      </c>
      <c r="D945" s="657" t="s">
        <v>342</v>
      </c>
      <c r="E945" s="659">
        <v>15</v>
      </c>
      <c r="F945" s="658" t="s">
        <v>248</v>
      </c>
      <c r="G945" s="662">
        <v>4.5201103313638351E-2</v>
      </c>
      <c r="H945" s="661">
        <v>3.1966220263405041</v>
      </c>
      <c r="I945" s="657" t="s">
        <v>297</v>
      </c>
    </row>
    <row r="946" spans="1:9" ht="15.75" x14ac:dyDescent="0.25">
      <c r="A946" s="657">
        <v>944</v>
      </c>
      <c r="B946" s="658" t="s">
        <v>285</v>
      </c>
      <c r="C946" s="657" t="s">
        <v>296</v>
      </c>
      <c r="D946" s="657" t="s">
        <v>342</v>
      </c>
      <c r="E946" s="659">
        <v>10</v>
      </c>
      <c r="F946" s="658" t="s">
        <v>248</v>
      </c>
      <c r="G946" s="657">
        <v>2.1</v>
      </c>
      <c r="H946" s="663">
        <v>3.2</v>
      </c>
      <c r="I946" s="657" t="s">
        <v>297</v>
      </c>
    </row>
    <row r="947" spans="1:9" ht="31.5" x14ac:dyDescent="0.25">
      <c r="A947" s="657">
        <v>945</v>
      </c>
      <c r="B947" s="666" t="s">
        <v>285</v>
      </c>
      <c r="C947" s="666" t="s">
        <v>296</v>
      </c>
      <c r="D947" s="657" t="s">
        <v>342</v>
      </c>
      <c r="E947" s="659">
        <v>16</v>
      </c>
      <c r="F947" s="658" t="s">
        <v>276</v>
      </c>
      <c r="G947" s="657" t="s">
        <v>1317</v>
      </c>
      <c r="H947" s="661">
        <v>3.2</v>
      </c>
      <c r="I947" s="657" t="s">
        <v>297</v>
      </c>
    </row>
    <row r="948" spans="1:9" ht="15.75" x14ac:dyDescent="0.25">
      <c r="A948" s="657">
        <v>946</v>
      </c>
      <c r="B948" s="658" t="s">
        <v>285</v>
      </c>
      <c r="C948" s="658" t="s">
        <v>296</v>
      </c>
      <c r="D948" s="657" t="s">
        <v>342</v>
      </c>
      <c r="E948" s="659">
        <v>28</v>
      </c>
      <c r="F948" s="658" t="s">
        <v>276</v>
      </c>
      <c r="G948" s="662">
        <v>8.7012123878753803E-2</v>
      </c>
      <c r="H948" s="661">
        <v>3.299680541895599</v>
      </c>
      <c r="I948" s="662" t="s">
        <v>298</v>
      </c>
    </row>
    <row r="949" spans="1:9" ht="15.75" x14ac:dyDescent="0.25">
      <c r="A949" s="657">
        <v>947</v>
      </c>
      <c r="B949" s="658" t="s">
        <v>1314</v>
      </c>
      <c r="C949" s="658" t="s">
        <v>296</v>
      </c>
      <c r="D949" s="657" t="s">
        <v>342</v>
      </c>
      <c r="E949" s="659">
        <v>51</v>
      </c>
      <c r="F949" s="658" t="s">
        <v>276</v>
      </c>
      <c r="G949" s="662">
        <v>0.36125000000000002</v>
      </c>
      <c r="H949" s="661">
        <v>3.4</v>
      </c>
      <c r="I949" s="657" t="s">
        <v>297</v>
      </c>
    </row>
    <row r="950" spans="1:9" ht="31.5" x14ac:dyDescent="0.25">
      <c r="A950" s="657">
        <v>948</v>
      </c>
      <c r="B950" s="659" t="s">
        <v>1316</v>
      </c>
      <c r="C950" s="659" t="s">
        <v>296</v>
      </c>
      <c r="D950" s="657" t="s">
        <v>342</v>
      </c>
      <c r="E950" s="659">
        <v>15</v>
      </c>
      <c r="F950" s="659" t="s">
        <v>248</v>
      </c>
      <c r="G950" s="657" t="s">
        <v>1317</v>
      </c>
      <c r="H950" s="668">
        <v>3.65</v>
      </c>
      <c r="I950" s="657" t="s">
        <v>297</v>
      </c>
    </row>
    <row r="951" spans="1:9" ht="15.75" x14ac:dyDescent="0.25">
      <c r="A951" s="657">
        <v>949</v>
      </c>
      <c r="B951" s="658" t="s">
        <v>1314</v>
      </c>
      <c r="C951" s="658" t="s">
        <v>296</v>
      </c>
      <c r="D951" s="657" t="s">
        <v>342</v>
      </c>
      <c r="E951" s="659">
        <v>25</v>
      </c>
      <c r="F951" s="658" t="s">
        <v>276</v>
      </c>
      <c r="G951" s="662">
        <v>8.7106292843990574E-2</v>
      </c>
      <c r="H951" s="661">
        <v>3.6612893684047059</v>
      </c>
      <c r="I951" s="662" t="s">
        <v>298</v>
      </c>
    </row>
    <row r="952" spans="1:9" ht="15.75" x14ac:dyDescent="0.25">
      <c r="A952" s="657">
        <v>950</v>
      </c>
      <c r="B952" s="658" t="s">
        <v>295</v>
      </c>
      <c r="C952" s="658" t="s">
        <v>296</v>
      </c>
      <c r="D952" s="657" t="s">
        <v>342</v>
      </c>
      <c r="E952" s="659">
        <v>25</v>
      </c>
      <c r="F952" s="658" t="s">
        <v>276</v>
      </c>
      <c r="G952" s="662">
        <v>8.7106292843990574E-2</v>
      </c>
      <c r="H952" s="661">
        <v>3.6612893684047059</v>
      </c>
      <c r="I952" s="662" t="s">
        <v>298</v>
      </c>
    </row>
    <row r="953" spans="1:9" ht="15.75" x14ac:dyDescent="0.25">
      <c r="A953" s="657">
        <v>951</v>
      </c>
      <c r="B953" s="658" t="s">
        <v>285</v>
      </c>
      <c r="C953" s="658" t="s">
        <v>296</v>
      </c>
      <c r="D953" s="657" t="s">
        <v>342</v>
      </c>
      <c r="E953" s="659">
        <v>25</v>
      </c>
      <c r="F953" s="658" t="s">
        <v>276</v>
      </c>
      <c r="G953" s="662">
        <v>8.7106292843990574E-2</v>
      </c>
      <c r="H953" s="661">
        <v>3.6612893684047059</v>
      </c>
      <c r="I953" s="662" t="s">
        <v>298</v>
      </c>
    </row>
    <row r="954" spans="1:9" ht="15.75" x14ac:dyDescent="0.25">
      <c r="A954" s="657">
        <v>952</v>
      </c>
      <c r="B954" s="658" t="s">
        <v>285</v>
      </c>
      <c r="C954" s="658" t="s">
        <v>296</v>
      </c>
      <c r="D954" s="657" t="s">
        <v>342</v>
      </c>
      <c r="E954" s="659">
        <v>25</v>
      </c>
      <c r="F954" s="658" t="s">
        <v>276</v>
      </c>
      <c r="G954" s="662">
        <v>8.7106292843990574E-2</v>
      </c>
      <c r="H954" s="661">
        <v>3.6612893684047059</v>
      </c>
      <c r="I954" s="662" t="s">
        <v>298</v>
      </c>
    </row>
    <row r="955" spans="1:9" ht="15.75" x14ac:dyDescent="0.25">
      <c r="A955" s="657">
        <v>953</v>
      </c>
      <c r="B955" s="658" t="s">
        <v>285</v>
      </c>
      <c r="C955" s="658" t="s">
        <v>296</v>
      </c>
      <c r="D955" s="657" t="s">
        <v>342</v>
      </c>
      <c r="E955" s="659">
        <v>25</v>
      </c>
      <c r="F955" s="658" t="s">
        <v>276</v>
      </c>
      <c r="G955" s="662">
        <v>8.7106292843990574E-2</v>
      </c>
      <c r="H955" s="661">
        <v>3.6612893684047059</v>
      </c>
      <c r="I955" s="662" t="s">
        <v>298</v>
      </c>
    </row>
    <row r="956" spans="1:9" ht="15.75" x14ac:dyDescent="0.25">
      <c r="A956" s="657">
        <v>954</v>
      </c>
      <c r="B956" s="658" t="s">
        <v>285</v>
      </c>
      <c r="C956" s="658" t="s">
        <v>296</v>
      </c>
      <c r="D956" s="657" t="s">
        <v>342</v>
      </c>
      <c r="E956" s="659">
        <v>25</v>
      </c>
      <c r="F956" s="658" t="s">
        <v>276</v>
      </c>
      <c r="G956" s="662">
        <v>8.7106292843990574E-2</v>
      </c>
      <c r="H956" s="661">
        <v>3.6612893684047059</v>
      </c>
      <c r="I956" s="662" t="s">
        <v>298</v>
      </c>
    </row>
    <row r="957" spans="1:9" ht="15.75" x14ac:dyDescent="0.25">
      <c r="A957" s="657">
        <v>955</v>
      </c>
      <c r="B957" s="658" t="s">
        <v>285</v>
      </c>
      <c r="C957" s="658" t="s">
        <v>296</v>
      </c>
      <c r="D957" s="657" t="s">
        <v>342</v>
      </c>
      <c r="E957" s="659">
        <v>25</v>
      </c>
      <c r="F957" s="658" t="s">
        <v>276</v>
      </c>
      <c r="G957" s="662">
        <v>8.7106292843990574E-2</v>
      </c>
      <c r="H957" s="661">
        <v>3.6612893684047059</v>
      </c>
      <c r="I957" s="662" t="s">
        <v>298</v>
      </c>
    </row>
    <row r="958" spans="1:9" ht="15.75" x14ac:dyDescent="0.25">
      <c r="A958" s="657">
        <v>956</v>
      </c>
      <c r="B958" s="667" t="s">
        <v>1315</v>
      </c>
      <c r="C958" s="658" t="s">
        <v>296</v>
      </c>
      <c r="D958" s="657" t="s">
        <v>342</v>
      </c>
      <c r="E958" s="659">
        <v>195</v>
      </c>
      <c r="F958" s="658" t="s">
        <v>276</v>
      </c>
      <c r="G958" s="662">
        <v>0.32</v>
      </c>
      <c r="H958" s="665">
        <v>3.7</v>
      </c>
      <c r="I958" s="657" t="s">
        <v>297</v>
      </c>
    </row>
    <row r="959" spans="1:9" ht="15.75" x14ac:dyDescent="0.25">
      <c r="A959" s="657">
        <v>957</v>
      </c>
      <c r="B959" s="658" t="s">
        <v>1314</v>
      </c>
      <c r="C959" s="657" t="s">
        <v>296</v>
      </c>
      <c r="D959" s="657" t="s">
        <v>342</v>
      </c>
      <c r="E959" s="659">
        <v>12</v>
      </c>
      <c r="F959" s="658" t="s">
        <v>248</v>
      </c>
      <c r="G959" s="657">
        <v>3.8</v>
      </c>
      <c r="H959" s="663">
        <v>3.8</v>
      </c>
      <c r="I959" s="657" t="s">
        <v>297</v>
      </c>
    </row>
    <row r="960" spans="1:9" ht="31.5" x14ac:dyDescent="0.25">
      <c r="A960" s="657">
        <v>958</v>
      </c>
      <c r="B960" s="666" t="s">
        <v>285</v>
      </c>
      <c r="C960" s="666" t="s">
        <v>296</v>
      </c>
      <c r="D960" s="657" t="s">
        <v>342</v>
      </c>
      <c r="E960" s="659">
        <v>25</v>
      </c>
      <c r="F960" s="658" t="s">
        <v>276</v>
      </c>
      <c r="G960" s="657" t="s">
        <v>1317</v>
      </c>
      <c r="H960" s="661">
        <v>3.9</v>
      </c>
      <c r="I960" s="657" t="s">
        <v>297</v>
      </c>
    </row>
    <row r="961" spans="1:9" ht="31.5" x14ac:dyDescent="0.25">
      <c r="A961" s="657">
        <v>959</v>
      </c>
      <c r="B961" s="666" t="s">
        <v>285</v>
      </c>
      <c r="C961" s="666" t="s">
        <v>296</v>
      </c>
      <c r="D961" s="657" t="s">
        <v>342</v>
      </c>
      <c r="E961" s="659">
        <v>26</v>
      </c>
      <c r="F961" s="658" t="s">
        <v>276</v>
      </c>
      <c r="G961" s="657" t="s">
        <v>1317</v>
      </c>
      <c r="H961" s="661">
        <v>3.9</v>
      </c>
      <c r="I961" s="657" t="s">
        <v>297</v>
      </c>
    </row>
    <row r="962" spans="1:9" ht="15.75" x14ac:dyDescent="0.25">
      <c r="A962" s="657">
        <v>960</v>
      </c>
      <c r="B962" s="658" t="s">
        <v>1314</v>
      </c>
      <c r="C962" s="657" t="s">
        <v>296</v>
      </c>
      <c r="D962" s="657" t="s">
        <v>342</v>
      </c>
      <c r="E962" s="659">
        <v>75</v>
      </c>
      <c r="F962" s="658" t="s">
        <v>276</v>
      </c>
      <c r="G962" s="657">
        <v>4</v>
      </c>
      <c r="H962" s="663">
        <v>4</v>
      </c>
      <c r="I962" s="657" t="s">
        <v>297</v>
      </c>
    </row>
    <row r="963" spans="1:9" ht="31.5" x14ac:dyDescent="0.25">
      <c r="A963" s="657">
        <v>961</v>
      </c>
      <c r="B963" s="666" t="s">
        <v>285</v>
      </c>
      <c r="C963" s="666" t="s">
        <v>296</v>
      </c>
      <c r="D963" s="657" t="s">
        <v>342</v>
      </c>
      <c r="E963" s="659">
        <v>20</v>
      </c>
      <c r="F963" s="658" t="s">
        <v>276</v>
      </c>
      <c r="G963" s="657" t="s">
        <v>1317</v>
      </c>
      <c r="H963" s="661">
        <v>4.0999999999999996</v>
      </c>
      <c r="I963" s="657" t="s">
        <v>297</v>
      </c>
    </row>
    <row r="964" spans="1:9" ht="15.75" x14ac:dyDescent="0.25">
      <c r="A964" s="657">
        <v>962</v>
      </c>
      <c r="B964" s="658" t="s">
        <v>1316</v>
      </c>
      <c r="C964" s="658" t="s">
        <v>296</v>
      </c>
      <c r="D964" s="657" t="s">
        <v>342</v>
      </c>
      <c r="E964" s="659">
        <v>24</v>
      </c>
      <c r="F964" s="658" t="s">
        <v>276</v>
      </c>
      <c r="G964" s="657" t="s">
        <v>1317</v>
      </c>
      <c r="H964" s="661">
        <v>4.2</v>
      </c>
      <c r="I964" s="657" t="s">
        <v>297</v>
      </c>
    </row>
    <row r="965" spans="1:9" ht="15.75" x14ac:dyDescent="0.25">
      <c r="A965" s="657">
        <v>963</v>
      </c>
      <c r="B965" s="658" t="s">
        <v>1314</v>
      </c>
      <c r="C965" s="658" t="s">
        <v>296</v>
      </c>
      <c r="D965" s="657" t="s">
        <v>342</v>
      </c>
      <c r="E965" s="659">
        <v>46</v>
      </c>
      <c r="F965" s="658" t="s">
        <v>276</v>
      </c>
      <c r="G965" s="662">
        <v>0.18626621323828468</v>
      </c>
      <c r="H965" s="661">
        <v>4.2954608478950522</v>
      </c>
      <c r="I965" s="657" t="s">
        <v>297</v>
      </c>
    </row>
    <row r="966" spans="1:9" ht="31.5" x14ac:dyDescent="0.25">
      <c r="A966" s="657">
        <v>964</v>
      </c>
      <c r="B966" s="666" t="s">
        <v>285</v>
      </c>
      <c r="C966" s="666" t="s">
        <v>296</v>
      </c>
      <c r="D966" s="657" t="s">
        <v>342</v>
      </c>
      <c r="E966" s="659">
        <v>10</v>
      </c>
      <c r="F966" s="658" t="s">
        <v>248</v>
      </c>
      <c r="G966" s="657" t="s">
        <v>1317</v>
      </c>
      <c r="H966" s="661">
        <v>4.4000000000000004</v>
      </c>
      <c r="I966" s="657" t="s">
        <v>297</v>
      </c>
    </row>
    <row r="967" spans="1:9" ht="31.5" x14ac:dyDescent="0.25">
      <c r="A967" s="657">
        <v>965</v>
      </c>
      <c r="B967" s="666" t="s">
        <v>285</v>
      </c>
      <c r="C967" s="666" t="s">
        <v>296</v>
      </c>
      <c r="D967" s="657" t="s">
        <v>342</v>
      </c>
      <c r="E967" s="659">
        <v>34</v>
      </c>
      <c r="F967" s="658" t="s">
        <v>276</v>
      </c>
      <c r="G967" s="657" t="s">
        <v>1317</v>
      </c>
      <c r="H967" s="661">
        <v>4.5</v>
      </c>
      <c r="I967" s="657" t="s">
        <v>297</v>
      </c>
    </row>
    <row r="968" spans="1:9" ht="15.75" x14ac:dyDescent="0.25">
      <c r="A968" s="657">
        <v>966</v>
      </c>
      <c r="B968" s="658" t="s">
        <v>1314</v>
      </c>
      <c r="C968" s="658" t="s">
        <v>296</v>
      </c>
      <c r="D968" s="657" t="s">
        <v>342</v>
      </c>
      <c r="E968" s="659">
        <v>20</v>
      </c>
      <c r="F968" s="658" t="s">
        <v>276</v>
      </c>
      <c r="G968" s="662">
        <v>8.6635448017806843E-2</v>
      </c>
      <c r="H968" s="661">
        <v>4.5201103313638349</v>
      </c>
      <c r="I968" s="662" t="s">
        <v>298</v>
      </c>
    </row>
    <row r="969" spans="1:9" ht="15.75" x14ac:dyDescent="0.25">
      <c r="A969" s="657">
        <v>967</v>
      </c>
      <c r="B969" s="658" t="s">
        <v>1314</v>
      </c>
      <c r="C969" s="658" t="s">
        <v>296</v>
      </c>
      <c r="D969" s="657" t="s">
        <v>342</v>
      </c>
      <c r="E969" s="659">
        <v>20</v>
      </c>
      <c r="F969" s="658" t="s">
        <v>276</v>
      </c>
      <c r="G969" s="662">
        <v>8.6635448017806843E-2</v>
      </c>
      <c r="H969" s="661">
        <v>4.5201103313638349</v>
      </c>
      <c r="I969" s="662" t="s">
        <v>298</v>
      </c>
    </row>
    <row r="970" spans="1:9" ht="15.75" x14ac:dyDescent="0.25">
      <c r="A970" s="657">
        <v>968</v>
      </c>
      <c r="B970" s="658" t="s">
        <v>285</v>
      </c>
      <c r="C970" s="658" t="s">
        <v>296</v>
      </c>
      <c r="D970" s="657" t="s">
        <v>342</v>
      </c>
      <c r="E970" s="659">
        <v>20</v>
      </c>
      <c r="F970" s="658" t="s">
        <v>276</v>
      </c>
      <c r="G970" s="662">
        <v>8.6635448017806843E-2</v>
      </c>
      <c r="H970" s="661">
        <v>4.5201103313638349</v>
      </c>
      <c r="I970" s="662" t="s">
        <v>298</v>
      </c>
    </row>
    <row r="971" spans="1:9" ht="15.75" x14ac:dyDescent="0.25">
      <c r="A971" s="657">
        <v>969</v>
      </c>
      <c r="B971" s="658" t="s">
        <v>285</v>
      </c>
      <c r="C971" s="658" t="s">
        <v>296</v>
      </c>
      <c r="D971" s="657" t="s">
        <v>342</v>
      </c>
      <c r="E971" s="659">
        <v>20</v>
      </c>
      <c r="F971" s="658" t="s">
        <v>276</v>
      </c>
      <c r="G971" s="662">
        <v>8.6635448017806843E-2</v>
      </c>
      <c r="H971" s="661">
        <v>4.5201103313638349</v>
      </c>
      <c r="I971" s="662" t="s">
        <v>298</v>
      </c>
    </row>
    <row r="972" spans="1:9" ht="31.5" x14ac:dyDescent="0.25">
      <c r="A972" s="657">
        <v>970</v>
      </c>
      <c r="B972" s="666" t="s">
        <v>285</v>
      </c>
      <c r="C972" s="666" t="s">
        <v>296</v>
      </c>
      <c r="D972" s="657" t="s">
        <v>342</v>
      </c>
      <c r="E972" s="659">
        <v>8</v>
      </c>
      <c r="F972" s="658" t="s">
        <v>248</v>
      </c>
      <c r="G972" s="657" t="s">
        <v>1317</v>
      </c>
      <c r="H972" s="661">
        <v>4.5999999999999996</v>
      </c>
      <c r="I972" s="657" t="s">
        <v>297</v>
      </c>
    </row>
    <row r="973" spans="1:9" ht="15.75" x14ac:dyDescent="0.25">
      <c r="A973" s="657">
        <v>971</v>
      </c>
      <c r="B973" s="667" t="s">
        <v>1315</v>
      </c>
      <c r="C973" s="658" t="s">
        <v>296</v>
      </c>
      <c r="D973" s="657" t="s">
        <v>342</v>
      </c>
      <c r="E973" s="659">
        <v>175</v>
      </c>
      <c r="F973" s="658" t="s">
        <v>276</v>
      </c>
      <c r="G973" s="662">
        <v>1.5</v>
      </c>
      <c r="H973" s="665">
        <v>4.7</v>
      </c>
      <c r="I973" s="657" t="s">
        <v>297</v>
      </c>
    </row>
    <row r="974" spans="1:9" ht="31.5" x14ac:dyDescent="0.25">
      <c r="A974" s="657">
        <v>972</v>
      </c>
      <c r="B974" s="659" t="s">
        <v>1316</v>
      </c>
      <c r="C974" s="659" t="s">
        <v>296</v>
      </c>
      <c r="D974" s="657" t="s">
        <v>342</v>
      </c>
      <c r="E974" s="659">
        <v>15</v>
      </c>
      <c r="F974" s="659" t="s">
        <v>248</v>
      </c>
      <c r="G974" s="657" t="s">
        <v>1317</v>
      </c>
      <c r="H974" s="668">
        <v>4.8</v>
      </c>
      <c r="I974" s="657" t="s">
        <v>297</v>
      </c>
    </row>
    <row r="975" spans="1:9" ht="31.5" x14ac:dyDescent="0.25">
      <c r="A975" s="657">
        <v>973</v>
      </c>
      <c r="B975" s="666" t="s">
        <v>285</v>
      </c>
      <c r="C975" s="666" t="s">
        <v>296</v>
      </c>
      <c r="D975" s="657" t="s">
        <v>342</v>
      </c>
      <c r="E975" s="659">
        <v>16</v>
      </c>
      <c r="F975" s="658" t="s">
        <v>276</v>
      </c>
      <c r="G975" s="657" t="s">
        <v>1317</v>
      </c>
      <c r="H975" s="661">
        <v>5.0999999999999996</v>
      </c>
      <c r="I975" s="657" t="s">
        <v>297</v>
      </c>
    </row>
    <row r="976" spans="1:9" ht="15.75" x14ac:dyDescent="0.25">
      <c r="A976" s="657">
        <v>974</v>
      </c>
      <c r="B976" s="658" t="s">
        <v>285</v>
      </c>
      <c r="C976" s="658" t="s">
        <v>296</v>
      </c>
      <c r="D976" s="657" t="s">
        <v>342</v>
      </c>
      <c r="E976" s="659">
        <v>15</v>
      </c>
      <c r="F976" s="658" t="s">
        <v>248</v>
      </c>
      <c r="G976" s="662">
        <v>7.4864327363213495E-2</v>
      </c>
      <c r="H976" s="661">
        <v>5.2944052311264587</v>
      </c>
      <c r="I976" s="657" t="s">
        <v>297</v>
      </c>
    </row>
    <row r="977" spans="1:9" ht="15.75" x14ac:dyDescent="0.25">
      <c r="A977" s="657">
        <v>975</v>
      </c>
      <c r="B977" s="658" t="s">
        <v>1314</v>
      </c>
      <c r="C977" s="658" t="s">
        <v>296</v>
      </c>
      <c r="D977" s="657" t="s">
        <v>342</v>
      </c>
      <c r="E977" s="659">
        <v>16</v>
      </c>
      <c r="F977" s="658" t="s">
        <v>276</v>
      </c>
      <c r="G977" s="657" t="s">
        <v>1317</v>
      </c>
      <c r="H977" s="665">
        <v>5.5</v>
      </c>
      <c r="I977" s="657" t="s">
        <v>297</v>
      </c>
    </row>
    <row r="978" spans="1:9" ht="31.5" x14ac:dyDescent="0.25">
      <c r="A978" s="657">
        <v>976</v>
      </c>
      <c r="B978" s="666" t="s">
        <v>285</v>
      </c>
      <c r="C978" s="666" t="s">
        <v>296</v>
      </c>
      <c r="D978" s="657" t="s">
        <v>342</v>
      </c>
      <c r="E978" s="659">
        <v>9</v>
      </c>
      <c r="F978" s="658" t="s">
        <v>248</v>
      </c>
      <c r="G978" s="657" t="s">
        <v>1317</v>
      </c>
      <c r="H978" s="661">
        <v>5.6</v>
      </c>
      <c r="I978" s="657" t="s">
        <v>297</v>
      </c>
    </row>
    <row r="979" spans="1:9" ht="31.5" x14ac:dyDescent="0.25">
      <c r="A979" s="657">
        <v>977</v>
      </c>
      <c r="B979" s="666" t="s">
        <v>285</v>
      </c>
      <c r="C979" s="666" t="s">
        <v>296</v>
      </c>
      <c r="D979" s="657" t="s">
        <v>342</v>
      </c>
      <c r="E979" s="659">
        <v>17</v>
      </c>
      <c r="F979" s="658" t="s">
        <v>276</v>
      </c>
      <c r="G979" s="657" t="s">
        <v>1317</v>
      </c>
      <c r="H979" s="661">
        <v>5.8</v>
      </c>
      <c r="I979" s="657" t="s">
        <v>297</v>
      </c>
    </row>
    <row r="980" spans="1:9" ht="31.5" x14ac:dyDescent="0.25">
      <c r="A980" s="657">
        <v>978</v>
      </c>
      <c r="B980" s="666" t="s">
        <v>285</v>
      </c>
      <c r="C980" s="666" t="s">
        <v>296</v>
      </c>
      <c r="D980" s="657" t="s">
        <v>342</v>
      </c>
      <c r="E980" s="659">
        <v>22</v>
      </c>
      <c r="F980" s="658" t="s">
        <v>276</v>
      </c>
      <c r="G980" s="657" t="s">
        <v>1317</v>
      </c>
      <c r="H980" s="661">
        <v>5.8</v>
      </c>
      <c r="I980" s="657" t="s">
        <v>297</v>
      </c>
    </row>
    <row r="981" spans="1:9" ht="31.5" x14ac:dyDescent="0.25">
      <c r="A981" s="657">
        <v>979</v>
      </c>
      <c r="B981" s="666" t="s">
        <v>285</v>
      </c>
      <c r="C981" s="666" t="s">
        <v>296</v>
      </c>
      <c r="D981" s="657" t="s">
        <v>342</v>
      </c>
      <c r="E981" s="659">
        <v>17</v>
      </c>
      <c r="F981" s="658" t="s">
        <v>276</v>
      </c>
      <c r="G981" s="657" t="s">
        <v>1317</v>
      </c>
      <c r="H981" s="661">
        <v>5.9</v>
      </c>
      <c r="I981" s="657" t="s">
        <v>297</v>
      </c>
    </row>
    <row r="982" spans="1:9" ht="15.75" x14ac:dyDescent="0.25">
      <c r="A982" s="657">
        <v>980</v>
      </c>
      <c r="B982" s="658" t="s">
        <v>1314</v>
      </c>
      <c r="C982" s="657" t="s">
        <v>296</v>
      </c>
      <c r="D982" s="657" t="s">
        <v>342</v>
      </c>
      <c r="E982" s="659">
        <v>83</v>
      </c>
      <c r="F982" s="658" t="s">
        <v>276</v>
      </c>
      <c r="G982" s="657">
        <v>6</v>
      </c>
      <c r="H982" s="663">
        <v>6</v>
      </c>
      <c r="I982" s="657" t="s">
        <v>297</v>
      </c>
    </row>
    <row r="983" spans="1:9" ht="15.75" x14ac:dyDescent="0.25">
      <c r="A983" s="657">
        <v>981</v>
      </c>
      <c r="B983" s="658" t="s">
        <v>1314</v>
      </c>
      <c r="C983" s="658" t="s">
        <v>296</v>
      </c>
      <c r="D983" s="657" t="s">
        <v>342</v>
      </c>
      <c r="E983" s="659">
        <v>15</v>
      </c>
      <c r="F983" s="658" t="s">
        <v>248</v>
      </c>
      <c r="G983" s="662">
        <v>8.6164603191623085E-2</v>
      </c>
      <c r="H983" s="661">
        <v>6.3281544639093692</v>
      </c>
      <c r="I983" s="662" t="s">
        <v>298</v>
      </c>
    </row>
    <row r="984" spans="1:9" ht="15.75" x14ac:dyDescent="0.25">
      <c r="A984" s="657">
        <v>982</v>
      </c>
      <c r="B984" s="658" t="s">
        <v>1314</v>
      </c>
      <c r="C984" s="658" t="s">
        <v>296</v>
      </c>
      <c r="D984" s="657" t="s">
        <v>342</v>
      </c>
      <c r="E984" s="659">
        <v>30</v>
      </c>
      <c r="F984" s="658" t="s">
        <v>276</v>
      </c>
      <c r="G984" s="662">
        <v>0.17232920638324617</v>
      </c>
      <c r="H984" s="661">
        <v>6.3281544639093692</v>
      </c>
      <c r="I984" s="662" t="s">
        <v>298</v>
      </c>
    </row>
    <row r="985" spans="1:9" ht="15.75" x14ac:dyDescent="0.25">
      <c r="A985" s="657">
        <v>983</v>
      </c>
      <c r="B985" s="658" t="s">
        <v>1315</v>
      </c>
      <c r="C985" s="657" t="s">
        <v>296</v>
      </c>
      <c r="D985" s="657" t="s">
        <v>342</v>
      </c>
      <c r="E985" s="659">
        <v>15</v>
      </c>
      <c r="F985" s="658" t="s">
        <v>248</v>
      </c>
      <c r="G985" s="657">
        <v>6.5</v>
      </c>
      <c r="H985" s="663">
        <v>6.5</v>
      </c>
      <c r="I985" s="657" t="s">
        <v>297</v>
      </c>
    </row>
    <row r="986" spans="1:9" ht="15.75" x14ac:dyDescent="0.25">
      <c r="A986" s="657">
        <v>984</v>
      </c>
      <c r="B986" s="658" t="s">
        <v>285</v>
      </c>
      <c r="C986" s="657" t="s">
        <v>296</v>
      </c>
      <c r="D986" s="657" t="s">
        <v>342</v>
      </c>
      <c r="E986" s="659">
        <v>15</v>
      </c>
      <c r="F986" s="658" t="s">
        <v>248</v>
      </c>
      <c r="G986" s="657">
        <v>6.5</v>
      </c>
      <c r="H986" s="663">
        <v>6.5</v>
      </c>
      <c r="I986" s="657" t="s">
        <v>297</v>
      </c>
    </row>
    <row r="987" spans="1:9" ht="31.5" x14ac:dyDescent="0.25">
      <c r="A987" s="657">
        <v>985</v>
      </c>
      <c r="B987" s="666" t="s">
        <v>285</v>
      </c>
      <c r="C987" s="666" t="s">
        <v>296</v>
      </c>
      <c r="D987" s="657" t="s">
        <v>342</v>
      </c>
      <c r="E987" s="659">
        <v>16</v>
      </c>
      <c r="F987" s="658" t="s">
        <v>276</v>
      </c>
      <c r="G987" s="657" t="s">
        <v>1317</v>
      </c>
      <c r="H987" s="661">
        <v>6.8</v>
      </c>
      <c r="I987" s="657" t="s">
        <v>297</v>
      </c>
    </row>
    <row r="988" spans="1:9" ht="15.75" x14ac:dyDescent="0.25">
      <c r="A988" s="657">
        <v>986</v>
      </c>
      <c r="B988" s="666" t="s">
        <v>1314</v>
      </c>
      <c r="C988" s="666" t="s">
        <v>296</v>
      </c>
      <c r="D988" s="657" t="s">
        <v>342</v>
      </c>
      <c r="E988" s="659">
        <v>12</v>
      </c>
      <c r="F988" s="658" t="s">
        <v>248</v>
      </c>
      <c r="G988" s="657" t="s">
        <v>1317</v>
      </c>
      <c r="H988" s="661">
        <v>7</v>
      </c>
      <c r="I988" s="657" t="s">
        <v>297</v>
      </c>
    </row>
    <row r="989" spans="1:9" ht="31.5" x14ac:dyDescent="0.25">
      <c r="A989" s="657">
        <v>987</v>
      </c>
      <c r="B989" s="666" t="s">
        <v>285</v>
      </c>
      <c r="C989" s="666" t="s">
        <v>296</v>
      </c>
      <c r="D989" s="657" t="s">
        <v>342</v>
      </c>
      <c r="E989" s="659">
        <v>32</v>
      </c>
      <c r="F989" s="658" t="s">
        <v>276</v>
      </c>
      <c r="G989" s="657" t="s">
        <v>1317</v>
      </c>
      <c r="H989" s="661">
        <v>7.7</v>
      </c>
      <c r="I989" s="657" t="s">
        <v>297</v>
      </c>
    </row>
    <row r="990" spans="1:9" ht="31.5" x14ac:dyDescent="0.25">
      <c r="A990" s="657">
        <v>988</v>
      </c>
      <c r="B990" s="666" t="s">
        <v>285</v>
      </c>
      <c r="C990" s="666" t="s">
        <v>296</v>
      </c>
      <c r="D990" s="657" t="s">
        <v>342</v>
      </c>
      <c r="E990" s="659">
        <v>7</v>
      </c>
      <c r="F990" s="658" t="s">
        <v>248</v>
      </c>
      <c r="G990" s="657" t="s">
        <v>1317</v>
      </c>
      <c r="H990" s="661">
        <v>8.1</v>
      </c>
      <c r="I990" s="657" t="s">
        <v>297</v>
      </c>
    </row>
    <row r="991" spans="1:9" ht="15.75" x14ac:dyDescent="0.25">
      <c r="A991" s="657">
        <v>989</v>
      </c>
      <c r="B991" s="658" t="s">
        <v>1314</v>
      </c>
      <c r="C991" s="658" t="s">
        <v>296</v>
      </c>
      <c r="D991" s="657" t="s">
        <v>342</v>
      </c>
      <c r="E991" s="659">
        <v>46</v>
      </c>
      <c r="F991" s="658" t="s">
        <v>276</v>
      </c>
      <c r="G991" s="662">
        <v>0.35953710927389831</v>
      </c>
      <c r="H991" s="661">
        <v>8.2912383808206815</v>
      </c>
      <c r="I991" s="657" t="s">
        <v>297</v>
      </c>
    </row>
    <row r="992" spans="1:9" ht="15.75" x14ac:dyDescent="0.25">
      <c r="A992" s="657">
        <v>990</v>
      </c>
      <c r="B992" s="658" t="s">
        <v>1315</v>
      </c>
      <c r="C992" s="657" t="s">
        <v>902</v>
      </c>
      <c r="D992" s="657" t="s">
        <v>342</v>
      </c>
      <c r="E992" s="659">
        <v>20</v>
      </c>
      <c r="F992" s="658" t="s">
        <v>276</v>
      </c>
      <c r="G992" s="657">
        <v>8.6999999999999993</v>
      </c>
      <c r="H992" s="663">
        <v>8.6999999999999993</v>
      </c>
      <c r="I992" s="657" t="s">
        <v>297</v>
      </c>
    </row>
    <row r="993" spans="1:9" ht="15.75" x14ac:dyDescent="0.25">
      <c r="A993" s="657">
        <v>991</v>
      </c>
      <c r="B993" s="658" t="s">
        <v>1314</v>
      </c>
      <c r="C993" s="658" t="s">
        <v>296</v>
      </c>
      <c r="D993" s="657" t="s">
        <v>342</v>
      </c>
      <c r="E993" s="659">
        <v>15</v>
      </c>
      <c r="F993" s="658" t="s">
        <v>248</v>
      </c>
      <c r="G993" s="662">
        <v>0.12995317202671022</v>
      </c>
      <c r="H993" s="661">
        <v>9.1902883257289467</v>
      </c>
      <c r="I993" s="657" t="s">
        <v>297</v>
      </c>
    </row>
    <row r="994" spans="1:9" ht="15.75" x14ac:dyDescent="0.25">
      <c r="A994" s="657">
        <v>992</v>
      </c>
      <c r="B994" s="658" t="s">
        <v>1314</v>
      </c>
      <c r="C994" s="658" t="s">
        <v>296</v>
      </c>
      <c r="D994" s="657" t="s">
        <v>342</v>
      </c>
      <c r="E994" s="659">
        <v>16</v>
      </c>
      <c r="F994" s="658" t="s">
        <v>276</v>
      </c>
      <c r="G994" s="657" t="s">
        <v>1317</v>
      </c>
      <c r="H994" s="665">
        <v>9.3000000000000007</v>
      </c>
      <c r="I994" s="657" t="s">
        <v>297</v>
      </c>
    </row>
    <row r="995" spans="1:9" ht="15.75" x14ac:dyDescent="0.25">
      <c r="A995" s="657">
        <v>993</v>
      </c>
      <c r="B995" s="658" t="s">
        <v>1314</v>
      </c>
      <c r="C995" s="658" t="s">
        <v>902</v>
      </c>
      <c r="D995" s="657" t="s">
        <v>342</v>
      </c>
      <c r="E995" s="659">
        <v>15</v>
      </c>
      <c r="F995" s="658" t="s">
        <v>248</v>
      </c>
      <c r="G995" s="662">
        <v>0.14125344785511984</v>
      </c>
      <c r="H995" s="661">
        <v>9.9894438323140751</v>
      </c>
      <c r="I995" s="657" t="s">
        <v>297</v>
      </c>
    </row>
    <row r="996" spans="1:9" ht="15.75" x14ac:dyDescent="0.25">
      <c r="A996" s="657">
        <v>994</v>
      </c>
      <c r="B996" s="658" t="s">
        <v>1314</v>
      </c>
      <c r="C996" s="658" t="s">
        <v>296</v>
      </c>
      <c r="D996" s="657" t="s">
        <v>342</v>
      </c>
      <c r="E996" s="659">
        <v>30</v>
      </c>
      <c r="F996" s="658" t="s">
        <v>276</v>
      </c>
      <c r="G996" s="662">
        <v>0.28250689571023968</v>
      </c>
      <c r="H996" s="661">
        <v>9.9894438323140751</v>
      </c>
      <c r="I996" s="657" t="s">
        <v>297</v>
      </c>
    </row>
    <row r="997" spans="1:9" ht="15.75" x14ac:dyDescent="0.25">
      <c r="A997" s="657">
        <v>995</v>
      </c>
      <c r="B997" s="658" t="s">
        <v>285</v>
      </c>
      <c r="C997" s="658" t="s">
        <v>296</v>
      </c>
      <c r="D997" s="657" t="s">
        <v>342</v>
      </c>
      <c r="E997" s="659">
        <v>15</v>
      </c>
      <c r="F997" s="658" t="s">
        <v>248</v>
      </c>
      <c r="G997" s="662">
        <v>0.15537879264063181</v>
      </c>
      <c r="H997" s="661">
        <v>10.988388215545482</v>
      </c>
      <c r="I997" s="657" t="s">
        <v>297</v>
      </c>
    </row>
    <row r="998" spans="1:9" ht="15.75" x14ac:dyDescent="0.25">
      <c r="A998" s="657">
        <v>996</v>
      </c>
      <c r="B998" s="658" t="s">
        <v>1314</v>
      </c>
      <c r="C998" s="658" t="s">
        <v>296</v>
      </c>
      <c r="D998" s="657" t="s">
        <v>342</v>
      </c>
      <c r="E998" s="659">
        <v>55</v>
      </c>
      <c r="F998" s="658" t="s">
        <v>276</v>
      </c>
      <c r="G998" s="662">
        <v>0.56972223968231661</v>
      </c>
      <c r="H998" s="661">
        <v>10.988388215545482</v>
      </c>
      <c r="I998" s="657" t="s">
        <v>297</v>
      </c>
    </row>
    <row r="999" spans="1:9" ht="15.75" x14ac:dyDescent="0.25">
      <c r="A999" s="657">
        <v>997</v>
      </c>
      <c r="B999" s="658" t="s">
        <v>285</v>
      </c>
      <c r="C999" s="657" t="s">
        <v>296</v>
      </c>
      <c r="D999" s="657" t="s">
        <v>342</v>
      </c>
      <c r="E999" s="659">
        <v>15</v>
      </c>
      <c r="F999" s="658" t="s">
        <v>248</v>
      </c>
      <c r="G999" s="657">
        <v>0.34</v>
      </c>
      <c r="H999" s="663">
        <v>11</v>
      </c>
      <c r="I999" s="657" t="s">
        <v>297</v>
      </c>
    </row>
    <row r="1000" spans="1:9" ht="15.75" x14ac:dyDescent="0.25">
      <c r="A1000" s="657">
        <v>998</v>
      </c>
      <c r="B1000" s="658" t="s">
        <v>285</v>
      </c>
      <c r="C1000" s="657" t="s">
        <v>296</v>
      </c>
      <c r="D1000" s="657" t="s">
        <v>342</v>
      </c>
      <c r="E1000" s="659">
        <v>15</v>
      </c>
      <c r="F1000" s="658" t="s">
        <v>248</v>
      </c>
      <c r="G1000" s="657">
        <v>11</v>
      </c>
      <c r="H1000" s="663">
        <v>11</v>
      </c>
      <c r="I1000" s="657" t="s">
        <v>297</v>
      </c>
    </row>
    <row r="1001" spans="1:9" ht="15.75" x14ac:dyDescent="0.25">
      <c r="A1001" s="657">
        <v>999</v>
      </c>
      <c r="B1001" s="658" t="s">
        <v>1314</v>
      </c>
      <c r="C1001" s="658" t="s">
        <v>296</v>
      </c>
      <c r="D1001" s="657" t="s">
        <v>342</v>
      </c>
      <c r="E1001" s="659">
        <v>15</v>
      </c>
      <c r="F1001" s="658" t="s">
        <v>248</v>
      </c>
      <c r="G1001" s="662">
        <v>0.18362948221165576</v>
      </c>
      <c r="H1001" s="661">
        <v>12.986276982008297</v>
      </c>
      <c r="I1001" s="657" t="s">
        <v>297</v>
      </c>
    </row>
    <row r="1002" spans="1:9" ht="15.75" x14ac:dyDescent="0.25">
      <c r="A1002" s="657">
        <v>1000</v>
      </c>
      <c r="B1002" s="658" t="s">
        <v>1314</v>
      </c>
      <c r="C1002" s="658" t="s">
        <v>296</v>
      </c>
      <c r="D1002" s="657" t="s">
        <v>342</v>
      </c>
      <c r="E1002" s="659">
        <v>15</v>
      </c>
      <c r="F1002" s="658" t="s">
        <v>248</v>
      </c>
      <c r="G1002" s="657" t="s">
        <v>1317</v>
      </c>
      <c r="H1002" s="665">
        <v>15</v>
      </c>
      <c r="I1002" s="657" t="s">
        <v>297</v>
      </c>
    </row>
    <row r="1003" spans="1:9" ht="15.75" x14ac:dyDescent="0.25">
      <c r="A1003" s="657">
        <v>1001</v>
      </c>
      <c r="B1003" s="658" t="s">
        <v>1316</v>
      </c>
      <c r="C1003" s="658" t="s">
        <v>296</v>
      </c>
      <c r="D1003" s="657" t="s">
        <v>342</v>
      </c>
      <c r="E1003" s="659">
        <v>16</v>
      </c>
      <c r="F1003" s="658" t="s">
        <v>276</v>
      </c>
      <c r="G1003" s="657" t="s">
        <v>1317</v>
      </c>
      <c r="H1003" s="665">
        <v>16</v>
      </c>
      <c r="I1003" s="657" t="s">
        <v>297</v>
      </c>
    </row>
    <row r="1004" spans="1:9" ht="31.5" x14ac:dyDescent="0.25">
      <c r="A1004" s="657">
        <v>1002</v>
      </c>
      <c r="B1004" s="666" t="s">
        <v>285</v>
      </c>
      <c r="C1004" s="666" t="s">
        <v>296</v>
      </c>
      <c r="D1004" s="657" t="s">
        <v>342</v>
      </c>
      <c r="E1004" s="659">
        <v>11</v>
      </c>
      <c r="F1004" s="658" t="s">
        <v>248</v>
      </c>
      <c r="G1004" s="657" t="s">
        <v>1317</v>
      </c>
      <c r="H1004" s="661">
        <v>17</v>
      </c>
      <c r="I1004" s="657" t="s">
        <v>297</v>
      </c>
    </row>
    <row r="1005" spans="1:9" ht="15.75" x14ac:dyDescent="0.25">
      <c r="A1005" s="657">
        <v>1003</v>
      </c>
      <c r="B1005" s="658" t="s">
        <v>285</v>
      </c>
      <c r="C1005" s="658" t="s">
        <v>296</v>
      </c>
      <c r="D1005" s="657" t="s">
        <v>342</v>
      </c>
      <c r="E1005" s="659">
        <v>15</v>
      </c>
      <c r="F1005" s="658" t="s">
        <v>248</v>
      </c>
      <c r="G1005" s="662">
        <v>0.25425620613921568</v>
      </c>
      <c r="H1005" s="661">
        <v>17.980998898165335</v>
      </c>
      <c r="I1005" s="657" t="s">
        <v>297</v>
      </c>
    </row>
    <row r="1006" spans="1:9" ht="15.75" x14ac:dyDescent="0.25">
      <c r="A1006" s="657">
        <v>1004</v>
      </c>
      <c r="B1006" s="658" t="s">
        <v>1314</v>
      </c>
      <c r="C1006" s="657" t="s">
        <v>296</v>
      </c>
      <c r="D1006" s="657" t="s">
        <v>342</v>
      </c>
      <c r="E1006" s="659">
        <v>20</v>
      </c>
      <c r="F1006" s="658" t="s">
        <v>276</v>
      </c>
      <c r="G1006" s="657">
        <v>18</v>
      </c>
      <c r="H1006" s="663">
        <v>18</v>
      </c>
      <c r="I1006" s="657" t="s">
        <v>297</v>
      </c>
    </row>
    <row r="1007" spans="1:9" ht="31.5" x14ac:dyDescent="0.25">
      <c r="A1007" s="657">
        <v>1005</v>
      </c>
      <c r="B1007" s="666" t="s">
        <v>285</v>
      </c>
      <c r="C1007" s="666" t="s">
        <v>296</v>
      </c>
      <c r="D1007" s="657" t="s">
        <v>342</v>
      </c>
      <c r="E1007" s="659">
        <v>20</v>
      </c>
      <c r="F1007" s="658" t="s">
        <v>276</v>
      </c>
      <c r="G1007" s="657" t="s">
        <v>1317</v>
      </c>
      <c r="H1007" s="661">
        <v>18</v>
      </c>
      <c r="I1007" s="657" t="s">
        <v>297</v>
      </c>
    </row>
    <row r="1008" spans="1:9" ht="15.75" x14ac:dyDescent="0.25">
      <c r="A1008" s="657">
        <v>1006</v>
      </c>
      <c r="B1008" s="658" t="s">
        <v>285</v>
      </c>
      <c r="C1008" s="658" t="s">
        <v>296</v>
      </c>
      <c r="D1008" s="657" t="s">
        <v>342</v>
      </c>
      <c r="E1008" s="659">
        <v>15</v>
      </c>
      <c r="F1008" s="658" t="s">
        <v>248</v>
      </c>
      <c r="G1008" s="662">
        <v>0.26838155092472771</v>
      </c>
      <c r="H1008" s="661">
        <v>18.979943281396743</v>
      </c>
      <c r="I1008" s="657" t="s">
        <v>297</v>
      </c>
    </row>
    <row r="1009" spans="1:9" ht="31.5" x14ac:dyDescent="0.25">
      <c r="A1009" s="657">
        <v>1007</v>
      </c>
      <c r="B1009" s="666" t="s">
        <v>285</v>
      </c>
      <c r="C1009" s="666" t="s">
        <v>296</v>
      </c>
      <c r="D1009" s="657" t="s">
        <v>342</v>
      </c>
      <c r="E1009" s="659">
        <v>26</v>
      </c>
      <c r="F1009" s="658" t="s">
        <v>276</v>
      </c>
      <c r="G1009" s="657" t="s">
        <v>1317</v>
      </c>
      <c r="H1009" s="661">
        <v>19</v>
      </c>
      <c r="I1009" s="657" t="s">
        <v>297</v>
      </c>
    </row>
    <row r="1010" spans="1:9" ht="31.5" x14ac:dyDescent="0.25">
      <c r="A1010" s="657">
        <v>1008</v>
      </c>
      <c r="B1010" s="666" t="s">
        <v>285</v>
      </c>
      <c r="C1010" s="666" t="s">
        <v>296</v>
      </c>
      <c r="D1010" s="657" t="s">
        <v>342</v>
      </c>
      <c r="E1010" s="659">
        <v>15</v>
      </c>
      <c r="F1010" s="658" t="s">
        <v>248</v>
      </c>
      <c r="G1010" s="657" t="s">
        <v>1317</v>
      </c>
      <c r="H1010" s="661">
        <v>20</v>
      </c>
      <c r="I1010" s="657" t="s">
        <v>297</v>
      </c>
    </row>
    <row r="1011" spans="1:9" ht="15.75" x14ac:dyDescent="0.25">
      <c r="A1011" s="657">
        <v>1009</v>
      </c>
      <c r="B1011" s="658" t="s">
        <v>1314</v>
      </c>
      <c r="C1011" s="657" t="s">
        <v>296</v>
      </c>
      <c r="D1011" s="657" t="s">
        <v>342</v>
      </c>
      <c r="E1011" s="659">
        <v>53</v>
      </c>
      <c r="F1011" s="658" t="s">
        <v>276</v>
      </c>
      <c r="G1011" s="657">
        <v>20</v>
      </c>
      <c r="H1011" s="663">
        <v>20</v>
      </c>
      <c r="I1011" s="657" t="s">
        <v>297</v>
      </c>
    </row>
    <row r="1012" spans="1:9" ht="31.5" x14ac:dyDescent="0.25">
      <c r="A1012" s="657">
        <v>1010</v>
      </c>
      <c r="B1012" s="666" t="s">
        <v>285</v>
      </c>
      <c r="C1012" s="666" t="s">
        <v>296</v>
      </c>
      <c r="D1012" s="657" t="s">
        <v>342</v>
      </c>
      <c r="E1012" s="659">
        <v>18</v>
      </c>
      <c r="F1012" s="658" t="s">
        <v>276</v>
      </c>
      <c r="G1012" s="657" t="s">
        <v>1317</v>
      </c>
      <c r="H1012" s="661">
        <v>22</v>
      </c>
      <c r="I1012" s="657" t="s">
        <v>297</v>
      </c>
    </row>
    <row r="1013" spans="1:9" ht="15.75" x14ac:dyDescent="0.25">
      <c r="A1013" s="657">
        <v>1011</v>
      </c>
      <c r="B1013" s="666" t="s">
        <v>1314</v>
      </c>
      <c r="C1013" s="666" t="s">
        <v>296</v>
      </c>
      <c r="D1013" s="657" t="s">
        <v>342</v>
      </c>
      <c r="E1013" s="659">
        <v>8</v>
      </c>
      <c r="F1013" s="658" t="s">
        <v>248</v>
      </c>
      <c r="G1013" s="657" t="s">
        <v>1317</v>
      </c>
      <c r="H1013" s="661">
        <v>23</v>
      </c>
      <c r="I1013" s="657" t="s">
        <v>297</v>
      </c>
    </row>
    <row r="1014" spans="1:9" ht="31.5" x14ac:dyDescent="0.25">
      <c r="A1014" s="657">
        <v>1012</v>
      </c>
      <c r="B1014" s="666" t="s">
        <v>285</v>
      </c>
      <c r="C1014" s="666" t="s">
        <v>296</v>
      </c>
      <c r="D1014" s="657" t="s">
        <v>342</v>
      </c>
      <c r="E1014" s="659">
        <v>12</v>
      </c>
      <c r="F1014" s="658" t="s">
        <v>248</v>
      </c>
      <c r="G1014" s="657" t="s">
        <v>1317</v>
      </c>
      <c r="H1014" s="661">
        <v>26</v>
      </c>
      <c r="I1014" s="657" t="s">
        <v>297</v>
      </c>
    </row>
    <row r="1015" spans="1:9" ht="15.75" x14ac:dyDescent="0.25">
      <c r="A1015" s="657">
        <v>1013</v>
      </c>
      <c r="B1015" s="658" t="s">
        <v>1314</v>
      </c>
      <c r="C1015" s="658" t="s">
        <v>296</v>
      </c>
      <c r="D1015" s="657" t="s">
        <v>342</v>
      </c>
      <c r="E1015" s="659">
        <v>15</v>
      </c>
      <c r="F1015" s="658" t="s">
        <v>248</v>
      </c>
      <c r="G1015" s="657" t="s">
        <v>1317</v>
      </c>
      <c r="H1015" s="665">
        <v>32</v>
      </c>
      <c r="I1015" s="657" t="s">
        <v>297</v>
      </c>
    </row>
    <row r="1016" spans="1:9" ht="31.5" x14ac:dyDescent="0.25">
      <c r="A1016" s="657">
        <v>1014</v>
      </c>
      <c r="B1016" s="666" t="s">
        <v>285</v>
      </c>
      <c r="C1016" s="666" t="s">
        <v>296</v>
      </c>
      <c r="D1016" s="657" t="s">
        <v>342</v>
      </c>
      <c r="E1016" s="659">
        <v>16</v>
      </c>
      <c r="F1016" s="658" t="s">
        <v>276</v>
      </c>
      <c r="G1016" s="657" t="s">
        <v>1317</v>
      </c>
      <c r="H1016" s="661">
        <v>39</v>
      </c>
      <c r="I1016" s="657" t="s">
        <v>297</v>
      </c>
    </row>
    <row r="1017" spans="1:9" ht="15.75" x14ac:dyDescent="0.25">
      <c r="A1017" s="657">
        <v>1015</v>
      </c>
      <c r="B1017" s="666" t="s">
        <v>1314</v>
      </c>
      <c r="C1017" s="666" t="s">
        <v>296</v>
      </c>
      <c r="D1017" s="657" t="s">
        <v>342</v>
      </c>
      <c r="E1017" s="659">
        <v>24</v>
      </c>
      <c r="F1017" s="658" t="s">
        <v>276</v>
      </c>
      <c r="G1017" s="657" t="s">
        <v>1317</v>
      </c>
      <c r="H1017" s="661">
        <v>41</v>
      </c>
      <c r="I1017" s="657" t="s">
        <v>297</v>
      </c>
    </row>
    <row r="1018" spans="1:9" ht="15.75" x14ac:dyDescent="0.25">
      <c r="A1018" s="657">
        <v>1016</v>
      </c>
      <c r="B1018" s="658" t="s">
        <v>1314</v>
      </c>
      <c r="C1018" s="658" t="s">
        <v>296</v>
      </c>
      <c r="D1018" s="657" t="s">
        <v>342</v>
      </c>
      <c r="E1018" s="659">
        <v>15</v>
      </c>
      <c r="F1018" s="658" t="s">
        <v>248</v>
      </c>
      <c r="G1018" s="662">
        <v>0.63564051534803923</v>
      </c>
      <c r="H1018" s="661">
        <v>44.952497245413333</v>
      </c>
      <c r="I1018" s="657" t="s">
        <v>297</v>
      </c>
    </row>
    <row r="1019" spans="1:9" ht="15.75" x14ac:dyDescent="0.25">
      <c r="A1019" s="657">
        <v>1017</v>
      </c>
      <c r="B1019" s="658" t="s">
        <v>1314</v>
      </c>
      <c r="C1019" s="658" t="s">
        <v>296</v>
      </c>
      <c r="D1019" s="657" t="s">
        <v>342</v>
      </c>
      <c r="E1019" s="659">
        <v>15</v>
      </c>
      <c r="F1019" s="658" t="s">
        <v>248</v>
      </c>
      <c r="G1019" s="657" t="s">
        <v>1317</v>
      </c>
      <c r="H1019" s="665">
        <v>57</v>
      </c>
      <c r="I1019" s="657" t="s">
        <v>297</v>
      </c>
    </row>
    <row r="1020" spans="1:9" ht="15.75" x14ac:dyDescent="0.25">
      <c r="A1020" s="657">
        <v>1018</v>
      </c>
      <c r="B1020" s="658" t="s">
        <v>1316</v>
      </c>
      <c r="C1020" s="658" t="s">
        <v>902</v>
      </c>
      <c r="D1020" s="657" t="s">
        <v>342</v>
      </c>
      <c r="E1020" s="659">
        <v>15</v>
      </c>
      <c r="F1020" s="658" t="s">
        <v>248</v>
      </c>
      <c r="G1020" s="658" t="s">
        <v>1317</v>
      </c>
      <c r="H1020" s="665">
        <v>60.028799999999997</v>
      </c>
      <c r="I1020" s="657" t="s">
        <v>297</v>
      </c>
    </row>
    <row r="1021" spans="1:9" ht="15.75" x14ac:dyDescent="0.25">
      <c r="A1021" s="657">
        <v>1019</v>
      </c>
      <c r="B1021" s="658" t="s">
        <v>1314</v>
      </c>
      <c r="C1021" s="658" t="s">
        <v>296</v>
      </c>
      <c r="D1021" s="657" t="s">
        <v>342</v>
      </c>
      <c r="E1021" s="659">
        <v>25</v>
      </c>
      <c r="F1021" s="658" t="s">
        <v>276</v>
      </c>
      <c r="G1021" s="662">
        <v>2.5896465440105305</v>
      </c>
      <c r="H1021" s="661">
        <v>109.88388215545483</v>
      </c>
      <c r="I1021" s="657" t="s">
        <v>297</v>
      </c>
    </row>
    <row r="1022" spans="1:9" ht="15.75" x14ac:dyDescent="0.25">
      <c r="A1022" s="657">
        <v>1020</v>
      </c>
      <c r="B1022" s="658" t="s">
        <v>1314</v>
      </c>
      <c r="C1022" s="658" t="s">
        <v>296</v>
      </c>
      <c r="D1022" s="657" t="s">
        <v>342</v>
      </c>
      <c r="E1022" s="659">
        <v>15</v>
      </c>
      <c r="F1022" s="658" t="s">
        <v>248</v>
      </c>
      <c r="G1022" s="657" t="s">
        <v>1317</v>
      </c>
      <c r="H1022" s="665">
        <v>120</v>
      </c>
      <c r="I1022" s="657" t="s">
        <v>297</v>
      </c>
    </row>
    <row r="1023" spans="1:9" ht="15.75" x14ac:dyDescent="0.25">
      <c r="A1023" s="657">
        <v>1021</v>
      </c>
      <c r="B1023" s="658" t="s">
        <v>1314</v>
      </c>
      <c r="C1023" s="658" t="s">
        <v>296</v>
      </c>
      <c r="D1023" s="657" t="s">
        <v>342</v>
      </c>
      <c r="E1023" s="659" t="s">
        <v>1317</v>
      </c>
      <c r="F1023" s="658" t="s">
        <v>276</v>
      </c>
      <c r="G1023" s="657" t="s">
        <v>1317</v>
      </c>
      <c r="H1023" s="658" t="s">
        <v>1321</v>
      </c>
      <c r="I1023" s="657" t="s">
        <v>297</v>
      </c>
    </row>
    <row r="1024" spans="1:9" ht="15.75" x14ac:dyDescent="0.25">
      <c r="A1024" s="657">
        <v>1022</v>
      </c>
      <c r="B1024" s="658" t="s">
        <v>1316</v>
      </c>
      <c r="C1024" s="658" t="s">
        <v>296</v>
      </c>
      <c r="D1024" s="657" t="s">
        <v>342</v>
      </c>
      <c r="E1024" s="659" t="s">
        <v>1317</v>
      </c>
      <c r="F1024" s="658" t="s">
        <v>276</v>
      </c>
      <c r="G1024" s="657" t="s">
        <v>1317</v>
      </c>
      <c r="H1024" s="661" t="s">
        <v>1321</v>
      </c>
      <c r="I1024" s="657" t="s">
        <v>297</v>
      </c>
    </row>
    <row r="1025" spans="1:9" ht="15.75" x14ac:dyDescent="0.25">
      <c r="A1025" s="657">
        <v>1023</v>
      </c>
      <c r="B1025" s="658" t="s">
        <v>1316</v>
      </c>
      <c r="C1025" s="658" t="s">
        <v>296</v>
      </c>
      <c r="D1025" s="657" t="s">
        <v>342</v>
      </c>
      <c r="E1025" s="659" t="s">
        <v>1317</v>
      </c>
      <c r="F1025" s="658" t="s">
        <v>276</v>
      </c>
      <c r="G1025" s="657" t="s">
        <v>1317</v>
      </c>
      <c r="H1025" s="661" t="s">
        <v>1321</v>
      </c>
      <c r="I1025" s="657" t="s">
        <v>297</v>
      </c>
    </row>
    <row r="1026" spans="1:9" ht="15.75" x14ac:dyDescent="0.25">
      <c r="A1026" s="657">
        <v>1024</v>
      </c>
      <c r="B1026" s="658" t="s">
        <v>285</v>
      </c>
      <c r="C1026" s="658" t="s">
        <v>296</v>
      </c>
      <c r="D1026" s="657" t="s">
        <v>342</v>
      </c>
      <c r="E1026" s="659" t="s">
        <v>1317</v>
      </c>
      <c r="F1026" s="658" t="s">
        <v>276</v>
      </c>
      <c r="G1026" s="657" t="s">
        <v>1317</v>
      </c>
      <c r="H1026" s="661" t="s">
        <v>1322</v>
      </c>
      <c r="I1026" s="657" t="s">
        <v>297</v>
      </c>
    </row>
    <row r="1027" spans="1:9" ht="15.75" x14ac:dyDescent="0.25">
      <c r="A1027" s="657">
        <v>1025</v>
      </c>
      <c r="B1027" s="658" t="s">
        <v>285</v>
      </c>
      <c r="C1027" s="658" t="s">
        <v>296</v>
      </c>
      <c r="D1027" s="657" t="s">
        <v>342</v>
      </c>
      <c r="E1027" s="659" t="s">
        <v>1317</v>
      </c>
      <c r="F1027" s="658" t="s">
        <v>276</v>
      </c>
      <c r="G1027" s="657" t="s">
        <v>1317</v>
      </c>
      <c r="H1027" s="661" t="s">
        <v>1322</v>
      </c>
      <c r="I1027" s="657" t="s">
        <v>297</v>
      </c>
    </row>
    <row r="1028" spans="1:9" ht="15.75" x14ac:dyDescent="0.25">
      <c r="A1028" s="657">
        <v>1026</v>
      </c>
      <c r="B1028" s="658" t="s">
        <v>285</v>
      </c>
      <c r="C1028" s="658" t="s">
        <v>296</v>
      </c>
      <c r="D1028" s="657" t="s">
        <v>342</v>
      </c>
      <c r="E1028" s="659" t="s">
        <v>1317</v>
      </c>
      <c r="F1028" s="658" t="s">
        <v>276</v>
      </c>
      <c r="G1028" s="657" t="s">
        <v>1317</v>
      </c>
      <c r="H1028" s="661" t="s">
        <v>1323</v>
      </c>
      <c r="I1028" s="657" t="s">
        <v>297</v>
      </c>
    </row>
    <row r="1029" spans="1:9" ht="15.75" x14ac:dyDescent="0.25">
      <c r="A1029" s="657">
        <v>1027</v>
      </c>
      <c r="B1029" s="658" t="s">
        <v>285</v>
      </c>
      <c r="C1029" s="658" t="s">
        <v>296</v>
      </c>
      <c r="D1029" s="657" t="s">
        <v>342</v>
      </c>
      <c r="E1029" s="659" t="s">
        <v>1317</v>
      </c>
      <c r="F1029" s="658" t="s">
        <v>276</v>
      </c>
      <c r="G1029" s="657" t="s">
        <v>1317</v>
      </c>
      <c r="H1029" s="661" t="s">
        <v>1323</v>
      </c>
      <c r="I1029" s="657" t="s">
        <v>297</v>
      </c>
    </row>
    <row r="1030" spans="1:9" ht="15.75" x14ac:dyDescent="0.25">
      <c r="A1030" s="657">
        <v>1028</v>
      </c>
      <c r="B1030" s="658" t="s">
        <v>285</v>
      </c>
      <c r="C1030" s="658" t="s">
        <v>296</v>
      </c>
      <c r="D1030" s="657" t="s">
        <v>342</v>
      </c>
      <c r="E1030" s="659" t="s">
        <v>1317</v>
      </c>
      <c r="F1030" s="658" t="s">
        <v>276</v>
      </c>
      <c r="G1030" s="657" t="s">
        <v>1317</v>
      </c>
      <c r="H1030" s="661" t="s">
        <v>1324</v>
      </c>
      <c r="I1030" s="657" t="s">
        <v>297</v>
      </c>
    </row>
    <row r="1031" spans="1:9" ht="15.75" x14ac:dyDescent="0.25">
      <c r="A1031" s="657">
        <v>1029</v>
      </c>
      <c r="B1031" s="658" t="s">
        <v>285</v>
      </c>
      <c r="C1031" s="658" t="s">
        <v>296</v>
      </c>
      <c r="D1031" s="657" t="s">
        <v>342</v>
      </c>
      <c r="E1031" s="659" t="s">
        <v>1317</v>
      </c>
      <c r="F1031" s="658" t="s">
        <v>276</v>
      </c>
      <c r="G1031" s="657" t="s">
        <v>1317</v>
      </c>
      <c r="H1031" s="661" t="s">
        <v>1325</v>
      </c>
      <c r="I1031" s="657" t="s">
        <v>297</v>
      </c>
    </row>
    <row r="1032" spans="1:9" ht="15.75" x14ac:dyDescent="0.25">
      <c r="A1032" s="657">
        <v>1030</v>
      </c>
      <c r="B1032" s="658" t="s">
        <v>285</v>
      </c>
      <c r="C1032" s="658" t="s">
        <v>296</v>
      </c>
      <c r="D1032" s="657" t="s">
        <v>342</v>
      </c>
      <c r="E1032" s="659" t="s">
        <v>1317</v>
      </c>
      <c r="F1032" s="658" t="s">
        <v>276</v>
      </c>
      <c r="G1032" s="657" t="s">
        <v>1317</v>
      </c>
      <c r="H1032" s="661" t="s">
        <v>1326</v>
      </c>
      <c r="I1032" s="657" t="s">
        <v>297</v>
      </c>
    </row>
    <row r="1033" spans="1:9" ht="15.75" x14ac:dyDescent="0.25">
      <c r="A1033" s="657">
        <v>1031</v>
      </c>
      <c r="B1033" s="658" t="s">
        <v>1316</v>
      </c>
      <c r="C1033" s="658" t="s">
        <v>296</v>
      </c>
      <c r="D1033" s="657" t="s">
        <v>342</v>
      </c>
      <c r="E1033" s="659" t="s">
        <v>1317</v>
      </c>
      <c r="F1033" s="658" t="s">
        <v>276</v>
      </c>
      <c r="G1033" s="657" t="s">
        <v>1317</v>
      </c>
      <c r="H1033" s="661" t="s">
        <v>1327</v>
      </c>
      <c r="I1033" s="657" t="s">
        <v>297</v>
      </c>
    </row>
    <row r="1034" spans="1:9" ht="15.75" x14ac:dyDescent="0.25">
      <c r="A1034" s="657">
        <v>1032</v>
      </c>
      <c r="B1034" s="658" t="s">
        <v>285</v>
      </c>
      <c r="C1034" s="658" t="s">
        <v>296</v>
      </c>
      <c r="D1034" s="657" t="s">
        <v>342</v>
      </c>
      <c r="E1034" s="659" t="s">
        <v>1317</v>
      </c>
      <c r="F1034" s="658" t="s">
        <v>276</v>
      </c>
      <c r="G1034" s="657" t="s">
        <v>1317</v>
      </c>
      <c r="H1034" s="661" t="s">
        <v>1328</v>
      </c>
      <c r="I1034" s="657" t="s">
        <v>297</v>
      </c>
    </row>
    <row r="1035" spans="1:9" ht="15.75" x14ac:dyDescent="0.25">
      <c r="A1035" s="657">
        <v>1033</v>
      </c>
      <c r="B1035" s="658" t="s">
        <v>1316</v>
      </c>
      <c r="C1035" s="658" t="s">
        <v>296</v>
      </c>
      <c r="D1035" s="657" t="s">
        <v>342</v>
      </c>
      <c r="E1035" s="659" t="s">
        <v>1317</v>
      </c>
      <c r="F1035" s="658" t="s">
        <v>276</v>
      </c>
      <c r="G1035" s="657" t="s">
        <v>1317</v>
      </c>
      <c r="H1035" s="661" t="s">
        <v>1329</v>
      </c>
      <c r="I1035" s="657" t="s">
        <v>297</v>
      </c>
    </row>
    <row r="1036" spans="1:9" ht="15.75" x14ac:dyDescent="0.25">
      <c r="A1036" s="657">
        <v>1034</v>
      </c>
      <c r="B1036" s="658" t="s">
        <v>285</v>
      </c>
      <c r="C1036" s="658" t="s">
        <v>296</v>
      </c>
      <c r="D1036" s="657" t="s">
        <v>342</v>
      </c>
      <c r="E1036" s="659" t="s">
        <v>1317</v>
      </c>
      <c r="F1036" s="658" t="s">
        <v>276</v>
      </c>
      <c r="G1036" s="657" t="s">
        <v>1317</v>
      </c>
      <c r="H1036" s="661" t="s">
        <v>1330</v>
      </c>
      <c r="I1036" s="657" t="s">
        <v>297</v>
      </c>
    </row>
    <row r="1037" spans="1:9" ht="15.75" x14ac:dyDescent="0.25">
      <c r="A1037" s="657">
        <v>1035</v>
      </c>
      <c r="B1037" s="658" t="s">
        <v>285</v>
      </c>
      <c r="C1037" s="658" t="s">
        <v>296</v>
      </c>
      <c r="D1037" s="657" t="s">
        <v>342</v>
      </c>
      <c r="E1037" s="659" t="s">
        <v>1317</v>
      </c>
      <c r="F1037" s="658" t="s">
        <v>276</v>
      </c>
      <c r="G1037" s="657" t="s">
        <v>1317</v>
      </c>
      <c r="H1037" s="661" t="s">
        <v>1331</v>
      </c>
      <c r="I1037" s="657" t="s">
        <v>297</v>
      </c>
    </row>
    <row r="1038" spans="1:9" ht="15.75" x14ac:dyDescent="0.25">
      <c r="A1038" s="657">
        <v>1036</v>
      </c>
      <c r="B1038" s="658" t="s">
        <v>285</v>
      </c>
      <c r="C1038" s="658" t="s">
        <v>296</v>
      </c>
      <c r="D1038" s="657" t="s">
        <v>342</v>
      </c>
      <c r="E1038" s="659" t="s">
        <v>1317</v>
      </c>
      <c r="F1038" s="658" t="s">
        <v>276</v>
      </c>
      <c r="G1038" s="657" t="s">
        <v>1317</v>
      </c>
      <c r="H1038" s="661" t="s">
        <v>1332</v>
      </c>
      <c r="I1038" s="657" t="s">
        <v>297</v>
      </c>
    </row>
    <row r="1039" spans="1:9" ht="15.75" x14ac:dyDescent="0.25">
      <c r="A1039" s="657">
        <v>1037</v>
      </c>
      <c r="B1039" s="658" t="s">
        <v>1316</v>
      </c>
      <c r="C1039" s="658" t="s">
        <v>296</v>
      </c>
      <c r="D1039" s="657" t="s">
        <v>342</v>
      </c>
      <c r="E1039" s="659" t="s">
        <v>1317</v>
      </c>
      <c r="F1039" s="658" t="s">
        <v>276</v>
      </c>
      <c r="G1039" s="657" t="s">
        <v>1317</v>
      </c>
      <c r="H1039" s="661" t="s">
        <v>1333</v>
      </c>
      <c r="I1039" s="657" t="s">
        <v>297</v>
      </c>
    </row>
    <row r="1040" spans="1:9" ht="15.75" x14ac:dyDescent="0.25">
      <c r="A1040" s="657">
        <v>1038</v>
      </c>
      <c r="B1040" s="658" t="s">
        <v>285</v>
      </c>
      <c r="C1040" s="658" t="s">
        <v>296</v>
      </c>
      <c r="D1040" s="657" t="s">
        <v>342</v>
      </c>
      <c r="E1040" s="659" t="s">
        <v>1317</v>
      </c>
      <c r="F1040" s="658" t="s">
        <v>276</v>
      </c>
      <c r="G1040" s="657" t="s">
        <v>1317</v>
      </c>
      <c r="H1040" s="661" t="s">
        <v>1333</v>
      </c>
      <c r="I1040" s="657" t="s">
        <v>297</v>
      </c>
    </row>
    <row r="1041" spans="1:9" ht="15.75" x14ac:dyDescent="0.25">
      <c r="A1041" s="657">
        <v>1039</v>
      </c>
      <c r="B1041" s="658" t="s">
        <v>1316</v>
      </c>
      <c r="C1041" s="658" t="s">
        <v>296</v>
      </c>
      <c r="D1041" s="657" t="s">
        <v>342</v>
      </c>
      <c r="E1041" s="659" t="s">
        <v>1317</v>
      </c>
      <c r="F1041" s="658" t="s">
        <v>276</v>
      </c>
      <c r="G1041" s="657" t="s">
        <v>1317</v>
      </c>
      <c r="H1041" s="661" t="s">
        <v>1334</v>
      </c>
      <c r="I1041" s="657" t="s">
        <v>297</v>
      </c>
    </row>
    <row r="1042" spans="1:9" ht="15.75" x14ac:dyDescent="0.25">
      <c r="A1042" s="657">
        <v>1040</v>
      </c>
      <c r="B1042" s="658" t="s">
        <v>285</v>
      </c>
      <c r="C1042" s="658" t="s">
        <v>296</v>
      </c>
      <c r="D1042" s="657" t="s">
        <v>342</v>
      </c>
      <c r="E1042" s="659" t="s">
        <v>1317</v>
      </c>
      <c r="F1042" s="658" t="s">
        <v>276</v>
      </c>
      <c r="G1042" s="657" t="s">
        <v>1317</v>
      </c>
      <c r="H1042" s="661" t="s">
        <v>1334</v>
      </c>
      <c r="I1042" s="657" t="s">
        <v>297</v>
      </c>
    </row>
    <row r="1043" spans="1:9" ht="15.75" x14ac:dyDescent="0.25">
      <c r="A1043" s="657">
        <v>1041</v>
      </c>
      <c r="B1043" s="658" t="s">
        <v>1316</v>
      </c>
      <c r="C1043" s="658" t="s">
        <v>296</v>
      </c>
      <c r="D1043" s="657" t="s">
        <v>342</v>
      </c>
      <c r="E1043" s="659" t="s">
        <v>1317</v>
      </c>
      <c r="F1043" s="658" t="s">
        <v>276</v>
      </c>
      <c r="G1043" s="657" t="s">
        <v>1317</v>
      </c>
      <c r="H1043" s="661" t="s">
        <v>1335</v>
      </c>
      <c r="I1043" s="657" t="s">
        <v>297</v>
      </c>
    </row>
    <row r="1044" spans="1:9" ht="15.75" x14ac:dyDescent="0.25">
      <c r="A1044" s="657">
        <v>1042</v>
      </c>
      <c r="B1044" s="658" t="s">
        <v>285</v>
      </c>
      <c r="C1044" s="658" t="s">
        <v>296</v>
      </c>
      <c r="D1044" s="657" t="s">
        <v>342</v>
      </c>
      <c r="E1044" s="659" t="s">
        <v>1317</v>
      </c>
      <c r="F1044" s="658" t="s">
        <v>276</v>
      </c>
      <c r="G1044" s="657" t="s">
        <v>1317</v>
      </c>
      <c r="H1044" s="661" t="s">
        <v>1336</v>
      </c>
      <c r="I1044" s="657" t="s">
        <v>297</v>
      </c>
    </row>
    <row r="1045" spans="1:9" ht="15.75" x14ac:dyDescent="0.25">
      <c r="A1045" s="657">
        <v>1043</v>
      </c>
      <c r="B1045" s="658" t="s">
        <v>285</v>
      </c>
      <c r="C1045" s="658" t="s">
        <v>296</v>
      </c>
      <c r="D1045" s="657" t="s">
        <v>342</v>
      </c>
      <c r="E1045" s="659" t="s">
        <v>1317</v>
      </c>
      <c r="F1045" s="658" t="s">
        <v>276</v>
      </c>
      <c r="G1045" s="657" t="s">
        <v>1317</v>
      </c>
      <c r="H1045" s="661" t="s">
        <v>1337</v>
      </c>
      <c r="I1045" s="657" t="s">
        <v>297</v>
      </c>
    </row>
    <row r="1046" spans="1:9" ht="15.75" x14ac:dyDescent="0.25">
      <c r="A1046" s="657">
        <v>1044</v>
      </c>
      <c r="B1046" s="658" t="s">
        <v>285</v>
      </c>
      <c r="C1046" s="658" t="s">
        <v>296</v>
      </c>
      <c r="D1046" s="657" t="s">
        <v>342</v>
      </c>
      <c r="E1046" s="659" t="s">
        <v>1317</v>
      </c>
      <c r="F1046" s="658" t="s">
        <v>276</v>
      </c>
      <c r="G1046" s="657" t="s">
        <v>1317</v>
      </c>
      <c r="H1046" s="661" t="s">
        <v>1338</v>
      </c>
      <c r="I1046" s="657" t="s">
        <v>297</v>
      </c>
    </row>
    <row r="1047" spans="1:9" ht="15.75" x14ac:dyDescent="0.25">
      <c r="A1047" s="657">
        <v>1045</v>
      </c>
      <c r="B1047" s="658" t="s">
        <v>285</v>
      </c>
      <c r="C1047" s="658" t="s">
        <v>296</v>
      </c>
      <c r="D1047" s="657" t="s">
        <v>342</v>
      </c>
      <c r="E1047" s="659" t="s">
        <v>1317</v>
      </c>
      <c r="F1047" s="658" t="s">
        <v>276</v>
      </c>
      <c r="G1047" s="657" t="s">
        <v>1317</v>
      </c>
      <c r="H1047" s="661" t="s">
        <v>1339</v>
      </c>
      <c r="I1047" s="657" t="s">
        <v>297</v>
      </c>
    </row>
    <row r="1048" spans="1:9" ht="15.75" x14ac:dyDescent="0.25">
      <c r="A1048" s="657">
        <v>1046</v>
      </c>
      <c r="B1048" s="658" t="s">
        <v>1316</v>
      </c>
      <c r="C1048" s="658" t="s">
        <v>296</v>
      </c>
      <c r="D1048" s="657" t="s">
        <v>342</v>
      </c>
      <c r="E1048" s="659" t="s">
        <v>1317</v>
      </c>
      <c r="F1048" s="658" t="s">
        <v>276</v>
      </c>
      <c r="G1048" s="657" t="s">
        <v>1317</v>
      </c>
      <c r="H1048" s="661" t="s">
        <v>1340</v>
      </c>
      <c r="I1048" s="657" t="s">
        <v>297</v>
      </c>
    </row>
    <row r="1049" spans="1:9" ht="15.75" x14ac:dyDescent="0.25">
      <c r="A1049" s="657">
        <v>1047</v>
      </c>
      <c r="B1049" s="658" t="s">
        <v>285</v>
      </c>
      <c r="C1049" s="658" t="s">
        <v>296</v>
      </c>
      <c r="D1049" s="657" t="s">
        <v>342</v>
      </c>
      <c r="E1049" s="659" t="s">
        <v>1317</v>
      </c>
      <c r="F1049" s="658" t="s">
        <v>276</v>
      </c>
      <c r="G1049" s="657" t="s">
        <v>1317</v>
      </c>
      <c r="H1049" s="661" t="s">
        <v>1340</v>
      </c>
      <c r="I1049" s="657" t="s">
        <v>297</v>
      </c>
    </row>
    <row r="1050" spans="1:9" ht="15.75" x14ac:dyDescent="0.25">
      <c r="A1050" s="657">
        <v>1048</v>
      </c>
      <c r="B1050" s="658" t="s">
        <v>285</v>
      </c>
      <c r="C1050" s="658" t="s">
        <v>296</v>
      </c>
      <c r="D1050" s="657" t="s">
        <v>342</v>
      </c>
      <c r="E1050" s="659" t="s">
        <v>1317</v>
      </c>
      <c r="F1050" s="658" t="s">
        <v>276</v>
      </c>
      <c r="G1050" s="657" t="s">
        <v>1317</v>
      </c>
      <c r="H1050" s="661" t="s">
        <v>1341</v>
      </c>
      <c r="I1050" s="657" t="s">
        <v>297</v>
      </c>
    </row>
    <row r="1051" spans="1:9" ht="15.75" x14ac:dyDescent="0.25">
      <c r="A1051" s="657">
        <v>1049</v>
      </c>
      <c r="B1051" s="658" t="s">
        <v>285</v>
      </c>
      <c r="C1051" s="658" t="s">
        <v>296</v>
      </c>
      <c r="D1051" s="657" t="s">
        <v>342</v>
      </c>
      <c r="E1051" s="659" t="s">
        <v>1317</v>
      </c>
      <c r="F1051" s="658" t="s">
        <v>276</v>
      </c>
      <c r="G1051" s="657" t="s">
        <v>1317</v>
      </c>
      <c r="H1051" s="661" t="s">
        <v>1341</v>
      </c>
      <c r="I1051" s="657" t="s">
        <v>297</v>
      </c>
    </row>
    <row r="1052" spans="1:9" ht="15.75" x14ac:dyDescent="0.25">
      <c r="A1052" s="657">
        <v>1050</v>
      </c>
      <c r="B1052" s="658" t="s">
        <v>1316</v>
      </c>
      <c r="C1052" s="658" t="s">
        <v>296</v>
      </c>
      <c r="D1052" s="657" t="s">
        <v>342</v>
      </c>
      <c r="E1052" s="659" t="s">
        <v>1317</v>
      </c>
      <c r="F1052" s="658" t="s">
        <v>276</v>
      </c>
      <c r="G1052" s="657" t="s">
        <v>1317</v>
      </c>
      <c r="H1052" s="661" t="s">
        <v>1342</v>
      </c>
      <c r="I1052" s="657" t="s">
        <v>297</v>
      </c>
    </row>
    <row r="1053" spans="1:9" ht="15.75" x14ac:dyDescent="0.25">
      <c r="A1053" s="657">
        <v>1051</v>
      </c>
      <c r="B1053" s="658" t="s">
        <v>1316</v>
      </c>
      <c r="C1053" s="658" t="s">
        <v>296</v>
      </c>
      <c r="D1053" s="657" t="s">
        <v>342</v>
      </c>
      <c r="E1053" s="659" t="s">
        <v>1317</v>
      </c>
      <c r="F1053" s="658" t="s">
        <v>276</v>
      </c>
      <c r="G1053" s="657" t="s">
        <v>1317</v>
      </c>
      <c r="H1053" s="661" t="s">
        <v>1343</v>
      </c>
      <c r="I1053" s="657" t="s">
        <v>297</v>
      </c>
    </row>
    <row r="1054" spans="1:9" ht="15.75" x14ac:dyDescent="0.25">
      <c r="A1054" s="657">
        <v>1052</v>
      </c>
      <c r="B1054" s="658" t="s">
        <v>285</v>
      </c>
      <c r="C1054" s="658" t="s">
        <v>296</v>
      </c>
      <c r="D1054" s="657" t="s">
        <v>342</v>
      </c>
      <c r="E1054" s="659" t="s">
        <v>1317</v>
      </c>
      <c r="F1054" s="658" t="s">
        <v>276</v>
      </c>
      <c r="G1054" s="657" t="s">
        <v>1317</v>
      </c>
      <c r="H1054" s="661" t="s">
        <v>1344</v>
      </c>
      <c r="I1054" s="657" t="s">
        <v>297</v>
      </c>
    </row>
    <row r="1055" spans="1:9" ht="15.75" x14ac:dyDescent="0.25">
      <c r="A1055" s="657">
        <v>1053</v>
      </c>
      <c r="B1055" s="658" t="s">
        <v>285</v>
      </c>
      <c r="C1055" s="658" t="s">
        <v>296</v>
      </c>
      <c r="D1055" s="657" t="s">
        <v>342</v>
      </c>
      <c r="E1055" s="659" t="s">
        <v>1317</v>
      </c>
      <c r="F1055" s="658" t="s">
        <v>276</v>
      </c>
      <c r="G1055" s="657" t="s">
        <v>1317</v>
      </c>
      <c r="H1055" s="661" t="s">
        <v>1345</v>
      </c>
      <c r="I1055" s="657" t="s">
        <v>297</v>
      </c>
    </row>
    <row r="1056" spans="1:9" ht="15.75" x14ac:dyDescent="0.25">
      <c r="A1056" s="657">
        <v>1054</v>
      </c>
      <c r="B1056" s="658" t="s">
        <v>285</v>
      </c>
      <c r="C1056" s="658" t="s">
        <v>296</v>
      </c>
      <c r="D1056" s="657" t="s">
        <v>342</v>
      </c>
      <c r="E1056" s="659" t="s">
        <v>1317</v>
      </c>
      <c r="F1056" s="658" t="s">
        <v>276</v>
      </c>
      <c r="G1056" s="657" t="s">
        <v>1317</v>
      </c>
      <c r="H1056" s="661" t="s">
        <v>1346</v>
      </c>
      <c r="I1056" s="657" t="s">
        <v>297</v>
      </c>
    </row>
    <row r="1057" spans="1:9" ht="15.75" x14ac:dyDescent="0.25">
      <c r="A1057" s="657">
        <v>1055</v>
      </c>
      <c r="B1057" s="658" t="s">
        <v>1316</v>
      </c>
      <c r="C1057" s="658" t="s">
        <v>296</v>
      </c>
      <c r="D1057" s="657" t="s">
        <v>342</v>
      </c>
      <c r="E1057" s="659" t="s">
        <v>1317</v>
      </c>
      <c r="F1057" s="658" t="s">
        <v>276</v>
      </c>
      <c r="G1057" s="657" t="s">
        <v>1317</v>
      </c>
      <c r="H1057" s="661" t="s">
        <v>1347</v>
      </c>
      <c r="I1057" s="657" t="s">
        <v>297</v>
      </c>
    </row>
    <row r="1058" spans="1:9" ht="15.75" x14ac:dyDescent="0.25">
      <c r="A1058" s="657">
        <v>1056</v>
      </c>
      <c r="B1058" s="658" t="s">
        <v>1316</v>
      </c>
      <c r="C1058" s="658" t="s">
        <v>296</v>
      </c>
      <c r="D1058" s="657" t="s">
        <v>342</v>
      </c>
      <c r="E1058" s="659" t="s">
        <v>1317</v>
      </c>
      <c r="F1058" s="658" t="s">
        <v>276</v>
      </c>
      <c r="G1058" s="657" t="s">
        <v>1317</v>
      </c>
      <c r="H1058" s="661" t="s">
        <v>1348</v>
      </c>
      <c r="I1058" s="657" t="s">
        <v>297</v>
      </c>
    </row>
    <row r="1059" spans="1:9" ht="15.75" x14ac:dyDescent="0.25">
      <c r="A1059" s="657">
        <v>1057</v>
      </c>
      <c r="B1059" s="658" t="s">
        <v>285</v>
      </c>
      <c r="C1059" s="658" t="s">
        <v>296</v>
      </c>
      <c r="D1059" s="657" t="s">
        <v>342</v>
      </c>
      <c r="E1059" s="659" t="s">
        <v>1317</v>
      </c>
      <c r="F1059" s="658" t="s">
        <v>276</v>
      </c>
      <c r="G1059" s="657" t="s">
        <v>1317</v>
      </c>
      <c r="H1059" s="661" t="s">
        <v>1349</v>
      </c>
      <c r="I1059" s="657" t="s">
        <v>297</v>
      </c>
    </row>
    <row r="1060" spans="1:9" ht="15.75" x14ac:dyDescent="0.25">
      <c r="A1060" s="657">
        <v>1058</v>
      </c>
      <c r="B1060" s="658" t="s">
        <v>285</v>
      </c>
      <c r="C1060" s="658" t="s">
        <v>296</v>
      </c>
      <c r="D1060" s="657" t="s">
        <v>342</v>
      </c>
      <c r="E1060" s="659" t="s">
        <v>1317</v>
      </c>
      <c r="F1060" s="658" t="s">
        <v>276</v>
      </c>
      <c r="G1060" s="657" t="s">
        <v>1317</v>
      </c>
      <c r="H1060" s="661" t="s">
        <v>1350</v>
      </c>
      <c r="I1060" s="657" t="s">
        <v>297</v>
      </c>
    </row>
    <row r="1061" spans="1:9" ht="15.75" x14ac:dyDescent="0.25">
      <c r="A1061" s="657">
        <v>1059</v>
      </c>
      <c r="B1061" s="658" t="s">
        <v>285</v>
      </c>
      <c r="C1061" s="658" t="s">
        <v>296</v>
      </c>
      <c r="D1061" s="657" t="s">
        <v>342</v>
      </c>
      <c r="E1061" s="659" t="s">
        <v>1317</v>
      </c>
      <c r="F1061" s="658" t="s">
        <v>276</v>
      </c>
      <c r="G1061" s="657" t="s">
        <v>1317</v>
      </c>
      <c r="H1061" s="661" t="s">
        <v>1351</v>
      </c>
      <c r="I1061" s="657" t="s">
        <v>297</v>
      </c>
    </row>
    <row r="1062" spans="1:9" ht="15.75" x14ac:dyDescent="0.25">
      <c r="A1062" s="657">
        <v>1060</v>
      </c>
      <c r="B1062" s="658" t="s">
        <v>1316</v>
      </c>
      <c r="C1062" s="658" t="s">
        <v>296</v>
      </c>
      <c r="D1062" s="657" t="s">
        <v>342</v>
      </c>
      <c r="E1062" s="659" t="s">
        <v>1317</v>
      </c>
      <c r="F1062" s="658" t="s">
        <v>276</v>
      </c>
      <c r="G1062" s="657" t="s">
        <v>1317</v>
      </c>
      <c r="H1062" s="661" t="s">
        <v>1352</v>
      </c>
      <c r="I1062" s="657" t="s">
        <v>297</v>
      </c>
    </row>
    <row r="1063" spans="1:9" ht="15.75" x14ac:dyDescent="0.25">
      <c r="A1063" s="657">
        <v>1061</v>
      </c>
      <c r="B1063" s="658" t="s">
        <v>285</v>
      </c>
      <c r="C1063" s="658" t="s">
        <v>296</v>
      </c>
      <c r="D1063" s="657" t="s">
        <v>342</v>
      </c>
      <c r="E1063" s="659" t="s">
        <v>1317</v>
      </c>
      <c r="F1063" s="658" t="s">
        <v>276</v>
      </c>
      <c r="G1063" s="657" t="s">
        <v>1317</v>
      </c>
      <c r="H1063" s="661" t="s">
        <v>1353</v>
      </c>
      <c r="I1063" s="657" t="s">
        <v>297</v>
      </c>
    </row>
    <row r="1064" spans="1:9" ht="15.75" x14ac:dyDescent="0.25">
      <c r="A1064" s="657">
        <v>1062</v>
      </c>
      <c r="B1064" s="658" t="s">
        <v>285</v>
      </c>
      <c r="C1064" s="658" t="s">
        <v>296</v>
      </c>
      <c r="D1064" s="657" t="s">
        <v>342</v>
      </c>
      <c r="E1064" s="659" t="s">
        <v>1317</v>
      </c>
      <c r="F1064" s="658" t="s">
        <v>276</v>
      </c>
      <c r="G1064" s="657" t="s">
        <v>1317</v>
      </c>
      <c r="H1064" s="661" t="s">
        <v>1354</v>
      </c>
      <c r="I1064" s="657" t="s">
        <v>297</v>
      </c>
    </row>
    <row r="1065" spans="1:9" ht="15.75" x14ac:dyDescent="0.25">
      <c r="A1065" s="657">
        <v>1063</v>
      </c>
      <c r="B1065" s="658" t="s">
        <v>285</v>
      </c>
      <c r="C1065" s="658" t="s">
        <v>296</v>
      </c>
      <c r="D1065" s="657" t="s">
        <v>342</v>
      </c>
      <c r="E1065" s="659" t="s">
        <v>1317</v>
      </c>
      <c r="F1065" s="658" t="s">
        <v>276</v>
      </c>
      <c r="G1065" s="657" t="s">
        <v>1317</v>
      </c>
      <c r="H1065" s="661" t="s">
        <v>1355</v>
      </c>
      <c r="I1065" s="657" t="s">
        <v>297</v>
      </c>
    </row>
    <row r="1066" spans="1:9" ht="15.75" x14ac:dyDescent="0.25">
      <c r="A1066" s="657">
        <v>1064</v>
      </c>
      <c r="B1066" s="658" t="s">
        <v>285</v>
      </c>
      <c r="C1066" s="658" t="s">
        <v>296</v>
      </c>
      <c r="D1066" s="657" t="s">
        <v>342</v>
      </c>
      <c r="E1066" s="659" t="s">
        <v>1317</v>
      </c>
      <c r="F1066" s="658" t="s">
        <v>276</v>
      </c>
      <c r="G1066" s="657" t="s">
        <v>1317</v>
      </c>
      <c r="H1066" s="661" t="s">
        <v>1356</v>
      </c>
      <c r="I1066" s="657" t="s">
        <v>297</v>
      </c>
    </row>
  </sheetData>
  <sheetProtection sheet="1" objects="1" scenarios="1"/>
  <autoFilter ref="A2:I2" xr:uid="{65A9A92B-CAC9-4EA1-BCE1-5725D02DF41B}"/>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E6C2C-6156-49CC-859A-FD9ACA1981A8}">
  <sheetPr codeName="Sheet13">
    <tabColor rgb="FFFFC000"/>
  </sheetPr>
  <dimension ref="A1:G30"/>
  <sheetViews>
    <sheetView workbookViewId="0">
      <selection activeCell="B22" sqref="B22"/>
    </sheetView>
  </sheetViews>
  <sheetFormatPr defaultRowHeight="15" x14ac:dyDescent="0.25"/>
  <cols>
    <col min="1" max="1" width="51.7109375" bestFit="1" customWidth="1"/>
    <col min="2" max="2" width="14.28515625" customWidth="1"/>
    <col min="4" max="4" width="11.42578125" customWidth="1"/>
  </cols>
  <sheetData>
    <row r="1" spans="1:7" x14ac:dyDescent="0.25">
      <c r="A1" s="16" t="s">
        <v>1357</v>
      </c>
      <c r="G1" s="30"/>
    </row>
    <row r="2" spans="1:7" x14ac:dyDescent="0.25">
      <c r="A2" s="17" t="s">
        <v>1358</v>
      </c>
      <c r="B2" s="17" t="s">
        <v>1359</v>
      </c>
      <c r="C2" s="17" t="s">
        <v>1360</v>
      </c>
      <c r="D2" s="17" t="s">
        <v>1361</v>
      </c>
    </row>
    <row r="3" spans="1:7" x14ac:dyDescent="0.25">
      <c r="A3" s="31" t="s">
        <v>1362</v>
      </c>
      <c r="B3" s="31" t="s">
        <v>1363</v>
      </c>
      <c r="C3" s="32">
        <v>54.0916</v>
      </c>
      <c r="D3" s="31" t="s">
        <v>1364</v>
      </c>
    </row>
    <row r="4" spans="1:7" x14ac:dyDescent="0.25">
      <c r="A4" s="18" t="s">
        <v>1365</v>
      </c>
      <c r="B4" s="18" t="s">
        <v>1366</v>
      </c>
      <c r="C4" s="19">
        <v>8</v>
      </c>
      <c r="D4" s="20" t="s">
        <v>1367</v>
      </c>
    </row>
    <row r="5" spans="1:7" x14ac:dyDescent="0.25">
      <c r="A5" s="18" t="s">
        <v>1368</v>
      </c>
      <c r="B5" s="18" t="s">
        <v>1369</v>
      </c>
      <c r="C5" s="19">
        <v>12</v>
      </c>
      <c r="D5" s="20" t="s">
        <v>1367</v>
      </c>
    </row>
    <row r="6" spans="1:7" x14ac:dyDescent="0.25">
      <c r="A6" s="18" t="s">
        <v>1370</v>
      </c>
      <c r="B6" s="18" t="s">
        <v>1371</v>
      </c>
      <c r="C6" s="19">
        <v>24</v>
      </c>
      <c r="D6" s="20" t="s">
        <v>1367</v>
      </c>
    </row>
    <row r="7" spans="1:7" x14ac:dyDescent="0.25">
      <c r="A7" s="94" t="s">
        <v>1372</v>
      </c>
      <c r="B7" s="94" t="s">
        <v>1373</v>
      </c>
      <c r="C7" s="102">
        <v>250</v>
      </c>
      <c r="D7" s="95" t="s">
        <v>1374</v>
      </c>
    </row>
    <row r="8" spans="1:7" x14ac:dyDescent="0.25">
      <c r="A8" s="94" t="s">
        <v>1375</v>
      </c>
      <c r="B8" s="94" t="s">
        <v>1376</v>
      </c>
      <c r="C8" s="102">
        <v>167</v>
      </c>
      <c r="D8" s="95" t="s">
        <v>1374</v>
      </c>
    </row>
    <row r="9" spans="1:7" x14ac:dyDescent="0.25">
      <c r="A9" s="94" t="s">
        <v>1377</v>
      </c>
      <c r="B9" s="94" t="s">
        <v>1378</v>
      </c>
      <c r="C9" s="102">
        <v>5</v>
      </c>
      <c r="D9" s="95" t="s">
        <v>1374</v>
      </c>
    </row>
    <row r="10" spans="1:7" x14ac:dyDescent="0.25">
      <c r="A10" s="94" t="s">
        <v>1379</v>
      </c>
      <c r="B10" s="94" t="s">
        <v>1380</v>
      </c>
      <c r="C10" s="102">
        <v>14</v>
      </c>
      <c r="D10" s="95" t="s">
        <v>1374</v>
      </c>
    </row>
    <row r="11" spans="1:7" x14ac:dyDescent="0.25">
      <c r="A11" s="96" t="s">
        <v>1381</v>
      </c>
      <c r="B11" s="98" t="s">
        <v>1382</v>
      </c>
      <c r="C11" s="105">
        <v>365</v>
      </c>
      <c r="D11" s="96" t="s">
        <v>1383</v>
      </c>
    </row>
    <row r="12" spans="1:7" x14ac:dyDescent="0.25">
      <c r="A12" s="101" t="s">
        <v>1384</v>
      </c>
      <c r="B12" s="101" t="s">
        <v>1385</v>
      </c>
      <c r="C12" s="103">
        <v>31</v>
      </c>
      <c r="D12" s="104" t="s">
        <v>1386</v>
      </c>
    </row>
    <row r="13" spans="1:7" x14ac:dyDescent="0.25">
      <c r="A13" s="18" t="s">
        <v>1387</v>
      </c>
      <c r="B13" s="18" t="s">
        <v>1388</v>
      </c>
      <c r="C13" s="19">
        <v>40</v>
      </c>
      <c r="D13" s="20" t="s">
        <v>1386</v>
      </c>
    </row>
    <row r="14" spans="1:7" x14ac:dyDescent="0.25">
      <c r="A14" s="18" t="s">
        <v>1389</v>
      </c>
      <c r="B14" s="18" t="s">
        <v>1390</v>
      </c>
      <c r="C14" s="19">
        <v>62</v>
      </c>
      <c r="D14" s="20" t="s">
        <v>1386</v>
      </c>
    </row>
    <row r="15" spans="1:7" x14ac:dyDescent="0.25">
      <c r="A15" s="96" t="s">
        <v>1391</v>
      </c>
      <c r="B15" s="106" t="s">
        <v>1392</v>
      </c>
      <c r="C15" s="107">
        <f>WY_mid*EF_C*ED_24</f>
        <v>271560</v>
      </c>
      <c r="D15" s="96" t="s">
        <v>1393</v>
      </c>
    </row>
    <row r="16" spans="1:7" x14ac:dyDescent="0.25">
      <c r="A16" s="96" t="s">
        <v>1394</v>
      </c>
      <c r="B16" s="106" t="s">
        <v>1395</v>
      </c>
      <c r="C16" s="107">
        <f>WY_high*EF_C*ED_24</f>
        <v>350400</v>
      </c>
      <c r="D16" s="96" t="s">
        <v>1393</v>
      </c>
    </row>
    <row r="17" spans="1:7" x14ac:dyDescent="0.25">
      <c r="A17" s="96" t="s">
        <v>1396</v>
      </c>
      <c r="B17" s="106" t="s">
        <v>1397</v>
      </c>
      <c r="C17" s="107">
        <f>LT*EF_C*ED_24</f>
        <v>543120</v>
      </c>
      <c r="D17" s="96" t="s">
        <v>1393</v>
      </c>
    </row>
    <row r="18" spans="1:7" x14ac:dyDescent="0.25">
      <c r="A18" s="96" t="s">
        <v>1398</v>
      </c>
      <c r="B18" s="106" t="s">
        <v>1399</v>
      </c>
      <c r="C18" s="97">
        <f>EF_C*WY_mid</f>
        <v>11315</v>
      </c>
      <c r="D18" s="96" t="s">
        <v>1400</v>
      </c>
    </row>
    <row r="19" spans="1:7" x14ac:dyDescent="0.25">
      <c r="A19" s="96" t="s">
        <v>1401</v>
      </c>
      <c r="B19" s="106" t="s">
        <v>1402</v>
      </c>
      <c r="C19" s="97">
        <f>EF_C*WY_high</f>
        <v>14600</v>
      </c>
      <c r="D19" s="96" t="s">
        <v>1400</v>
      </c>
    </row>
    <row r="20" spans="1:7" x14ac:dyDescent="0.25">
      <c r="A20" s="96" t="s">
        <v>1403</v>
      </c>
      <c r="B20" s="106" t="s">
        <v>1404</v>
      </c>
      <c r="C20" s="97">
        <f>EF_C*LT</f>
        <v>22630</v>
      </c>
      <c r="D20" s="96" t="s">
        <v>1400</v>
      </c>
    </row>
    <row r="21" spans="1:7" x14ac:dyDescent="0.25">
      <c r="A21" s="18" t="s">
        <v>1405</v>
      </c>
      <c r="B21" s="18" t="s">
        <v>1406</v>
      </c>
      <c r="C21" s="19">
        <v>24</v>
      </c>
      <c r="D21" s="20" t="s">
        <v>1367</v>
      </c>
    </row>
    <row r="22" spans="1:7" x14ac:dyDescent="0.25">
      <c r="A22" s="96" t="s">
        <v>1407</v>
      </c>
      <c r="B22" s="98" t="s">
        <v>1408</v>
      </c>
      <c r="C22" s="99">
        <f>1.25/0.6125</f>
        <v>2.0408163265306123</v>
      </c>
      <c r="D22" s="96"/>
    </row>
    <row r="23" spans="1:7" x14ac:dyDescent="0.25">
      <c r="A23" s="94" t="s">
        <v>1409</v>
      </c>
      <c r="B23" s="94" t="s">
        <v>1410</v>
      </c>
      <c r="C23" s="138">
        <v>22</v>
      </c>
      <c r="D23" s="95" t="s">
        <v>1374</v>
      </c>
    </row>
    <row r="24" spans="1:7" x14ac:dyDescent="0.25">
      <c r="A24" s="18" t="s">
        <v>1411</v>
      </c>
      <c r="B24" s="18" t="s">
        <v>1412</v>
      </c>
      <c r="C24" s="137">
        <f>ED_24*30</f>
        <v>720</v>
      </c>
      <c r="D24" s="20" t="s">
        <v>1413</v>
      </c>
    </row>
    <row r="26" spans="1:7" x14ac:dyDescent="0.25">
      <c r="A26" s="17" t="s">
        <v>1414</v>
      </c>
      <c r="B26" s="17" t="s">
        <v>1415</v>
      </c>
    </row>
    <row r="27" spans="1:7" x14ac:dyDescent="0.25">
      <c r="A27" s="18" t="s">
        <v>1416</v>
      </c>
      <c r="B27" s="33">
        <v>2.2123353783231083</v>
      </c>
    </row>
    <row r="28" spans="1:7" x14ac:dyDescent="0.25">
      <c r="A28" s="18" t="s">
        <v>1417</v>
      </c>
      <c r="B28" s="34">
        <v>0.45201103313638347</v>
      </c>
    </row>
    <row r="29" spans="1:7" x14ac:dyDescent="0.25">
      <c r="A29" s="18" t="s">
        <v>1418</v>
      </c>
      <c r="B29" s="35">
        <v>1E-3</v>
      </c>
      <c r="G29" s="54"/>
    </row>
    <row r="30" spans="1:7" x14ac:dyDescent="0.25">
      <c r="A30" s="18" t="s">
        <v>1419</v>
      </c>
      <c r="B30" s="35">
        <v>1E-3</v>
      </c>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F84F4-E433-4820-8035-059DEF4FE7E3}">
  <dimension ref="B3:C31"/>
  <sheetViews>
    <sheetView topLeftCell="B1" workbookViewId="0">
      <selection activeCell="B4" sqref="B4"/>
    </sheetView>
  </sheetViews>
  <sheetFormatPr defaultRowHeight="15" x14ac:dyDescent="0.25"/>
  <cols>
    <col min="2" max="2" width="26.42578125" customWidth="1"/>
    <col min="3" max="3" width="81.5703125" style="12" customWidth="1"/>
  </cols>
  <sheetData>
    <row r="3" spans="2:3" ht="262.5" customHeight="1" x14ac:dyDescent="0.25">
      <c r="B3" s="690" t="s">
        <v>3</v>
      </c>
      <c r="C3" s="691"/>
    </row>
    <row r="4" spans="2:3" x14ac:dyDescent="0.25">
      <c r="B4" s="647" t="s">
        <v>4</v>
      </c>
      <c r="C4" s="648" t="s">
        <v>5</v>
      </c>
    </row>
    <row r="5" spans="2:3" ht="30" x14ac:dyDescent="0.25">
      <c r="B5" s="655" t="s">
        <v>6</v>
      </c>
      <c r="C5" s="24" t="s">
        <v>7</v>
      </c>
    </row>
    <row r="6" spans="2:3" ht="30" x14ac:dyDescent="0.25">
      <c r="B6" s="655" t="s">
        <v>8</v>
      </c>
      <c r="C6" s="24" t="s">
        <v>9</v>
      </c>
    </row>
    <row r="7" spans="2:3" ht="165" x14ac:dyDescent="0.25">
      <c r="B7" s="655" t="s">
        <v>10</v>
      </c>
      <c r="C7" s="24" t="s">
        <v>11</v>
      </c>
    </row>
    <row r="8" spans="2:3" ht="150" x14ac:dyDescent="0.25">
      <c r="B8" s="655" t="s">
        <v>12</v>
      </c>
      <c r="C8" s="24" t="s">
        <v>13</v>
      </c>
    </row>
    <row r="9" spans="2:3" ht="105" x14ac:dyDescent="0.25">
      <c r="B9" s="655" t="s">
        <v>14</v>
      </c>
      <c r="C9" s="24" t="s">
        <v>15</v>
      </c>
    </row>
    <row r="10" spans="2:3" ht="90" x14ac:dyDescent="0.25">
      <c r="B10" s="655" t="s">
        <v>16</v>
      </c>
      <c r="C10" s="24" t="s">
        <v>17</v>
      </c>
    </row>
    <row r="11" spans="2:3" ht="135" x14ac:dyDescent="0.25">
      <c r="B11" s="655" t="s">
        <v>18</v>
      </c>
      <c r="C11" s="24" t="s">
        <v>19</v>
      </c>
    </row>
    <row r="12" spans="2:3" ht="60" x14ac:dyDescent="0.25">
      <c r="B12" s="655" t="s">
        <v>20</v>
      </c>
      <c r="C12" s="24" t="s">
        <v>21</v>
      </c>
    </row>
    <row r="13" spans="2:3" ht="45" x14ac:dyDescent="0.25">
      <c r="B13" s="11" t="s">
        <v>22</v>
      </c>
      <c r="C13" s="24" t="s">
        <v>23</v>
      </c>
    </row>
    <row r="14" spans="2:3" ht="135" x14ac:dyDescent="0.25">
      <c r="B14" s="11" t="s">
        <v>24</v>
      </c>
      <c r="C14" s="639" t="s">
        <v>25</v>
      </c>
    </row>
    <row r="15" spans="2:3" ht="60" x14ac:dyDescent="0.25">
      <c r="B15" s="11" t="s">
        <v>26</v>
      </c>
      <c r="C15" s="24" t="s">
        <v>27</v>
      </c>
    </row>
    <row r="16" spans="2:3" ht="30" x14ac:dyDescent="0.25">
      <c r="B16" s="11" t="s">
        <v>28</v>
      </c>
      <c r="C16" s="24" t="s">
        <v>29</v>
      </c>
    </row>
    <row r="17" spans="2:3" ht="30" x14ac:dyDescent="0.25">
      <c r="B17" s="11" t="s">
        <v>30</v>
      </c>
      <c r="C17" s="24" t="s">
        <v>31</v>
      </c>
    </row>
    <row r="18" spans="2:3" ht="45" x14ac:dyDescent="0.25">
      <c r="B18" s="11" t="s">
        <v>32</v>
      </c>
      <c r="C18" s="24" t="s">
        <v>33</v>
      </c>
    </row>
    <row r="19" spans="2:3" ht="105" x14ac:dyDescent="0.25">
      <c r="B19" s="649" t="s">
        <v>34</v>
      </c>
      <c r="C19" s="24" t="s">
        <v>35</v>
      </c>
    </row>
    <row r="20" spans="2:3" ht="90" x14ac:dyDescent="0.25">
      <c r="B20" s="649" t="s">
        <v>36</v>
      </c>
      <c r="C20" s="24" t="s">
        <v>37</v>
      </c>
    </row>
    <row r="21" spans="2:3" ht="30" x14ac:dyDescent="0.25">
      <c r="B21" s="655" t="s">
        <v>38</v>
      </c>
      <c r="C21" s="24" t="s">
        <v>39</v>
      </c>
    </row>
    <row r="22" spans="2:3" x14ac:dyDescent="0.25">
      <c r="B22" s="645"/>
      <c r="C22" s="646"/>
    </row>
    <row r="23" spans="2:3" x14ac:dyDescent="0.25">
      <c r="B23" s="645"/>
      <c r="C23" s="646"/>
    </row>
    <row r="24" spans="2:3" x14ac:dyDescent="0.25">
      <c r="B24" s="645"/>
      <c r="C24" s="646"/>
    </row>
    <row r="25" spans="2:3" x14ac:dyDescent="0.25">
      <c r="B25" s="645"/>
      <c r="C25" s="646"/>
    </row>
    <row r="31" spans="2:3" ht="14.25" customHeight="1" x14ac:dyDescent="0.25"/>
  </sheetData>
  <sheetProtection sheet="1" objects="1" scenarios="1"/>
  <mergeCells count="1">
    <mergeCell ref="B3:C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25A88-D9D7-42B9-8665-89F67D512F09}">
  <sheetPr>
    <tabColor rgb="FFFFC000"/>
  </sheetPr>
  <dimension ref="B1:U133"/>
  <sheetViews>
    <sheetView topLeftCell="C1" zoomScale="90" zoomScaleNormal="90" workbookViewId="0">
      <pane xSplit="2" ySplit="4" topLeftCell="E14" activePane="bottomRight" state="frozen"/>
      <selection pane="topRight" activeCell="E1" sqref="E1"/>
      <selection pane="bottomLeft" activeCell="C5" sqref="C5"/>
      <selection pane="bottomRight" activeCell="D14" sqref="D14"/>
    </sheetView>
  </sheetViews>
  <sheetFormatPr defaultColWidth="9.28515625" defaultRowHeight="12.75" x14ac:dyDescent="0.2"/>
  <cols>
    <col min="1" max="1" width="4.7109375" style="1" customWidth="1"/>
    <col min="2" max="2" width="16.7109375" style="1" customWidth="1"/>
    <col min="3" max="3" width="36.7109375" style="1" customWidth="1"/>
    <col min="4" max="4" width="36.140625" style="1" customWidth="1"/>
    <col min="5" max="6" width="11.140625" style="1" customWidth="1"/>
    <col min="7" max="7" width="11.28515625" style="1" customWidth="1"/>
    <col min="8" max="10" width="12.42578125" style="1" customWidth="1"/>
    <col min="11" max="11" width="11.5703125" style="1" customWidth="1"/>
    <col min="12" max="14" width="11.28515625" style="1" customWidth="1"/>
    <col min="15" max="15" width="11.42578125" style="1" customWidth="1"/>
    <col min="16" max="16" width="13.42578125" style="1" customWidth="1"/>
    <col min="17" max="18" width="11.28515625" style="1" customWidth="1"/>
    <col min="19" max="20" width="11.5703125" style="1" customWidth="1"/>
    <col min="21" max="21" width="65.28515625" style="81" customWidth="1"/>
    <col min="22" max="16384" width="9.28515625" style="1"/>
  </cols>
  <sheetData>
    <row r="1" spans="2:21" ht="13.5" thickBot="1" x14ac:dyDescent="0.25">
      <c r="B1" s="13" t="s">
        <v>40</v>
      </c>
      <c r="D1" s="14"/>
      <c r="E1" s="14"/>
      <c r="F1" s="14"/>
      <c r="G1" s="14"/>
      <c r="H1" s="14"/>
      <c r="I1" s="14"/>
      <c r="J1" s="14"/>
      <c r="K1" s="14"/>
      <c r="L1" s="14"/>
      <c r="M1" s="14"/>
      <c r="N1" s="14"/>
      <c r="O1" s="14"/>
      <c r="P1" s="14"/>
      <c r="Q1" s="14"/>
      <c r="R1" s="14"/>
    </row>
    <row r="2" spans="2:21" ht="27" customHeight="1" thickBot="1" x14ac:dyDescent="0.25">
      <c r="B2" s="721" t="s">
        <v>41</v>
      </c>
      <c r="C2" s="723" t="s">
        <v>42</v>
      </c>
      <c r="D2" s="716" t="s">
        <v>43</v>
      </c>
      <c r="E2" s="726" t="s">
        <v>44</v>
      </c>
      <c r="F2" s="727"/>
      <c r="G2" s="715" t="s">
        <v>45</v>
      </c>
      <c r="H2" s="714"/>
      <c r="I2" s="712" t="s">
        <v>46</v>
      </c>
      <c r="J2" s="715"/>
      <c r="K2" s="712" t="s">
        <v>47</v>
      </c>
      <c r="L2" s="713"/>
      <c r="M2" s="712" t="s">
        <v>48</v>
      </c>
      <c r="N2" s="713"/>
      <c r="O2" s="714" t="s">
        <v>49</v>
      </c>
      <c r="P2" s="714"/>
      <c r="Q2" s="715" t="s">
        <v>50</v>
      </c>
      <c r="R2" s="714"/>
      <c r="S2" s="716" t="s">
        <v>51</v>
      </c>
      <c r="T2" s="718" t="s">
        <v>52</v>
      </c>
      <c r="U2" s="704" t="s">
        <v>53</v>
      </c>
    </row>
    <row r="3" spans="2:21" ht="14.1" customHeight="1" thickBot="1" x14ac:dyDescent="0.3">
      <c r="B3" s="721"/>
      <c r="C3" s="723"/>
      <c r="D3" s="716"/>
      <c r="E3" s="728"/>
      <c r="F3" s="729"/>
      <c r="G3" s="706" t="s">
        <v>54</v>
      </c>
      <c r="H3" s="706"/>
      <c r="I3" s="706" t="s">
        <v>55</v>
      </c>
      <c r="J3" s="707"/>
      <c r="K3" s="706" t="s">
        <v>56</v>
      </c>
      <c r="L3" s="707"/>
      <c r="M3" s="708" t="s">
        <v>57</v>
      </c>
      <c r="N3" s="709"/>
      <c r="O3" s="708" t="s">
        <v>57</v>
      </c>
      <c r="P3" s="709"/>
      <c r="Q3" s="710" t="s">
        <v>58</v>
      </c>
      <c r="R3" s="711"/>
      <c r="S3" s="716"/>
      <c r="T3" s="719"/>
      <c r="U3" s="704"/>
    </row>
    <row r="4" spans="2:21" ht="26.25" thickBot="1" x14ac:dyDescent="0.25">
      <c r="B4" s="722"/>
      <c r="C4" s="724"/>
      <c r="D4" s="725"/>
      <c r="E4" s="194" t="s">
        <v>59</v>
      </c>
      <c r="F4" s="194" t="s">
        <v>60</v>
      </c>
      <c r="G4" s="194" t="s">
        <v>59</v>
      </c>
      <c r="H4" s="194" t="s">
        <v>60</v>
      </c>
      <c r="I4" s="194" t="s">
        <v>59</v>
      </c>
      <c r="J4" s="195" t="s">
        <v>60</v>
      </c>
      <c r="K4" s="194" t="s">
        <v>59</v>
      </c>
      <c r="L4" s="196" t="s">
        <v>60</v>
      </c>
      <c r="M4" s="194" t="s">
        <v>59</v>
      </c>
      <c r="N4" s="194" t="s">
        <v>60</v>
      </c>
      <c r="O4" s="194" t="s">
        <v>59</v>
      </c>
      <c r="P4" s="194" t="s">
        <v>60</v>
      </c>
      <c r="Q4" s="194" t="s">
        <v>59</v>
      </c>
      <c r="R4" s="194" t="s">
        <v>60</v>
      </c>
      <c r="S4" s="717"/>
      <c r="T4" s="720"/>
      <c r="U4" s="705"/>
    </row>
    <row r="5" spans="2:21" ht="25.5" x14ac:dyDescent="0.2">
      <c r="B5" s="701" t="s">
        <v>61</v>
      </c>
      <c r="C5" s="731" t="s">
        <v>62</v>
      </c>
      <c r="D5" s="197" t="s">
        <v>63</v>
      </c>
      <c r="E5" s="208">
        <v>250</v>
      </c>
      <c r="F5" s="244">
        <v>250</v>
      </c>
      <c r="G5" s="199">
        <f>VLOOKUP(FinalSummary!$D5, 'ACC Manu_proc MLE'!$A$2:$R$20, 18, 0)</f>
        <v>0.43962918400000001</v>
      </c>
      <c r="H5" s="463">
        <f>VLOOKUP(FinalSummary!$D5, 'ACC Manu_proc MLE'!$A$2:$R$20, 12, 0)</f>
        <v>5.5305900000000002E-3</v>
      </c>
      <c r="I5" s="176" t="s">
        <v>64</v>
      </c>
      <c r="J5" s="177" t="s">
        <v>64</v>
      </c>
      <c r="K5" s="154">
        <f>IFERROR(G5*ED_8/AT_AC*Breathing_Ratio, "N/A")</f>
        <v>0.29906747210884355</v>
      </c>
      <c r="L5" s="154">
        <f t="shared" ref="L5:L126" si="0">IFERROR(H5*ED_8/AT_AC*Breathing_Ratio, "N/A")</f>
        <v>3.7623061224489798E-3</v>
      </c>
      <c r="M5" s="202">
        <f>IF(G5&lt;&gt;"-", IF(E5&gt;=EF_ST, G5*ED_8*EF_ST/AT_ADC_ST*Breathing_Ratio, G5*ED_8*E5/AT_ADC_ST*Breathing_Ratio),"-")</f>
        <v>0.21931614621315196</v>
      </c>
      <c r="N5" s="201">
        <f t="shared" ref="N5:N20" si="1">IF(H5&lt;&gt;"-", IF(F5&gt;=EF_ST, H5*ED_8*EF_ST/AT_ADC_ST*Breathing_Ratio, H5*ED_8*F5/AT_ADC_ST*Breathing_Ratio),"-")</f>
        <v>2.7590244897959183E-3</v>
      </c>
      <c r="O5" s="154">
        <f t="shared" ref="O5:O126" si="2">IFERROR(G5*ED_8*EF*WY_high/AT_ADC_high*Breathing_Ratio, "N/A")</f>
        <v>0.20484073432112571</v>
      </c>
      <c r="P5" s="154">
        <f t="shared" ref="P5:P126" si="3">IFERROR(H5*ED_8*EF*WY_mid/AT_ADC_mid*Breathing_Ratio, "N/A")</f>
        <v>2.5769220016773836E-3</v>
      </c>
      <c r="Q5" s="621">
        <f>IFERROR(G5*ED_8*EF*WY_high/AT_LADC, "N/A")</f>
        <v>6.4756103107968768E-2</v>
      </c>
      <c r="R5" s="555">
        <f t="shared" ref="R5:R126" si="4">IFERROR(H5*ED_8*EF*WY_mid/AT_LADC, "N/A")</f>
        <v>6.31345890410959E-4</v>
      </c>
      <c r="S5" s="203">
        <v>455</v>
      </c>
      <c r="T5" s="89">
        <v>0</v>
      </c>
      <c r="U5" s="153" t="s">
        <v>65</v>
      </c>
    </row>
    <row r="6" spans="2:21" ht="25.5" x14ac:dyDescent="0.2">
      <c r="B6" s="701"/>
      <c r="C6" s="731"/>
      <c r="D6" s="198" t="s">
        <v>66</v>
      </c>
      <c r="E6" s="209">
        <v>5</v>
      </c>
      <c r="F6" s="245">
        <v>5</v>
      </c>
      <c r="G6" s="199">
        <f>VLOOKUP(FinalSummary!$D6, 'ACC Manu_proc Sub'!$E$3:$V$30, 17, 0)</f>
        <v>0.78400000000000003</v>
      </c>
      <c r="H6" s="246">
        <f>VLOOKUP(FinalSummary!$D6, 'ACC Manu_proc Sub'!$E$3:$V$30, 18, 0)</f>
        <v>0.37</v>
      </c>
      <c r="I6" s="176" t="s">
        <v>64</v>
      </c>
      <c r="J6" s="177" t="s">
        <v>64</v>
      </c>
      <c r="K6" s="154">
        <f t="shared" ref="K6:K20" si="5">IFERROR(G6*ED_8/AT_AC*Breathing_Ratio, "N/A")</f>
        <v>0.53333333333333344</v>
      </c>
      <c r="L6" s="154">
        <f t="shared" si="0"/>
        <v>0.25170068027210885</v>
      </c>
      <c r="M6" s="202">
        <f t="shared" ref="M6:M20" si="6">IF(G6&lt;&gt;"-", IF(E6&gt;=EF_ST, G6*ED_8*EF_ST/AT_ADC_ST*Breathing_Ratio, G6*ED_8*E6/AT_ADC_ST*Breathing_Ratio),"-")</f>
        <v>8.8888888888888892E-2</v>
      </c>
      <c r="N6" s="201">
        <f t="shared" si="1"/>
        <v>4.195011337868481E-2</v>
      </c>
      <c r="O6" s="154">
        <f>IFERROR(G6*ED_8*EF_5*WY_high/AT_ADC_high*Breathing_Ratio, "N/A")</f>
        <v>7.3059360730593614E-3</v>
      </c>
      <c r="P6" s="620">
        <f>IFERROR(H6*ED_8*EF_5*WY_mid/AT_ADC_mid*Breathing_Ratio, "N/A")</f>
        <v>3.4479545242754638E-3</v>
      </c>
      <c r="Q6" s="621">
        <f>IFERROR(G6*ED_8*EF_5*WY_high/AT_LADC, "N/A")</f>
        <v>2.3096185005155399E-3</v>
      </c>
      <c r="R6" s="555">
        <f>IFERROR(H6*ED_8*EF_5*WY_mid/AT_LADC, "N/A")</f>
        <v>8.4474885844748864E-4</v>
      </c>
      <c r="S6" s="203">
        <v>3</v>
      </c>
      <c r="T6" s="89">
        <v>0</v>
      </c>
      <c r="U6" s="153" t="s">
        <v>67</v>
      </c>
    </row>
    <row r="7" spans="2:21" x14ac:dyDescent="0.2">
      <c r="B7" s="701"/>
      <c r="C7" s="731"/>
      <c r="D7" s="198" t="s">
        <v>68</v>
      </c>
      <c r="E7" s="210">
        <v>250</v>
      </c>
      <c r="F7" s="208">
        <v>250</v>
      </c>
      <c r="G7" s="199">
        <f>VLOOKUP(FinalSummary!$D7, 'ACC Manu_proc MLE'!$A$2:$R$20, 18, 0)</f>
        <v>0.101531101</v>
      </c>
      <c r="H7" s="617">
        <f>VLOOKUP(FinalSummary!$D7, 'ACC Manu_proc MLE'!$A$2:$R$20, 12, 0)</f>
        <v>2.6054600000000001E-4</v>
      </c>
      <c r="I7" s="176" t="s">
        <v>64</v>
      </c>
      <c r="J7" s="177" t="s">
        <v>64</v>
      </c>
      <c r="K7" s="154">
        <f t="shared" si="5"/>
        <v>6.9068776190476189E-2</v>
      </c>
      <c r="L7" s="154">
        <f t="shared" si="0"/>
        <v>1.7724217687074831E-4</v>
      </c>
      <c r="M7" s="202">
        <f t="shared" si="6"/>
        <v>5.0650435873015869E-2</v>
      </c>
      <c r="N7" s="201">
        <f t="shared" si="1"/>
        <v>1.2997759637188209E-4</v>
      </c>
      <c r="O7" s="154">
        <f t="shared" ref="O7:O16" si="7">IFERROR(G7*ED_8*EF*WY_high/AT_ADC_high*Breathing_Ratio, "N/A")</f>
        <v>4.7307380952380948E-2</v>
      </c>
      <c r="P7" s="154">
        <f t="shared" ref="P7:P16" si="8">IFERROR(H7*ED_8*EF*WY_mid/AT_ADC_mid*Breathing_Ratio, "N/A")</f>
        <v>1.2139875128133446E-4</v>
      </c>
      <c r="Q7" s="621">
        <f t="shared" ref="Q7:Q13" si="9">IFERROR(G7*ED_8*EF*WY_high/AT_LADC, "N/A")</f>
        <v>1.4955236559139783E-2</v>
      </c>
      <c r="R7" s="555">
        <f t="shared" ref="R7:R16" si="10">IFERROR(H7*ED_8*EF*WY_mid/AT_LADC, "N/A")</f>
        <v>2.9742694063926941E-5</v>
      </c>
      <c r="S7" s="203">
        <v>313</v>
      </c>
      <c r="T7" s="89">
        <v>0</v>
      </c>
      <c r="U7" s="153" t="s">
        <v>69</v>
      </c>
    </row>
    <row r="8" spans="2:21" ht="25.5" x14ac:dyDescent="0.2">
      <c r="B8" s="701"/>
      <c r="C8" s="731"/>
      <c r="D8" s="198" t="s">
        <v>70</v>
      </c>
      <c r="E8" s="209">
        <v>5</v>
      </c>
      <c r="F8" s="209">
        <v>5</v>
      </c>
      <c r="G8" s="199">
        <f>VLOOKUP(FinalSummary!$D8, 'ACC Manu_proc Sub'!$E$3:$V$30, 17, 0)</f>
        <v>0.13400000000000001</v>
      </c>
      <c r="H8" s="199">
        <f>VLOOKUP(FinalSummary!$D8, 'ACC Manu_proc Sub'!$E$3:$V$30, 18, 0)</f>
        <v>0.13400000000000001</v>
      </c>
      <c r="I8" s="176" t="s">
        <v>64</v>
      </c>
      <c r="J8" s="177" t="s">
        <v>64</v>
      </c>
      <c r="K8" s="202">
        <f t="shared" si="5"/>
        <v>9.1156462585034015E-2</v>
      </c>
      <c r="L8" s="201">
        <f t="shared" si="0"/>
        <v>9.1156462585034015E-2</v>
      </c>
      <c r="M8" s="202">
        <f>IF(G8&lt;&gt;"-", IF(E8&gt;=EF_ST, G8*ED_8*EF_ST/AT_ADC_ST*Breathing_Ratio, G8*ED_8*E8/AT_ADC_ST*Breathing_Ratio),"-")</f>
        <v>1.5192743764172336E-2</v>
      </c>
      <c r="N8" s="201">
        <f t="shared" si="1"/>
        <v>1.5192743764172336E-2</v>
      </c>
      <c r="O8" s="620">
        <f>IFERROR(G8*ED_8*EF_5*WY_high/AT_ADC_high*Breathing_Ratio, "N/A")</f>
        <v>1.2487186655484111E-3</v>
      </c>
      <c r="P8" s="620">
        <f>IFERROR(H8*ED_8*EF_5*WY_mid/AT_ADC_mid*Breathing_Ratio, "N/A")</f>
        <v>1.2487186655484111E-3</v>
      </c>
      <c r="Q8" s="622">
        <f>IFERROR(G8*ED_8*EF_5*WY_high/AT_LADC, "N/A")</f>
        <v>3.9475622330240094E-4</v>
      </c>
      <c r="R8" s="555">
        <f>IFERROR(H8*ED_8*EF_5*WY_mid/AT_LADC, "N/A")</f>
        <v>3.0593607305936073E-4</v>
      </c>
      <c r="S8" s="203">
        <v>5</v>
      </c>
      <c r="T8" s="89">
        <v>0</v>
      </c>
      <c r="U8" s="153" t="s">
        <v>67</v>
      </c>
    </row>
    <row r="9" spans="2:21" ht="25.5" x14ac:dyDescent="0.2">
      <c r="B9" s="701"/>
      <c r="C9" s="731"/>
      <c r="D9" s="198" t="s">
        <v>71</v>
      </c>
      <c r="E9" s="209">
        <v>14</v>
      </c>
      <c r="F9" s="209">
        <v>14</v>
      </c>
      <c r="G9" s="199">
        <f>VLOOKUP(FinalSummary!$D9, 'ACC Manu_proc Sub'!$E$3:$V$30, 17, 0)</f>
        <v>0.13900000000000001</v>
      </c>
      <c r="H9" s="199">
        <f>VLOOKUP(FinalSummary!$D9, 'ACC Manu_proc Sub'!$E$3:$V$30, 18, 0)</f>
        <v>1.7000000000000001E-2</v>
      </c>
      <c r="I9" s="176" t="s">
        <v>64</v>
      </c>
      <c r="J9" s="177" t="s">
        <v>64</v>
      </c>
      <c r="K9" s="202">
        <f t="shared" si="5"/>
        <v>9.4557823129251706E-2</v>
      </c>
      <c r="L9" s="201">
        <f t="shared" si="0"/>
        <v>1.1564625850340137E-2</v>
      </c>
      <c r="M9" s="154">
        <f t="shared" si="6"/>
        <v>4.4126984126984133E-2</v>
      </c>
      <c r="N9" s="202">
        <f t="shared" si="1"/>
        <v>5.3968253968253973E-3</v>
      </c>
      <c r="O9" s="154">
        <f>IFERROR(G9*ED_8*EF_14*WY_high/AT_ADC_high*Breathing_Ratio, "N/A")</f>
        <v>3.6268754076973259E-3</v>
      </c>
      <c r="P9" s="154">
        <f>IFERROR(H9*ED_8*EF_14*WY_mid/AT_ADC_mid*Breathing_Ratio, "N/A")</f>
        <v>4.4357469015003263E-4</v>
      </c>
      <c r="Q9" s="621">
        <f>IFERROR(G9*ED_8*EF_14*WY_high/AT_LADC, "N/A")</f>
        <v>1.1465606127559287E-3</v>
      </c>
      <c r="R9" s="555">
        <f>IFERROR(H9*ED_8*EF_14*WY_mid/AT_LADC, "N/A")</f>
        <v>1.08675799086758E-4</v>
      </c>
      <c r="S9" s="203">
        <v>4</v>
      </c>
      <c r="T9" s="89">
        <v>0</v>
      </c>
      <c r="U9" s="153" t="s">
        <v>67</v>
      </c>
    </row>
    <row r="10" spans="2:21" x14ac:dyDescent="0.2">
      <c r="B10" s="701"/>
      <c r="C10" s="731"/>
      <c r="D10" s="198" t="s">
        <v>72</v>
      </c>
      <c r="E10" s="210">
        <v>250</v>
      </c>
      <c r="F10" s="210">
        <v>250</v>
      </c>
      <c r="G10" s="199">
        <f>VLOOKUP(FinalSummary!$D10, 'ACC Manu_proc MLE'!$A$2:$R$20, 18, 0)</f>
        <v>0.23866243500000001</v>
      </c>
      <c r="H10" s="199">
        <f>VLOOKUP(FinalSummary!$D10, 'ACC Manu_proc MLE'!$A$2:$R$20, 12, 0)</f>
        <v>6.8175329999999998E-3</v>
      </c>
      <c r="I10" s="176" t="s">
        <v>64</v>
      </c>
      <c r="J10" s="177" t="s">
        <v>64</v>
      </c>
      <c r="K10" s="154">
        <f t="shared" si="5"/>
        <v>0.16235539795918369</v>
      </c>
      <c r="L10" s="154">
        <f t="shared" si="0"/>
        <v>4.6377775510204082E-3</v>
      </c>
      <c r="M10" s="154">
        <f t="shared" si="6"/>
        <v>0.11906062517006805</v>
      </c>
      <c r="N10" s="202">
        <f t="shared" si="1"/>
        <v>3.4010368707482991E-3</v>
      </c>
      <c r="O10" s="154">
        <f t="shared" si="7"/>
        <v>0.11120232736930388</v>
      </c>
      <c r="P10" s="154">
        <f t="shared" si="8"/>
        <v>3.1765599664523342E-3</v>
      </c>
      <c r="Q10" s="621">
        <f t="shared" si="9"/>
        <v>3.5154284136102519E-2</v>
      </c>
      <c r="R10" s="555">
        <f t="shared" si="10"/>
        <v>7.7825719178082188E-4</v>
      </c>
      <c r="S10" s="203">
        <v>215</v>
      </c>
      <c r="T10" s="89">
        <v>0</v>
      </c>
      <c r="U10" s="153" t="s">
        <v>69</v>
      </c>
    </row>
    <row r="11" spans="2:21" ht="25.5" x14ac:dyDescent="0.2">
      <c r="B11" s="701"/>
      <c r="C11" s="731"/>
      <c r="D11" s="198" t="s">
        <v>73</v>
      </c>
      <c r="E11" s="210">
        <v>250</v>
      </c>
      <c r="F11" s="208">
        <v>250</v>
      </c>
      <c r="G11" s="199">
        <f>VLOOKUP(FinalSummary!$D11, 'ACC Manu_proc MLE'!$A$2:$R$20, 18, 0)</f>
        <v>0.24781281999999999</v>
      </c>
      <c r="H11" s="463">
        <f>VLOOKUP(FinalSummary!$D11, 'ACC Manu_proc MLE'!$A$2:$R$20, 12, 0)</f>
        <v>9.1642899999999996E-4</v>
      </c>
      <c r="I11" s="176" t="s">
        <v>64</v>
      </c>
      <c r="J11" s="177" t="s">
        <v>64</v>
      </c>
      <c r="K11" s="154">
        <f>IFERROR(G11*ED_8/AT_AC*Breathing_Ratio, "N/A")</f>
        <v>0.16858014965986393</v>
      </c>
      <c r="L11" s="154">
        <f t="shared" si="0"/>
        <v>6.2342108843537413E-4</v>
      </c>
      <c r="M11" s="154">
        <f t="shared" si="6"/>
        <v>0.12362544308390024</v>
      </c>
      <c r="N11" s="202">
        <f t="shared" si="1"/>
        <v>4.5717546485260773E-4</v>
      </c>
      <c r="O11" s="154">
        <f t="shared" si="7"/>
        <v>0.11546585593141367</v>
      </c>
      <c r="P11" s="154">
        <f t="shared" si="8"/>
        <v>4.2700074550368089E-4</v>
      </c>
      <c r="Q11" s="621">
        <f>IFERROR(G11*ED_8*EF*WY_high/AT_LADC, "N/A")</f>
        <v>3.6502109294446902E-2</v>
      </c>
      <c r="R11" s="555">
        <f t="shared" si="10"/>
        <v>1.0461518264840182E-4</v>
      </c>
      <c r="S11" s="203">
        <v>222</v>
      </c>
      <c r="T11" s="89">
        <v>0</v>
      </c>
      <c r="U11" s="153" t="s">
        <v>69</v>
      </c>
    </row>
    <row r="12" spans="2:21" ht="25.5" x14ac:dyDescent="0.2">
      <c r="B12" s="701"/>
      <c r="C12" s="731"/>
      <c r="D12" s="198" t="s">
        <v>74</v>
      </c>
      <c r="E12" s="209">
        <v>14</v>
      </c>
      <c r="F12" s="209">
        <v>14</v>
      </c>
      <c r="G12" s="199">
        <f>VLOOKUP(FinalSummary!$D12, 'ACC Manu_proc Sub'!$E$3:$V$30, 17, 0)</f>
        <v>1.2E-2</v>
      </c>
      <c r="H12" s="199">
        <f>VLOOKUP(FinalSummary!$D12, 'ACC Manu_proc Sub'!$E$3:$V$30, 18, 0)</f>
        <v>8.0000000000000002E-3</v>
      </c>
      <c r="I12" s="176" t="s">
        <v>64</v>
      </c>
      <c r="J12" s="177" t="s">
        <v>64</v>
      </c>
      <c r="K12" s="154">
        <f t="shared" si="5"/>
        <v>8.1632653061224497E-3</v>
      </c>
      <c r="L12" s="154">
        <f t="shared" si="0"/>
        <v>5.4421768707482989E-3</v>
      </c>
      <c r="M12" s="154">
        <f t="shared" si="6"/>
        <v>3.80952380952381E-3</v>
      </c>
      <c r="N12" s="202">
        <f t="shared" si="1"/>
        <v>2.5396825396825397E-3</v>
      </c>
      <c r="O12" s="154">
        <f>IFERROR(G12*ED_8*EF_14*WY_high/AT_ADC_high*Breathing_Ratio, "N/A")</f>
        <v>3.1311154598825838E-4</v>
      </c>
      <c r="P12" s="154">
        <f>IFERROR(H12*ED_8*EF_14*WY_mid/AT_ADC_mid*Breathing_Ratio, "N/A")</f>
        <v>2.0874103065883888E-4</v>
      </c>
      <c r="Q12" s="621">
        <f>IFERROR(G12*ED_8*EF_14*WY_high/AT_LADC, "N/A")</f>
        <v>9.8983650022094579E-5</v>
      </c>
      <c r="R12" s="555">
        <f>IFERROR(H12*ED_8*EF_14*WY_mid/AT_LADC, "N/A")</f>
        <v>5.1141552511415522E-5</v>
      </c>
      <c r="S12" s="203">
        <v>8</v>
      </c>
      <c r="T12" s="89">
        <v>0</v>
      </c>
      <c r="U12" s="153" t="s">
        <v>67</v>
      </c>
    </row>
    <row r="13" spans="2:21" x14ac:dyDescent="0.2">
      <c r="B13" s="701"/>
      <c r="C13" s="731"/>
      <c r="D13" s="198" t="s">
        <v>75</v>
      </c>
      <c r="E13" s="210">
        <v>250</v>
      </c>
      <c r="F13" s="208">
        <v>250</v>
      </c>
      <c r="G13" s="199">
        <f>VLOOKUP(FinalSummary!$D13, 'ACC Manu_proc MLE'!$A$2:$R$20, 18, 0)</f>
        <v>0.70315924699999999</v>
      </c>
      <c r="H13" s="199">
        <f>VLOOKUP(FinalSummary!$D13, 'ACC Manu_proc MLE'!$A$2:$R$20, 12, 0)</f>
        <v>1.5045869E-2</v>
      </c>
      <c r="I13" s="176" t="s">
        <v>64</v>
      </c>
      <c r="J13" s="177" t="s">
        <v>64</v>
      </c>
      <c r="K13" s="154">
        <f t="shared" si="5"/>
        <v>0.47833962380952377</v>
      </c>
      <c r="L13" s="154">
        <f t="shared" si="0"/>
        <v>1.0235285034013605E-2</v>
      </c>
      <c r="M13" s="154">
        <f t="shared" si="6"/>
        <v>0.35078239079365081</v>
      </c>
      <c r="N13" s="202">
        <f t="shared" si="1"/>
        <v>7.5058756916099771E-3</v>
      </c>
      <c r="O13" s="154">
        <f t="shared" si="7"/>
        <v>0.32762987932159165</v>
      </c>
      <c r="P13" s="154">
        <f t="shared" si="8"/>
        <v>7.0104692013791816E-3</v>
      </c>
      <c r="Q13" s="621">
        <f t="shared" si="9"/>
        <v>0.10357331668876123</v>
      </c>
      <c r="R13" s="555">
        <f t="shared" si="10"/>
        <v>1.7175649543378995E-3</v>
      </c>
      <c r="S13" s="203">
        <v>354</v>
      </c>
      <c r="T13" s="89">
        <v>0</v>
      </c>
      <c r="U13" s="153" t="s">
        <v>69</v>
      </c>
    </row>
    <row r="14" spans="2:21" ht="27.95" customHeight="1" x14ac:dyDescent="0.2">
      <c r="B14" s="701"/>
      <c r="C14" s="731"/>
      <c r="D14" s="198" t="s">
        <v>76</v>
      </c>
      <c r="E14" s="209">
        <v>5</v>
      </c>
      <c r="F14" s="209">
        <v>5</v>
      </c>
      <c r="G14" s="199">
        <f>VLOOKUP(FinalSummary!$D14, 'ACC Manu_proc Sub'!$E$3:$V$30, 17, 0)</f>
        <v>0.61899999999999999</v>
      </c>
      <c r="H14" s="199">
        <f>VLOOKUP(FinalSummary!$D14, 'ACC Manu_proc Sub'!$E$3:$V$30, 18, 0)</f>
        <v>0.34100000000000003</v>
      </c>
      <c r="I14" s="176" t="s">
        <v>64</v>
      </c>
      <c r="J14" s="177" t="s">
        <v>64</v>
      </c>
      <c r="K14" s="154">
        <f t="shared" si="5"/>
        <v>0.42108843537414969</v>
      </c>
      <c r="L14" s="154">
        <f t="shared" si="0"/>
        <v>0.23197278911564628</v>
      </c>
      <c r="M14" s="154">
        <f t="shared" si="6"/>
        <v>7.0181405895691606E-2</v>
      </c>
      <c r="N14" s="202">
        <f t="shared" si="1"/>
        <v>3.8662131519274376E-2</v>
      </c>
      <c r="O14" s="154">
        <f>IFERROR(G14*ED_8*EF_5*WY_high/AT_ADC_high*Breathing_Ratio, "N/A")</f>
        <v>5.7683347311527347E-3</v>
      </c>
      <c r="P14" s="154">
        <f>IFERROR(H14*ED_8*EF_5*WY_mid/AT_ADC_mid*Breathing_Ratio, "N/A")</f>
        <v>3.1777094399403601E-3</v>
      </c>
      <c r="Q14" s="621">
        <f>IFERROR(G14*ED_8*EF_5*WY_high/AT_LADC, "N/A")</f>
        <v>1.8235380762998967E-3</v>
      </c>
      <c r="R14" s="555">
        <f>IFERROR(H14*ED_8*EF_5*WY_mid/AT_LADC, "N/A")</f>
        <v>7.7853881278538821E-4</v>
      </c>
      <c r="S14" s="203">
        <v>2</v>
      </c>
      <c r="T14" s="89">
        <v>0</v>
      </c>
      <c r="U14" s="153" t="s">
        <v>67</v>
      </c>
    </row>
    <row r="15" spans="2:21" ht="27.95" customHeight="1" x14ac:dyDescent="0.2">
      <c r="B15" s="701"/>
      <c r="C15" s="731"/>
      <c r="D15" s="198" t="s">
        <v>77</v>
      </c>
      <c r="E15" s="209">
        <v>14</v>
      </c>
      <c r="F15" s="209">
        <v>14</v>
      </c>
      <c r="G15" s="199">
        <f>VLOOKUP(FinalSummary!$D15, 'ACC Manu_proc MLE'!$A$2:$R$20, 18, 0)</f>
        <v>5.106852065</v>
      </c>
      <c r="H15" s="199">
        <f>VLOOKUP(FinalSummary!$D15, 'ACC Manu_proc MLE'!$A$2:$R$20, 12, 0)</f>
        <v>1.6906626000000001E-2</v>
      </c>
      <c r="I15" s="176" t="s">
        <v>64</v>
      </c>
      <c r="J15" s="177" t="s">
        <v>64</v>
      </c>
      <c r="K15" s="154">
        <f t="shared" si="5"/>
        <v>3.4740490238095236</v>
      </c>
      <c r="L15" s="154">
        <f t="shared" si="0"/>
        <v>1.150110612244898E-2</v>
      </c>
      <c r="M15" s="154">
        <f t="shared" si="6"/>
        <v>1.621222877777778</v>
      </c>
      <c r="N15" s="202">
        <f t="shared" si="1"/>
        <v>5.3671828571428574E-3</v>
      </c>
      <c r="O15" s="154">
        <f>IFERROR(G15*ED_8*EF_14*WY_high/AT_ADC_high*Breathing_Ratio, "N/A")</f>
        <v>0.13325119543378994</v>
      </c>
      <c r="P15" s="154">
        <f>IFERROR(H15*ED_8*EF_14*WY_mid/AT_ADC_mid*Breathing_Ratio, "N/A")</f>
        <v>4.4113831702544034E-4</v>
      </c>
      <c r="Q15" s="621">
        <f>IFERROR(G15*ED_8*EF_14*WY_high/AT_LADC, "N/A")</f>
        <v>4.2124571459714245E-2</v>
      </c>
      <c r="R15" s="555">
        <f>IFERROR(H15*ED_8*EF_14*WY_mid/AT_LADC, "N/A")</f>
        <v>1.0807888767123288E-4</v>
      </c>
      <c r="S15" s="203">
        <v>33</v>
      </c>
      <c r="T15" s="89">
        <v>0</v>
      </c>
      <c r="U15" s="153" t="s">
        <v>69</v>
      </c>
    </row>
    <row r="16" spans="2:21" x14ac:dyDescent="0.2">
      <c r="B16" s="701"/>
      <c r="C16" s="731"/>
      <c r="D16" s="198" t="s">
        <v>78</v>
      </c>
      <c r="E16" s="210">
        <v>250</v>
      </c>
      <c r="F16" s="210">
        <v>250</v>
      </c>
      <c r="G16" s="199">
        <f>VLOOKUP(FinalSummary!$D16, 'ACC Manu_proc MLE'!$A$2:$R$20, 18, 0)</f>
        <v>0.13325184900000001</v>
      </c>
      <c r="H16" s="617">
        <f>VLOOKUP(FinalSummary!$D16, 'ACC Manu_proc MLE'!$A$2:$R$20, 12, 0)</f>
        <v>3.6151999999999999E-4</v>
      </c>
      <c r="I16" s="176" t="s">
        <v>64</v>
      </c>
      <c r="J16" s="177" t="s">
        <v>64</v>
      </c>
      <c r="K16" s="154">
        <f t="shared" si="5"/>
        <v>9.0647516326530619E-2</v>
      </c>
      <c r="L16" s="154">
        <f t="shared" si="0"/>
        <v>2.4593197278911566E-4</v>
      </c>
      <c r="M16" s="154">
        <f t="shared" si="6"/>
        <v>6.6474845306122451E-2</v>
      </c>
      <c r="N16" s="202">
        <f t="shared" si="1"/>
        <v>1.803501133786848E-4</v>
      </c>
      <c r="O16" s="154">
        <f t="shared" si="7"/>
        <v>6.2087339949678501E-2</v>
      </c>
      <c r="P16" s="154">
        <f t="shared" si="8"/>
        <v>1.6844655670487373E-4</v>
      </c>
      <c r="Q16" s="621">
        <f>IFERROR(G16*ED_8*EF*WY_high/AT_LADC, "N/A")</f>
        <v>1.962761069376933E-2</v>
      </c>
      <c r="R16" s="555">
        <f t="shared" si="10"/>
        <v>4.1269406392694061E-5</v>
      </c>
      <c r="S16" s="203">
        <v>1952</v>
      </c>
      <c r="T16" s="89">
        <v>0</v>
      </c>
      <c r="U16" s="153" t="s">
        <v>69</v>
      </c>
    </row>
    <row r="17" spans="2:21" ht="25.5" x14ac:dyDescent="0.2">
      <c r="B17" s="701"/>
      <c r="C17" s="731"/>
      <c r="D17" s="198" t="s">
        <v>79</v>
      </c>
      <c r="E17" s="209">
        <v>5</v>
      </c>
      <c r="F17" s="209">
        <v>5</v>
      </c>
      <c r="G17" s="199">
        <f>VLOOKUP(FinalSummary!$D17, 'ACC Manu_proc Sub'!$E$3:$V$30, 17, 0)</f>
        <v>0.13400000000000001</v>
      </c>
      <c r="H17" s="199">
        <f>VLOOKUP(FinalSummary!$D17, 'ACC Manu_proc Sub'!$E$3:$V$30, 18, 0)</f>
        <v>3.2000000000000001E-2</v>
      </c>
      <c r="I17" s="176" t="s">
        <v>64</v>
      </c>
      <c r="J17" s="177" t="s">
        <v>64</v>
      </c>
      <c r="K17" s="154">
        <f t="shared" si="5"/>
        <v>9.1156462585034015E-2</v>
      </c>
      <c r="L17" s="154">
        <f t="shared" si="0"/>
        <v>2.1768707482993196E-2</v>
      </c>
      <c r="M17" s="154">
        <f t="shared" si="6"/>
        <v>1.5192743764172336E-2</v>
      </c>
      <c r="N17" s="202">
        <f t="shared" si="1"/>
        <v>3.6281179138321997E-3</v>
      </c>
      <c r="O17" s="154">
        <f>IFERROR(G17*ED_8*EF_5*WY_high/AT_ADC_high*Breathing_Ratio, "N/A")</f>
        <v>1.2487186655484111E-3</v>
      </c>
      <c r="P17" s="154">
        <f>IFERROR(H17*ED_8*EF_5*WY_mid/AT_ADC_mid*Breathing_Ratio, "N/A")</f>
        <v>2.9820147236976982E-4</v>
      </c>
      <c r="Q17" s="622">
        <f>IFERROR(G17*ED_8*EF_5*WY_high/AT_LADC, "N/A")</f>
        <v>3.9475622330240094E-4</v>
      </c>
      <c r="R17" s="555">
        <f>IFERROR(H17*ED_8*EF_5*WY_mid/AT_LADC, "N/A")</f>
        <v>7.3059360730593609E-5</v>
      </c>
      <c r="S17" s="203">
        <v>38</v>
      </c>
      <c r="T17" s="89">
        <v>0</v>
      </c>
      <c r="U17" s="153" t="s">
        <v>67</v>
      </c>
    </row>
    <row r="18" spans="2:21" x14ac:dyDescent="0.2">
      <c r="B18" s="701"/>
      <c r="C18" s="731"/>
      <c r="D18" s="198" t="s">
        <v>80</v>
      </c>
      <c r="E18" s="209">
        <v>14</v>
      </c>
      <c r="F18" s="209">
        <v>14</v>
      </c>
      <c r="G18" s="199">
        <f>VLOOKUP(FinalSummary!$D18, 'ACC Manu_proc MLE'!$A$2:$R$20, 18, 0)</f>
        <v>6.9571007000000004E-2</v>
      </c>
      <c r="H18" s="619">
        <f>VLOOKUP(FinalSummary!$D18, 'ACC Manu_proc MLE'!$A$2:$R$20, 12, 0)</f>
        <v>2.0100000000000001E-5</v>
      </c>
      <c r="I18" s="176" t="s">
        <v>64</v>
      </c>
      <c r="J18" s="177" t="s">
        <v>64</v>
      </c>
      <c r="K18" s="154">
        <f t="shared" si="5"/>
        <v>4.7327215646258511E-2</v>
      </c>
      <c r="L18" s="154">
        <f t="shared" si="0"/>
        <v>1.3673469387755102E-5</v>
      </c>
      <c r="M18" s="154">
        <f t="shared" si="6"/>
        <v>2.2086033968253971E-2</v>
      </c>
      <c r="N18" s="202">
        <f t="shared" si="1"/>
        <v>6.380952380952381E-6</v>
      </c>
      <c r="O18" s="154">
        <f>IFERROR(G18*ED_8*EF_14*WY_high/AT_ADC_high*Breathing_Ratio, "N/A")</f>
        <v>1.8152904631441617E-3</v>
      </c>
      <c r="P18" s="154">
        <f>IFERROR(H18*ED_8*EF_14*WY_mid/AT_ADC_mid*Breathing_Ratio, "N/A")</f>
        <v>5.244618395303327E-7</v>
      </c>
      <c r="Q18" s="621">
        <f>IFERROR(G18*ED_8*EF_14*WY_high/AT_LADC, "N/A")</f>
        <v>5.7386601738105756E-4</v>
      </c>
      <c r="R18" s="555">
        <f>IFERROR(H18*ED_8*EF_14*WY_mid/AT_LADC, "N/A")</f>
        <v>1.2849315068493151E-7</v>
      </c>
      <c r="S18" s="203">
        <v>1633</v>
      </c>
      <c r="T18" s="89">
        <v>0</v>
      </c>
      <c r="U18" s="153" t="s">
        <v>69</v>
      </c>
    </row>
    <row r="19" spans="2:21" x14ac:dyDescent="0.2">
      <c r="B19" s="701"/>
      <c r="C19" s="731"/>
      <c r="D19" s="198" t="s">
        <v>81</v>
      </c>
      <c r="E19" s="210">
        <v>250</v>
      </c>
      <c r="F19" s="208">
        <v>250</v>
      </c>
      <c r="G19" s="199">
        <f>VLOOKUP(FinalSummary!$D19, 'ACC Manu_proc MLE'!$A$2:$R$20, 18, 0)</f>
        <v>0.48573529700000001</v>
      </c>
      <c r="H19" s="199">
        <f>VLOOKUP(FinalSummary!$D19, 'ACC Manu_proc MLE'!$A$2:$R$20, 12, 0)</f>
        <v>1.6556959999999999E-2</v>
      </c>
      <c r="I19" s="176" t="s">
        <v>64</v>
      </c>
      <c r="J19" s="177" t="s">
        <v>64</v>
      </c>
      <c r="K19" s="154">
        <f t="shared" si="5"/>
        <v>0.33043217482993198</v>
      </c>
      <c r="L19" s="154">
        <f t="shared" si="0"/>
        <v>1.1263238095238095E-2</v>
      </c>
      <c r="M19" s="154">
        <f t="shared" si="6"/>
        <v>0.24231692820861678</v>
      </c>
      <c r="N19" s="202">
        <f t="shared" si="1"/>
        <v>8.259707936507937E-3</v>
      </c>
      <c r="O19" s="201">
        <f>IFERROR(G19*ED_8*EF*WY_high/AT_ADC_high*Breathing_Ratio, "N/A")</f>
        <v>0.22632340741776164</v>
      </c>
      <c r="P19" s="154">
        <f>IFERROR(H19*ED_8*EF*WY_mid/AT_ADC_mid*Breathing_Ratio, "N/A")</f>
        <v>7.7145466405740383E-3</v>
      </c>
      <c r="Q19" s="621">
        <f>IFERROR(G19*ED_8*EF*WY_high/AT_LADC, "N/A")</f>
        <v>7.1547399764324643E-2</v>
      </c>
      <c r="R19" s="555">
        <f>IFERROR(H19*ED_8*EF*WY_mid/AT_LADC, "N/A")</f>
        <v>1.8900639269406392E-3</v>
      </c>
      <c r="S19" s="204">
        <v>21</v>
      </c>
      <c r="T19" s="92">
        <v>0</v>
      </c>
      <c r="U19" s="153" t="s">
        <v>69</v>
      </c>
    </row>
    <row r="20" spans="2:21" x14ac:dyDescent="0.2">
      <c r="B20" s="701"/>
      <c r="C20" s="732"/>
      <c r="D20" s="198" t="s">
        <v>82</v>
      </c>
      <c r="E20" s="210">
        <v>250</v>
      </c>
      <c r="F20" s="211">
        <v>250</v>
      </c>
      <c r="G20" s="188">
        <f>VLOOKUP(FinalSummary!$D20, 'ACC Manu_proc MLE'!$A$2:$R$20, 18, 0)</f>
        <v>2.0432645999999999E-2</v>
      </c>
      <c r="H20" s="618">
        <f>VLOOKUP(FinalSummary!$D20, 'ACC Manu_proc MLE'!$A$2:$R$20, 12, 0)</f>
        <v>5.7846080000000001E-3</v>
      </c>
      <c r="I20" s="200" t="s">
        <v>64</v>
      </c>
      <c r="J20" s="186" t="s">
        <v>64</v>
      </c>
      <c r="K20" s="480">
        <f t="shared" si="5"/>
        <v>1.389975918367347E-2</v>
      </c>
      <c r="L20" s="480">
        <f t="shared" si="0"/>
        <v>3.9351074829931977E-3</v>
      </c>
      <c r="M20" s="480">
        <f t="shared" si="6"/>
        <v>1.0193156734693877E-2</v>
      </c>
      <c r="N20" s="480">
        <f t="shared" si="1"/>
        <v>2.8857454875283448E-3</v>
      </c>
      <c r="O20" s="480">
        <f>IFERROR(G20*ED_8*EF*WY_high/AT_ADC_high*Breathing_Ratio, "N/A")</f>
        <v>9.5203830025160745E-3</v>
      </c>
      <c r="P20" s="480">
        <f>IFERROR(H20*ED_8*EF*WY_mid/AT_ADC_mid*Breathing_Ratio, "N/A")</f>
        <v>2.6952790979405464E-3</v>
      </c>
      <c r="Q20" s="621">
        <f>IFERROR(G20*ED_8*EF*WY_high/AT_LADC, "N/A")</f>
        <v>3.0096694653115332E-3</v>
      </c>
      <c r="R20" s="623">
        <f>IFERROR(H20*ED_8*EF*WY_mid/AT_LADC, "N/A")</f>
        <v>6.6034337899543386E-4</v>
      </c>
      <c r="S20" s="205">
        <v>39</v>
      </c>
      <c r="T20" s="100">
        <v>0</v>
      </c>
      <c r="U20" s="241" t="s">
        <v>69</v>
      </c>
    </row>
    <row r="21" spans="2:21" ht="25.5" x14ac:dyDescent="0.2">
      <c r="B21" s="701"/>
      <c r="C21" s="733" t="s">
        <v>83</v>
      </c>
      <c r="D21" s="198" t="s">
        <v>63</v>
      </c>
      <c r="E21" s="210">
        <v>167</v>
      </c>
      <c r="F21" s="210">
        <v>167</v>
      </c>
      <c r="G21" s="378">
        <f>VLOOKUP(FinalSummary!$D21, 'ACC Manu_proc MLE'!$A$2:$R$20, 18, 0)</f>
        <v>0.43962918400000001</v>
      </c>
      <c r="H21" s="626">
        <f>VLOOKUP(FinalSummary!$D21, 'ACC Manu_proc MLE'!$A$2:$R$20, 12, 0)</f>
        <v>5.5305900000000002E-3</v>
      </c>
      <c r="I21" s="176" t="s">
        <v>64</v>
      </c>
      <c r="J21" s="177" t="s">
        <v>64</v>
      </c>
      <c r="K21" s="479">
        <f t="shared" ref="K21:L35" si="11">IFERROR(G21*ED_12/AT_AC*Breathing_Ratio, "N/A")</f>
        <v>0.44860120816326532</v>
      </c>
      <c r="L21" s="479">
        <f t="shared" si="11"/>
        <v>5.6434591836734688E-3</v>
      </c>
      <c r="M21" s="479">
        <f t="shared" ref="M21:N36" si="12">IF(G21&lt;&gt;"-", IF(E21&gt;=EF_ST, G21*ED_12*EF_ST/AT_ADC_ST*Breathing_Ratio, G21*ED_12*E21/AT_ADC_ST*Breathing_Ratio),"-")</f>
        <v>0.32897421931972792</v>
      </c>
      <c r="N21" s="154">
        <f t="shared" si="12"/>
        <v>4.1385367346938777E-3</v>
      </c>
      <c r="O21" s="621">
        <f>IFERROR(G21*ED_12*EF_12*WY_high/AT_ADC_high*Breathing_Ratio, "N/A")</f>
        <v>0.20525041578976796</v>
      </c>
      <c r="P21" s="631">
        <f>IFERROR(H21*ED_12*EF_12*WY_mid/AT_ADC_mid*Breathing_Ratio, "N/A")</f>
        <v>2.5820758456807378E-3</v>
      </c>
      <c r="Q21" s="624">
        <f>IFERROR(G21*ED_12*EF_12*WY_high/AT_LADC, "N/A")</f>
        <v>6.4885615314184714E-2</v>
      </c>
      <c r="R21" s="625">
        <f>IFERROR(H21*ED_12*EF_12*WY_mid/AT_LADC, "N/A")</f>
        <v>6.3260858219178079E-4</v>
      </c>
      <c r="S21" s="206">
        <v>455</v>
      </c>
      <c r="T21" s="92">
        <v>0</v>
      </c>
      <c r="U21" s="153" t="s">
        <v>65</v>
      </c>
    </row>
    <row r="22" spans="2:21" ht="25.5" x14ac:dyDescent="0.2">
      <c r="B22" s="701"/>
      <c r="C22" s="733"/>
      <c r="D22" s="198" t="s">
        <v>66</v>
      </c>
      <c r="E22" s="209">
        <v>5</v>
      </c>
      <c r="F22" s="209">
        <v>5</v>
      </c>
      <c r="G22" s="378">
        <f>VLOOKUP(FinalSummary!$D22, 'ACC Manu_proc Sub'!$E$3:$V$30, 17, 0)</f>
        <v>0.78400000000000003</v>
      </c>
      <c r="H22" s="627">
        <f>VLOOKUP(FinalSummary!$D22, 'ACC Manu_proc Sub'!$E$3:$V$30, 18, 0)</f>
        <v>0.37</v>
      </c>
      <c r="I22" s="176" t="s">
        <v>64</v>
      </c>
      <c r="J22" s="177" t="s">
        <v>64</v>
      </c>
      <c r="K22" s="154">
        <f t="shared" si="11"/>
        <v>0.80000000000000016</v>
      </c>
      <c r="L22" s="154">
        <f t="shared" si="11"/>
        <v>0.37755102040816318</v>
      </c>
      <c r="M22" s="154">
        <f t="shared" si="12"/>
        <v>0.13333333333333336</v>
      </c>
      <c r="N22" s="154">
        <f t="shared" si="12"/>
        <v>6.2925170068027197E-2</v>
      </c>
      <c r="O22" s="621">
        <f>IFERROR(G22*ED_12*EF_5*WY_high/AT_ADC_high*Breathing_Ratio, "N/A")</f>
        <v>1.0958904109589045E-2</v>
      </c>
      <c r="P22" s="621">
        <f>IFERROR(H22*ED_12*EF_5*WY_mid/AT_ADC_mid*Breathing_Ratio, "N/A")</f>
        <v>5.1719317864131944E-3</v>
      </c>
      <c r="Q22" s="555">
        <f>IFERROR(G22*ED_12*EF_5*WY_high/AT_LADC, "N/A")</f>
        <v>3.4644277507733102E-3</v>
      </c>
      <c r="R22" s="633">
        <f>IFERROR(H22*ED_12*EF_5*WY_mid/AT_LADC, "N/A")</f>
        <v>1.2671232876712325E-3</v>
      </c>
      <c r="S22" s="206">
        <v>3</v>
      </c>
      <c r="T22" s="92">
        <v>0</v>
      </c>
      <c r="U22" s="153" t="s">
        <v>67</v>
      </c>
    </row>
    <row r="23" spans="2:21" x14ac:dyDescent="0.2">
      <c r="B23" s="701"/>
      <c r="C23" s="733"/>
      <c r="D23" s="198" t="s">
        <v>68</v>
      </c>
      <c r="E23" s="210">
        <v>167</v>
      </c>
      <c r="F23" s="210">
        <v>167</v>
      </c>
      <c r="G23" s="378">
        <f>VLOOKUP(FinalSummary!$D23, 'ACC Manu_proc MLE'!$A$2:$R$20, 18, 0)</f>
        <v>0.101531101</v>
      </c>
      <c r="H23" s="628">
        <f>VLOOKUP(FinalSummary!$D23, 'ACC Manu_proc MLE'!$A$2:$R$20, 12, 0)</f>
        <v>2.6054600000000001E-4</v>
      </c>
      <c r="I23" s="176" t="s">
        <v>64</v>
      </c>
      <c r="J23" s="177" t="s">
        <v>64</v>
      </c>
      <c r="K23" s="154">
        <f t="shared" si="11"/>
        <v>0.10360316428571428</v>
      </c>
      <c r="L23" s="154">
        <f t="shared" si="11"/>
        <v>2.6586326530612247E-4</v>
      </c>
      <c r="M23" s="154">
        <f t="shared" si="12"/>
        <v>7.5975653809523813E-2</v>
      </c>
      <c r="N23" s="154">
        <f t="shared" si="12"/>
        <v>1.9496639455782316E-4</v>
      </c>
      <c r="O23" s="621">
        <f>IFERROR(G23*ED_12*EF_12*WY_high/AT_ADC_high*Breathing_Ratio, "N/A")</f>
        <v>4.7401995714285709E-2</v>
      </c>
      <c r="P23" s="621">
        <f>IFERROR(H23*ED_12*EF_12*WY_mid/AT_ADC_mid*Breathing_Ratio, "N/A")</f>
        <v>1.2164154878389713E-4</v>
      </c>
      <c r="Q23" s="555">
        <f>IFERROR(G23*ED_12*EF_12*WY_high/AT_LADC, "N/A")</f>
        <v>1.4985147032258063E-2</v>
      </c>
      <c r="R23" s="633">
        <f>IFERROR(H23*ED_12*EF_12*WY_mid/AT_LADC, "N/A")</f>
        <v>2.9802179452054796E-5</v>
      </c>
      <c r="S23" s="206">
        <v>313</v>
      </c>
      <c r="T23" s="92">
        <v>0</v>
      </c>
      <c r="U23" s="153" t="s">
        <v>69</v>
      </c>
    </row>
    <row r="24" spans="2:21" ht="25.5" x14ac:dyDescent="0.2">
      <c r="B24" s="701"/>
      <c r="C24" s="733"/>
      <c r="D24" s="198" t="s">
        <v>70</v>
      </c>
      <c r="E24" s="209">
        <v>5</v>
      </c>
      <c r="F24" s="209">
        <v>5</v>
      </c>
      <c r="G24" s="378">
        <f>VLOOKUP(FinalSummary!$D24, 'ACC Manu_proc Sub'!$E$3:$V$30, 17, 0)</f>
        <v>0.13400000000000001</v>
      </c>
      <c r="H24" s="378">
        <f>VLOOKUP(FinalSummary!$D24, 'ACC Manu_proc Sub'!$E$3:$V$30, 18, 0)</f>
        <v>0.13400000000000001</v>
      </c>
      <c r="I24" s="176" t="s">
        <v>64</v>
      </c>
      <c r="J24" s="177" t="s">
        <v>64</v>
      </c>
      <c r="K24" s="154">
        <f t="shared" si="11"/>
        <v>0.13673469387755102</v>
      </c>
      <c r="L24" s="154">
        <f t="shared" si="11"/>
        <v>0.13673469387755102</v>
      </c>
      <c r="M24" s="154">
        <f t="shared" si="12"/>
        <v>2.2789115646258507E-2</v>
      </c>
      <c r="N24" s="154">
        <f t="shared" si="12"/>
        <v>2.2789115646258507E-2</v>
      </c>
      <c r="O24" s="621">
        <f>IFERROR(G24*ED_12*EF_5*WY_high/AT_ADC_high*Breathing_Ratio, "N/A")</f>
        <v>1.873077998322617E-3</v>
      </c>
      <c r="P24" s="621">
        <f>IFERROR(H24*ED_12*EF_5*WY_mid/AT_ADC_mid*Breathing_Ratio, "N/A")</f>
        <v>1.8730779983226172E-3</v>
      </c>
      <c r="Q24" s="555">
        <f>IFERROR(G24*ED_12*EF_5*WY_high/AT_LADC, "N/A")</f>
        <v>5.9213433495360144E-4</v>
      </c>
      <c r="R24" s="633">
        <f>IFERROR(H24*ED_12*EF_5*WY_mid/AT_LADC, "N/A")</f>
        <v>4.5890410958904118E-4</v>
      </c>
      <c r="S24" s="206">
        <v>5</v>
      </c>
      <c r="T24" s="92">
        <v>0</v>
      </c>
      <c r="U24" s="153" t="s">
        <v>67</v>
      </c>
    </row>
    <row r="25" spans="2:21" ht="25.5" x14ac:dyDescent="0.2">
      <c r="B25" s="701"/>
      <c r="C25" s="733"/>
      <c r="D25" s="198" t="s">
        <v>71</v>
      </c>
      <c r="E25" s="209">
        <v>14</v>
      </c>
      <c r="F25" s="209">
        <v>14</v>
      </c>
      <c r="G25" s="378">
        <f>VLOOKUP(FinalSummary!$D25, 'ACC Manu_proc Sub'!$E$3:$V$30, 17, 0)</f>
        <v>0.13900000000000001</v>
      </c>
      <c r="H25" s="378">
        <f>VLOOKUP(FinalSummary!$D25, 'ACC Manu_proc Sub'!$E$3:$V$30, 18, 0)</f>
        <v>1.7000000000000001E-2</v>
      </c>
      <c r="I25" s="176" t="s">
        <v>64</v>
      </c>
      <c r="J25" s="177" t="s">
        <v>64</v>
      </c>
      <c r="K25" s="154">
        <f t="shared" si="11"/>
        <v>0.14183673469387756</v>
      </c>
      <c r="L25" s="154">
        <f t="shared" si="11"/>
        <v>1.7346938775510207E-2</v>
      </c>
      <c r="M25" s="154">
        <f t="shared" si="12"/>
        <v>6.6190476190476202E-2</v>
      </c>
      <c r="N25" s="154">
        <f t="shared" si="12"/>
        <v>8.0952380952380963E-3</v>
      </c>
      <c r="O25" s="621">
        <f>IFERROR(G25*ED_12*EF_14*WY_high/AT_ADC_high*Breathing_Ratio, "N/A")</f>
        <v>5.440313111545989E-3</v>
      </c>
      <c r="P25" s="621">
        <f>IFERROR(H25*ED_12*EF_14*WY_mid/AT_ADC_mid*Breathing_Ratio, "N/A")</f>
        <v>6.6536203522504908E-4</v>
      </c>
      <c r="Q25" s="555">
        <f>IFERROR(G25*ED_12*EF_14*WY_high/AT_LADC, "N/A")</f>
        <v>1.7198409191338934E-3</v>
      </c>
      <c r="R25" s="633">
        <f>IFERROR(H25*ED_12*EF_14*WY_mid/AT_LADC, "N/A")</f>
        <v>1.6301369863013702E-4</v>
      </c>
      <c r="S25" s="206">
        <v>4</v>
      </c>
      <c r="T25" s="92">
        <v>0</v>
      </c>
      <c r="U25" s="153" t="s">
        <v>67</v>
      </c>
    </row>
    <row r="26" spans="2:21" x14ac:dyDescent="0.2">
      <c r="B26" s="701"/>
      <c r="C26" s="733"/>
      <c r="D26" s="198" t="s">
        <v>72</v>
      </c>
      <c r="E26" s="210">
        <v>167</v>
      </c>
      <c r="F26" s="210">
        <v>167</v>
      </c>
      <c r="G26" s="378">
        <f>VLOOKUP(FinalSummary!$D26, 'ACC Manu_proc MLE'!$A$2:$R$20, 18, 0)</f>
        <v>0.23866243500000001</v>
      </c>
      <c r="H26" s="628">
        <f>VLOOKUP(FinalSummary!$D26, 'ACC Manu_proc MLE'!$A$2:$R$20, 12, 0)</f>
        <v>6.8175329999999998E-3</v>
      </c>
      <c r="I26" s="176" t="s">
        <v>64</v>
      </c>
      <c r="J26" s="177" t="s">
        <v>64</v>
      </c>
      <c r="K26" s="154">
        <f t="shared" si="11"/>
        <v>0.24353309693877556</v>
      </c>
      <c r="L26" s="154">
        <f t="shared" si="11"/>
        <v>6.9566663265306118E-3</v>
      </c>
      <c r="M26" s="154">
        <f t="shared" si="12"/>
        <v>0.17859093775510204</v>
      </c>
      <c r="N26" s="154">
        <f t="shared" si="12"/>
        <v>5.1015553061224484E-3</v>
      </c>
      <c r="O26" s="621">
        <f>IFERROR(G26*ED_12*EF_12*WY_high/AT_ADC_high*Breathing_Ratio, "N/A")</f>
        <v>0.1114247320240425</v>
      </c>
      <c r="P26" s="621">
        <f>IFERROR(H26*ED_12*EF_12*WY_mid/AT_ADC_mid*Breathing_Ratio, "N/A")</f>
        <v>3.1829130863852387E-3</v>
      </c>
      <c r="Q26" s="555">
        <f>IFERROR(G26*ED_12*EF_12*WY_high/AT_LADC, "N/A")</f>
        <v>3.5224592704374731E-2</v>
      </c>
      <c r="R26" s="633">
        <f>IFERROR(H26*ED_12*EF_12*WY_mid/AT_LADC, "N/A")</f>
        <v>7.7981370616438345E-4</v>
      </c>
      <c r="S26" s="206">
        <v>215</v>
      </c>
      <c r="T26" s="92">
        <v>0</v>
      </c>
      <c r="U26" s="153" t="s">
        <v>69</v>
      </c>
    </row>
    <row r="27" spans="2:21" ht="25.5" x14ac:dyDescent="0.2">
      <c r="B27" s="701"/>
      <c r="C27" s="733"/>
      <c r="D27" s="198" t="s">
        <v>73</v>
      </c>
      <c r="E27" s="210">
        <v>167</v>
      </c>
      <c r="F27" s="210">
        <v>167</v>
      </c>
      <c r="G27" s="378">
        <f>VLOOKUP(FinalSummary!$D27, 'ACC Manu_proc MLE'!$A$2:$R$20, 18, 0)</f>
        <v>0.24781281999999999</v>
      </c>
      <c r="H27" s="628">
        <f>VLOOKUP(FinalSummary!$D27, 'ACC Manu_proc MLE'!$A$2:$R$20, 12, 0)</f>
        <v>9.1642899999999996E-4</v>
      </c>
      <c r="I27" s="176" t="s">
        <v>64</v>
      </c>
      <c r="J27" s="177" t="s">
        <v>64</v>
      </c>
      <c r="K27" s="154">
        <f t="shared" si="11"/>
        <v>0.2528702244897959</v>
      </c>
      <c r="L27" s="154">
        <f t="shared" si="11"/>
        <v>9.3513163265306119E-4</v>
      </c>
      <c r="M27" s="154">
        <f t="shared" si="12"/>
        <v>0.18543816462585033</v>
      </c>
      <c r="N27" s="154">
        <f t="shared" si="12"/>
        <v>6.8576319727891156E-4</v>
      </c>
      <c r="O27" s="621">
        <f>IFERROR(G27*ED_12*EF_12*WY_high/AT_ADC_high*Breathing_Ratio, "N/A")</f>
        <v>0.1156967876432765</v>
      </c>
      <c r="P27" s="621">
        <f>IFERROR(H27*ED_12*EF_12*WY_mid/AT_ADC_mid*Breathing_Ratio, "N/A")</f>
        <v>4.2785474699468835E-4</v>
      </c>
      <c r="Q27" s="555">
        <f>IFERROR(G27*ED_12*EF_12*WY_high/AT_LADC, "N/A")</f>
        <v>3.6575113513035794E-2</v>
      </c>
      <c r="R27" s="633">
        <f>IFERROR(H27*ED_12*EF_12*WY_mid/AT_LADC, "N/A")</f>
        <v>1.0482441301369864E-4</v>
      </c>
      <c r="S27" s="206">
        <v>222</v>
      </c>
      <c r="T27" s="92">
        <v>0</v>
      </c>
      <c r="U27" s="153" t="s">
        <v>69</v>
      </c>
    </row>
    <row r="28" spans="2:21" ht="25.5" x14ac:dyDescent="0.2">
      <c r="B28" s="701"/>
      <c r="C28" s="733"/>
      <c r="D28" s="198" t="s">
        <v>74</v>
      </c>
      <c r="E28" s="209">
        <v>14</v>
      </c>
      <c r="F28" s="209">
        <v>14</v>
      </c>
      <c r="G28" s="378">
        <f>VLOOKUP(FinalSummary!$D28, 'ACC Manu_proc Sub'!$E$3:$V$30, 17, 0)</f>
        <v>1.2E-2</v>
      </c>
      <c r="H28" s="378">
        <f>VLOOKUP(FinalSummary!$D28, 'ACC Manu_proc Sub'!$E$3:$V$30, 18, 0)</f>
        <v>8.0000000000000002E-3</v>
      </c>
      <c r="I28" s="176" t="s">
        <v>64</v>
      </c>
      <c r="J28" s="177" t="s">
        <v>64</v>
      </c>
      <c r="K28" s="154">
        <f t="shared" si="11"/>
        <v>1.2244897959183676E-2</v>
      </c>
      <c r="L28" s="154">
        <f t="shared" si="11"/>
        <v>8.1632653061224497E-3</v>
      </c>
      <c r="M28" s="154">
        <f t="shared" si="12"/>
        <v>5.7142857142857143E-3</v>
      </c>
      <c r="N28" s="154">
        <f t="shared" si="12"/>
        <v>3.80952380952381E-3</v>
      </c>
      <c r="O28" s="621">
        <f>IFERROR(G28*ED_12*EF_14*WY_high/AT_ADC_high*Breathing_Ratio, "N/A")</f>
        <v>4.6966731898238749E-4</v>
      </c>
      <c r="P28" s="621">
        <f>IFERROR(H28*ED_12*EF_14*WY_mid/AT_ADC_mid*Breathing_Ratio, "N/A")</f>
        <v>3.1311154598825833E-4</v>
      </c>
      <c r="Q28" s="555">
        <f>IFERROR(G28*ED_12*EF_14*WY_high/AT_LADC, "N/A")</f>
        <v>1.4847547503314185E-4</v>
      </c>
      <c r="R28" s="633">
        <f>IFERROR(H28*ED_12*EF_14*WY_mid/AT_LADC, "N/A")</f>
        <v>7.6712328767123287E-5</v>
      </c>
      <c r="S28" s="206">
        <v>8</v>
      </c>
      <c r="T28" s="92">
        <v>0</v>
      </c>
      <c r="U28" s="153" t="s">
        <v>67</v>
      </c>
    </row>
    <row r="29" spans="2:21" ht="24.95" customHeight="1" x14ac:dyDescent="0.2">
      <c r="B29" s="701"/>
      <c r="C29" s="733"/>
      <c r="D29" s="198" t="s">
        <v>75</v>
      </c>
      <c r="E29" s="210">
        <v>167</v>
      </c>
      <c r="F29" s="210">
        <v>167</v>
      </c>
      <c r="G29" s="378">
        <f>VLOOKUP(FinalSummary!$D29, 'ACC Manu_proc MLE'!$A$2:$R$20, 18, 0)</f>
        <v>0.70315924699999999</v>
      </c>
      <c r="H29" s="378">
        <f>VLOOKUP(FinalSummary!$D29, 'ACC Manu_proc MLE'!$A$2:$R$20, 12, 0)</f>
        <v>1.5045869E-2</v>
      </c>
      <c r="I29" s="176" t="s">
        <v>64</v>
      </c>
      <c r="J29" s="177" t="s">
        <v>64</v>
      </c>
      <c r="K29" s="154">
        <f t="shared" si="11"/>
        <v>0.71750943571428571</v>
      </c>
      <c r="L29" s="154">
        <f t="shared" si="11"/>
        <v>1.5352927551020407E-2</v>
      </c>
      <c r="M29" s="154">
        <f t="shared" si="12"/>
        <v>0.52617358619047627</v>
      </c>
      <c r="N29" s="154">
        <f t="shared" si="12"/>
        <v>1.1258813537414964E-2</v>
      </c>
      <c r="O29" s="621">
        <f>IFERROR(G29*ED_12*EF_12*WY_high/AT_ADC_high*Breathing_Ratio, "N/A")</f>
        <v>0.32828513908023482</v>
      </c>
      <c r="P29" s="621">
        <f>IFERROR(H29*ED_12*EF_12*WY_mid/AT_ADC_mid*Breathing_Ratio, "N/A")</f>
        <v>7.0244901397819399E-3</v>
      </c>
      <c r="Q29" s="555">
        <f>IFERROR(G29*ED_12*EF_12*WY_high/AT_LADC, "N/A")</f>
        <v>0.10378046332213876</v>
      </c>
      <c r="R29" s="633">
        <f>IFERROR(H29*ED_12*EF_12*WY_mid/AT_LADC, "N/A")</f>
        <v>1.7210000842465753E-3</v>
      </c>
      <c r="S29" s="206">
        <v>354</v>
      </c>
      <c r="T29" s="92">
        <v>0</v>
      </c>
      <c r="U29" s="153" t="s">
        <v>69</v>
      </c>
    </row>
    <row r="30" spans="2:21" ht="24.95" customHeight="1" x14ac:dyDescent="0.2">
      <c r="B30" s="701"/>
      <c r="C30" s="733"/>
      <c r="D30" s="198" t="s">
        <v>76</v>
      </c>
      <c r="E30" s="209">
        <v>5</v>
      </c>
      <c r="F30" s="209">
        <v>5</v>
      </c>
      <c r="G30" s="378">
        <f>VLOOKUP(FinalSummary!$D30, 'ACC Manu_proc Sub'!$E$3:$V$30, 17, 0)</f>
        <v>0.61899999999999999</v>
      </c>
      <c r="H30" s="378">
        <f>VLOOKUP(FinalSummary!$D30, 'ACC Manu_proc Sub'!$E$3:$V$30, 18, 0)</f>
        <v>0.34100000000000003</v>
      </c>
      <c r="I30" s="176" t="s">
        <v>64</v>
      </c>
      <c r="J30" s="177" t="s">
        <v>64</v>
      </c>
      <c r="K30" s="154">
        <f t="shared" si="11"/>
        <v>0.63163265306122451</v>
      </c>
      <c r="L30" s="154">
        <f t="shared" si="11"/>
        <v>0.3479591836734694</v>
      </c>
      <c r="M30" s="154">
        <f t="shared" si="12"/>
        <v>0.10527210884353742</v>
      </c>
      <c r="N30" s="154">
        <f t="shared" si="12"/>
        <v>5.7993197278911564E-2</v>
      </c>
      <c r="O30" s="621">
        <f>IFERROR(G30*ED_12*EF_5*WY_high/AT_ADC_high*Breathing_Ratio, "N/A")</f>
        <v>8.6525020967291016E-3</v>
      </c>
      <c r="P30" s="621">
        <f>IFERROR(H30*ED_12*EF_5*WY_mid/AT_ADC_mid*Breathing_Ratio, "N/A")</f>
        <v>4.7665641599105397E-3</v>
      </c>
      <c r="Q30" s="555">
        <f>IFERROR(G30*ED_12*EF_5*WY_high/AT_LADC, "N/A")</f>
        <v>2.7353071144498452E-3</v>
      </c>
      <c r="R30" s="633">
        <f>IFERROR(H30*ED_12*EF_5*WY_mid/AT_LADC, "N/A")</f>
        <v>1.1678082191780821E-3</v>
      </c>
      <c r="S30" s="206">
        <v>2</v>
      </c>
      <c r="T30" s="92">
        <v>0</v>
      </c>
      <c r="U30" s="153" t="s">
        <v>67</v>
      </c>
    </row>
    <row r="31" spans="2:21" ht="24.95" customHeight="1" x14ac:dyDescent="0.2">
      <c r="B31" s="701"/>
      <c r="C31" s="733"/>
      <c r="D31" s="198" t="s">
        <v>77</v>
      </c>
      <c r="E31" s="209">
        <v>14</v>
      </c>
      <c r="F31" s="209">
        <v>14</v>
      </c>
      <c r="G31" s="378">
        <f>VLOOKUP(FinalSummary!$D31, 'ACC Manu_proc MLE'!$A$2:$R$20, 18, 0)</f>
        <v>5.106852065</v>
      </c>
      <c r="H31" s="378">
        <f>VLOOKUP(FinalSummary!$D31, 'ACC Manu_proc MLE'!$A$2:$R$20, 12, 0)</f>
        <v>1.6906626000000001E-2</v>
      </c>
      <c r="I31" s="176" t="s">
        <v>64</v>
      </c>
      <c r="J31" s="177" t="s">
        <v>64</v>
      </c>
      <c r="K31" s="154">
        <f t="shared" si="11"/>
        <v>5.2110735357142861</v>
      </c>
      <c r="L31" s="154">
        <f t="shared" si="11"/>
        <v>1.7251659183673471E-2</v>
      </c>
      <c r="M31" s="154">
        <f t="shared" si="12"/>
        <v>2.4318343166666669</v>
      </c>
      <c r="N31" s="154">
        <f t="shared" si="12"/>
        <v>8.0507742857142857E-3</v>
      </c>
      <c r="O31" s="621">
        <f>IFERROR(G31*ED_12*EF_14*WY_high/AT_ADC_high*Breathing_Ratio, "N/A")</f>
        <v>0.19987679315068496</v>
      </c>
      <c r="P31" s="621">
        <f>IFERROR(H31*ED_12*EF_14*WY_mid/AT_ADC_mid*Breathing_Ratio, "N/A")</f>
        <v>6.6170747553816059E-4</v>
      </c>
      <c r="Q31" s="555">
        <f>IFERROR(G31*ED_12*EF_14*WY_high/AT_LADC, "N/A")</f>
        <v>6.3186857189571372E-2</v>
      </c>
      <c r="R31" s="633">
        <f>IFERROR(H31*ED_12*EF_14*WY_mid/AT_LADC, "N/A")</f>
        <v>1.6211833150684934E-4</v>
      </c>
      <c r="S31" s="206">
        <v>33</v>
      </c>
      <c r="T31" s="92">
        <v>0</v>
      </c>
      <c r="U31" s="153" t="s">
        <v>69</v>
      </c>
    </row>
    <row r="32" spans="2:21" x14ac:dyDescent="0.2">
      <c r="B32" s="701"/>
      <c r="C32" s="733"/>
      <c r="D32" s="198" t="s">
        <v>78</v>
      </c>
      <c r="E32" s="210">
        <v>167</v>
      </c>
      <c r="F32" s="210">
        <v>167</v>
      </c>
      <c r="G32" s="378">
        <f>VLOOKUP(FinalSummary!$D32, 'ACC Manu_proc MLE'!$A$2:$R$20, 18, 0)</f>
        <v>0.13325184900000001</v>
      </c>
      <c r="H32" s="628">
        <f>VLOOKUP(FinalSummary!$D32, 'ACC Manu_proc MLE'!$A$2:$R$20, 12, 0)</f>
        <v>3.6151999999999999E-4</v>
      </c>
      <c r="I32" s="176" t="s">
        <v>64</v>
      </c>
      <c r="J32" s="177" t="s">
        <v>64</v>
      </c>
      <c r="K32" s="154">
        <f t="shared" si="11"/>
        <v>0.13597127448979593</v>
      </c>
      <c r="L32" s="154">
        <f t="shared" si="11"/>
        <v>3.6889795918367349E-4</v>
      </c>
      <c r="M32" s="154">
        <f t="shared" si="12"/>
        <v>9.9712267959183684E-2</v>
      </c>
      <c r="N32" s="154">
        <f t="shared" si="12"/>
        <v>2.7052517006802724E-4</v>
      </c>
      <c r="O32" s="621">
        <f>IFERROR(G32*ED_12*EF_12*WY_high/AT_ADC_high*Breathing_Ratio, "N/A")</f>
        <v>6.2211514629577858E-2</v>
      </c>
      <c r="P32" s="621">
        <f>IFERROR(H32*ED_12*EF_12*WY_mid/AT_ADC_mid*Breathing_Ratio, "N/A")</f>
        <v>1.6878344981828349E-4</v>
      </c>
      <c r="Q32" s="555">
        <f>IFERROR(G32*ED_12*EF_12*WY_high/AT_LADC, "N/A")</f>
        <v>1.9666865915156869E-2</v>
      </c>
      <c r="R32" s="633">
        <f>IFERROR(H32*ED_12*EF_12*WY_mid/AT_LADC, "N/A")</f>
        <v>4.1351945205479455E-5</v>
      </c>
      <c r="S32" s="206">
        <v>1952</v>
      </c>
      <c r="T32" s="92">
        <v>0</v>
      </c>
      <c r="U32" s="153" t="s">
        <v>69</v>
      </c>
    </row>
    <row r="33" spans="2:21" ht="25.5" x14ac:dyDescent="0.2">
      <c r="B33" s="701"/>
      <c r="C33" s="733"/>
      <c r="D33" s="198" t="s">
        <v>79</v>
      </c>
      <c r="E33" s="209">
        <v>5</v>
      </c>
      <c r="F33" s="209">
        <v>5</v>
      </c>
      <c r="G33" s="378">
        <f>VLOOKUP(FinalSummary!$D33, 'ACC Manu_proc Sub'!$E$3:$V$30, 17, 0)</f>
        <v>0.13400000000000001</v>
      </c>
      <c r="H33" s="378">
        <f>VLOOKUP(FinalSummary!$D33, 'ACC Manu_proc Sub'!$E$3:$V$30, 18, 0)</f>
        <v>3.2000000000000001E-2</v>
      </c>
      <c r="I33" s="176" t="s">
        <v>64</v>
      </c>
      <c r="J33" s="177" t="s">
        <v>64</v>
      </c>
      <c r="K33" s="154">
        <f t="shared" si="11"/>
        <v>0.13673469387755102</v>
      </c>
      <c r="L33" s="154">
        <f t="shared" si="11"/>
        <v>3.2653061224489799E-2</v>
      </c>
      <c r="M33" s="154">
        <f t="shared" si="12"/>
        <v>2.2789115646258507E-2</v>
      </c>
      <c r="N33" s="154">
        <f t="shared" si="12"/>
        <v>5.4421768707482989E-3</v>
      </c>
      <c r="O33" s="621">
        <f>IFERROR(G33*ED_12*EF_5*WY_high/AT_ADC_high*Breathing_Ratio, "N/A")</f>
        <v>1.873077998322617E-3</v>
      </c>
      <c r="P33" s="621">
        <f>IFERROR(H33*ED_12*EF_5*WY_mid/AT_ADC_mid*Breathing_Ratio, "N/A")</f>
        <v>4.4730220855465473E-4</v>
      </c>
      <c r="Q33" s="555">
        <f>IFERROR(G33*ED_12*EF_5*WY_high/AT_LADC, "N/A")</f>
        <v>5.9213433495360144E-4</v>
      </c>
      <c r="R33" s="633">
        <f>IFERROR(H33*ED_12*EF_5*WY_mid/AT_LADC, "N/A")</f>
        <v>1.095890410958904E-4</v>
      </c>
      <c r="S33" s="206">
        <v>38</v>
      </c>
      <c r="T33" s="92">
        <v>0</v>
      </c>
      <c r="U33" s="153" t="s">
        <v>67</v>
      </c>
    </row>
    <row r="34" spans="2:21" x14ac:dyDescent="0.2">
      <c r="B34" s="701"/>
      <c r="C34" s="733"/>
      <c r="D34" s="198" t="s">
        <v>80</v>
      </c>
      <c r="E34" s="209">
        <v>14</v>
      </c>
      <c r="F34" s="209">
        <v>14</v>
      </c>
      <c r="G34" s="378">
        <f>VLOOKUP(FinalSummary!$D34, 'ACC Manu_proc MLE'!$A$2:$R$20, 18, 0)</f>
        <v>6.9571007000000004E-2</v>
      </c>
      <c r="H34" s="629">
        <f>VLOOKUP(FinalSummary!$D34, 'ACC Manu_proc MLE'!$A$2:$R$20, 12, 0)</f>
        <v>2.0100000000000001E-5</v>
      </c>
      <c r="I34" s="176" t="s">
        <v>64</v>
      </c>
      <c r="J34" s="177" t="s">
        <v>64</v>
      </c>
      <c r="K34" s="154">
        <f t="shared" si="11"/>
        <v>7.0990823469387759E-2</v>
      </c>
      <c r="L34" s="154">
        <f t="shared" si="11"/>
        <v>2.0510204081632654E-5</v>
      </c>
      <c r="M34" s="154">
        <f t="shared" si="12"/>
        <v>3.3129050952380959E-2</v>
      </c>
      <c r="N34" s="154">
        <f t="shared" si="12"/>
        <v>9.5714285714285715E-6</v>
      </c>
      <c r="O34" s="621">
        <f>IFERROR(G34*ED_12*EF_14*WY_high/AT_ADC_high*Breathing_Ratio, "N/A")</f>
        <v>2.722935694716243E-3</v>
      </c>
      <c r="P34" s="621">
        <f>IFERROR(H34*ED_12*EF_14*WY_mid/AT_ADC_mid*Breathing_Ratio, "N/A")</f>
        <v>7.86692759295499E-7</v>
      </c>
      <c r="Q34" s="555">
        <f>IFERROR(G34*ED_12*EF_14*WY_high/AT_LADC, "N/A")</f>
        <v>8.6079902607158639E-4</v>
      </c>
      <c r="R34" s="633">
        <f>IFERROR(H34*ED_12*EF_14*WY_mid/AT_LADC, "N/A")</f>
        <v>1.9273972602739726E-7</v>
      </c>
      <c r="S34" s="206">
        <v>1633</v>
      </c>
      <c r="T34" s="92">
        <v>0</v>
      </c>
      <c r="U34" s="153" t="s">
        <v>69</v>
      </c>
    </row>
    <row r="35" spans="2:21" x14ac:dyDescent="0.2">
      <c r="B35" s="701"/>
      <c r="C35" s="733"/>
      <c r="D35" s="198" t="s">
        <v>81</v>
      </c>
      <c r="E35" s="210">
        <v>167</v>
      </c>
      <c r="F35" s="210">
        <v>167</v>
      </c>
      <c r="G35" s="378">
        <f>VLOOKUP(FinalSummary!$D35, 'ACC Manu_proc MLE'!$A$2:$R$20, 18, 0)</f>
        <v>0.48573529700000001</v>
      </c>
      <c r="H35" s="378">
        <f>VLOOKUP(FinalSummary!$D35, 'ACC Manu_proc MLE'!$A$2:$R$20, 12, 0)</f>
        <v>1.6556959999999999E-2</v>
      </c>
      <c r="I35" s="176" t="s">
        <v>64</v>
      </c>
      <c r="J35" s="177" t="s">
        <v>64</v>
      </c>
      <c r="K35" s="154">
        <f t="shared" si="11"/>
        <v>0.495648262244898</v>
      </c>
      <c r="L35" s="154">
        <f t="shared" si="11"/>
        <v>1.6894857142857142E-2</v>
      </c>
      <c r="M35" s="154">
        <f t="shared" si="12"/>
        <v>0.36347539231292519</v>
      </c>
      <c r="N35" s="154">
        <f t="shared" si="12"/>
        <v>1.2389561904761906E-2</v>
      </c>
      <c r="O35" s="621">
        <f>IFERROR(G35*ED_12*EF_12*WY_high/AT_ADC_high*Breathing_Ratio, "N/A")</f>
        <v>0.22677605423259717</v>
      </c>
      <c r="P35" s="621">
        <f>IFERROR(H35*ED_12*EF_12*WY_mid/AT_ADC_mid*Breathing_Ratio, "N/A")</f>
        <v>7.7299757338551867E-3</v>
      </c>
      <c r="Q35" s="555">
        <f>IFERROR(G35*ED_12*EF_12*WY_high/AT_LADC, "N/A")</f>
        <v>7.1690494563853291E-2</v>
      </c>
      <c r="R35" s="633">
        <f>IFERROR(H35*ED_12*EF_12*WY_mid/AT_LADC, "N/A")</f>
        <v>1.8938440547945207E-3</v>
      </c>
      <c r="S35" s="206">
        <v>21</v>
      </c>
      <c r="T35" s="92">
        <v>0</v>
      </c>
      <c r="U35" s="153" t="s">
        <v>69</v>
      </c>
    </row>
    <row r="36" spans="2:21" ht="13.5" thickBot="1" x14ac:dyDescent="0.25">
      <c r="B36" s="701"/>
      <c r="C36" s="733"/>
      <c r="D36" s="198" t="s">
        <v>82</v>
      </c>
      <c r="E36" s="212">
        <v>167</v>
      </c>
      <c r="F36" s="212">
        <v>167</v>
      </c>
      <c r="G36" s="630">
        <f>VLOOKUP(FinalSummary!$D36, 'ACC Manu_proc MLE'!$A$2:$R$20, 18, 0)</f>
        <v>2.0432645999999999E-2</v>
      </c>
      <c r="H36" s="630">
        <f>VLOOKUP(FinalSummary!$D36, 'ACC Manu_proc MLE'!$A$2:$R$20, 12, 0)</f>
        <v>5.7846080000000001E-3</v>
      </c>
      <c r="I36" s="179" t="s">
        <v>64</v>
      </c>
      <c r="J36" s="180" t="s">
        <v>64</v>
      </c>
      <c r="K36" s="481">
        <f>IFERROR(G36*ED_12/AT_AC*Breathing_Ratio, "N/A")</f>
        <v>2.0849638775510205E-2</v>
      </c>
      <c r="L36" s="481">
        <f>IFERROR(H36*ED_12/AT_AC*Breathing_Ratio, "N/A")</f>
        <v>5.9026612244897966E-3</v>
      </c>
      <c r="M36" s="481">
        <f t="shared" si="12"/>
        <v>1.5289735102040814E-2</v>
      </c>
      <c r="N36" s="481">
        <f t="shared" si="12"/>
        <v>4.3286182312925175E-3</v>
      </c>
      <c r="O36" s="632">
        <f>IFERROR(G36*ED_12*EF_12*WY_high/AT_ADC_high*Breathing_Ratio, "N/A")</f>
        <v>9.5394237685211061E-3</v>
      </c>
      <c r="P36" s="632">
        <f>IFERROR(H36*ED_12*EF_12*WY_mid/AT_ADC_mid*Breathing_Ratio, "N/A")</f>
        <v>2.7006696561364275E-3</v>
      </c>
      <c r="Q36" s="634">
        <f>IFERROR(G36*ED_12*EF_12*WY_high/AT_LADC, "N/A")</f>
        <v>3.0156888042421563E-3</v>
      </c>
      <c r="R36" s="635">
        <f>IFERROR(H36*ED_12*EF_12*WY_mid/AT_LADC, "N/A")</f>
        <v>6.6166406575342469E-4</v>
      </c>
      <c r="S36" s="207">
        <v>39</v>
      </c>
      <c r="T36" s="100">
        <v>0</v>
      </c>
      <c r="U36" s="241" t="s">
        <v>69</v>
      </c>
    </row>
    <row r="37" spans="2:21" s="306" customFormat="1" ht="39" thickBot="1" x14ac:dyDescent="0.25">
      <c r="B37" s="699" t="s">
        <v>61</v>
      </c>
      <c r="C37" s="297" t="s">
        <v>84</v>
      </c>
      <c r="D37" s="298" t="s">
        <v>85</v>
      </c>
      <c r="E37" s="299">
        <v>250</v>
      </c>
      <c r="F37" s="299">
        <v>250</v>
      </c>
      <c r="G37" s="300">
        <f>'ACC All task length'!S17</f>
        <v>22.2471451234562</v>
      </c>
      <c r="H37" s="301">
        <f>'ACC All task length'!M17</f>
        <v>0.44972152103755902</v>
      </c>
      <c r="I37" s="302" t="str">
        <f>IFERROR(_xlfn.PERCENTILE.INC(#REF!, 0.95), "N/A")</f>
        <v>N/A</v>
      </c>
      <c r="J37" s="302" t="str">
        <f>IFERROR(_xlfn.PERCENTILE.INC(#REF!, 0.5), "N/A")</f>
        <v>N/A</v>
      </c>
      <c r="K37" s="365">
        <f t="shared" ref="K37:K126" si="13">IFERROR(G37*ED_8/AT_AC*Breathing_Ratio, "N/A")</f>
        <v>15.134112328881768</v>
      </c>
      <c r="L37" s="367">
        <f t="shared" si="0"/>
        <v>0.30593300750854358</v>
      </c>
      <c r="M37" s="365">
        <f>IF(G37&lt;&gt;"-", IF(E37&gt;=EF_ST, G37*ED_8*EF_ST/AT_ADC_ST*Breathing_Ratio, G37*ED_8*E37/AT_ADC_ST*Breathing_Ratio),"-")</f>
        <v>11.098349041179965</v>
      </c>
      <c r="N37" s="367">
        <f>IF(H37&lt;&gt;"-", IF(F37&gt;=EF_ST, H37*ED_8*EF_ST/AT_ADC_ST*Breathing_Ratio, H37*ED_8*F37/AT_ADC_ST*Breathing_Ratio),"-")</f>
        <v>0.22435087217293195</v>
      </c>
      <c r="O37" s="368">
        <f t="shared" si="2"/>
        <v>10.365830362247786</v>
      </c>
      <c r="P37" s="368">
        <f>IFERROR(H37*ED_8*EF*WY_mid/AT_ADC_mid*Breathing_Ratio, "N/A")</f>
        <v>0.20954315582776953</v>
      </c>
      <c r="Q37" s="365">
        <f>IFERROR(G37*ED_8*EF*WY_high/AT_LADC, "N/A")</f>
        <v>3.2769399209686552</v>
      </c>
      <c r="R37" s="367">
        <f>IFERROR(H37*ED_8*260*WY_mid/AT_LADC, "N/A")</f>
        <v>5.339159610491568E-2</v>
      </c>
      <c r="S37" s="303">
        <v>158</v>
      </c>
      <c r="T37" s="304">
        <v>0</v>
      </c>
      <c r="U37" s="305" t="s">
        <v>86</v>
      </c>
    </row>
    <row r="38" spans="2:21" s="306" customFormat="1" ht="13.5" thickBot="1" x14ac:dyDescent="0.25">
      <c r="B38" s="699"/>
      <c r="C38" s="307" t="s">
        <v>84</v>
      </c>
      <c r="D38" s="308" t="s">
        <v>87</v>
      </c>
      <c r="E38" s="309">
        <v>250</v>
      </c>
      <c r="F38" s="309">
        <v>250</v>
      </c>
      <c r="G38" s="310">
        <f>H37</f>
        <v>0.44972152103755902</v>
      </c>
      <c r="H38" s="311">
        <f>H37</f>
        <v>0.44972152103755902</v>
      </c>
      <c r="I38" s="312" t="str">
        <f>IFERROR(_xlfn.PERCENTILE.INC(#REF!, 0.95), "N/A")</f>
        <v>N/A</v>
      </c>
      <c r="J38" s="313" t="str">
        <f>IFERROR(_xlfn.PERCENTILE.INC(#REF!, 0.5), "N/A")</f>
        <v>N/A</v>
      </c>
      <c r="K38" s="482">
        <f t="shared" si="13"/>
        <v>0.30593300750854358</v>
      </c>
      <c r="L38" s="483">
        <f t="shared" si="0"/>
        <v>0.30593300750854358</v>
      </c>
      <c r="M38" s="482">
        <f t="shared" ref="M38:N56" si="14">IF(G38&lt;&gt;"-", IF(E38&gt;=EF_ST, G38*ED_8*EF_ST/AT_ADC_ST*Breathing_Ratio, G38*ED_8*E38/AT_ADC_ST*Breathing_Ratio),"-")</f>
        <v>0.22435087217293195</v>
      </c>
      <c r="N38" s="483">
        <f t="shared" si="14"/>
        <v>0.22435087217293195</v>
      </c>
      <c r="O38" s="482">
        <f t="shared" si="2"/>
        <v>0.20954315582776953</v>
      </c>
      <c r="P38" s="483">
        <f>IFERROR(H38*ED_8*EF*WY_mid/AT_ADC_mid*Breathing_Ratio, "N/A")</f>
        <v>0.20954315582776953</v>
      </c>
      <c r="Q38" s="494">
        <f>IFERROR(G38*ED_8*EF*WY_high/AT_LADC, "N/A")</f>
        <v>6.6242675068133597E-2</v>
      </c>
      <c r="R38" s="482">
        <f>IFERROR(H38*ED_8*260*WY_mid/AT_LADC, "N/A")</f>
        <v>5.339159610491568E-2</v>
      </c>
      <c r="S38" s="312">
        <v>0</v>
      </c>
      <c r="T38" s="314">
        <v>0</v>
      </c>
      <c r="U38" s="315" t="s">
        <v>88</v>
      </c>
    </row>
    <row r="39" spans="2:21" s="306" customFormat="1" ht="51.75" thickBot="1" x14ac:dyDescent="0.25">
      <c r="B39" s="699" t="s">
        <v>61</v>
      </c>
      <c r="C39" s="316" t="s">
        <v>89</v>
      </c>
      <c r="D39" s="317" t="s">
        <v>85</v>
      </c>
      <c r="E39" s="299">
        <v>250</v>
      </c>
      <c r="F39" s="299">
        <v>250</v>
      </c>
      <c r="G39" s="318">
        <f>'ACC All task length'!R26</f>
        <v>1.1429605245149601</v>
      </c>
      <c r="H39" s="319">
        <f>'ACC All task length'!L26</f>
        <v>2.55244478086545E-2</v>
      </c>
      <c r="I39" s="302" t="str">
        <f>IFERROR(_xlfn.PERCENTILE.INC(#REF!, 0.95), "N/A")</f>
        <v>N/A</v>
      </c>
      <c r="J39" s="302" t="str">
        <f>IFERROR(_xlfn.PERCENTILE.INC(#REF!, 0.5), "N/A")</f>
        <v>N/A</v>
      </c>
      <c r="K39" s="365">
        <f t="shared" si="13"/>
        <v>0.77752416633670751</v>
      </c>
      <c r="L39" s="367">
        <f t="shared" si="0"/>
        <v>1.7363569937860205E-2</v>
      </c>
      <c r="M39" s="365">
        <f t="shared" si="14"/>
        <v>0.57018438864691889</v>
      </c>
      <c r="N39" s="367">
        <f t="shared" si="14"/>
        <v>1.2733284621097483E-2</v>
      </c>
      <c r="O39" s="368">
        <f t="shared" si="2"/>
        <v>0.53255079886075851</v>
      </c>
      <c r="P39" s="368">
        <f t="shared" si="3"/>
        <v>1.189285612182206E-2</v>
      </c>
      <c r="Q39" s="365">
        <f>IFERROR(G39*ED_8*EF*WY_high/AT_LADC, "N/A")</f>
        <v>0.16835476867211077</v>
      </c>
      <c r="R39" s="367">
        <f t="shared" si="4"/>
        <v>2.9137497498464044E-3</v>
      </c>
      <c r="S39" s="303">
        <v>158</v>
      </c>
      <c r="T39" s="320">
        <v>0</v>
      </c>
      <c r="U39" s="321" t="s">
        <v>90</v>
      </c>
    </row>
    <row r="40" spans="2:21" s="306" customFormat="1" ht="13.5" thickBot="1" x14ac:dyDescent="0.25">
      <c r="B40" s="699"/>
      <c r="C40" s="322" t="s">
        <v>89</v>
      </c>
      <c r="D40" s="323" t="s">
        <v>87</v>
      </c>
      <c r="E40" s="324">
        <v>250</v>
      </c>
      <c r="F40" s="324">
        <v>250</v>
      </c>
      <c r="G40" s="325">
        <f>H39</f>
        <v>2.55244478086545E-2</v>
      </c>
      <c r="H40" s="326">
        <f>H39</f>
        <v>2.55244478086545E-2</v>
      </c>
      <c r="I40" s="327" t="str">
        <f>IFERROR(_xlfn.PERCENTILE.INC(#REF!, 0.95), "N/A")</f>
        <v>N/A</v>
      </c>
      <c r="J40" s="328" t="str">
        <f>IFERROR(_xlfn.PERCENTILE.INC(#REF!, 0.5), "N/A")</f>
        <v>N/A</v>
      </c>
      <c r="K40" s="372">
        <f t="shared" si="13"/>
        <v>1.7363569937860205E-2</v>
      </c>
      <c r="L40" s="484">
        <f t="shared" si="0"/>
        <v>1.7363569937860205E-2</v>
      </c>
      <c r="M40" s="372">
        <f t="shared" si="14"/>
        <v>1.2733284621097483E-2</v>
      </c>
      <c r="N40" s="484">
        <f t="shared" si="14"/>
        <v>1.2733284621097483E-2</v>
      </c>
      <c r="O40" s="372">
        <f t="shared" si="2"/>
        <v>1.1892856121822058E-2</v>
      </c>
      <c r="P40" s="484">
        <f t="shared" si="3"/>
        <v>1.189285612182206E-2</v>
      </c>
      <c r="Q40" s="490">
        <f>IFERROR(G40*ED_8*EF*WY_high/AT_LADC, "N/A")</f>
        <v>3.7596770965760053E-3</v>
      </c>
      <c r="R40" s="372">
        <f t="shared" si="4"/>
        <v>2.9137497498464044E-3</v>
      </c>
      <c r="S40" s="327">
        <v>0</v>
      </c>
      <c r="T40" s="329">
        <v>0</v>
      </c>
      <c r="U40" s="330" t="s">
        <v>88</v>
      </c>
    </row>
    <row r="41" spans="2:21" ht="26.25" thickBot="1" x14ac:dyDescent="0.25">
      <c r="B41" s="692" t="s">
        <v>61</v>
      </c>
      <c r="C41" s="730" t="s">
        <v>91</v>
      </c>
      <c r="D41" s="197" t="s">
        <v>63</v>
      </c>
      <c r="E41" s="129">
        <v>250</v>
      </c>
      <c r="F41" s="129">
        <v>250</v>
      </c>
      <c r="G41" s="199">
        <f>VLOOKUP(FinalSummary!$D41, 'ACC Manu_proc MLE'!$A$2:$R$20, 18, 0)</f>
        <v>0.43962918400000001</v>
      </c>
      <c r="H41" s="199">
        <f>VLOOKUP(FinalSummary!$D41, 'ACC Manu_proc MLE'!$A$2:$R$20, 12, 0)</f>
        <v>5.5305900000000002E-3</v>
      </c>
      <c r="I41" s="15" t="str">
        <f>IFERROR(_xlfn.PERCENTILE.INC('SR-Processing - Reactant'!$Y$3:$Y$395, 0.95), "N/A")</f>
        <v>N/A</v>
      </c>
      <c r="J41" s="108" t="str">
        <f>IFERROR(_xlfn.PERCENTILE.INC('SR-Processing - Reactant'!$Y$3:$Y$395, 0.5), "N/A")</f>
        <v>N/A</v>
      </c>
      <c r="K41" s="154">
        <f t="shared" si="13"/>
        <v>0.29906747210884355</v>
      </c>
      <c r="L41" s="154">
        <f t="shared" si="0"/>
        <v>3.7623061224489798E-3</v>
      </c>
      <c r="M41" s="202">
        <f t="shared" si="14"/>
        <v>0.21931614621315196</v>
      </c>
      <c r="N41" s="201">
        <f t="shared" si="14"/>
        <v>2.7590244897959183E-3</v>
      </c>
      <c r="O41" s="154">
        <f t="shared" si="2"/>
        <v>0.20484073432112571</v>
      </c>
      <c r="P41" s="154">
        <f t="shared" si="3"/>
        <v>2.5769220016773836E-3</v>
      </c>
      <c r="Q41" s="154">
        <f t="shared" ref="Q41" si="15">IFERROR(G41*ED_8*EF*WY_high/AT_LADC, "N/A")</f>
        <v>6.4756103107968768E-2</v>
      </c>
      <c r="R41" s="202">
        <f t="shared" si="4"/>
        <v>6.31345890410959E-4</v>
      </c>
      <c r="S41" s="37">
        <v>455</v>
      </c>
      <c r="T41" s="89">
        <v>0</v>
      </c>
      <c r="U41" s="153" t="s">
        <v>65</v>
      </c>
    </row>
    <row r="42" spans="2:21" ht="26.25" thickBot="1" x14ac:dyDescent="0.25">
      <c r="B42" s="692"/>
      <c r="C42" s="731"/>
      <c r="D42" s="198" t="s">
        <v>66</v>
      </c>
      <c r="E42" s="151">
        <v>5</v>
      </c>
      <c r="F42" s="151">
        <v>5</v>
      </c>
      <c r="G42" s="199">
        <f>VLOOKUP(FinalSummary!$D42, 'ACC Manu_proc Sub'!$E$3:$V$30, 17, 0)</f>
        <v>0.78400000000000003</v>
      </c>
      <c r="H42" s="246">
        <f>VLOOKUP(FinalSummary!$D42, 'ACC Manu_proc Sub'!$E$3:$V$30, 18, 0)</f>
        <v>0.37</v>
      </c>
      <c r="I42" s="91" t="s">
        <v>64</v>
      </c>
      <c r="J42" s="91" t="s">
        <v>64</v>
      </c>
      <c r="K42" s="154">
        <f t="shared" si="13"/>
        <v>0.53333333333333344</v>
      </c>
      <c r="L42" s="154">
        <f t="shared" si="0"/>
        <v>0.25170068027210885</v>
      </c>
      <c r="M42" s="202">
        <f t="shared" si="14"/>
        <v>8.8888888888888892E-2</v>
      </c>
      <c r="N42" s="201">
        <f t="shared" si="14"/>
        <v>4.195011337868481E-2</v>
      </c>
      <c r="O42" s="154">
        <f>IFERROR(G42*ED_8*EF_5*WY_high/AT_ADC_high*Breathing_Ratio, "N/A")</f>
        <v>7.3059360730593614E-3</v>
      </c>
      <c r="P42" s="154">
        <f>IFERROR(H42*ED_8*EF_5*WY_mid/AT_ADC_mid*Breathing_Ratio, "N/A")</f>
        <v>3.4479545242754638E-3</v>
      </c>
      <c r="Q42" s="154">
        <f>IFERROR(G42*ED_8*EF_5*WY_high/AT_LADC, "N/A")</f>
        <v>2.3096185005155399E-3</v>
      </c>
      <c r="R42" s="202">
        <f>IFERROR(H42*ED_8*EF_5*WY_mid/AT_LADC, "N/A")</f>
        <v>8.4474885844748864E-4</v>
      </c>
      <c r="S42" s="37">
        <v>3</v>
      </c>
      <c r="T42" s="89">
        <v>0</v>
      </c>
      <c r="U42" s="153" t="s">
        <v>67</v>
      </c>
    </row>
    <row r="43" spans="2:21" ht="13.5" thickBot="1" x14ac:dyDescent="0.25">
      <c r="B43" s="692"/>
      <c r="C43" s="731"/>
      <c r="D43" s="198" t="s">
        <v>68</v>
      </c>
      <c r="E43" s="129">
        <v>250</v>
      </c>
      <c r="F43" s="134">
        <v>250</v>
      </c>
      <c r="G43" s="199">
        <f>VLOOKUP(FinalSummary!$D43, 'ACC Manu_proc MLE'!$A$2:$R$20, 18, 0)</f>
        <v>0.101531101</v>
      </c>
      <c r="H43" s="199">
        <f>VLOOKUP(FinalSummary!$D43, 'ACC Manu_proc MLE'!$A$2:$R$20, 12, 0)</f>
        <v>2.6054600000000001E-4</v>
      </c>
      <c r="I43" s="91" t="s">
        <v>64</v>
      </c>
      <c r="J43" s="91" t="s">
        <v>64</v>
      </c>
      <c r="K43" s="154">
        <f t="shared" si="13"/>
        <v>6.9068776190476189E-2</v>
      </c>
      <c r="L43" s="154">
        <f t="shared" si="0"/>
        <v>1.7724217687074831E-4</v>
      </c>
      <c r="M43" s="202">
        <f t="shared" si="14"/>
        <v>5.0650435873015869E-2</v>
      </c>
      <c r="N43" s="201">
        <f t="shared" si="14"/>
        <v>1.2997759637188209E-4</v>
      </c>
      <c r="O43" s="154">
        <f t="shared" ref="O43" si="16">IFERROR(G43*ED_8*EF*WY_high/AT_ADC_high*Breathing_Ratio, "N/A")</f>
        <v>4.7307380952380948E-2</v>
      </c>
      <c r="P43" s="154">
        <f t="shared" ref="P43" si="17">IFERROR(H43*ED_8*EF*WY_mid/AT_ADC_mid*Breathing_Ratio, "N/A")</f>
        <v>1.2139875128133446E-4</v>
      </c>
      <c r="Q43" s="154">
        <f t="shared" ref="Q43" si="18">IFERROR(G43*ED_8*EF*WY_high/AT_LADC, "N/A")</f>
        <v>1.4955236559139783E-2</v>
      </c>
      <c r="R43" s="202">
        <f t="shared" ref="R43" si="19">IFERROR(H43*ED_8*EF*WY_mid/AT_LADC, "N/A")</f>
        <v>2.9742694063926941E-5</v>
      </c>
      <c r="S43" s="37">
        <v>313</v>
      </c>
      <c r="T43" s="89">
        <v>0</v>
      </c>
      <c r="U43" s="153" t="s">
        <v>69</v>
      </c>
    </row>
    <row r="44" spans="2:21" ht="26.25" thickBot="1" x14ac:dyDescent="0.25">
      <c r="B44" s="692"/>
      <c r="C44" s="731"/>
      <c r="D44" s="198" t="s">
        <v>70</v>
      </c>
      <c r="E44" s="151">
        <v>5</v>
      </c>
      <c r="F44" s="151">
        <v>5</v>
      </c>
      <c r="G44" s="199">
        <f>VLOOKUP(FinalSummary!$D44, 'ACC Manu_proc Sub'!$E$3:$V$30, 17, 0)</f>
        <v>0.13400000000000001</v>
      </c>
      <c r="H44" s="199">
        <f>VLOOKUP(FinalSummary!$D44, 'ACC Manu_proc Sub'!$E$3:$V$30, 18, 0)</f>
        <v>0.13400000000000001</v>
      </c>
      <c r="I44" s="91" t="s">
        <v>64</v>
      </c>
      <c r="J44" s="91" t="s">
        <v>64</v>
      </c>
      <c r="K44" s="154">
        <f t="shared" si="13"/>
        <v>9.1156462585034015E-2</v>
      </c>
      <c r="L44" s="154">
        <f t="shared" si="0"/>
        <v>9.1156462585034015E-2</v>
      </c>
      <c r="M44" s="202">
        <f t="shared" si="14"/>
        <v>1.5192743764172336E-2</v>
      </c>
      <c r="N44" s="201">
        <f t="shared" si="14"/>
        <v>1.5192743764172336E-2</v>
      </c>
      <c r="O44" s="154">
        <f>IFERROR(G44*ED_8*EF_5*WY_high/AT_ADC_high*Breathing_Ratio, "N/A")</f>
        <v>1.2487186655484111E-3</v>
      </c>
      <c r="P44" s="154">
        <f>IFERROR(H44*ED_8*EF_5*WY_mid/AT_ADC_mid*Breathing_Ratio, "N/A")</f>
        <v>1.2487186655484111E-3</v>
      </c>
      <c r="Q44" s="154">
        <f>IFERROR(G44*ED_8*EF_5*WY_high/AT_LADC, "N/A")</f>
        <v>3.9475622330240094E-4</v>
      </c>
      <c r="R44" s="202">
        <f>IFERROR(H44*ED_8*EF_5*WY_mid/AT_LADC, "N/A")</f>
        <v>3.0593607305936073E-4</v>
      </c>
      <c r="S44" s="37">
        <v>5</v>
      </c>
      <c r="T44" s="89">
        <v>0</v>
      </c>
      <c r="U44" s="153" t="s">
        <v>67</v>
      </c>
    </row>
    <row r="45" spans="2:21" ht="26.25" thickBot="1" x14ac:dyDescent="0.25">
      <c r="B45" s="692"/>
      <c r="C45" s="731"/>
      <c r="D45" s="198" t="s">
        <v>71</v>
      </c>
      <c r="E45" s="151">
        <v>14</v>
      </c>
      <c r="F45" s="151">
        <v>14</v>
      </c>
      <c r="G45" s="199">
        <f>VLOOKUP(FinalSummary!$D45, 'ACC Manu_proc Sub'!$E$3:$V$30, 17, 0)</f>
        <v>0.13900000000000001</v>
      </c>
      <c r="H45" s="199">
        <f>VLOOKUP(FinalSummary!$D45, 'ACC Manu_proc Sub'!$E$3:$V$30, 18, 0)</f>
        <v>1.7000000000000001E-2</v>
      </c>
      <c r="I45" s="91" t="s">
        <v>64</v>
      </c>
      <c r="J45" s="91" t="s">
        <v>64</v>
      </c>
      <c r="K45" s="154">
        <f t="shared" si="13"/>
        <v>9.4557823129251706E-2</v>
      </c>
      <c r="L45" s="154">
        <f t="shared" si="0"/>
        <v>1.1564625850340137E-2</v>
      </c>
      <c r="M45" s="202">
        <f>IF(G45&lt;&gt;"-", IF(E45&gt;=EF_ST, G45*ED_8*EF_ST/AT_ADC_ST*Breathing_Ratio, G45*ED_8*E45/AT_ADC_ST*Breathing_Ratio),"-")</f>
        <v>4.4126984126984133E-2</v>
      </c>
      <c r="N45" s="201">
        <f t="shared" si="14"/>
        <v>5.3968253968253973E-3</v>
      </c>
      <c r="O45" s="154">
        <f>IFERROR(G45*ED_8*EF_14*WY_high/AT_ADC_high*Breathing_Ratio, "N/A")</f>
        <v>3.6268754076973259E-3</v>
      </c>
      <c r="P45" s="154">
        <f>IFERROR(H45*ED_8*EF_14*WY_mid/AT_ADC_mid*Breathing_Ratio, "N/A")</f>
        <v>4.4357469015003263E-4</v>
      </c>
      <c r="Q45" s="154">
        <f>IFERROR(G45*ED_8*EF_14*WY_high/AT_LADC, "N/A")</f>
        <v>1.1465606127559287E-3</v>
      </c>
      <c r="R45" s="202">
        <f>IFERROR(H45*ED_8*EF_14*WY_mid/AT_LADC, "N/A")</f>
        <v>1.08675799086758E-4</v>
      </c>
      <c r="S45" s="37">
        <v>4</v>
      </c>
      <c r="T45" s="89">
        <v>0</v>
      </c>
      <c r="U45" s="153" t="s">
        <v>67</v>
      </c>
    </row>
    <row r="46" spans="2:21" ht="13.5" thickBot="1" x14ac:dyDescent="0.25">
      <c r="B46" s="692"/>
      <c r="C46" s="731"/>
      <c r="D46" s="198" t="s">
        <v>72</v>
      </c>
      <c r="E46" s="129">
        <v>250</v>
      </c>
      <c r="F46" s="129">
        <v>250</v>
      </c>
      <c r="G46" s="199">
        <f>VLOOKUP(FinalSummary!$D46, 'ACC Manu_proc MLE'!$A$2:$R$20, 18, 0)</f>
        <v>0.23866243500000001</v>
      </c>
      <c r="H46" s="199">
        <f>VLOOKUP(FinalSummary!$D46, 'ACC Manu_proc MLE'!$A$2:$R$20, 12, 0)</f>
        <v>6.8175329999999998E-3</v>
      </c>
      <c r="I46" s="91" t="s">
        <v>64</v>
      </c>
      <c r="J46" s="91" t="s">
        <v>64</v>
      </c>
      <c r="K46" s="154">
        <f t="shared" si="13"/>
        <v>0.16235539795918369</v>
      </c>
      <c r="L46" s="154">
        <f t="shared" si="0"/>
        <v>4.6377775510204082E-3</v>
      </c>
      <c r="M46" s="202">
        <f t="shared" si="14"/>
        <v>0.11906062517006805</v>
      </c>
      <c r="N46" s="201">
        <f t="shared" si="14"/>
        <v>3.4010368707482991E-3</v>
      </c>
      <c r="O46" s="154">
        <f t="shared" ref="O46" si="20">IFERROR(G46*ED_8*EF*WY_high/AT_ADC_high*Breathing_Ratio, "N/A")</f>
        <v>0.11120232736930388</v>
      </c>
      <c r="P46" s="154">
        <f t="shared" ref="P46" si="21">IFERROR(H46*ED_8*EF*WY_mid/AT_ADC_mid*Breathing_Ratio, "N/A")</f>
        <v>3.1765599664523342E-3</v>
      </c>
      <c r="Q46" s="154">
        <f t="shared" ref="Q46" si="22">IFERROR(G46*ED_8*EF*WY_high/AT_LADC, "N/A")</f>
        <v>3.5154284136102519E-2</v>
      </c>
      <c r="R46" s="202">
        <f t="shared" ref="R46" si="23">IFERROR(H46*ED_8*EF*WY_mid/AT_LADC, "N/A")</f>
        <v>7.7825719178082188E-4</v>
      </c>
      <c r="S46" s="37">
        <v>215</v>
      </c>
      <c r="T46" s="89">
        <v>0</v>
      </c>
      <c r="U46" s="153" t="s">
        <v>69</v>
      </c>
    </row>
    <row r="47" spans="2:21" ht="26.25" thickBot="1" x14ac:dyDescent="0.25">
      <c r="B47" s="692"/>
      <c r="C47" s="731"/>
      <c r="D47" s="198" t="s">
        <v>73</v>
      </c>
      <c r="E47" s="129">
        <v>250</v>
      </c>
      <c r="F47" s="134">
        <v>250</v>
      </c>
      <c r="G47" s="199">
        <f>VLOOKUP(FinalSummary!$D47, 'ACC Manu_proc MLE'!$A$2:$R$20, 18, 0)</f>
        <v>0.24781281999999999</v>
      </c>
      <c r="H47" s="199">
        <f>VLOOKUP(FinalSummary!$D47, 'ACC Manu_proc MLE'!$A$2:$R$20, 12, 0)</f>
        <v>9.1642899999999996E-4</v>
      </c>
      <c r="I47" s="91" t="s">
        <v>64</v>
      </c>
      <c r="J47" s="91" t="s">
        <v>64</v>
      </c>
      <c r="K47" s="154">
        <f t="shared" si="13"/>
        <v>0.16858014965986393</v>
      </c>
      <c r="L47" s="154">
        <f t="shared" si="0"/>
        <v>6.2342108843537413E-4</v>
      </c>
      <c r="M47" s="202">
        <f t="shared" si="14"/>
        <v>0.12362544308390024</v>
      </c>
      <c r="N47" s="201">
        <f t="shared" si="14"/>
        <v>4.5717546485260773E-4</v>
      </c>
      <c r="O47" s="154">
        <f t="shared" ref="O47" si="24">IFERROR(G47*ED_8*EF*WY_high/AT_ADC_high*Breathing_Ratio, "N/A")</f>
        <v>0.11546585593141367</v>
      </c>
      <c r="P47" s="154">
        <f t="shared" ref="P47" si="25">IFERROR(H47*ED_8*EF*WY_mid/AT_ADC_mid*Breathing_Ratio, "N/A")</f>
        <v>4.2700074550368089E-4</v>
      </c>
      <c r="Q47" s="154">
        <f t="shared" ref="Q47" si="26">IFERROR(G47*ED_8*EF*WY_high/AT_LADC, "N/A")</f>
        <v>3.6502109294446902E-2</v>
      </c>
      <c r="R47" s="202">
        <f t="shared" ref="R47" si="27">IFERROR(H47*ED_8*EF*WY_mid/AT_LADC, "N/A")</f>
        <v>1.0461518264840182E-4</v>
      </c>
      <c r="S47" s="37">
        <v>222</v>
      </c>
      <c r="T47" s="89">
        <v>0</v>
      </c>
      <c r="U47" s="153" t="s">
        <v>69</v>
      </c>
    </row>
    <row r="48" spans="2:21" ht="26.25" thickBot="1" x14ac:dyDescent="0.25">
      <c r="B48" s="692"/>
      <c r="C48" s="731"/>
      <c r="D48" s="198" t="s">
        <v>74</v>
      </c>
      <c r="E48" s="151">
        <v>14</v>
      </c>
      <c r="F48" s="151">
        <v>14</v>
      </c>
      <c r="G48" s="199">
        <f>VLOOKUP(FinalSummary!$D48, 'ACC Manu_proc Sub'!$E$3:$V$30, 17, 0)</f>
        <v>1.2E-2</v>
      </c>
      <c r="H48" s="199">
        <f>VLOOKUP(FinalSummary!$D48, 'ACC Manu_proc Sub'!$E$3:$V$30, 18, 0)</f>
        <v>8.0000000000000002E-3</v>
      </c>
      <c r="I48" s="91" t="s">
        <v>64</v>
      </c>
      <c r="J48" s="91" t="s">
        <v>64</v>
      </c>
      <c r="K48" s="154">
        <f t="shared" si="13"/>
        <v>8.1632653061224497E-3</v>
      </c>
      <c r="L48" s="154">
        <f t="shared" si="0"/>
        <v>5.4421768707482989E-3</v>
      </c>
      <c r="M48" s="202">
        <f t="shared" si="14"/>
        <v>3.80952380952381E-3</v>
      </c>
      <c r="N48" s="201">
        <f t="shared" si="14"/>
        <v>2.5396825396825397E-3</v>
      </c>
      <c r="O48" s="154">
        <f>IFERROR(G48*ED_8*EF_14*WY_high/AT_ADC_high*Breathing_Ratio, "N/A")</f>
        <v>3.1311154598825838E-4</v>
      </c>
      <c r="P48" s="154">
        <f>IFERROR(H48*ED_8*EF_14*WY_mid/AT_ADC_mid*Breathing_Ratio, "N/A")</f>
        <v>2.0874103065883888E-4</v>
      </c>
      <c r="Q48" s="154">
        <f>IFERROR(G48*ED_8*EF_14*WY_high/AT_LADC, "N/A")</f>
        <v>9.8983650022094579E-5</v>
      </c>
      <c r="R48" s="202">
        <f>IFERROR(H48*ED_8*EF_14*WY_mid/AT_LADC, "N/A")</f>
        <v>5.1141552511415522E-5</v>
      </c>
      <c r="S48" s="37">
        <v>8</v>
      </c>
      <c r="T48" s="89">
        <v>0</v>
      </c>
      <c r="U48" s="153" t="s">
        <v>67</v>
      </c>
    </row>
    <row r="49" spans="2:21" ht="18" customHeight="1" thickBot="1" x14ac:dyDescent="0.25">
      <c r="B49" s="692"/>
      <c r="C49" s="731"/>
      <c r="D49" s="198" t="s">
        <v>75</v>
      </c>
      <c r="E49" s="129">
        <v>250</v>
      </c>
      <c r="F49" s="134">
        <v>250</v>
      </c>
      <c r="G49" s="199">
        <f>VLOOKUP(FinalSummary!$D49, 'ACC Manu_proc MLE'!$A$2:$R$20, 18, 0)</f>
        <v>0.70315924699999999</v>
      </c>
      <c r="H49" s="199">
        <f>VLOOKUP(FinalSummary!$D49, 'ACC Manu_proc MLE'!$A$2:$R$20, 12, 0)</f>
        <v>1.5045869E-2</v>
      </c>
      <c r="I49" s="91" t="s">
        <v>64</v>
      </c>
      <c r="J49" s="91" t="s">
        <v>64</v>
      </c>
      <c r="K49" s="154">
        <f t="shared" si="13"/>
        <v>0.47833962380952377</v>
      </c>
      <c r="L49" s="154">
        <f t="shared" si="0"/>
        <v>1.0235285034013605E-2</v>
      </c>
      <c r="M49" s="202">
        <f t="shared" si="14"/>
        <v>0.35078239079365081</v>
      </c>
      <c r="N49" s="201">
        <f t="shared" si="14"/>
        <v>7.5058756916099771E-3</v>
      </c>
      <c r="O49" s="154">
        <f t="shared" ref="O49" si="28">IFERROR(G49*ED_8*EF*WY_high/AT_ADC_high*Breathing_Ratio, "N/A")</f>
        <v>0.32762987932159165</v>
      </c>
      <c r="P49" s="154">
        <f t="shared" ref="P49" si="29">IFERROR(H49*ED_8*EF*WY_mid/AT_ADC_mid*Breathing_Ratio, "N/A")</f>
        <v>7.0104692013791816E-3</v>
      </c>
      <c r="Q49" s="154">
        <f t="shared" ref="Q49" si="30">IFERROR(G49*ED_8*EF*WY_high/AT_LADC, "N/A")</f>
        <v>0.10357331668876123</v>
      </c>
      <c r="R49" s="202">
        <f t="shared" ref="R49" si="31">IFERROR(H49*ED_8*EF*WY_mid/AT_LADC, "N/A")</f>
        <v>1.7175649543378995E-3</v>
      </c>
      <c r="S49" s="37">
        <v>354</v>
      </c>
      <c r="T49" s="89">
        <v>0</v>
      </c>
      <c r="U49" s="153" t="s">
        <v>69</v>
      </c>
    </row>
    <row r="50" spans="2:21" ht="18" customHeight="1" thickBot="1" x14ac:dyDescent="0.25">
      <c r="B50" s="692"/>
      <c r="C50" s="731"/>
      <c r="D50" s="198" t="s">
        <v>76</v>
      </c>
      <c r="E50" s="151">
        <v>5</v>
      </c>
      <c r="F50" s="151">
        <v>5</v>
      </c>
      <c r="G50" s="199">
        <f>VLOOKUP(FinalSummary!$D50, 'ACC Manu_proc Sub'!$E$3:$V$30, 17, 0)</f>
        <v>0.61899999999999999</v>
      </c>
      <c r="H50" s="199">
        <f>VLOOKUP(FinalSummary!$D50, 'ACC Manu_proc Sub'!$E$3:$V$30, 18, 0)</f>
        <v>0.34100000000000003</v>
      </c>
      <c r="I50" s="91" t="s">
        <v>64</v>
      </c>
      <c r="J50" s="91" t="s">
        <v>64</v>
      </c>
      <c r="K50" s="154">
        <f t="shared" si="13"/>
        <v>0.42108843537414969</v>
      </c>
      <c r="L50" s="154">
        <f t="shared" si="0"/>
        <v>0.23197278911564628</v>
      </c>
      <c r="M50" s="202">
        <f t="shared" si="14"/>
        <v>7.0181405895691606E-2</v>
      </c>
      <c r="N50" s="201">
        <f t="shared" si="14"/>
        <v>3.8662131519274376E-2</v>
      </c>
      <c r="O50" s="154">
        <f>IFERROR(G50*ED_8*EF_5*WY_high/AT_ADC_high*Breathing_Ratio, "N/A")</f>
        <v>5.7683347311527347E-3</v>
      </c>
      <c r="P50" s="154">
        <f>IFERROR(H50*ED_8*EF_5*WY_mid/AT_ADC_mid*Breathing_Ratio, "N/A")</f>
        <v>3.1777094399403601E-3</v>
      </c>
      <c r="Q50" s="154">
        <f>IFERROR(G50*ED_8*EF_5*WY_high/AT_LADC, "N/A")</f>
        <v>1.8235380762998967E-3</v>
      </c>
      <c r="R50" s="202">
        <f>IFERROR(H50*ED_8*EF_5*WY_mid/AT_LADC, "N/A")</f>
        <v>7.7853881278538821E-4</v>
      </c>
      <c r="S50" s="37">
        <v>2</v>
      </c>
      <c r="T50" s="89">
        <v>0</v>
      </c>
      <c r="U50" s="153" t="s">
        <v>67</v>
      </c>
    </row>
    <row r="51" spans="2:21" ht="18" customHeight="1" thickBot="1" x14ac:dyDescent="0.25">
      <c r="B51" s="692"/>
      <c r="C51" s="731"/>
      <c r="D51" s="198" t="s">
        <v>77</v>
      </c>
      <c r="E51" s="151">
        <v>14</v>
      </c>
      <c r="F51" s="151">
        <v>14</v>
      </c>
      <c r="G51" s="199">
        <f>VLOOKUP(FinalSummary!$D51, 'ACC Manu_proc MLE'!$A$2:$R$20, 18, 0)</f>
        <v>5.106852065</v>
      </c>
      <c r="H51" s="199">
        <f>VLOOKUP(FinalSummary!$D51, 'ACC Manu_proc MLE'!$A$2:$R$20, 12, 0)</f>
        <v>1.6906626000000001E-2</v>
      </c>
      <c r="I51" s="91" t="s">
        <v>64</v>
      </c>
      <c r="J51" s="91" t="s">
        <v>64</v>
      </c>
      <c r="K51" s="154">
        <f t="shared" si="13"/>
        <v>3.4740490238095236</v>
      </c>
      <c r="L51" s="154">
        <f t="shared" si="0"/>
        <v>1.150110612244898E-2</v>
      </c>
      <c r="M51" s="202">
        <f t="shared" si="14"/>
        <v>1.621222877777778</v>
      </c>
      <c r="N51" s="201">
        <f t="shared" si="14"/>
        <v>5.3671828571428574E-3</v>
      </c>
      <c r="O51" s="154">
        <f>IFERROR(G51*ED_8*EF_14*WY_high/AT_ADC_high*Breathing_Ratio, "N/A")</f>
        <v>0.13325119543378994</v>
      </c>
      <c r="P51" s="154">
        <f>IFERROR(H51*ED_8*EF_14*WY_mid/AT_ADC_mid*Breathing_Ratio, "N/A")</f>
        <v>4.4113831702544034E-4</v>
      </c>
      <c r="Q51" s="154">
        <f>IFERROR(G51*ED_8*EF_14*WY_high/AT_LADC, "N/A")</f>
        <v>4.2124571459714245E-2</v>
      </c>
      <c r="R51" s="202">
        <f>IFERROR(H51*ED_8*EF_14*WY_mid/AT_LADC, "N/A")</f>
        <v>1.0807888767123288E-4</v>
      </c>
      <c r="S51" s="37">
        <v>33</v>
      </c>
      <c r="T51" s="89">
        <v>0</v>
      </c>
      <c r="U51" s="153" t="s">
        <v>69</v>
      </c>
    </row>
    <row r="52" spans="2:21" ht="13.5" thickBot="1" x14ac:dyDescent="0.25">
      <c r="B52" s="692"/>
      <c r="C52" s="731"/>
      <c r="D52" s="198" t="s">
        <v>78</v>
      </c>
      <c r="E52" s="129">
        <v>250</v>
      </c>
      <c r="F52" s="129">
        <v>250</v>
      </c>
      <c r="G52" s="199">
        <f>VLOOKUP(FinalSummary!$D52, 'ACC Manu_proc MLE'!$A$2:$R$20, 18, 0)</f>
        <v>0.13325184900000001</v>
      </c>
      <c r="H52" s="199">
        <f>VLOOKUP(FinalSummary!$D52, 'ACC Manu_proc MLE'!$A$2:$R$20, 12, 0)</f>
        <v>3.6151999999999999E-4</v>
      </c>
      <c r="I52" s="91" t="s">
        <v>64</v>
      </c>
      <c r="J52" s="91" t="s">
        <v>64</v>
      </c>
      <c r="K52" s="154">
        <f t="shared" si="13"/>
        <v>9.0647516326530619E-2</v>
      </c>
      <c r="L52" s="154">
        <f t="shared" si="0"/>
        <v>2.4593197278911566E-4</v>
      </c>
      <c r="M52" s="202">
        <f t="shared" si="14"/>
        <v>6.6474845306122451E-2</v>
      </c>
      <c r="N52" s="201">
        <f t="shared" si="14"/>
        <v>1.803501133786848E-4</v>
      </c>
      <c r="O52" s="154">
        <f t="shared" ref="O52" si="32">IFERROR(G52*ED_8*EF*WY_high/AT_ADC_high*Breathing_Ratio, "N/A")</f>
        <v>6.2087339949678501E-2</v>
      </c>
      <c r="P52" s="154">
        <f t="shared" ref="P52" si="33">IFERROR(H52*ED_8*EF*WY_mid/AT_ADC_mid*Breathing_Ratio, "N/A")</f>
        <v>1.6844655670487373E-4</v>
      </c>
      <c r="Q52" s="154">
        <f t="shared" ref="Q52" si="34">IFERROR(G52*ED_8*EF*WY_high/AT_LADC, "N/A")</f>
        <v>1.962761069376933E-2</v>
      </c>
      <c r="R52" s="202">
        <f t="shared" ref="R52" si="35">IFERROR(H52*ED_8*EF*WY_mid/AT_LADC, "N/A")</f>
        <v>4.1269406392694061E-5</v>
      </c>
      <c r="S52" s="37">
        <v>1952</v>
      </c>
      <c r="T52" s="89">
        <v>0</v>
      </c>
      <c r="U52" s="153" t="s">
        <v>69</v>
      </c>
    </row>
    <row r="53" spans="2:21" ht="26.25" thickBot="1" x14ac:dyDescent="0.25">
      <c r="B53" s="692"/>
      <c r="C53" s="731"/>
      <c r="D53" s="198" t="s">
        <v>79</v>
      </c>
      <c r="E53" s="151">
        <v>5</v>
      </c>
      <c r="F53" s="151">
        <v>5</v>
      </c>
      <c r="G53" s="199">
        <f>VLOOKUP(FinalSummary!$D53, 'ACC Manu_proc Sub'!$E$3:$V$30, 17, 0)</f>
        <v>0.13400000000000001</v>
      </c>
      <c r="H53" s="199">
        <f>VLOOKUP(FinalSummary!$D53, 'ACC Manu_proc Sub'!$E$3:$V$30, 18, 0)</f>
        <v>3.2000000000000001E-2</v>
      </c>
      <c r="I53" s="91" t="s">
        <v>64</v>
      </c>
      <c r="J53" s="91" t="s">
        <v>64</v>
      </c>
      <c r="K53" s="154">
        <f t="shared" si="13"/>
        <v>9.1156462585034015E-2</v>
      </c>
      <c r="L53" s="154">
        <f t="shared" si="0"/>
        <v>2.1768707482993196E-2</v>
      </c>
      <c r="M53" s="202">
        <f t="shared" si="14"/>
        <v>1.5192743764172336E-2</v>
      </c>
      <c r="N53" s="201">
        <f t="shared" si="14"/>
        <v>3.6281179138321997E-3</v>
      </c>
      <c r="O53" s="154">
        <f>IFERROR(G53*ED_8*EF_5*WY_high/AT_ADC_high*Breathing_Ratio, "N/A")</f>
        <v>1.2487186655484111E-3</v>
      </c>
      <c r="P53" s="154">
        <f>IFERROR(H53*ED_8*EF_5*WY_mid/AT_ADC_mid*Breathing_Ratio, "N/A")</f>
        <v>2.9820147236976982E-4</v>
      </c>
      <c r="Q53" s="154">
        <f>IFERROR(G53*ED_8*EF_5*WY_high/AT_LADC, "N/A")</f>
        <v>3.9475622330240094E-4</v>
      </c>
      <c r="R53" s="202">
        <f>IFERROR(H53*ED_8*EF_5*WY_mid/AT_LADC, "N/A")</f>
        <v>7.3059360730593609E-5</v>
      </c>
      <c r="S53" s="37">
        <v>38</v>
      </c>
      <c r="T53" s="89">
        <v>0</v>
      </c>
      <c r="U53" s="153" t="s">
        <v>67</v>
      </c>
    </row>
    <row r="54" spans="2:21" ht="13.5" thickBot="1" x14ac:dyDescent="0.25">
      <c r="B54" s="692"/>
      <c r="C54" s="731"/>
      <c r="D54" s="198" t="s">
        <v>80</v>
      </c>
      <c r="E54" s="151">
        <v>14</v>
      </c>
      <c r="F54" s="151">
        <v>14</v>
      </c>
      <c r="G54" s="199">
        <f>VLOOKUP(FinalSummary!$D54, 'ACC Manu_proc MLE'!$A$2:$R$20, 18, 0)</f>
        <v>6.9571007000000004E-2</v>
      </c>
      <c r="H54" s="199">
        <f>VLOOKUP(FinalSummary!$D54, 'ACC Manu_proc MLE'!$A$2:$R$20, 12, 0)</f>
        <v>2.0100000000000001E-5</v>
      </c>
      <c r="I54" s="91" t="s">
        <v>64</v>
      </c>
      <c r="J54" s="91" t="s">
        <v>64</v>
      </c>
      <c r="K54" s="154">
        <f>IFERROR(G54*ED_8/AT_AC*Breathing_Ratio, "N/A")</f>
        <v>4.7327215646258511E-2</v>
      </c>
      <c r="L54" s="154">
        <f t="shared" si="0"/>
        <v>1.3673469387755102E-5</v>
      </c>
      <c r="M54" s="202">
        <f t="shared" si="14"/>
        <v>2.2086033968253971E-2</v>
      </c>
      <c r="N54" s="201">
        <f t="shared" si="14"/>
        <v>6.380952380952381E-6</v>
      </c>
      <c r="O54" s="154">
        <f>IFERROR(G54*ED_8*EF_14*WY_high/AT_ADC_high*Breathing_Ratio, "N/A")</f>
        <v>1.8152904631441617E-3</v>
      </c>
      <c r="P54" s="154">
        <f>IFERROR(H54*ED_8*EF_14*WY_mid/AT_ADC_mid*Breathing_Ratio, "N/A")</f>
        <v>5.244618395303327E-7</v>
      </c>
      <c r="Q54" s="154">
        <f>IFERROR(G54*ED_8*EF_14*WY_high/AT_LADC, "N/A")</f>
        <v>5.7386601738105756E-4</v>
      </c>
      <c r="R54" s="202">
        <f>IFERROR(H54*ED_8*EF_14*WY_mid/AT_LADC, "N/A")</f>
        <v>1.2849315068493151E-7</v>
      </c>
      <c r="S54" s="37">
        <v>1633</v>
      </c>
      <c r="T54" s="89">
        <v>0</v>
      </c>
      <c r="U54" s="153" t="s">
        <v>69</v>
      </c>
    </row>
    <row r="55" spans="2:21" ht="13.5" thickBot="1" x14ac:dyDescent="0.25">
      <c r="B55" s="692"/>
      <c r="C55" s="731"/>
      <c r="D55" s="198" t="s">
        <v>81</v>
      </c>
      <c r="E55" s="129">
        <v>250</v>
      </c>
      <c r="F55" s="134">
        <v>250</v>
      </c>
      <c r="G55" s="199">
        <f>VLOOKUP(FinalSummary!$D55, 'ACC Manu_proc MLE'!$A$2:$R$20, 18, 0)</f>
        <v>0.48573529700000001</v>
      </c>
      <c r="H55" s="199">
        <f>VLOOKUP(FinalSummary!$D55, 'ACC Manu_proc MLE'!$A$2:$R$20, 12, 0)</f>
        <v>1.6556959999999999E-2</v>
      </c>
      <c r="I55" s="91" t="s">
        <v>64</v>
      </c>
      <c r="J55" s="91" t="s">
        <v>64</v>
      </c>
      <c r="K55" s="154">
        <f t="shared" si="13"/>
        <v>0.33043217482993198</v>
      </c>
      <c r="L55" s="154">
        <f t="shared" si="0"/>
        <v>1.1263238095238095E-2</v>
      </c>
      <c r="M55" s="202">
        <f t="shared" si="14"/>
        <v>0.24231692820861678</v>
      </c>
      <c r="N55" s="202">
        <f t="shared" si="14"/>
        <v>8.259707936507937E-3</v>
      </c>
      <c r="O55" s="201">
        <f>IFERROR(G55*ED_8*EF*WY_high/AT_ADC_high*Breathing_Ratio, "N/A")</f>
        <v>0.22632340741776164</v>
      </c>
      <c r="P55" s="154">
        <f>IFERROR(H55*ED_8*EF*WY_mid/AT_ADC_mid*Breathing_Ratio, "N/A")</f>
        <v>7.7145466405740383E-3</v>
      </c>
      <c r="Q55" s="154">
        <f>IFERROR(G55*ED_8*EF*WY_high/AT_LADC, "N/A")</f>
        <v>7.1547399764324643E-2</v>
      </c>
      <c r="R55" s="202">
        <f>IFERROR(H55*ED_8*EF*WY_mid/AT_LADC, "N/A")</f>
        <v>1.8900639269406392E-3</v>
      </c>
      <c r="S55" s="150">
        <v>21</v>
      </c>
      <c r="T55" s="92">
        <v>0</v>
      </c>
      <c r="U55" s="153" t="s">
        <v>69</v>
      </c>
    </row>
    <row r="56" spans="2:21" ht="13.5" thickBot="1" x14ac:dyDescent="0.25">
      <c r="B56" s="692"/>
      <c r="C56" s="732"/>
      <c r="D56" s="198" t="s">
        <v>82</v>
      </c>
      <c r="E56" s="129">
        <v>250</v>
      </c>
      <c r="F56" s="129">
        <v>250</v>
      </c>
      <c r="G56" s="188">
        <f>VLOOKUP(FinalSummary!$D56, 'ACC Manu_proc MLE'!$A$2:$R$20, 18, 0)</f>
        <v>2.0432645999999999E-2</v>
      </c>
      <c r="H56" s="188">
        <f>VLOOKUP(FinalSummary!$D56, 'ACC Manu_proc MLE'!$A$2:$R$20, 12, 0)</f>
        <v>5.7846080000000001E-3</v>
      </c>
      <c r="I56" s="140" t="s">
        <v>64</v>
      </c>
      <c r="J56" s="127" t="s">
        <v>64</v>
      </c>
      <c r="K56" s="154">
        <f>IFERROR(G56*ED_8/AT_AC*Breathing_Ratio, "N/A")</f>
        <v>1.389975918367347E-2</v>
      </c>
      <c r="L56" s="202">
        <f>IFERROR(H56*ED_8/AT_AC*Breathing_Ratio, "N/A")</f>
        <v>3.9351074829931977E-3</v>
      </c>
      <c r="M56" s="202">
        <f t="shared" si="14"/>
        <v>1.0193156734693877E-2</v>
      </c>
      <c r="N56" s="201">
        <f t="shared" si="14"/>
        <v>2.8857454875283448E-3</v>
      </c>
      <c r="O56" s="480">
        <f>IFERROR(G56*ED_8*EF*WY_high/AT_ADC_high*Breathing_Ratio, "N/A")</f>
        <v>9.5203830025160745E-3</v>
      </c>
      <c r="P56" s="480">
        <f>IFERROR(H56*ED_8*EF*WY_mid/AT_ADC_mid*Breathing_Ratio, "N/A")</f>
        <v>2.6952790979405464E-3</v>
      </c>
      <c r="Q56" s="154">
        <f>IFERROR(G56*ED_8*EF*WY_high/AT_LADC, "N/A")</f>
        <v>3.0096694653115332E-3</v>
      </c>
      <c r="R56" s="491">
        <f>IFERROR(H56*ED_8*EF*WY_mid/AT_LADC, "N/A")</f>
        <v>6.6034337899543386E-4</v>
      </c>
      <c r="S56" s="152">
        <v>39</v>
      </c>
      <c r="T56" s="100">
        <v>0</v>
      </c>
      <c r="U56" s="241" t="s">
        <v>69</v>
      </c>
    </row>
    <row r="57" spans="2:21" ht="26.25" thickBot="1" x14ac:dyDescent="0.25">
      <c r="B57" s="692"/>
      <c r="C57" s="730" t="s">
        <v>92</v>
      </c>
      <c r="D57" s="197" t="s">
        <v>63</v>
      </c>
      <c r="E57" s="129">
        <v>167</v>
      </c>
      <c r="F57" s="129">
        <v>167</v>
      </c>
      <c r="G57" s="199">
        <f>VLOOKUP(FinalSummary!$D57, 'ACC Manu_proc MLE'!$A$2:$R$20, 18, 0)</f>
        <v>0.43962918400000001</v>
      </c>
      <c r="H57" s="199">
        <f>VLOOKUP(FinalSummary!$D57, 'ACC Manu_proc MLE'!$A$2:$R$20, 12, 0)</f>
        <v>5.5305900000000002E-3</v>
      </c>
      <c r="I57" s="91" t="s">
        <v>64</v>
      </c>
      <c r="J57" s="93" t="s">
        <v>64</v>
      </c>
      <c r="K57" s="478">
        <f t="shared" ref="K57:L72" si="36">IFERROR(G57*ED_12/AT_AC*Breathing_Ratio, "N/A")</f>
        <v>0.44860120816326532</v>
      </c>
      <c r="L57" s="479">
        <f t="shared" si="36"/>
        <v>5.6434591836734688E-3</v>
      </c>
      <c r="M57" s="479">
        <f t="shared" ref="M57:N71" si="37">IF(G57&lt;&gt;"-", IF(E57&gt;=EF_ST, G57*ED_12*EF_ST/AT_ADC_ST*Breathing_Ratio, G57*ED_12*E57/AT_ADC_ST*Breathing_Ratio),"-")</f>
        <v>0.32897421931972792</v>
      </c>
      <c r="N57" s="479">
        <f t="shared" si="37"/>
        <v>4.1385367346938777E-3</v>
      </c>
      <c r="O57" s="154">
        <f>IFERROR(G57*ED_12*EF_12*WY_high/AT_ADC_high*Breathing_Ratio, "N/A")</f>
        <v>0.20525041578976796</v>
      </c>
      <c r="P57" s="479">
        <f>IFERROR(H57*ED_12*EF_12*WY_mid/AT_ADC_mid*Breathing_Ratio, "N/A")</f>
        <v>2.5820758456807378E-3</v>
      </c>
      <c r="Q57" s="478">
        <f>IFERROR(G57*ED_12*EF_12*WY_high/AT_LADC, "N/A")</f>
        <v>6.4885615314184714E-2</v>
      </c>
      <c r="R57" s="497">
        <f>IFERROR(H57*ED_12*EF_12*WY_mid/AT_LADC, "N/A")</f>
        <v>6.3260858219178079E-4</v>
      </c>
      <c r="S57" s="150">
        <v>455</v>
      </c>
      <c r="T57" s="92">
        <v>0</v>
      </c>
      <c r="U57" s="153" t="s">
        <v>65</v>
      </c>
    </row>
    <row r="58" spans="2:21" ht="26.25" thickBot="1" x14ac:dyDescent="0.25">
      <c r="B58" s="692"/>
      <c r="C58" s="731"/>
      <c r="D58" s="198" t="s">
        <v>66</v>
      </c>
      <c r="E58" s="151">
        <v>5</v>
      </c>
      <c r="F58" s="151">
        <v>5</v>
      </c>
      <c r="G58" s="199">
        <f>VLOOKUP(FinalSummary!$D58, 'ACC Manu_proc Sub'!$E$3:$V$30, 17, 0)</f>
        <v>0.78400000000000003</v>
      </c>
      <c r="H58" s="246">
        <f>VLOOKUP(FinalSummary!$D58, 'ACC Manu_proc Sub'!$E$3:$V$30, 18, 0)</f>
        <v>0.37</v>
      </c>
      <c r="I58" s="91" t="s">
        <v>64</v>
      </c>
      <c r="J58" s="93" t="s">
        <v>64</v>
      </c>
      <c r="K58" s="202">
        <f t="shared" si="36"/>
        <v>0.80000000000000016</v>
      </c>
      <c r="L58" s="154">
        <f t="shared" si="36"/>
        <v>0.37755102040816318</v>
      </c>
      <c r="M58" s="154">
        <f t="shared" si="37"/>
        <v>0.13333333333333336</v>
      </c>
      <c r="N58" s="154">
        <f t="shared" si="37"/>
        <v>6.2925170068027197E-2</v>
      </c>
      <c r="O58" s="154">
        <f>IFERROR(G58*ED_12*EF_5*WY_high/AT_ADC_high*Breathing_Ratio, "N/A")</f>
        <v>1.0958904109589045E-2</v>
      </c>
      <c r="P58" s="154">
        <f>IFERROR(H58*ED_12*EF_5*WY_mid/AT_ADC_mid*Breathing_Ratio, "N/A")</f>
        <v>5.1719317864131944E-3</v>
      </c>
      <c r="Q58" s="202">
        <f>IFERROR(G58*ED_12*EF_5*WY_high/AT_LADC, "N/A")</f>
        <v>3.4644277507733102E-3</v>
      </c>
      <c r="R58" s="201">
        <f>IFERROR(H58*ED_12*EF_5*WY_mid/AT_LADC, "N/A")</f>
        <v>1.2671232876712325E-3</v>
      </c>
      <c r="S58" s="150">
        <v>3</v>
      </c>
      <c r="T58" s="92">
        <v>0</v>
      </c>
      <c r="U58" s="153" t="s">
        <v>67</v>
      </c>
    </row>
    <row r="59" spans="2:21" ht="13.5" thickBot="1" x14ac:dyDescent="0.25">
      <c r="B59" s="692"/>
      <c r="C59" s="731"/>
      <c r="D59" s="198" t="s">
        <v>68</v>
      </c>
      <c r="E59" s="129">
        <v>167</v>
      </c>
      <c r="F59" s="129">
        <v>167</v>
      </c>
      <c r="G59" s="199">
        <f>VLOOKUP(FinalSummary!$D59, 'ACC Manu_proc MLE'!$A$2:$R$20, 18, 0)</f>
        <v>0.101531101</v>
      </c>
      <c r="H59" s="199">
        <f>VLOOKUP(FinalSummary!$D59, 'ACC Manu_proc MLE'!$A$2:$R$20, 12, 0)</f>
        <v>2.6054600000000001E-4</v>
      </c>
      <c r="I59" s="91" t="s">
        <v>64</v>
      </c>
      <c r="J59" s="93" t="s">
        <v>64</v>
      </c>
      <c r="K59" s="202">
        <f t="shared" si="36"/>
        <v>0.10360316428571428</v>
      </c>
      <c r="L59" s="154">
        <f t="shared" si="36"/>
        <v>2.6586326530612247E-4</v>
      </c>
      <c r="M59" s="154">
        <f t="shared" si="37"/>
        <v>7.5975653809523813E-2</v>
      </c>
      <c r="N59" s="154">
        <f t="shared" si="37"/>
        <v>1.9496639455782316E-4</v>
      </c>
      <c r="O59" s="154">
        <f>IFERROR(G59*ED_12*EF_12*WY_high/AT_ADC_high*Breathing_Ratio, "N/A")</f>
        <v>4.7401995714285709E-2</v>
      </c>
      <c r="P59" s="154">
        <f>IFERROR(H59*ED_12*EF_12*WY_mid/AT_ADC_mid*Breathing_Ratio, "N/A")</f>
        <v>1.2164154878389713E-4</v>
      </c>
      <c r="Q59" s="202">
        <f>IFERROR(G59*ED_12*EF_12*WY_high/AT_LADC, "N/A")</f>
        <v>1.4985147032258063E-2</v>
      </c>
      <c r="R59" s="201">
        <f>IFERROR(H59*ED_12*EF_12*WY_mid/AT_LADC, "N/A")</f>
        <v>2.9802179452054796E-5</v>
      </c>
      <c r="S59" s="150">
        <v>313</v>
      </c>
      <c r="T59" s="92">
        <v>0</v>
      </c>
      <c r="U59" s="153" t="s">
        <v>69</v>
      </c>
    </row>
    <row r="60" spans="2:21" ht="26.25" thickBot="1" x14ac:dyDescent="0.25">
      <c r="B60" s="692"/>
      <c r="C60" s="731"/>
      <c r="D60" s="198" t="s">
        <v>70</v>
      </c>
      <c r="E60" s="151">
        <v>5</v>
      </c>
      <c r="F60" s="151">
        <v>5</v>
      </c>
      <c r="G60" s="199">
        <f>VLOOKUP(FinalSummary!$D60, 'ACC Manu_proc Sub'!$E$3:$V$30, 17, 0)</f>
        <v>0.13400000000000001</v>
      </c>
      <c r="H60" s="199">
        <f>VLOOKUP(FinalSummary!$D60, 'ACC Manu_proc Sub'!$E$3:$V$30, 18, 0)</f>
        <v>0.13400000000000001</v>
      </c>
      <c r="I60" s="91" t="s">
        <v>64</v>
      </c>
      <c r="J60" s="93" t="s">
        <v>64</v>
      </c>
      <c r="K60" s="202">
        <f t="shared" si="36"/>
        <v>0.13673469387755102</v>
      </c>
      <c r="L60" s="154">
        <f t="shared" si="36"/>
        <v>0.13673469387755102</v>
      </c>
      <c r="M60" s="154">
        <f t="shared" si="37"/>
        <v>2.2789115646258507E-2</v>
      </c>
      <c r="N60" s="154">
        <f t="shared" si="37"/>
        <v>2.2789115646258507E-2</v>
      </c>
      <c r="O60" s="154">
        <f>IFERROR(G60*ED_12*EF_5*WY_high/AT_ADC_high*Breathing_Ratio, "N/A")</f>
        <v>1.873077998322617E-3</v>
      </c>
      <c r="P60" s="154">
        <f>IFERROR(H60*ED_12*EF_5*WY_mid/AT_ADC_mid*Breathing_Ratio, "N/A")</f>
        <v>1.8730779983226172E-3</v>
      </c>
      <c r="Q60" s="202">
        <f>IFERROR(G60*ED_12*EF_5*WY_high/AT_LADC, "N/A")</f>
        <v>5.9213433495360144E-4</v>
      </c>
      <c r="R60" s="201">
        <f>IFERROR(H60*ED_12*EF_5*WY_mid/AT_LADC, "N/A")</f>
        <v>4.5890410958904118E-4</v>
      </c>
      <c r="S60" s="150">
        <v>5</v>
      </c>
      <c r="T60" s="92">
        <v>0</v>
      </c>
      <c r="U60" s="153" t="s">
        <v>67</v>
      </c>
    </row>
    <row r="61" spans="2:21" ht="26.25" thickBot="1" x14ac:dyDescent="0.25">
      <c r="B61" s="692"/>
      <c r="C61" s="731"/>
      <c r="D61" s="198" t="s">
        <v>71</v>
      </c>
      <c r="E61" s="151">
        <v>14</v>
      </c>
      <c r="F61" s="151">
        <v>14</v>
      </c>
      <c r="G61" s="199">
        <f>VLOOKUP(FinalSummary!$D61, 'ACC Manu_proc Sub'!$E$3:$V$30, 17, 0)</f>
        <v>0.13900000000000001</v>
      </c>
      <c r="H61" s="199">
        <f>VLOOKUP(FinalSummary!$D61, 'ACC Manu_proc Sub'!$E$3:$V$30, 18, 0)</f>
        <v>1.7000000000000001E-2</v>
      </c>
      <c r="I61" s="91" t="s">
        <v>64</v>
      </c>
      <c r="J61" s="93" t="s">
        <v>64</v>
      </c>
      <c r="K61" s="202">
        <f t="shared" si="36"/>
        <v>0.14183673469387756</v>
      </c>
      <c r="L61" s="154">
        <f t="shared" si="36"/>
        <v>1.7346938775510207E-2</v>
      </c>
      <c r="M61" s="154">
        <f t="shared" si="37"/>
        <v>6.6190476190476202E-2</v>
      </c>
      <c r="N61" s="154">
        <f t="shared" si="37"/>
        <v>8.0952380952380963E-3</v>
      </c>
      <c r="O61" s="154">
        <f>IFERROR(G61*ED_12*EF_14*WY_high/AT_ADC_high*Breathing_Ratio, "N/A")</f>
        <v>5.440313111545989E-3</v>
      </c>
      <c r="P61" s="154">
        <f>IFERROR(H61*ED_12*EF_14*WY_mid/AT_ADC_mid*Breathing_Ratio, "N/A")</f>
        <v>6.6536203522504908E-4</v>
      </c>
      <c r="Q61" s="202">
        <f>IFERROR(G61*ED_12*EF_14*WY_high/AT_LADC, "N/A")</f>
        <v>1.7198409191338934E-3</v>
      </c>
      <c r="R61" s="201">
        <f>IFERROR(H61*ED_12*EF_14*WY_mid/AT_LADC, "N/A")</f>
        <v>1.6301369863013702E-4</v>
      </c>
      <c r="S61" s="150">
        <v>4</v>
      </c>
      <c r="T61" s="92">
        <v>0</v>
      </c>
      <c r="U61" s="153" t="s">
        <v>67</v>
      </c>
    </row>
    <row r="62" spans="2:21" ht="13.5" thickBot="1" x14ac:dyDescent="0.25">
      <c r="B62" s="692"/>
      <c r="C62" s="731"/>
      <c r="D62" s="198" t="s">
        <v>72</v>
      </c>
      <c r="E62" s="129">
        <v>167</v>
      </c>
      <c r="F62" s="129">
        <v>167</v>
      </c>
      <c r="G62" s="199">
        <f>VLOOKUP(FinalSummary!$D62, 'ACC Manu_proc MLE'!$A$2:$R$20, 18, 0)</f>
        <v>0.23866243500000001</v>
      </c>
      <c r="H62" s="199">
        <f>VLOOKUP(FinalSummary!$D62, 'ACC Manu_proc MLE'!$A$2:$R$20, 12, 0)</f>
        <v>6.8175329999999998E-3</v>
      </c>
      <c r="I62" s="91" t="s">
        <v>64</v>
      </c>
      <c r="J62" s="93" t="s">
        <v>64</v>
      </c>
      <c r="K62" s="202">
        <f t="shared" si="36"/>
        <v>0.24353309693877556</v>
      </c>
      <c r="L62" s="154">
        <f t="shared" si="36"/>
        <v>6.9566663265306118E-3</v>
      </c>
      <c r="M62" s="154">
        <f t="shared" si="37"/>
        <v>0.17859093775510204</v>
      </c>
      <c r="N62" s="154">
        <f t="shared" si="37"/>
        <v>5.1015553061224484E-3</v>
      </c>
      <c r="O62" s="154">
        <f>IFERROR(G62*ED_12*EF_12*WY_high/AT_ADC_high*Breathing_Ratio, "N/A")</f>
        <v>0.1114247320240425</v>
      </c>
      <c r="P62" s="154">
        <f>IFERROR(H62*ED_12*EF_12*WY_mid/AT_ADC_mid*Breathing_Ratio, "N/A")</f>
        <v>3.1829130863852387E-3</v>
      </c>
      <c r="Q62" s="202">
        <f>IFERROR(G62*ED_12*EF_12*WY_high/AT_LADC, "N/A")</f>
        <v>3.5224592704374731E-2</v>
      </c>
      <c r="R62" s="201">
        <f>IFERROR(H62*ED_12*EF_12*WY_mid/AT_LADC, "N/A")</f>
        <v>7.7981370616438345E-4</v>
      </c>
      <c r="S62" s="150">
        <v>215</v>
      </c>
      <c r="T62" s="92">
        <v>0</v>
      </c>
      <c r="U62" s="153" t="s">
        <v>69</v>
      </c>
    </row>
    <row r="63" spans="2:21" ht="26.25" thickBot="1" x14ac:dyDescent="0.25">
      <c r="B63" s="692"/>
      <c r="C63" s="731"/>
      <c r="D63" s="198" t="s">
        <v>73</v>
      </c>
      <c r="E63" s="129">
        <v>167</v>
      </c>
      <c r="F63" s="129">
        <v>167</v>
      </c>
      <c r="G63" s="199">
        <f>VLOOKUP(FinalSummary!$D63, 'ACC Manu_proc MLE'!$A$2:$R$20, 18, 0)</f>
        <v>0.24781281999999999</v>
      </c>
      <c r="H63" s="199">
        <f>VLOOKUP(FinalSummary!$D63, 'ACC Manu_proc MLE'!$A$2:$R$20, 12, 0)</f>
        <v>9.1642899999999996E-4</v>
      </c>
      <c r="I63" s="91" t="s">
        <v>64</v>
      </c>
      <c r="J63" s="93" t="s">
        <v>64</v>
      </c>
      <c r="K63" s="202">
        <f t="shared" si="36"/>
        <v>0.2528702244897959</v>
      </c>
      <c r="L63" s="154">
        <f t="shared" si="36"/>
        <v>9.3513163265306119E-4</v>
      </c>
      <c r="M63" s="154">
        <f t="shared" si="37"/>
        <v>0.18543816462585033</v>
      </c>
      <c r="N63" s="154">
        <f t="shared" si="37"/>
        <v>6.8576319727891156E-4</v>
      </c>
      <c r="O63" s="154">
        <f>IFERROR(G63*ED_12*EF_12*WY_high/AT_ADC_high*Breathing_Ratio, "N/A")</f>
        <v>0.1156967876432765</v>
      </c>
      <c r="P63" s="154">
        <f>IFERROR(H63*ED_12*EF_12*WY_mid/AT_ADC_mid*Breathing_Ratio, "N/A")</f>
        <v>4.2785474699468835E-4</v>
      </c>
      <c r="Q63" s="202">
        <f>IFERROR(G63*ED_12*EF_12*WY_high/AT_LADC, "N/A")</f>
        <v>3.6575113513035794E-2</v>
      </c>
      <c r="R63" s="201">
        <f>IFERROR(H63*ED_12*EF_12*WY_mid/AT_LADC, "N/A")</f>
        <v>1.0482441301369864E-4</v>
      </c>
      <c r="S63" s="150">
        <v>222</v>
      </c>
      <c r="T63" s="92">
        <v>0</v>
      </c>
      <c r="U63" s="153" t="s">
        <v>69</v>
      </c>
    </row>
    <row r="64" spans="2:21" ht="26.25" thickBot="1" x14ac:dyDescent="0.25">
      <c r="B64" s="692"/>
      <c r="C64" s="731"/>
      <c r="D64" s="198" t="s">
        <v>74</v>
      </c>
      <c r="E64" s="151">
        <v>14</v>
      </c>
      <c r="F64" s="151">
        <v>14</v>
      </c>
      <c r="G64" s="199">
        <f>VLOOKUP(FinalSummary!$D64, 'ACC Manu_proc Sub'!$E$3:$V$30, 17, 0)</f>
        <v>1.2E-2</v>
      </c>
      <c r="H64" s="199">
        <f>VLOOKUP(FinalSummary!$D64, 'ACC Manu_proc Sub'!$E$3:$V$30, 18, 0)</f>
        <v>8.0000000000000002E-3</v>
      </c>
      <c r="I64" s="91" t="s">
        <v>64</v>
      </c>
      <c r="J64" s="93" t="s">
        <v>64</v>
      </c>
      <c r="K64" s="202">
        <f t="shared" si="36"/>
        <v>1.2244897959183676E-2</v>
      </c>
      <c r="L64" s="154">
        <f t="shared" si="36"/>
        <v>8.1632653061224497E-3</v>
      </c>
      <c r="M64" s="154">
        <f t="shared" si="37"/>
        <v>5.7142857142857143E-3</v>
      </c>
      <c r="N64" s="154">
        <f t="shared" si="37"/>
        <v>3.80952380952381E-3</v>
      </c>
      <c r="O64" s="154">
        <f>IFERROR(G64*ED_12*EF_14*WY_high/AT_ADC_high*Breathing_Ratio, "N/A")</f>
        <v>4.6966731898238749E-4</v>
      </c>
      <c r="P64" s="154">
        <f>IFERROR(H64*ED_12*EF_14*WY_mid/AT_ADC_mid*Breathing_Ratio, "N/A")</f>
        <v>3.1311154598825833E-4</v>
      </c>
      <c r="Q64" s="202">
        <f>IFERROR(G64*ED_12*EF_14*WY_high/AT_LADC, "N/A")</f>
        <v>1.4847547503314185E-4</v>
      </c>
      <c r="R64" s="201">
        <f>IFERROR(H64*ED_12*EF_14*WY_mid/AT_LADC, "N/A")</f>
        <v>7.6712328767123287E-5</v>
      </c>
      <c r="S64" s="150">
        <v>8</v>
      </c>
      <c r="T64" s="92">
        <v>0</v>
      </c>
      <c r="U64" s="153" t="s">
        <v>67</v>
      </c>
    </row>
    <row r="65" spans="2:21" ht="13.5" thickBot="1" x14ac:dyDescent="0.25">
      <c r="B65" s="692"/>
      <c r="C65" s="731"/>
      <c r="D65" s="198" t="s">
        <v>75</v>
      </c>
      <c r="E65" s="129">
        <v>167</v>
      </c>
      <c r="F65" s="129">
        <v>167</v>
      </c>
      <c r="G65" s="199">
        <f>VLOOKUP(FinalSummary!$D65, 'ACC Manu_proc MLE'!$A$2:$R$20, 18, 0)</f>
        <v>0.70315924699999999</v>
      </c>
      <c r="H65" s="199">
        <f>VLOOKUP(FinalSummary!$D65, 'ACC Manu_proc MLE'!$A$2:$R$20, 12, 0)</f>
        <v>1.5045869E-2</v>
      </c>
      <c r="I65" s="91" t="s">
        <v>64</v>
      </c>
      <c r="J65" s="93" t="s">
        <v>64</v>
      </c>
      <c r="K65" s="202">
        <f t="shared" si="36"/>
        <v>0.71750943571428571</v>
      </c>
      <c r="L65" s="154">
        <f t="shared" si="36"/>
        <v>1.5352927551020407E-2</v>
      </c>
      <c r="M65" s="154">
        <f t="shared" si="37"/>
        <v>0.52617358619047627</v>
      </c>
      <c r="N65" s="154">
        <f t="shared" si="37"/>
        <v>1.1258813537414964E-2</v>
      </c>
      <c r="O65" s="154">
        <f>IFERROR(G65*ED_12*EF_12*WY_high/AT_ADC_high*Breathing_Ratio, "N/A")</f>
        <v>0.32828513908023482</v>
      </c>
      <c r="P65" s="154">
        <f>IFERROR(H65*ED_12*EF_12*WY_mid/AT_ADC_mid*Breathing_Ratio, "N/A")</f>
        <v>7.0244901397819399E-3</v>
      </c>
      <c r="Q65" s="202">
        <f>IFERROR(G65*ED_12*EF_12*WY_high/AT_LADC, "N/A")</f>
        <v>0.10378046332213876</v>
      </c>
      <c r="R65" s="201">
        <f>IFERROR(H65*ED_12*EF_12*WY_mid/AT_LADC, "N/A")</f>
        <v>1.7210000842465753E-3</v>
      </c>
      <c r="S65" s="150">
        <v>354</v>
      </c>
      <c r="T65" s="92">
        <v>0</v>
      </c>
      <c r="U65" s="153" t="s">
        <v>69</v>
      </c>
    </row>
    <row r="66" spans="2:21" ht="26.45" customHeight="1" thickBot="1" x14ac:dyDescent="0.25">
      <c r="B66" s="692"/>
      <c r="C66" s="731"/>
      <c r="D66" s="198" t="s">
        <v>76</v>
      </c>
      <c r="E66" s="151">
        <v>5</v>
      </c>
      <c r="F66" s="151">
        <v>5</v>
      </c>
      <c r="G66" s="199">
        <f>VLOOKUP(FinalSummary!$D66, 'ACC Manu_proc Sub'!$E$3:$V$30, 17, 0)</f>
        <v>0.61899999999999999</v>
      </c>
      <c r="H66" s="199">
        <f>VLOOKUP(FinalSummary!$D66, 'ACC Manu_proc Sub'!$E$3:$V$30, 18, 0)</f>
        <v>0.34100000000000003</v>
      </c>
      <c r="I66" s="91" t="s">
        <v>64</v>
      </c>
      <c r="J66" s="93" t="s">
        <v>64</v>
      </c>
      <c r="K66" s="202">
        <f t="shared" si="36"/>
        <v>0.63163265306122451</v>
      </c>
      <c r="L66" s="154">
        <f t="shared" si="36"/>
        <v>0.3479591836734694</v>
      </c>
      <c r="M66" s="154">
        <f t="shared" si="37"/>
        <v>0.10527210884353742</v>
      </c>
      <c r="N66" s="154">
        <f t="shared" si="37"/>
        <v>5.7993197278911564E-2</v>
      </c>
      <c r="O66" s="154">
        <f>IFERROR(G66*ED_12*EF_5*WY_high/AT_ADC_high*Breathing_Ratio, "N/A")</f>
        <v>8.6525020967291016E-3</v>
      </c>
      <c r="P66" s="154">
        <f>IFERROR(H66*ED_12*EF_5*WY_mid/AT_ADC_mid*Breathing_Ratio, "N/A")</f>
        <v>4.7665641599105397E-3</v>
      </c>
      <c r="Q66" s="202">
        <f>IFERROR(G66*ED_12*EF_5*WY_high/AT_LADC, "N/A")</f>
        <v>2.7353071144498452E-3</v>
      </c>
      <c r="R66" s="201">
        <f>IFERROR(H66*ED_12*EF_5*WY_mid/AT_LADC, "N/A")</f>
        <v>1.1678082191780821E-3</v>
      </c>
      <c r="S66" s="150">
        <v>2</v>
      </c>
      <c r="T66" s="92">
        <v>0</v>
      </c>
      <c r="U66" s="153" t="s">
        <v>67</v>
      </c>
    </row>
    <row r="67" spans="2:21" ht="26.45" customHeight="1" thickBot="1" x14ac:dyDescent="0.25">
      <c r="B67" s="692"/>
      <c r="C67" s="731"/>
      <c r="D67" s="198" t="s">
        <v>77</v>
      </c>
      <c r="E67" s="151">
        <v>14</v>
      </c>
      <c r="F67" s="151">
        <v>14</v>
      </c>
      <c r="G67" s="199">
        <f>VLOOKUP(FinalSummary!$D67, 'ACC Manu_proc MLE'!$A$2:$R$20, 18, 0)</f>
        <v>5.106852065</v>
      </c>
      <c r="H67" s="199">
        <f>VLOOKUP(FinalSummary!$D67, 'ACC Manu_proc MLE'!$A$2:$R$20, 12, 0)</f>
        <v>1.6906626000000001E-2</v>
      </c>
      <c r="I67" s="91" t="s">
        <v>64</v>
      </c>
      <c r="J67" s="93" t="s">
        <v>64</v>
      </c>
      <c r="K67" s="202">
        <f t="shared" si="36"/>
        <v>5.2110735357142861</v>
      </c>
      <c r="L67" s="154">
        <f t="shared" si="36"/>
        <v>1.7251659183673471E-2</v>
      </c>
      <c r="M67" s="154">
        <f t="shared" si="37"/>
        <v>2.4318343166666669</v>
      </c>
      <c r="N67" s="154">
        <f t="shared" si="37"/>
        <v>8.0507742857142857E-3</v>
      </c>
      <c r="O67" s="154">
        <f>IFERROR(G67*ED_12*EF_14*WY_high/AT_ADC_high*Breathing_Ratio, "N/A")</f>
        <v>0.19987679315068496</v>
      </c>
      <c r="P67" s="154">
        <f>IFERROR(H67*ED_12*EF_14*WY_mid/AT_ADC_mid*Breathing_Ratio, "N/A")</f>
        <v>6.6170747553816059E-4</v>
      </c>
      <c r="Q67" s="202">
        <f>IFERROR(G67*ED_12*EF_14*WY_high/AT_LADC, "N/A")</f>
        <v>6.3186857189571372E-2</v>
      </c>
      <c r="R67" s="201">
        <f>IFERROR(H67*ED_12*EF_14*WY_mid/AT_LADC, "N/A")</f>
        <v>1.6211833150684934E-4</v>
      </c>
      <c r="S67" s="150">
        <v>33</v>
      </c>
      <c r="T67" s="92">
        <v>0</v>
      </c>
      <c r="U67" s="153" t="s">
        <v>69</v>
      </c>
    </row>
    <row r="68" spans="2:21" ht="13.5" thickBot="1" x14ac:dyDescent="0.25">
      <c r="B68" s="692"/>
      <c r="C68" s="731"/>
      <c r="D68" s="198" t="s">
        <v>78</v>
      </c>
      <c r="E68" s="129">
        <v>167</v>
      </c>
      <c r="F68" s="129">
        <v>167</v>
      </c>
      <c r="G68" s="199">
        <f>VLOOKUP(FinalSummary!$D68, 'ACC Manu_proc MLE'!$A$2:$R$20, 18, 0)</f>
        <v>0.13325184900000001</v>
      </c>
      <c r="H68" s="199">
        <f>VLOOKUP(FinalSummary!$D68, 'ACC Manu_proc MLE'!$A$2:$R$20, 12, 0)</f>
        <v>3.6151999999999999E-4</v>
      </c>
      <c r="I68" s="91" t="s">
        <v>64</v>
      </c>
      <c r="J68" s="93" t="s">
        <v>64</v>
      </c>
      <c r="K68" s="202">
        <f t="shared" si="36"/>
        <v>0.13597127448979593</v>
      </c>
      <c r="L68" s="154">
        <f t="shared" si="36"/>
        <v>3.6889795918367349E-4</v>
      </c>
      <c r="M68" s="154">
        <f t="shared" si="37"/>
        <v>9.9712267959183684E-2</v>
      </c>
      <c r="N68" s="154">
        <f t="shared" si="37"/>
        <v>2.7052517006802724E-4</v>
      </c>
      <c r="O68" s="154">
        <f>IFERROR(G68*ED_12*EF_12*WY_high/AT_ADC_high*Breathing_Ratio, "N/A")</f>
        <v>6.2211514629577858E-2</v>
      </c>
      <c r="P68" s="154">
        <f>IFERROR(H68*ED_12*EF_12*WY_mid/AT_ADC_mid*Breathing_Ratio, "N/A")</f>
        <v>1.6878344981828349E-4</v>
      </c>
      <c r="Q68" s="202">
        <f>IFERROR(G68*ED_12*EF_12*WY_high/AT_LADC, "N/A")</f>
        <v>1.9666865915156869E-2</v>
      </c>
      <c r="R68" s="201">
        <f>IFERROR(H68*ED_12*EF_12*WY_mid/AT_LADC, "N/A")</f>
        <v>4.1351945205479455E-5</v>
      </c>
      <c r="S68" s="150">
        <v>1952</v>
      </c>
      <c r="T68" s="92">
        <v>0</v>
      </c>
      <c r="U68" s="153" t="s">
        <v>69</v>
      </c>
    </row>
    <row r="69" spans="2:21" ht="26.25" thickBot="1" x14ac:dyDescent="0.25">
      <c r="B69" s="692"/>
      <c r="C69" s="731"/>
      <c r="D69" s="198" t="s">
        <v>79</v>
      </c>
      <c r="E69" s="151">
        <v>5</v>
      </c>
      <c r="F69" s="151">
        <v>5</v>
      </c>
      <c r="G69" s="199">
        <f>VLOOKUP(FinalSummary!$D69, 'ACC Manu_proc Sub'!$E$3:$V$30, 17, 0)</f>
        <v>0.13400000000000001</v>
      </c>
      <c r="H69" s="199">
        <f>VLOOKUP(FinalSummary!$D69, 'ACC Manu_proc Sub'!$E$3:$V$30, 18, 0)</f>
        <v>3.2000000000000001E-2</v>
      </c>
      <c r="I69" s="91" t="s">
        <v>64</v>
      </c>
      <c r="J69" s="93" t="s">
        <v>64</v>
      </c>
      <c r="K69" s="202">
        <f t="shared" si="36"/>
        <v>0.13673469387755102</v>
      </c>
      <c r="L69" s="154">
        <f t="shared" si="36"/>
        <v>3.2653061224489799E-2</v>
      </c>
      <c r="M69" s="154">
        <f t="shared" si="37"/>
        <v>2.2789115646258507E-2</v>
      </c>
      <c r="N69" s="154">
        <f t="shared" si="37"/>
        <v>5.4421768707482989E-3</v>
      </c>
      <c r="O69" s="154">
        <f>IFERROR(G69*ED_12*EF_5*WY_high/AT_ADC_high*Breathing_Ratio, "N/A")</f>
        <v>1.873077998322617E-3</v>
      </c>
      <c r="P69" s="154">
        <f>IFERROR(H69*ED_12*EF_5*WY_mid/AT_ADC_mid*Breathing_Ratio, "N/A")</f>
        <v>4.4730220855465473E-4</v>
      </c>
      <c r="Q69" s="202">
        <f>IFERROR(G69*ED_12*EF_5*WY_high/AT_LADC, "N/A")</f>
        <v>5.9213433495360144E-4</v>
      </c>
      <c r="R69" s="201">
        <f>IFERROR(H69*ED_12*EF_5*WY_mid/AT_LADC, "N/A")</f>
        <v>1.095890410958904E-4</v>
      </c>
      <c r="S69" s="150">
        <v>38</v>
      </c>
      <c r="T69" s="92">
        <v>0</v>
      </c>
      <c r="U69" s="153" t="s">
        <v>67</v>
      </c>
    </row>
    <row r="70" spans="2:21" ht="13.5" thickBot="1" x14ac:dyDescent="0.25">
      <c r="B70" s="692"/>
      <c r="C70" s="731"/>
      <c r="D70" s="198" t="s">
        <v>80</v>
      </c>
      <c r="E70" s="151">
        <v>14</v>
      </c>
      <c r="F70" s="151">
        <v>14</v>
      </c>
      <c r="G70" s="199">
        <f>VLOOKUP(FinalSummary!$D70, 'ACC Manu_proc MLE'!$A$2:$R$20, 18, 0)</f>
        <v>6.9571007000000004E-2</v>
      </c>
      <c r="H70" s="199">
        <f>VLOOKUP(FinalSummary!$D70, 'ACC Manu_proc MLE'!$A$2:$R$20, 12, 0)</f>
        <v>2.0100000000000001E-5</v>
      </c>
      <c r="I70" s="91" t="s">
        <v>64</v>
      </c>
      <c r="J70" s="93" t="s">
        <v>64</v>
      </c>
      <c r="K70" s="202">
        <f t="shared" si="36"/>
        <v>7.0990823469387759E-2</v>
      </c>
      <c r="L70" s="154">
        <f t="shared" si="36"/>
        <v>2.0510204081632654E-5</v>
      </c>
      <c r="M70" s="154">
        <f t="shared" si="37"/>
        <v>3.3129050952380959E-2</v>
      </c>
      <c r="N70" s="154">
        <f>IF(H70&lt;&gt;"-", IF(F70&gt;=EF_ST, H70*ED_12*EF_ST/AT_ADC_ST*Breathing_Ratio, H70*ED_12*F70/AT_ADC_ST*Breathing_Ratio),"-")</f>
        <v>9.5714285714285715E-6</v>
      </c>
      <c r="O70" s="154">
        <f>IFERROR(G70*ED_12*EF_14*WY_high/AT_ADC_high*Breathing_Ratio, "N/A")</f>
        <v>2.722935694716243E-3</v>
      </c>
      <c r="P70" s="154">
        <f>IFERROR(H70*ED_12*EF_14*WY_mid/AT_ADC_mid*Breathing_Ratio, "N/A")</f>
        <v>7.86692759295499E-7</v>
      </c>
      <c r="Q70" s="202">
        <f>IFERROR(G70*ED_12*EF_14*WY_high/AT_LADC, "N/A")</f>
        <v>8.6079902607158639E-4</v>
      </c>
      <c r="R70" s="201">
        <f>IFERROR(H70*ED_12*EF_14*WY_mid/AT_LADC, "N/A")</f>
        <v>1.9273972602739726E-7</v>
      </c>
      <c r="S70" s="150">
        <v>1633</v>
      </c>
      <c r="T70" s="92">
        <v>0</v>
      </c>
      <c r="U70" s="153" t="s">
        <v>69</v>
      </c>
    </row>
    <row r="71" spans="2:21" ht="13.5" thickBot="1" x14ac:dyDescent="0.25">
      <c r="B71" s="692"/>
      <c r="C71" s="731"/>
      <c r="D71" s="198" t="s">
        <v>81</v>
      </c>
      <c r="E71" s="129">
        <v>167</v>
      </c>
      <c r="F71" s="129">
        <v>167</v>
      </c>
      <c r="G71" s="199">
        <f>VLOOKUP(FinalSummary!$D71, 'ACC Manu_proc MLE'!$A$2:$R$20, 18, 0)</f>
        <v>0.48573529700000001</v>
      </c>
      <c r="H71" s="199">
        <f>VLOOKUP(FinalSummary!$D71, 'ACC Manu_proc MLE'!$A$2:$R$20, 12, 0)</f>
        <v>1.6556959999999999E-2</v>
      </c>
      <c r="I71" s="91" t="s">
        <v>64</v>
      </c>
      <c r="J71" s="93" t="s">
        <v>64</v>
      </c>
      <c r="K71" s="202">
        <f>IFERROR(G71*ED_12/AT_AC*Breathing_Ratio, "N/A")</f>
        <v>0.495648262244898</v>
      </c>
      <c r="L71" s="154">
        <f t="shared" si="36"/>
        <v>1.6894857142857142E-2</v>
      </c>
      <c r="M71" s="154">
        <f t="shared" si="37"/>
        <v>0.36347539231292519</v>
      </c>
      <c r="N71" s="154">
        <f t="shared" si="37"/>
        <v>1.2389561904761906E-2</v>
      </c>
      <c r="O71" s="154">
        <f>IFERROR(G71*ED_12*EF_12*WY_high/AT_ADC_high*Breathing_Ratio, "N/A")</f>
        <v>0.22677605423259717</v>
      </c>
      <c r="P71" s="154">
        <f>IFERROR(H71*ED_12*EF_12*WY_mid/AT_ADC_mid*Breathing_Ratio, "N/A")</f>
        <v>7.7299757338551867E-3</v>
      </c>
      <c r="Q71" s="202">
        <f>IFERROR(G71*ED_12*EF_12*WY_high/AT_LADC, "N/A")</f>
        <v>7.1690494563853291E-2</v>
      </c>
      <c r="R71" s="201">
        <f>IFERROR(H71*ED_12*EF_12*WY_mid/AT_LADC, "N/A")</f>
        <v>1.8938440547945207E-3</v>
      </c>
      <c r="S71" s="150">
        <v>21</v>
      </c>
      <c r="T71" s="92">
        <v>0</v>
      </c>
      <c r="U71" s="153" t="s">
        <v>69</v>
      </c>
    </row>
    <row r="72" spans="2:21" ht="13.5" thickBot="1" x14ac:dyDescent="0.25">
      <c r="B72" s="692"/>
      <c r="C72" s="731"/>
      <c r="D72" s="198" t="s">
        <v>82</v>
      </c>
      <c r="E72" s="227">
        <v>167</v>
      </c>
      <c r="F72" s="227">
        <v>167</v>
      </c>
      <c r="G72" s="188">
        <f>VLOOKUP(FinalSummary!$D72, 'ACC Manu_proc MLE'!$A$2:$R$20, 18, 0)</f>
        <v>2.0432645999999999E-2</v>
      </c>
      <c r="H72" s="188">
        <f>VLOOKUP(FinalSummary!$D72, 'ACC Manu_proc MLE'!$A$2:$R$20, 12, 0)</f>
        <v>5.7846080000000001E-3</v>
      </c>
      <c r="I72" s="91" t="s">
        <v>64</v>
      </c>
      <c r="J72" s="93" t="s">
        <v>64</v>
      </c>
      <c r="K72" s="202">
        <f t="shared" si="36"/>
        <v>2.0849638775510205E-2</v>
      </c>
      <c r="L72" s="202">
        <f t="shared" si="36"/>
        <v>5.9026612244897966E-3</v>
      </c>
      <c r="M72" s="202">
        <f>IF(G72&lt;&gt;"-", IF(E72&gt;=EF_ST, G72*ED_12*EF_ST/AT_ADC_ST*Breathing_Ratio, G72*ED_12*E72/AT_ADC_ST*Breathing_Ratio),"-")</f>
        <v>1.5289735102040814E-2</v>
      </c>
      <c r="N72" s="202">
        <f t="shared" ref="N72" si="38">IF(H72&lt;&gt;"-", IF(F72&gt;=EF_ST, H72*ED_12*EF_ST/AT_ADC_ST*Breathing_Ratio, H72*ED_12*F72/AT_ADC_ST*Breathing_Ratio),"-")</f>
        <v>4.3286182312925175E-3</v>
      </c>
      <c r="O72" s="154">
        <f>IFERROR(G72*ED_12*EF_12*WY_high/AT_ADC_high*Breathing_Ratio, "N/A")</f>
        <v>9.5394237685211061E-3</v>
      </c>
      <c r="P72" s="154">
        <f>IFERROR(H72*ED_12*EF_12*WY_mid/AT_ADC_mid*Breathing_Ratio, "N/A")</f>
        <v>2.7006696561364275E-3</v>
      </c>
      <c r="Q72" s="202">
        <f>IFERROR(G72*ED_12*EF_12*WY_high/AT_LADC, "N/A")</f>
        <v>3.0156888042421563E-3</v>
      </c>
      <c r="R72" s="201">
        <f>IFERROR(H72*ED_12*EF_12*WY_mid/AT_LADC, "N/A")</f>
        <v>6.6166406575342469E-4</v>
      </c>
      <c r="S72" s="150">
        <v>39</v>
      </c>
      <c r="T72" s="89">
        <v>0</v>
      </c>
      <c r="U72" s="242" t="s">
        <v>69</v>
      </c>
    </row>
    <row r="73" spans="2:21" s="306" customFormat="1" ht="26.25" thickBot="1" x14ac:dyDescent="0.25">
      <c r="B73" s="679"/>
      <c r="C73" s="694" t="s">
        <v>93</v>
      </c>
      <c r="D73" s="331" t="s">
        <v>85</v>
      </c>
      <c r="E73" s="332">
        <v>250</v>
      </c>
      <c r="F73" s="332">
        <v>250</v>
      </c>
      <c r="G73" s="333">
        <f>'SR-Polymerization'!D3</f>
        <v>16.894364374505468</v>
      </c>
      <c r="H73" s="334">
        <f>'SR-Polymerization'!D2</f>
        <v>0.39589299574770359</v>
      </c>
      <c r="I73" s="333" t="s">
        <v>64</v>
      </c>
      <c r="J73" s="333" t="s">
        <v>64</v>
      </c>
      <c r="K73" s="335">
        <f t="shared" ref="K73:L87" si="39">IFERROR(G73*ED_8/AT_AC*Breathing_Ratio, "N/A")</f>
        <v>11.492764880615965</v>
      </c>
      <c r="L73" s="335">
        <f t="shared" si="39"/>
        <v>0.26931496309367592</v>
      </c>
      <c r="M73" s="335">
        <f t="shared" ref="M73:N87" si="40">IF(G73&lt;&gt;"-", IF(E73&gt;=EF_ST, G73*ED_8*EF_ST/AT_ADC_ST*Breathing_Ratio, G73*ED_8*E73/AT_ADC_ST*Breathing_Ratio),"-")</f>
        <v>8.4280275791183747</v>
      </c>
      <c r="N73" s="335">
        <f t="shared" si="40"/>
        <v>0.19749763960202901</v>
      </c>
      <c r="O73" s="335">
        <f>IFERROR(G73*ED_8*EF*WY_high/AT_ADC_high*Breathing_Ratio, "N/A")</f>
        <v>7.8717567675451825</v>
      </c>
      <c r="P73" s="335">
        <f>IFERROR(H73*ED_8*EF*WY_mid/AT_ADC_mid*Breathing_Ratio, "N/A")</f>
        <v>0.18446230348881912</v>
      </c>
      <c r="Q73" s="335">
        <f>IFERROR(G73*ED_8*EF*WY_high/AT_LADC, "N/A")</f>
        <v>2.4884908490949287</v>
      </c>
      <c r="R73" s="335">
        <f>IFERROR(H73*ED_8*EF*WY_mid/AT_LADC, "N/A")</f>
        <v>4.5193264354760683E-2</v>
      </c>
      <c r="S73" s="332">
        <f>'SR-Polymerization'!F2</f>
        <v>1953</v>
      </c>
      <c r="T73" s="336">
        <v>0</v>
      </c>
      <c r="U73" s="337" t="s">
        <v>94</v>
      </c>
    </row>
    <row r="74" spans="2:21" s="306" customFormat="1" ht="26.25" thickBot="1" x14ac:dyDescent="0.25">
      <c r="B74" s="679"/>
      <c r="C74" s="695"/>
      <c r="D74" s="338" t="s">
        <v>87</v>
      </c>
      <c r="E74" s="324">
        <v>250</v>
      </c>
      <c r="F74" s="324">
        <v>250</v>
      </c>
      <c r="G74" s="339">
        <f>'SR-Polymerization'!D5</f>
        <v>9.8990416256867969E-2</v>
      </c>
      <c r="H74" s="339">
        <f>'SR-Polymerization'!D4</f>
        <v>1.1440065827035162E-2</v>
      </c>
      <c r="I74" s="340" t="s">
        <v>64</v>
      </c>
      <c r="J74" s="340" t="s">
        <v>64</v>
      </c>
      <c r="K74" s="341">
        <f t="shared" si="39"/>
        <v>6.7340419222359171E-2</v>
      </c>
      <c r="L74" s="341">
        <f t="shared" si="39"/>
        <v>7.7823577054660963E-3</v>
      </c>
      <c r="M74" s="341">
        <f t="shared" si="40"/>
        <v>4.9382974096396727E-2</v>
      </c>
      <c r="N74" s="341">
        <f t="shared" si="40"/>
        <v>5.7070623173418045E-3</v>
      </c>
      <c r="O74" s="341">
        <f>IFERROR(G74*ED_8*EF*WY_high/AT_ADC_high*Breathing_Ratio, "N/A")</f>
        <v>4.6123574809835047E-2</v>
      </c>
      <c r="P74" s="341">
        <f>IFERROR(H74*ED_8*EF*WY_mid/AT_ADC_mid*Breathing_Ratio, "N/A")</f>
        <v>5.3303819900452727E-3</v>
      </c>
      <c r="Q74" s="341">
        <f>IFERROR(G74*ED_8*EF*WY_high/AT_LADC, "N/A")</f>
        <v>1.4581001068915595E-2</v>
      </c>
      <c r="R74" s="341">
        <f>IFERROR(H74*ED_8*EF*WY_mid/AT_LADC, "N/A")</f>
        <v>1.3059435875610917E-3</v>
      </c>
      <c r="S74" s="324">
        <f>'SR-Polymerization'!F4</f>
        <v>580</v>
      </c>
      <c r="T74" s="342">
        <v>0</v>
      </c>
      <c r="U74" s="337" t="s">
        <v>95</v>
      </c>
    </row>
    <row r="75" spans="2:21" ht="26.25" thickBot="1" x14ac:dyDescent="0.25">
      <c r="B75" s="692" t="s">
        <v>61</v>
      </c>
      <c r="C75" s="696" t="s">
        <v>96</v>
      </c>
      <c r="D75" s="197" t="s">
        <v>63</v>
      </c>
      <c r="E75" s="155">
        <v>250</v>
      </c>
      <c r="F75" s="155">
        <v>250</v>
      </c>
      <c r="G75" s="199">
        <f>VLOOKUP(FinalSummary!$D75, 'ACC Manu_proc MLE'!$A$2:$R$20, 18, 0)</f>
        <v>0.43962918400000001</v>
      </c>
      <c r="H75" s="199">
        <f>VLOOKUP(FinalSummary!$D75, 'ACC Manu_proc MLE'!$A$2:$R$20, 12, 0)</f>
        <v>5.5305900000000002E-3</v>
      </c>
      <c r="I75" s="15" t="str">
        <f>IFERROR(_xlfn.PERCENTILE.INC('SR-Processing - Reactant'!$Y$3:$Y$395, 0.95), "N/A")</f>
        <v>N/A</v>
      </c>
      <c r="J75" s="108" t="str">
        <f>IFERROR(_xlfn.PERCENTILE.INC('SR-Processing - Reactant'!$Y$3:$Y$395, 0.5), "N/A")</f>
        <v>N/A</v>
      </c>
      <c r="K75" s="485">
        <f t="shared" si="39"/>
        <v>0.29906747210884355</v>
      </c>
      <c r="L75" s="485">
        <f t="shared" si="39"/>
        <v>3.7623061224489798E-3</v>
      </c>
      <c r="M75" s="486">
        <f t="shared" si="40"/>
        <v>0.21931614621315196</v>
      </c>
      <c r="N75" s="486">
        <f t="shared" si="40"/>
        <v>2.7590244897959183E-3</v>
      </c>
      <c r="O75" s="485">
        <f>IFERROR(G75*ED_8*EF*WY_high/AT_ADC_high*Breathing_Ratio, "N/A")</f>
        <v>0.20484073432112571</v>
      </c>
      <c r="P75" s="485">
        <f>IFERROR(H75*ED_8*EF*WY_mid/AT_ADC_mid*Breathing_Ratio, "N/A")</f>
        <v>2.5769220016773836E-3</v>
      </c>
      <c r="Q75" s="485">
        <f>IFERROR(G75*ED_8*EF*WY_high/AT_LADC, "N/A")</f>
        <v>6.4756103107968768E-2</v>
      </c>
      <c r="R75" s="486">
        <f>IFERROR(H75*ED_8*EF*WY_mid/AT_LADC, "N/A")</f>
        <v>6.31345890410959E-4</v>
      </c>
      <c r="S75" s="225">
        <v>455</v>
      </c>
      <c r="T75" s="226">
        <v>0</v>
      </c>
      <c r="U75" s="153" t="s">
        <v>65</v>
      </c>
    </row>
    <row r="76" spans="2:21" ht="26.25" thickBot="1" x14ac:dyDescent="0.25">
      <c r="B76" s="692"/>
      <c r="C76" s="697"/>
      <c r="D76" s="198" t="s">
        <v>66</v>
      </c>
      <c r="E76" s="151">
        <v>5</v>
      </c>
      <c r="F76" s="151">
        <v>5</v>
      </c>
      <c r="G76" s="199">
        <f>VLOOKUP(FinalSummary!$D76, 'ACC Manu_proc Sub'!$E$3:$V$30, 17, 0)</f>
        <v>0.78400000000000003</v>
      </c>
      <c r="H76" s="246">
        <f>VLOOKUP(FinalSummary!$D76, 'ACC Manu_proc Sub'!$E$3:$V$30, 18, 0)</f>
        <v>0.37</v>
      </c>
      <c r="I76" s="91" t="s">
        <v>64</v>
      </c>
      <c r="J76" s="91" t="s">
        <v>64</v>
      </c>
      <c r="K76" s="154">
        <f t="shared" si="39"/>
        <v>0.53333333333333344</v>
      </c>
      <c r="L76" s="154">
        <f t="shared" si="39"/>
        <v>0.25170068027210885</v>
      </c>
      <c r="M76" s="202">
        <f>IF(G76&lt;&gt;"-", IF(E76&gt;=EF_ST, G76*ED_8*EF_ST/AT_ADC_ST*Breathing_Ratio, G76*ED_8*E76/AT_ADC_ST*Breathing_Ratio),"-")</f>
        <v>8.8888888888888892E-2</v>
      </c>
      <c r="N76" s="202">
        <f t="shared" si="40"/>
        <v>4.195011337868481E-2</v>
      </c>
      <c r="O76" s="154">
        <f>IFERROR(G76*ED_8*EF_5*WY_high/AT_ADC_high*Breathing_Ratio, "N/A")</f>
        <v>7.3059360730593614E-3</v>
      </c>
      <c r="P76" s="154">
        <f>IFERROR(H76*ED_8*EF_5*WY_mid/AT_ADC_mid*Breathing_Ratio, "N/A")</f>
        <v>3.4479545242754638E-3</v>
      </c>
      <c r="Q76" s="154">
        <f>IFERROR(G76*ED_8*EF_5*WY_high/AT_LADC, "N/A")</f>
        <v>2.3096185005155399E-3</v>
      </c>
      <c r="R76" s="202">
        <f>IFERROR(H76*ED_8*EF_5*WY_mid/AT_LADC, "N/A")</f>
        <v>8.4474885844748864E-4</v>
      </c>
      <c r="S76" s="37">
        <v>3</v>
      </c>
      <c r="T76" s="89">
        <v>0</v>
      </c>
      <c r="U76" s="153" t="s">
        <v>67</v>
      </c>
    </row>
    <row r="77" spans="2:21" ht="13.5" thickBot="1" x14ac:dyDescent="0.25">
      <c r="B77" s="692"/>
      <c r="C77" s="697"/>
      <c r="D77" s="198" t="s">
        <v>68</v>
      </c>
      <c r="E77" s="129">
        <v>250</v>
      </c>
      <c r="F77" s="134">
        <v>250</v>
      </c>
      <c r="G77" s="199">
        <f>VLOOKUP(FinalSummary!$D77, 'ACC Manu_proc MLE'!$A$2:$R$20, 18, 0)</f>
        <v>0.101531101</v>
      </c>
      <c r="H77" s="463">
        <f>VLOOKUP(FinalSummary!$D77, 'ACC Manu_proc MLE'!$A$2:$R$20, 12, 0)</f>
        <v>2.6054600000000001E-4</v>
      </c>
      <c r="I77" s="91" t="s">
        <v>64</v>
      </c>
      <c r="J77" s="91" t="s">
        <v>64</v>
      </c>
      <c r="K77" s="154">
        <f t="shared" si="39"/>
        <v>6.9068776190476189E-2</v>
      </c>
      <c r="L77" s="154">
        <f t="shared" si="39"/>
        <v>1.7724217687074831E-4</v>
      </c>
      <c r="M77" s="202">
        <f t="shared" ref="M77:N90" si="41">IF(G77&lt;&gt;"-", IF(E77&gt;=EF_ST, G77*ED_8*EF_ST/AT_ADC_ST*Breathing_Ratio, G77*ED_8*E77/AT_ADC_ST*Breathing_Ratio),"-")</f>
        <v>5.0650435873015869E-2</v>
      </c>
      <c r="N77" s="202">
        <f t="shared" si="40"/>
        <v>1.2997759637188209E-4</v>
      </c>
      <c r="O77" s="154">
        <f t="shared" ref="O77" si="42">IFERROR(G77*ED_8*EF*WY_high/AT_ADC_high*Breathing_Ratio, "N/A")</f>
        <v>4.7307380952380948E-2</v>
      </c>
      <c r="P77" s="154">
        <f t="shared" ref="P77" si="43">IFERROR(H77*ED_8*EF*WY_mid/AT_ADC_mid*Breathing_Ratio, "N/A")</f>
        <v>1.2139875128133446E-4</v>
      </c>
      <c r="Q77" s="154">
        <f t="shared" ref="Q77" si="44">IFERROR(G77*ED_8*EF*WY_high/AT_LADC, "N/A")</f>
        <v>1.4955236559139783E-2</v>
      </c>
      <c r="R77" s="202">
        <f t="shared" ref="R77" si="45">IFERROR(H77*ED_8*EF*WY_mid/AT_LADC, "N/A")</f>
        <v>2.9742694063926941E-5</v>
      </c>
      <c r="S77" s="37">
        <v>313</v>
      </c>
      <c r="T77" s="89">
        <v>0</v>
      </c>
      <c r="U77" s="153" t="s">
        <v>69</v>
      </c>
    </row>
    <row r="78" spans="2:21" ht="26.25" thickBot="1" x14ac:dyDescent="0.25">
      <c r="B78" s="692"/>
      <c r="C78" s="697"/>
      <c r="D78" s="198" t="s">
        <v>70</v>
      </c>
      <c r="E78" s="151">
        <v>5</v>
      </c>
      <c r="F78" s="151">
        <v>5</v>
      </c>
      <c r="G78" s="199">
        <f>VLOOKUP(FinalSummary!$D78, 'ACC Manu_proc Sub'!$E$3:$V$30, 17, 0)</f>
        <v>0.13400000000000001</v>
      </c>
      <c r="H78" s="199">
        <f>VLOOKUP(FinalSummary!$D78, 'ACC Manu_proc Sub'!$E$3:$V$30, 18, 0)</f>
        <v>0.13400000000000001</v>
      </c>
      <c r="I78" s="91" t="s">
        <v>64</v>
      </c>
      <c r="J78" s="91" t="s">
        <v>64</v>
      </c>
      <c r="K78" s="154">
        <f t="shared" si="39"/>
        <v>9.1156462585034015E-2</v>
      </c>
      <c r="L78" s="154">
        <f t="shared" si="39"/>
        <v>9.1156462585034015E-2</v>
      </c>
      <c r="M78" s="202">
        <f>IF(G78&lt;&gt;"-", IF(E78&gt;=EF_ST, G78*ED_8*EF_ST/AT_ADC_ST*Breathing_Ratio, G78*ED_8*E78/AT_ADC_ST*Breathing_Ratio),"-")</f>
        <v>1.5192743764172336E-2</v>
      </c>
      <c r="N78" s="202">
        <f t="shared" si="40"/>
        <v>1.5192743764172336E-2</v>
      </c>
      <c r="O78" s="154">
        <f>IFERROR(G78*ED_8*EF_5*WY_high/AT_ADC_high*Breathing_Ratio, "N/A")</f>
        <v>1.2487186655484111E-3</v>
      </c>
      <c r="P78" s="154">
        <f>IFERROR(H78*ED_8*EF_5*WY_mid/AT_ADC_mid*Breathing_Ratio, "N/A")</f>
        <v>1.2487186655484111E-3</v>
      </c>
      <c r="Q78" s="154">
        <f>IFERROR(G78*ED_8*EF_5*WY_high/AT_LADC, "N/A")</f>
        <v>3.9475622330240094E-4</v>
      </c>
      <c r="R78" s="202">
        <f>IFERROR(H78*ED_8*EF_5*WY_mid/AT_LADC, "N/A")</f>
        <v>3.0593607305936073E-4</v>
      </c>
      <c r="S78" s="37">
        <v>5</v>
      </c>
      <c r="T78" s="89">
        <v>0</v>
      </c>
      <c r="U78" s="153" t="s">
        <v>67</v>
      </c>
    </row>
    <row r="79" spans="2:21" ht="26.25" thickBot="1" x14ac:dyDescent="0.25">
      <c r="B79" s="692"/>
      <c r="C79" s="697"/>
      <c r="D79" s="198" t="s">
        <v>71</v>
      </c>
      <c r="E79" s="151">
        <v>14</v>
      </c>
      <c r="F79" s="151">
        <v>14</v>
      </c>
      <c r="G79" s="199">
        <f>VLOOKUP(FinalSummary!$D79, 'ACC Manu_proc Sub'!$E$3:$V$30, 17, 0)</f>
        <v>0.13900000000000001</v>
      </c>
      <c r="H79" s="199">
        <f>VLOOKUP(FinalSummary!$D79, 'ACC Manu_proc Sub'!$E$3:$V$30, 18, 0)</f>
        <v>1.7000000000000001E-2</v>
      </c>
      <c r="I79" s="91" t="s">
        <v>64</v>
      </c>
      <c r="J79" s="91" t="s">
        <v>64</v>
      </c>
      <c r="K79" s="154">
        <f t="shared" si="39"/>
        <v>9.4557823129251706E-2</v>
      </c>
      <c r="L79" s="154">
        <f t="shared" si="39"/>
        <v>1.1564625850340137E-2</v>
      </c>
      <c r="M79" s="555">
        <f>IF(G79&lt;&gt;"-", IF(E79&gt;=EF_ST, G79*ED_8*EF_ST/AT_ADC_ST*Breathing_Ratio, G79*ED_8*E79/AT_ADC_ST*Breathing_Ratio),"-")</f>
        <v>4.4126984126984133E-2</v>
      </c>
      <c r="N79" s="555">
        <f t="shared" si="40"/>
        <v>5.3968253968253973E-3</v>
      </c>
      <c r="O79" s="154">
        <f>IFERROR(G79*ED_8*EF_14*WY_high/AT_ADC_high*Breathing_Ratio, "N/A")</f>
        <v>3.6268754076973259E-3</v>
      </c>
      <c r="P79" s="154">
        <f>IFERROR(H79*ED_8*EF_14*WY_mid/AT_ADC_mid*Breathing_Ratio, "N/A")</f>
        <v>4.4357469015003263E-4</v>
      </c>
      <c r="Q79" s="154">
        <f>IFERROR(G79*ED_8*EF_14*WY_high/AT_LADC, "N/A")</f>
        <v>1.1465606127559287E-3</v>
      </c>
      <c r="R79" s="202">
        <f>IFERROR(H79*ED_8*EF_14*WY_mid/AT_LADC, "N/A")</f>
        <v>1.08675799086758E-4</v>
      </c>
      <c r="S79" s="37">
        <v>4</v>
      </c>
      <c r="T79" s="89">
        <v>0</v>
      </c>
      <c r="U79" s="153" t="s">
        <v>67</v>
      </c>
    </row>
    <row r="80" spans="2:21" ht="13.5" thickBot="1" x14ac:dyDescent="0.25">
      <c r="B80" s="692"/>
      <c r="C80" s="697"/>
      <c r="D80" s="198" t="s">
        <v>72</v>
      </c>
      <c r="E80" s="129">
        <v>250</v>
      </c>
      <c r="F80" s="129">
        <v>250</v>
      </c>
      <c r="G80" s="199">
        <f>VLOOKUP(FinalSummary!$D80, 'ACC Manu_proc MLE'!$A$2:$R$20, 18, 0)</f>
        <v>0.23866243500000001</v>
      </c>
      <c r="H80" s="199">
        <f>VLOOKUP(FinalSummary!$D80, 'ACC Manu_proc MLE'!$A$2:$R$20, 12, 0)</f>
        <v>6.8175329999999998E-3</v>
      </c>
      <c r="I80" s="91" t="s">
        <v>64</v>
      </c>
      <c r="J80" s="91" t="s">
        <v>64</v>
      </c>
      <c r="K80" s="154">
        <f t="shared" si="39"/>
        <v>0.16235539795918369</v>
      </c>
      <c r="L80" s="154">
        <f t="shared" si="39"/>
        <v>4.6377775510204082E-3</v>
      </c>
      <c r="M80" s="202">
        <f t="shared" si="41"/>
        <v>0.11906062517006805</v>
      </c>
      <c r="N80" s="202">
        <f t="shared" si="40"/>
        <v>3.4010368707482991E-3</v>
      </c>
      <c r="O80" s="154">
        <f t="shared" ref="O80" si="46">IFERROR(G80*ED_8*EF*WY_high/AT_ADC_high*Breathing_Ratio, "N/A")</f>
        <v>0.11120232736930388</v>
      </c>
      <c r="P80" s="154">
        <f t="shared" ref="P80" si="47">IFERROR(H80*ED_8*EF*WY_mid/AT_ADC_mid*Breathing_Ratio, "N/A")</f>
        <v>3.1765599664523342E-3</v>
      </c>
      <c r="Q80" s="154">
        <f t="shared" ref="Q80" si="48">IFERROR(G80*ED_8*EF*WY_high/AT_LADC, "N/A")</f>
        <v>3.5154284136102519E-2</v>
      </c>
      <c r="R80" s="202">
        <f t="shared" ref="R80" si="49">IFERROR(H80*ED_8*EF*WY_mid/AT_LADC, "N/A")</f>
        <v>7.7825719178082188E-4</v>
      </c>
      <c r="S80" s="37">
        <v>215</v>
      </c>
      <c r="T80" s="89">
        <v>0</v>
      </c>
      <c r="U80" s="153" t="s">
        <v>69</v>
      </c>
    </row>
    <row r="81" spans="2:21" ht="26.25" thickBot="1" x14ac:dyDescent="0.25">
      <c r="B81" s="692"/>
      <c r="C81" s="697"/>
      <c r="D81" s="198" t="s">
        <v>73</v>
      </c>
      <c r="E81" s="129">
        <v>250</v>
      </c>
      <c r="F81" s="134">
        <v>250</v>
      </c>
      <c r="G81" s="199">
        <f>VLOOKUP(FinalSummary!$D81, 'ACC Manu_proc MLE'!$A$2:$R$20, 18, 0)</f>
        <v>0.24781281999999999</v>
      </c>
      <c r="H81" s="463">
        <f>VLOOKUP(FinalSummary!$D81, 'ACC Manu_proc MLE'!$A$2:$R$20, 12, 0)</f>
        <v>9.1642899999999996E-4</v>
      </c>
      <c r="I81" s="91" t="s">
        <v>64</v>
      </c>
      <c r="J81" s="91" t="s">
        <v>64</v>
      </c>
      <c r="K81" s="154">
        <f t="shared" si="39"/>
        <v>0.16858014965986393</v>
      </c>
      <c r="L81" s="154">
        <f t="shared" si="39"/>
        <v>6.2342108843537413E-4</v>
      </c>
      <c r="M81" s="202">
        <f t="shared" si="41"/>
        <v>0.12362544308390024</v>
      </c>
      <c r="N81" s="202">
        <f t="shared" si="40"/>
        <v>4.5717546485260773E-4</v>
      </c>
      <c r="O81" s="154">
        <f t="shared" ref="O81" si="50">IFERROR(G81*ED_8*EF*WY_high/AT_ADC_high*Breathing_Ratio, "N/A")</f>
        <v>0.11546585593141367</v>
      </c>
      <c r="P81" s="154">
        <f t="shared" ref="P81" si="51">IFERROR(H81*ED_8*EF*WY_mid/AT_ADC_mid*Breathing_Ratio, "N/A")</f>
        <v>4.2700074550368089E-4</v>
      </c>
      <c r="Q81" s="154">
        <f t="shared" ref="Q81" si="52">IFERROR(G81*ED_8*EF*WY_high/AT_LADC, "N/A")</f>
        <v>3.6502109294446902E-2</v>
      </c>
      <c r="R81" s="202">
        <f t="shared" ref="R81" si="53">IFERROR(H81*ED_8*EF*WY_mid/AT_LADC, "N/A")</f>
        <v>1.0461518264840182E-4</v>
      </c>
      <c r="S81" s="37">
        <v>222</v>
      </c>
      <c r="T81" s="89">
        <v>0</v>
      </c>
      <c r="U81" s="153" t="s">
        <v>69</v>
      </c>
    </row>
    <row r="82" spans="2:21" ht="26.25" thickBot="1" x14ac:dyDescent="0.25">
      <c r="B82" s="692"/>
      <c r="C82" s="697"/>
      <c r="D82" s="198" t="s">
        <v>74</v>
      </c>
      <c r="E82" s="151">
        <v>14</v>
      </c>
      <c r="F82" s="151">
        <v>14</v>
      </c>
      <c r="G82" s="199">
        <f>VLOOKUP(FinalSummary!$D82, 'ACC Manu_proc Sub'!$E$3:$V$30, 17, 0)</f>
        <v>1.2E-2</v>
      </c>
      <c r="H82" s="199">
        <f>VLOOKUP(FinalSummary!$D82, 'ACC Manu_proc Sub'!$E$3:$V$30, 18, 0)</f>
        <v>8.0000000000000002E-3</v>
      </c>
      <c r="I82" s="91" t="s">
        <v>64</v>
      </c>
      <c r="J82" s="91" t="s">
        <v>64</v>
      </c>
      <c r="K82" s="154">
        <f t="shared" si="39"/>
        <v>8.1632653061224497E-3</v>
      </c>
      <c r="L82" s="154">
        <f t="shared" si="39"/>
        <v>5.4421768707482989E-3</v>
      </c>
      <c r="M82" s="202">
        <f t="shared" si="41"/>
        <v>3.80952380952381E-3</v>
      </c>
      <c r="N82" s="202">
        <f t="shared" si="40"/>
        <v>2.5396825396825397E-3</v>
      </c>
      <c r="O82" s="154">
        <f>IFERROR(G82*ED_8*EF_14*WY_high/AT_ADC_high*Breathing_Ratio, "N/A")</f>
        <v>3.1311154598825838E-4</v>
      </c>
      <c r="P82" s="154">
        <f>IFERROR(H82*ED_8*EF_14*WY_mid/AT_ADC_mid*Breathing_Ratio, "N/A")</f>
        <v>2.0874103065883888E-4</v>
      </c>
      <c r="Q82" s="154">
        <f>IFERROR(G82*ED_8*EF_14*WY_high/AT_LADC, "N/A")</f>
        <v>9.8983650022094579E-5</v>
      </c>
      <c r="R82" s="202">
        <f>IFERROR(H82*ED_8*EF_14*WY_mid/AT_LADC, "N/A")</f>
        <v>5.1141552511415522E-5</v>
      </c>
      <c r="S82" s="37">
        <v>8</v>
      </c>
      <c r="T82" s="89">
        <v>0</v>
      </c>
      <c r="U82" s="153" t="s">
        <v>67</v>
      </c>
    </row>
    <row r="83" spans="2:21" ht="13.5" thickBot="1" x14ac:dyDescent="0.25">
      <c r="B83" s="692"/>
      <c r="C83" s="697"/>
      <c r="D83" s="198" t="s">
        <v>75</v>
      </c>
      <c r="E83" s="129">
        <v>250</v>
      </c>
      <c r="F83" s="134">
        <v>250</v>
      </c>
      <c r="G83" s="199">
        <f>VLOOKUP(FinalSummary!$D83, 'ACC Manu_proc MLE'!$A$2:$R$20, 18, 0)</f>
        <v>0.70315924699999999</v>
      </c>
      <c r="H83" s="199">
        <f>VLOOKUP(FinalSummary!$D83, 'ACC Manu_proc MLE'!$A$2:$R$20, 12, 0)</f>
        <v>1.5045869E-2</v>
      </c>
      <c r="I83" s="91" t="s">
        <v>64</v>
      </c>
      <c r="J83" s="91" t="s">
        <v>64</v>
      </c>
      <c r="K83" s="154">
        <f t="shared" si="39"/>
        <v>0.47833962380952377</v>
      </c>
      <c r="L83" s="154">
        <f t="shared" si="39"/>
        <v>1.0235285034013605E-2</v>
      </c>
      <c r="M83" s="202">
        <f t="shared" si="41"/>
        <v>0.35078239079365081</v>
      </c>
      <c r="N83" s="202">
        <f t="shared" si="40"/>
        <v>7.5058756916099771E-3</v>
      </c>
      <c r="O83" s="154">
        <f t="shared" ref="O83" si="54">IFERROR(G83*ED_8*EF*WY_high/AT_ADC_high*Breathing_Ratio, "N/A")</f>
        <v>0.32762987932159165</v>
      </c>
      <c r="P83" s="154">
        <f t="shared" ref="P83" si="55">IFERROR(H83*ED_8*EF*WY_mid/AT_ADC_mid*Breathing_Ratio, "N/A")</f>
        <v>7.0104692013791816E-3</v>
      </c>
      <c r="Q83" s="154">
        <f t="shared" ref="Q83" si="56">IFERROR(G83*ED_8*EF*WY_high/AT_LADC, "N/A")</f>
        <v>0.10357331668876123</v>
      </c>
      <c r="R83" s="202">
        <f t="shared" ref="R83" si="57">IFERROR(H83*ED_8*EF*WY_mid/AT_LADC, "N/A")</f>
        <v>1.7175649543378995E-3</v>
      </c>
      <c r="S83" s="37">
        <v>354</v>
      </c>
      <c r="T83" s="89">
        <v>0</v>
      </c>
      <c r="U83" s="153" t="s">
        <v>69</v>
      </c>
    </row>
    <row r="84" spans="2:21" ht="27" customHeight="1" thickBot="1" x14ac:dyDescent="0.25">
      <c r="B84" s="692"/>
      <c r="C84" s="697"/>
      <c r="D84" s="198" t="s">
        <v>76</v>
      </c>
      <c r="E84" s="151">
        <v>5</v>
      </c>
      <c r="F84" s="151">
        <v>5</v>
      </c>
      <c r="G84" s="199">
        <f>VLOOKUP(FinalSummary!$D84, 'ACC Manu_proc Sub'!$E$3:$V$30, 17, 0)</f>
        <v>0.61899999999999999</v>
      </c>
      <c r="H84" s="199">
        <f>VLOOKUP(FinalSummary!$D84, 'ACC Manu_proc Sub'!$E$3:$V$30, 18, 0)</f>
        <v>0.34100000000000003</v>
      </c>
      <c r="I84" s="91" t="s">
        <v>64</v>
      </c>
      <c r="J84" s="91" t="s">
        <v>64</v>
      </c>
      <c r="K84" s="154">
        <f t="shared" si="39"/>
        <v>0.42108843537414969</v>
      </c>
      <c r="L84" s="154">
        <f t="shared" si="39"/>
        <v>0.23197278911564628</v>
      </c>
      <c r="M84" s="202">
        <f t="shared" si="41"/>
        <v>7.0181405895691606E-2</v>
      </c>
      <c r="N84" s="202">
        <f t="shared" si="40"/>
        <v>3.8662131519274376E-2</v>
      </c>
      <c r="O84" s="154">
        <f>IFERROR(G84*ED_8*EF_5*WY_high/AT_ADC_high*Breathing_Ratio, "N/A")</f>
        <v>5.7683347311527347E-3</v>
      </c>
      <c r="P84" s="154">
        <f>IFERROR(H84*ED_8*EF_5*WY_mid/AT_ADC_mid*Breathing_Ratio, "N/A")</f>
        <v>3.1777094399403601E-3</v>
      </c>
      <c r="Q84" s="154">
        <f>IFERROR(G84*ED_8*EF_5*WY_high/AT_LADC, "N/A")</f>
        <v>1.8235380762998967E-3</v>
      </c>
      <c r="R84" s="202">
        <f>IFERROR(H84*ED_8*EF_5*WY_mid/AT_LADC, "N/A")</f>
        <v>7.7853881278538821E-4</v>
      </c>
      <c r="S84" s="37">
        <v>2</v>
      </c>
      <c r="T84" s="89">
        <v>0</v>
      </c>
      <c r="U84" s="153" t="s">
        <v>67</v>
      </c>
    </row>
    <row r="85" spans="2:21" ht="27" customHeight="1" thickBot="1" x14ac:dyDescent="0.25">
      <c r="B85" s="692"/>
      <c r="C85" s="697"/>
      <c r="D85" s="198" t="s">
        <v>77</v>
      </c>
      <c r="E85" s="151">
        <v>14</v>
      </c>
      <c r="F85" s="151">
        <v>14</v>
      </c>
      <c r="G85" s="199">
        <f>VLOOKUP(FinalSummary!$D85, 'ACC Manu_proc MLE'!$A$2:$R$20, 18, 0)</f>
        <v>5.106852065</v>
      </c>
      <c r="H85" s="199">
        <f>VLOOKUP(FinalSummary!$D85, 'ACC Manu_proc MLE'!$A$2:$R$20, 12, 0)</f>
        <v>1.6906626000000001E-2</v>
      </c>
      <c r="I85" s="91" t="s">
        <v>64</v>
      </c>
      <c r="J85" s="91" t="s">
        <v>64</v>
      </c>
      <c r="K85" s="154">
        <f t="shared" si="39"/>
        <v>3.4740490238095236</v>
      </c>
      <c r="L85" s="154">
        <f t="shared" si="39"/>
        <v>1.150110612244898E-2</v>
      </c>
      <c r="M85" s="202">
        <f t="shared" si="41"/>
        <v>1.621222877777778</v>
      </c>
      <c r="N85" s="202">
        <f t="shared" si="40"/>
        <v>5.3671828571428574E-3</v>
      </c>
      <c r="O85" s="154">
        <f>IFERROR(G85*ED_8*EF_14*WY_high/AT_ADC_high*Breathing_Ratio, "N/A")</f>
        <v>0.13325119543378994</v>
      </c>
      <c r="P85" s="154">
        <f>IFERROR(H85*ED_8*EF_14*WY_mid/AT_ADC_mid*Breathing_Ratio, "N/A")</f>
        <v>4.4113831702544034E-4</v>
      </c>
      <c r="Q85" s="154">
        <f>IFERROR(G85*ED_8*EF_14*WY_high/AT_LADC, "N/A")</f>
        <v>4.2124571459714245E-2</v>
      </c>
      <c r="R85" s="202">
        <f>IFERROR(H85*ED_8*EF_14*WY_mid/AT_LADC, "N/A")</f>
        <v>1.0807888767123288E-4</v>
      </c>
      <c r="S85" s="37">
        <v>33</v>
      </c>
      <c r="T85" s="89">
        <v>0</v>
      </c>
      <c r="U85" s="153" t="s">
        <v>69</v>
      </c>
    </row>
    <row r="86" spans="2:21" ht="13.5" thickBot="1" x14ac:dyDescent="0.25">
      <c r="B86" s="692"/>
      <c r="C86" s="697"/>
      <c r="D86" s="198" t="s">
        <v>78</v>
      </c>
      <c r="E86" s="129">
        <v>250</v>
      </c>
      <c r="F86" s="129">
        <v>250</v>
      </c>
      <c r="G86" s="199">
        <f>VLOOKUP(FinalSummary!$D86, 'ACC Manu_proc MLE'!$A$2:$R$20, 18, 0)</f>
        <v>0.13325184900000001</v>
      </c>
      <c r="H86" s="463">
        <f>VLOOKUP(FinalSummary!$D86, 'ACC Manu_proc MLE'!$A$2:$R$20, 12, 0)</f>
        <v>3.6151999999999999E-4</v>
      </c>
      <c r="I86" s="91" t="s">
        <v>64</v>
      </c>
      <c r="J86" s="91" t="s">
        <v>64</v>
      </c>
      <c r="K86" s="154">
        <f t="shared" si="39"/>
        <v>9.0647516326530619E-2</v>
      </c>
      <c r="L86" s="154">
        <f t="shared" si="39"/>
        <v>2.4593197278911566E-4</v>
      </c>
      <c r="M86" s="202">
        <f t="shared" si="41"/>
        <v>6.6474845306122451E-2</v>
      </c>
      <c r="N86" s="202">
        <f t="shared" si="40"/>
        <v>1.803501133786848E-4</v>
      </c>
      <c r="O86" s="154">
        <f t="shared" ref="O86" si="58">IFERROR(G86*ED_8*EF*WY_high/AT_ADC_high*Breathing_Ratio, "N/A")</f>
        <v>6.2087339949678501E-2</v>
      </c>
      <c r="P86" s="154">
        <f t="shared" ref="P86" si="59">IFERROR(H86*ED_8*EF*WY_mid/AT_ADC_mid*Breathing_Ratio, "N/A")</f>
        <v>1.6844655670487373E-4</v>
      </c>
      <c r="Q86" s="154">
        <f t="shared" ref="Q86" si="60">IFERROR(G86*ED_8*EF*WY_high/AT_LADC, "N/A")</f>
        <v>1.962761069376933E-2</v>
      </c>
      <c r="R86" s="202">
        <f t="shared" ref="R86" si="61">IFERROR(H86*ED_8*EF*WY_mid/AT_LADC, "N/A")</f>
        <v>4.1269406392694061E-5</v>
      </c>
      <c r="S86" s="37">
        <v>1952</v>
      </c>
      <c r="T86" s="89">
        <v>0</v>
      </c>
      <c r="U86" s="153" t="s">
        <v>69</v>
      </c>
    </row>
    <row r="87" spans="2:21" ht="26.25" thickBot="1" x14ac:dyDescent="0.25">
      <c r="B87" s="692"/>
      <c r="C87" s="697"/>
      <c r="D87" s="198" t="s">
        <v>79</v>
      </c>
      <c r="E87" s="151">
        <v>5</v>
      </c>
      <c r="F87" s="151">
        <v>5</v>
      </c>
      <c r="G87" s="199">
        <f>VLOOKUP(FinalSummary!$D87, 'ACC Manu_proc Sub'!$E$3:$V$30, 17, 0)</f>
        <v>0.13400000000000001</v>
      </c>
      <c r="H87" s="199">
        <f>VLOOKUP(FinalSummary!$D87, 'ACC Manu_proc Sub'!$E$3:$V$30, 18, 0)</f>
        <v>3.2000000000000001E-2</v>
      </c>
      <c r="I87" s="91" t="s">
        <v>64</v>
      </c>
      <c r="J87" s="91" t="s">
        <v>64</v>
      </c>
      <c r="K87" s="154">
        <f t="shared" si="39"/>
        <v>9.1156462585034015E-2</v>
      </c>
      <c r="L87" s="154">
        <f t="shared" si="39"/>
        <v>2.1768707482993196E-2</v>
      </c>
      <c r="M87" s="202">
        <f t="shared" si="41"/>
        <v>1.5192743764172336E-2</v>
      </c>
      <c r="N87" s="202">
        <f t="shared" si="40"/>
        <v>3.6281179138321997E-3</v>
      </c>
      <c r="O87" s="154">
        <f>IFERROR(G87*ED_8*EF_5*WY_high/AT_ADC_high*Breathing_Ratio, "N/A")</f>
        <v>1.2487186655484111E-3</v>
      </c>
      <c r="P87" s="154">
        <f>IFERROR(H87*ED_8*EF_5*WY_mid/AT_ADC_mid*Breathing_Ratio, "N/A")</f>
        <v>2.9820147236976982E-4</v>
      </c>
      <c r="Q87" s="154">
        <f>IFERROR(G87*ED_8*EF_5*WY_high/AT_LADC, "N/A")</f>
        <v>3.9475622330240094E-4</v>
      </c>
      <c r="R87" s="202">
        <f>IFERROR(H87*ED_8*EF_5*WY_mid/AT_LADC, "N/A")</f>
        <v>7.3059360730593609E-5</v>
      </c>
      <c r="S87" s="37">
        <v>38</v>
      </c>
      <c r="T87" s="89">
        <v>0</v>
      </c>
      <c r="U87" s="153" t="s">
        <v>67</v>
      </c>
    </row>
    <row r="88" spans="2:21" ht="13.5" thickBot="1" x14ac:dyDescent="0.25">
      <c r="B88" s="692"/>
      <c r="C88" s="697"/>
      <c r="D88" s="198" t="s">
        <v>80</v>
      </c>
      <c r="E88" s="151">
        <v>14</v>
      </c>
      <c r="F88" s="151">
        <v>14</v>
      </c>
      <c r="G88" s="199">
        <f>VLOOKUP(FinalSummary!$D88, 'ACC Manu_proc MLE'!$A$2:$R$20, 18, 0)</f>
        <v>6.9571007000000004E-2</v>
      </c>
      <c r="H88" s="199">
        <f>VLOOKUP(FinalSummary!$D88, 'ACC Manu_proc MLE'!$A$2:$R$20, 12, 0)</f>
        <v>2.0100000000000001E-5</v>
      </c>
      <c r="I88" s="91" t="s">
        <v>64</v>
      </c>
      <c r="J88" s="91" t="s">
        <v>64</v>
      </c>
      <c r="K88" s="154">
        <f t="shared" ref="K88:L90" si="62">IFERROR(G88*ED_8/AT_AC*Breathing_Ratio, "N/A")</f>
        <v>4.7327215646258511E-2</v>
      </c>
      <c r="L88" s="154">
        <f t="shared" si="62"/>
        <v>1.3673469387755102E-5</v>
      </c>
      <c r="M88" s="202">
        <f t="shared" si="41"/>
        <v>2.2086033968253971E-2</v>
      </c>
      <c r="N88" s="202">
        <f t="shared" si="41"/>
        <v>6.380952380952381E-6</v>
      </c>
      <c r="O88" s="154">
        <f>IFERROR(G88*ED_8*EF_14*WY_high/AT_ADC_high*Breathing_Ratio, "N/A")</f>
        <v>1.8152904631441617E-3</v>
      </c>
      <c r="P88" s="154">
        <f>IFERROR(H88*ED_8*EF_14*WY_mid/AT_ADC_mid*Breathing_Ratio, "N/A")</f>
        <v>5.244618395303327E-7</v>
      </c>
      <c r="Q88" s="154">
        <f>IFERROR(G88*ED_8*EF_14*WY_high/AT_LADC, "N/A")</f>
        <v>5.7386601738105756E-4</v>
      </c>
      <c r="R88" s="202">
        <f>IFERROR(H88*ED_8*EF_14*WY_mid/AT_LADC, "N/A")</f>
        <v>1.2849315068493151E-7</v>
      </c>
      <c r="S88" s="37">
        <v>1633</v>
      </c>
      <c r="T88" s="89">
        <v>0</v>
      </c>
      <c r="U88" s="153" t="s">
        <v>69</v>
      </c>
    </row>
    <row r="89" spans="2:21" ht="13.5" thickBot="1" x14ac:dyDescent="0.25">
      <c r="B89" s="692"/>
      <c r="C89" s="697"/>
      <c r="D89" s="198" t="s">
        <v>81</v>
      </c>
      <c r="E89" s="129">
        <v>250</v>
      </c>
      <c r="F89" s="134">
        <v>250</v>
      </c>
      <c r="G89" s="199">
        <f>VLOOKUP(FinalSummary!$D89, 'ACC Manu_proc MLE'!$A$2:$R$20, 18, 0)</f>
        <v>0.48573529700000001</v>
      </c>
      <c r="H89" s="199">
        <f>VLOOKUP(FinalSummary!$D89, 'ACC Manu_proc MLE'!$A$2:$R$20, 12, 0)</f>
        <v>1.6556959999999999E-2</v>
      </c>
      <c r="I89" s="91" t="s">
        <v>64</v>
      </c>
      <c r="J89" s="91" t="s">
        <v>64</v>
      </c>
      <c r="K89" s="154">
        <f t="shared" si="62"/>
        <v>0.33043217482993198</v>
      </c>
      <c r="L89" s="154">
        <f t="shared" si="62"/>
        <v>1.1263238095238095E-2</v>
      </c>
      <c r="M89" s="202">
        <f t="shared" si="41"/>
        <v>0.24231692820861678</v>
      </c>
      <c r="N89" s="202">
        <f t="shared" si="41"/>
        <v>8.259707936507937E-3</v>
      </c>
      <c r="O89" s="201">
        <f>IFERROR(G89*ED_8*EF*WY_high/AT_ADC_high*Breathing_Ratio, "N/A")</f>
        <v>0.22632340741776164</v>
      </c>
      <c r="P89" s="154">
        <f>IFERROR(H89*ED_8*EF*WY_mid/AT_ADC_mid*Breathing_Ratio, "N/A")</f>
        <v>7.7145466405740383E-3</v>
      </c>
      <c r="Q89" s="154">
        <f>IFERROR(G89*ED_8*EF*WY_high/AT_LADC, "N/A")</f>
        <v>7.1547399764324643E-2</v>
      </c>
      <c r="R89" s="202">
        <f>IFERROR(H89*ED_8*EF*WY_mid/AT_LADC, "N/A")</f>
        <v>1.8900639269406392E-3</v>
      </c>
      <c r="S89" s="150">
        <v>21</v>
      </c>
      <c r="T89" s="92">
        <v>0</v>
      </c>
      <c r="U89" s="153" t="s">
        <v>69</v>
      </c>
    </row>
    <row r="90" spans="2:21" ht="13.5" thickBot="1" x14ac:dyDescent="0.25">
      <c r="B90" s="692"/>
      <c r="C90" s="697"/>
      <c r="D90" s="278" t="s">
        <v>82</v>
      </c>
      <c r="E90" s="133">
        <v>250</v>
      </c>
      <c r="F90" s="133">
        <v>250</v>
      </c>
      <c r="G90" s="279">
        <f>VLOOKUP(FinalSummary!$D90, 'ACC Manu_proc MLE'!$A$2:$R$20, 18, 0)</f>
        <v>2.0432645999999999E-2</v>
      </c>
      <c r="H90" s="279">
        <f>VLOOKUP(FinalSummary!$D90, 'ACC Manu_proc MLE'!$A$2:$R$20, 12, 0)</f>
        <v>5.7846080000000001E-3</v>
      </c>
      <c r="I90" s="91" t="s">
        <v>64</v>
      </c>
      <c r="J90" s="93" t="s">
        <v>64</v>
      </c>
      <c r="K90" s="154">
        <f t="shared" si="62"/>
        <v>1.389975918367347E-2</v>
      </c>
      <c r="L90" s="202">
        <f t="shared" si="62"/>
        <v>3.9351074829931977E-3</v>
      </c>
      <c r="M90" s="202">
        <f t="shared" si="41"/>
        <v>1.0193156734693877E-2</v>
      </c>
      <c r="N90" s="201">
        <f t="shared" si="41"/>
        <v>2.8857454875283448E-3</v>
      </c>
      <c r="O90" s="154">
        <f>IFERROR(G90*ED_8*EF*WY_high/AT_ADC_high*Breathing_Ratio, "N/A")</f>
        <v>9.5203830025160745E-3</v>
      </c>
      <c r="P90" s="154">
        <f>IFERROR(H90*ED_8*EF*WY_mid/AT_ADC_mid*Breathing_Ratio, "N/A")</f>
        <v>2.6952790979405464E-3</v>
      </c>
      <c r="Q90" s="154">
        <f>IFERROR(G90*ED_8*EF*WY_high/AT_LADC, "N/A")</f>
        <v>3.0096694653115332E-3</v>
      </c>
      <c r="R90" s="202">
        <f>IFERROR(H90*ED_8*EF*WY_mid/AT_LADC, "N/A")</f>
        <v>6.6034337899543386E-4</v>
      </c>
      <c r="S90" s="150">
        <v>39</v>
      </c>
      <c r="T90" s="92">
        <v>0</v>
      </c>
      <c r="U90" s="242" t="s">
        <v>69</v>
      </c>
    </row>
    <row r="91" spans="2:21" ht="26.25" thickBot="1" x14ac:dyDescent="0.25">
      <c r="B91" s="692"/>
      <c r="C91" s="696" t="s">
        <v>97</v>
      </c>
      <c r="D91" s="197" t="s">
        <v>63</v>
      </c>
      <c r="E91" s="134">
        <v>167</v>
      </c>
      <c r="F91" s="134">
        <v>167</v>
      </c>
      <c r="G91" s="199">
        <f>VLOOKUP(FinalSummary!$D91, 'ACC Manu_proc MLE'!$A$2:$R$20, 18, 0)</f>
        <v>0.43962918400000001</v>
      </c>
      <c r="H91" s="199">
        <f>VLOOKUP(FinalSummary!$D91, 'ACC Manu_proc MLE'!$A$2:$R$20, 12, 0)</f>
        <v>5.5305900000000002E-3</v>
      </c>
      <c r="I91" s="15" t="s">
        <v>64</v>
      </c>
      <c r="J91" s="108" t="s">
        <v>64</v>
      </c>
      <c r="K91" s="486">
        <f t="shared" ref="K91:L106" si="63">IFERROR(G91*ED_12/AT_AC*Breathing_Ratio, "N/A")</f>
        <v>0.44860120816326532</v>
      </c>
      <c r="L91" s="485">
        <f t="shared" si="63"/>
        <v>5.6434591836734688E-3</v>
      </c>
      <c r="M91" s="485">
        <f t="shared" ref="M91:N106" si="64">IF(G91&lt;&gt;"-", IF(E91&gt;=EF_ST, G91*ED_12*EF_ST/AT_ADC_ST*Breathing_Ratio, G91*ED_12*E91/AT_ADC_ST*Breathing_Ratio),"-")</f>
        <v>0.32897421931972792</v>
      </c>
      <c r="N91" s="485">
        <f t="shared" si="64"/>
        <v>4.1385367346938777E-3</v>
      </c>
      <c r="O91" s="485">
        <f>IFERROR(G91*ED_12*EF_12*WY_high/AT_ADC_high*Breathing_Ratio, "N/A")</f>
        <v>0.20525041578976796</v>
      </c>
      <c r="P91" s="485">
        <f>IFERROR(H91*ED_12*EF_12*WY_mid/AT_ADC_mid*Breathing_Ratio, "N/A")</f>
        <v>2.5820758456807378E-3</v>
      </c>
      <c r="Q91" s="486">
        <f>IFERROR(G91*ED_12*EF_12*WY_high/AT_LADC, "N/A")</f>
        <v>6.4885615314184714E-2</v>
      </c>
      <c r="R91" s="499">
        <f>IFERROR(H91*ED_12*EF_12*WY_mid/AT_LADC, "N/A")</f>
        <v>6.3260858219178079E-4</v>
      </c>
      <c r="S91" s="228">
        <v>455</v>
      </c>
      <c r="T91" s="229">
        <v>0</v>
      </c>
      <c r="U91" s="153" t="s">
        <v>65</v>
      </c>
    </row>
    <row r="92" spans="2:21" ht="26.25" thickBot="1" x14ac:dyDescent="0.25">
      <c r="B92" s="692"/>
      <c r="C92" s="697"/>
      <c r="D92" s="198" t="s">
        <v>66</v>
      </c>
      <c r="E92" s="151">
        <v>5</v>
      </c>
      <c r="F92" s="151">
        <v>5</v>
      </c>
      <c r="G92" s="199">
        <f>VLOOKUP(FinalSummary!$D92, 'ACC Manu_proc Sub'!$E$3:$V$30, 17, 0)</f>
        <v>0.78400000000000003</v>
      </c>
      <c r="H92" s="246">
        <f>VLOOKUP(FinalSummary!$D92, 'ACC Manu_proc Sub'!$E$3:$V$30, 18, 0)</f>
        <v>0.37</v>
      </c>
      <c r="I92" s="91" t="s">
        <v>64</v>
      </c>
      <c r="J92" s="93" t="s">
        <v>64</v>
      </c>
      <c r="K92" s="202">
        <f t="shared" si="63"/>
        <v>0.80000000000000016</v>
      </c>
      <c r="L92" s="154">
        <f t="shared" si="63"/>
        <v>0.37755102040816318</v>
      </c>
      <c r="M92" s="154">
        <f t="shared" si="64"/>
        <v>0.13333333333333336</v>
      </c>
      <c r="N92" s="154">
        <f t="shared" si="64"/>
        <v>6.2925170068027197E-2</v>
      </c>
      <c r="O92" s="154">
        <f>IFERROR(G92*ED_12*EF_5*WY_high/AT_ADC_high*Breathing_Ratio, "N/A")</f>
        <v>1.0958904109589045E-2</v>
      </c>
      <c r="P92" s="154">
        <f>IFERROR(H92*ED_12*EF_5*WY_mid/AT_ADC_mid*Breathing_Ratio, "N/A")</f>
        <v>5.1719317864131944E-3</v>
      </c>
      <c r="Q92" s="202">
        <f>IFERROR(G92*ED_12*EF_5*WY_high/AT_LADC, "N/A")</f>
        <v>3.4644277507733102E-3</v>
      </c>
      <c r="R92" s="201">
        <f>IFERROR(H92*ED_12*EF_5*WY_mid/AT_LADC, "N/A")</f>
        <v>1.2671232876712325E-3</v>
      </c>
      <c r="S92" s="150">
        <v>3</v>
      </c>
      <c r="T92" s="92">
        <v>0</v>
      </c>
      <c r="U92" s="153" t="s">
        <v>67</v>
      </c>
    </row>
    <row r="93" spans="2:21" ht="13.5" thickBot="1" x14ac:dyDescent="0.25">
      <c r="B93" s="692"/>
      <c r="C93" s="697"/>
      <c r="D93" s="198" t="s">
        <v>68</v>
      </c>
      <c r="E93" s="129">
        <v>167</v>
      </c>
      <c r="F93" s="129">
        <v>167</v>
      </c>
      <c r="G93" s="199">
        <f>VLOOKUP(FinalSummary!$D93, 'ACC Manu_proc MLE'!$A$2:$R$20, 18, 0)</f>
        <v>0.101531101</v>
      </c>
      <c r="H93" s="199">
        <f>VLOOKUP(FinalSummary!$D93, 'ACC Manu_proc MLE'!$A$2:$R$20, 12, 0)</f>
        <v>2.6054600000000001E-4</v>
      </c>
      <c r="I93" s="91" t="s">
        <v>64</v>
      </c>
      <c r="J93" s="93" t="s">
        <v>64</v>
      </c>
      <c r="K93" s="202">
        <f t="shared" si="63"/>
        <v>0.10360316428571428</v>
      </c>
      <c r="L93" s="154">
        <f t="shared" si="63"/>
        <v>2.6586326530612247E-4</v>
      </c>
      <c r="M93" s="154">
        <f t="shared" si="64"/>
        <v>7.5975653809523813E-2</v>
      </c>
      <c r="N93" s="154">
        <f t="shared" si="64"/>
        <v>1.9496639455782316E-4</v>
      </c>
      <c r="O93" s="154">
        <f>IFERROR(G93*ED_12*EF_12*WY_high/AT_ADC_high*Breathing_Ratio, "N/A")</f>
        <v>4.7401995714285709E-2</v>
      </c>
      <c r="P93" s="154">
        <f>IFERROR(H93*ED_12*EF_12*WY_mid/AT_ADC_mid*Breathing_Ratio, "N/A")</f>
        <v>1.2164154878389713E-4</v>
      </c>
      <c r="Q93" s="202">
        <f>IFERROR(G93*ED_12*EF_12*WY_high/AT_LADC, "N/A")</f>
        <v>1.4985147032258063E-2</v>
      </c>
      <c r="R93" s="201">
        <f>IFERROR(H93*ED_12*EF_12*WY_mid/AT_LADC, "N/A")</f>
        <v>2.9802179452054796E-5</v>
      </c>
      <c r="S93" s="150">
        <v>313</v>
      </c>
      <c r="T93" s="92">
        <v>0</v>
      </c>
      <c r="U93" s="153" t="s">
        <v>69</v>
      </c>
    </row>
    <row r="94" spans="2:21" ht="26.25" thickBot="1" x14ac:dyDescent="0.25">
      <c r="B94" s="692"/>
      <c r="C94" s="697"/>
      <c r="D94" s="198" t="s">
        <v>70</v>
      </c>
      <c r="E94" s="151">
        <v>5</v>
      </c>
      <c r="F94" s="151">
        <v>5</v>
      </c>
      <c r="G94" s="199">
        <f>VLOOKUP(FinalSummary!$D94, 'ACC Manu_proc Sub'!$E$3:$V$30, 17, 0)</f>
        <v>0.13400000000000001</v>
      </c>
      <c r="H94" s="199">
        <f>VLOOKUP(FinalSummary!$D94, 'ACC Manu_proc Sub'!$E$3:$V$30, 18, 0)</f>
        <v>0.13400000000000001</v>
      </c>
      <c r="I94" s="91" t="s">
        <v>64</v>
      </c>
      <c r="J94" s="93" t="s">
        <v>64</v>
      </c>
      <c r="K94" s="202">
        <f t="shared" si="63"/>
        <v>0.13673469387755102</v>
      </c>
      <c r="L94" s="154">
        <f t="shared" si="63"/>
        <v>0.13673469387755102</v>
      </c>
      <c r="M94" s="154">
        <f t="shared" si="64"/>
        <v>2.2789115646258507E-2</v>
      </c>
      <c r="N94" s="154">
        <f t="shared" si="64"/>
        <v>2.2789115646258507E-2</v>
      </c>
      <c r="O94" s="154">
        <f>IFERROR(G94*ED_12*EF_5*WY_high/AT_ADC_high*Breathing_Ratio, "N/A")</f>
        <v>1.873077998322617E-3</v>
      </c>
      <c r="P94" s="154">
        <f>IFERROR(H94*ED_12*EF_5*WY_mid/AT_ADC_mid*Breathing_Ratio, "N/A")</f>
        <v>1.8730779983226172E-3</v>
      </c>
      <c r="Q94" s="202">
        <f>IFERROR(G94*ED_12*EF_5*WY_high/AT_LADC, "N/A")</f>
        <v>5.9213433495360144E-4</v>
      </c>
      <c r="R94" s="201">
        <f>IFERROR(H94*ED_12*EF_5*WY_mid/AT_LADC, "N/A")</f>
        <v>4.5890410958904118E-4</v>
      </c>
      <c r="S94" s="150">
        <v>5</v>
      </c>
      <c r="T94" s="92">
        <v>0</v>
      </c>
      <c r="U94" s="153" t="s">
        <v>67</v>
      </c>
    </row>
    <row r="95" spans="2:21" ht="26.25" thickBot="1" x14ac:dyDescent="0.25">
      <c r="B95" s="692"/>
      <c r="C95" s="697"/>
      <c r="D95" s="198" t="s">
        <v>71</v>
      </c>
      <c r="E95" s="151">
        <v>14</v>
      </c>
      <c r="F95" s="151">
        <v>14</v>
      </c>
      <c r="G95" s="199">
        <f>VLOOKUP(FinalSummary!$D95, 'ACC Manu_proc Sub'!$E$3:$V$30, 17, 0)</f>
        <v>0.13900000000000001</v>
      </c>
      <c r="H95" s="199">
        <f>VLOOKUP(FinalSummary!$D95, 'ACC Manu_proc Sub'!$E$3:$V$30, 18, 0)</f>
        <v>1.7000000000000001E-2</v>
      </c>
      <c r="I95" s="91" t="s">
        <v>64</v>
      </c>
      <c r="J95" s="93" t="s">
        <v>64</v>
      </c>
      <c r="K95" s="202">
        <f t="shared" si="63"/>
        <v>0.14183673469387756</v>
      </c>
      <c r="L95" s="154">
        <f t="shared" si="63"/>
        <v>1.7346938775510207E-2</v>
      </c>
      <c r="M95" s="154">
        <f t="shared" si="64"/>
        <v>6.6190476190476202E-2</v>
      </c>
      <c r="N95" s="154">
        <f t="shared" si="64"/>
        <v>8.0952380952380963E-3</v>
      </c>
      <c r="O95" s="154">
        <f>IFERROR(G95*ED_12*EF_14*WY_high/AT_ADC_high*Breathing_Ratio, "N/A")</f>
        <v>5.440313111545989E-3</v>
      </c>
      <c r="P95" s="154">
        <f>IFERROR(H95*ED_12*EF_14*WY_mid/AT_ADC_mid*Breathing_Ratio, "N/A")</f>
        <v>6.6536203522504908E-4</v>
      </c>
      <c r="Q95" s="202">
        <f>IFERROR(G95*ED_12*EF_14*WY_high/AT_LADC, "N/A")</f>
        <v>1.7198409191338934E-3</v>
      </c>
      <c r="R95" s="201">
        <f>IFERROR(H95*ED_12*EF_14*WY_mid/AT_LADC, "N/A")</f>
        <v>1.6301369863013702E-4</v>
      </c>
      <c r="S95" s="150">
        <v>4</v>
      </c>
      <c r="T95" s="92">
        <v>0</v>
      </c>
      <c r="U95" s="153" t="s">
        <v>67</v>
      </c>
    </row>
    <row r="96" spans="2:21" ht="13.5" thickBot="1" x14ac:dyDescent="0.25">
      <c r="B96" s="692"/>
      <c r="C96" s="697"/>
      <c r="D96" s="198" t="s">
        <v>72</v>
      </c>
      <c r="E96" s="129">
        <v>167</v>
      </c>
      <c r="F96" s="129">
        <v>167</v>
      </c>
      <c r="G96" s="199">
        <f>VLOOKUP(FinalSummary!$D96, 'ACC Manu_proc MLE'!$A$2:$R$20, 18, 0)</f>
        <v>0.23866243500000001</v>
      </c>
      <c r="H96" s="199">
        <f>VLOOKUP(FinalSummary!$D96, 'ACC Manu_proc MLE'!$A$2:$R$20, 12, 0)</f>
        <v>6.8175329999999998E-3</v>
      </c>
      <c r="I96" s="91" t="s">
        <v>64</v>
      </c>
      <c r="J96" s="93" t="s">
        <v>64</v>
      </c>
      <c r="K96" s="202">
        <f t="shared" si="63"/>
        <v>0.24353309693877556</v>
      </c>
      <c r="L96" s="154">
        <f t="shared" si="63"/>
        <v>6.9566663265306118E-3</v>
      </c>
      <c r="M96" s="154">
        <f t="shared" si="64"/>
        <v>0.17859093775510204</v>
      </c>
      <c r="N96" s="154">
        <f t="shared" si="64"/>
        <v>5.1015553061224484E-3</v>
      </c>
      <c r="O96" s="154">
        <f>IFERROR(G96*ED_12*EF_12*WY_high/AT_ADC_high*Breathing_Ratio, "N/A")</f>
        <v>0.1114247320240425</v>
      </c>
      <c r="P96" s="154">
        <f>IFERROR(H96*ED_12*EF_12*WY_mid/AT_ADC_mid*Breathing_Ratio, "N/A")</f>
        <v>3.1829130863852387E-3</v>
      </c>
      <c r="Q96" s="202">
        <f>IFERROR(G96*ED_12*EF_12*WY_high/AT_LADC, "N/A")</f>
        <v>3.5224592704374731E-2</v>
      </c>
      <c r="R96" s="201">
        <f>IFERROR(H96*ED_12*EF_12*WY_mid/AT_LADC, "N/A")</f>
        <v>7.7981370616438345E-4</v>
      </c>
      <c r="S96" s="150">
        <v>215</v>
      </c>
      <c r="T96" s="92">
        <v>0</v>
      </c>
      <c r="U96" s="153" t="s">
        <v>69</v>
      </c>
    </row>
    <row r="97" spans="2:21" ht="26.25" thickBot="1" x14ac:dyDescent="0.25">
      <c r="B97" s="692"/>
      <c r="C97" s="697"/>
      <c r="D97" s="198" t="s">
        <v>73</v>
      </c>
      <c r="E97" s="129">
        <v>167</v>
      </c>
      <c r="F97" s="129">
        <v>167</v>
      </c>
      <c r="G97" s="199">
        <f>VLOOKUP(FinalSummary!$D97, 'ACC Manu_proc MLE'!$A$2:$R$20, 18, 0)</f>
        <v>0.24781281999999999</v>
      </c>
      <c r="H97" s="199">
        <f>VLOOKUP(FinalSummary!$D97, 'ACC Manu_proc MLE'!$A$2:$R$20, 12, 0)</f>
        <v>9.1642899999999996E-4</v>
      </c>
      <c r="I97" s="91" t="s">
        <v>64</v>
      </c>
      <c r="J97" s="93" t="s">
        <v>64</v>
      </c>
      <c r="K97" s="202">
        <f t="shared" si="63"/>
        <v>0.2528702244897959</v>
      </c>
      <c r="L97" s="154">
        <f t="shared" si="63"/>
        <v>9.3513163265306119E-4</v>
      </c>
      <c r="M97" s="154">
        <f t="shared" si="64"/>
        <v>0.18543816462585033</v>
      </c>
      <c r="N97" s="154">
        <f t="shared" si="64"/>
        <v>6.8576319727891156E-4</v>
      </c>
      <c r="O97" s="154">
        <f>IFERROR(G97*ED_12*EF_12*WY_high/AT_ADC_high*Breathing_Ratio, "N/A")</f>
        <v>0.1156967876432765</v>
      </c>
      <c r="P97" s="154">
        <f>IFERROR(H97*ED_12*EF_12*WY_mid/AT_ADC_mid*Breathing_Ratio, "N/A")</f>
        <v>4.2785474699468835E-4</v>
      </c>
      <c r="Q97" s="202">
        <f>IFERROR(G97*ED_12*EF_12*WY_high/AT_LADC, "N/A")</f>
        <v>3.6575113513035794E-2</v>
      </c>
      <c r="R97" s="201">
        <f>IFERROR(H97*ED_12*EF_12*WY_mid/AT_LADC, "N/A")</f>
        <v>1.0482441301369864E-4</v>
      </c>
      <c r="S97" s="150">
        <v>222</v>
      </c>
      <c r="T97" s="92">
        <v>0</v>
      </c>
      <c r="U97" s="153" t="s">
        <v>69</v>
      </c>
    </row>
    <row r="98" spans="2:21" ht="26.25" thickBot="1" x14ac:dyDescent="0.25">
      <c r="B98" s="692"/>
      <c r="C98" s="697"/>
      <c r="D98" s="198" t="s">
        <v>74</v>
      </c>
      <c r="E98" s="151">
        <v>14</v>
      </c>
      <c r="F98" s="151">
        <v>14</v>
      </c>
      <c r="G98" s="199">
        <f>VLOOKUP(FinalSummary!$D98, 'ACC Manu_proc Sub'!$E$3:$V$30, 17, 0)</f>
        <v>1.2E-2</v>
      </c>
      <c r="H98" s="199">
        <f>VLOOKUP(FinalSummary!$D98, 'ACC Manu_proc Sub'!$E$3:$V$30, 18, 0)</f>
        <v>8.0000000000000002E-3</v>
      </c>
      <c r="I98" s="91" t="s">
        <v>64</v>
      </c>
      <c r="J98" s="93" t="s">
        <v>64</v>
      </c>
      <c r="K98" s="202">
        <f t="shared" si="63"/>
        <v>1.2244897959183676E-2</v>
      </c>
      <c r="L98" s="154">
        <f t="shared" si="63"/>
        <v>8.1632653061224497E-3</v>
      </c>
      <c r="M98" s="154">
        <f t="shared" si="64"/>
        <v>5.7142857142857143E-3</v>
      </c>
      <c r="N98" s="154">
        <f t="shared" si="64"/>
        <v>3.80952380952381E-3</v>
      </c>
      <c r="O98" s="154">
        <f>IFERROR(G98*ED_12*EF_14*WY_high/AT_ADC_high*Breathing_Ratio, "N/A")</f>
        <v>4.6966731898238749E-4</v>
      </c>
      <c r="P98" s="154">
        <f>IFERROR(H98*ED_12*EF_14*WY_mid/AT_ADC_mid*Breathing_Ratio, "N/A")</f>
        <v>3.1311154598825833E-4</v>
      </c>
      <c r="Q98" s="202">
        <f>IFERROR(G98*ED_12*EF_14*WY_high/AT_LADC, "N/A")</f>
        <v>1.4847547503314185E-4</v>
      </c>
      <c r="R98" s="201">
        <f>IFERROR(H98*ED_12*EF_14*WY_mid/AT_LADC, "N/A")</f>
        <v>7.6712328767123287E-5</v>
      </c>
      <c r="S98" s="150">
        <v>8</v>
      </c>
      <c r="T98" s="92">
        <v>0</v>
      </c>
      <c r="U98" s="153" t="s">
        <v>67</v>
      </c>
    </row>
    <row r="99" spans="2:21" ht="13.5" thickBot="1" x14ac:dyDescent="0.25">
      <c r="B99" s="692"/>
      <c r="C99" s="697"/>
      <c r="D99" s="198" t="s">
        <v>75</v>
      </c>
      <c r="E99" s="129">
        <v>167</v>
      </c>
      <c r="F99" s="129">
        <v>167</v>
      </c>
      <c r="G99" s="199">
        <f>VLOOKUP(FinalSummary!$D99, 'ACC Manu_proc MLE'!$A$2:$R$20, 18, 0)</f>
        <v>0.70315924699999999</v>
      </c>
      <c r="H99" s="199">
        <f>VLOOKUP(FinalSummary!$D99, 'ACC Manu_proc MLE'!$A$2:$R$20, 12, 0)</f>
        <v>1.5045869E-2</v>
      </c>
      <c r="I99" s="91" t="s">
        <v>64</v>
      </c>
      <c r="J99" s="93" t="s">
        <v>64</v>
      </c>
      <c r="K99" s="202">
        <f t="shared" si="63"/>
        <v>0.71750943571428571</v>
      </c>
      <c r="L99" s="154">
        <f t="shared" si="63"/>
        <v>1.5352927551020407E-2</v>
      </c>
      <c r="M99" s="154">
        <f t="shared" si="64"/>
        <v>0.52617358619047627</v>
      </c>
      <c r="N99" s="154">
        <f t="shared" si="64"/>
        <v>1.1258813537414964E-2</v>
      </c>
      <c r="O99" s="154">
        <f>IFERROR(G99*ED_12*EF_12*WY_high/AT_ADC_high*Breathing_Ratio, "N/A")</f>
        <v>0.32828513908023482</v>
      </c>
      <c r="P99" s="154">
        <f>IFERROR(H99*ED_12*EF_12*WY_mid/AT_ADC_mid*Breathing_Ratio, "N/A")</f>
        <v>7.0244901397819399E-3</v>
      </c>
      <c r="Q99" s="202">
        <f>IFERROR(G99*ED_12*EF_12*WY_high/AT_LADC, "N/A")</f>
        <v>0.10378046332213876</v>
      </c>
      <c r="R99" s="201">
        <f>IFERROR(H99*ED_12*EF_12*WY_mid/AT_LADC, "N/A")</f>
        <v>1.7210000842465753E-3</v>
      </c>
      <c r="S99" s="150">
        <v>354</v>
      </c>
      <c r="T99" s="92">
        <v>0</v>
      </c>
      <c r="U99" s="153" t="s">
        <v>69</v>
      </c>
    </row>
    <row r="100" spans="2:21" ht="27.95" customHeight="1" thickBot="1" x14ac:dyDescent="0.25">
      <c r="B100" s="692"/>
      <c r="C100" s="697"/>
      <c r="D100" s="198" t="s">
        <v>76</v>
      </c>
      <c r="E100" s="151">
        <v>5</v>
      </c>
      <c r="F100" s="151">
        <v>5</v>
      </c>
      <c r="G100" s="199">
        <f>VLOOKUP(FinalSummary!$D100, 'ACC Manu_proc Sub'!$E$3:$V$30, 17, 0)</f>
        <v>0.61899999999999999</v>
      </c>
      <c r="H100" s="199">
        <f>VLOOKUP(FinalSummary!$D100, 'ACC Manu_proc Sub'!$E$3:$V$30, 18, 0)</f>
        <v>0.34100000000000003</v>
      </c>
      <c r="I100" s="91" t="s">
        <v>64</v>
      </c>
      <c r="J100" s="93" t="s">
        <v>64</v>
      </c>
      <c r="K100" s="202">
        <f t="shared" si="63"/>
        <v>0.63163265306122451</v>
      </c>
      <c r="L100" s="154">
        <f t="shared" si="63"/>
        <v>0.3479591836734694</v>
      </c>
      <c r="M100" s="154">
        <f t="shared" si="64"/>
        <v>0.10527210884353742</v>
      </c>
      <c r="N100" s="154">
        <f t="shared" si="64"/>
        <v>5.7993197278911564E-2</v>
      </c>
      <c r="O100" s="154">
        <f>IFERROR(G100*ED_12*EF_5*WY_high/AT_ADC_high*Breathing_Ratio, "N/A")</f>
        <v>8.6525020967291016E-3</v>
      </c>
      <c r="P100" s="154">
        <f>IFERROR(H100*ED_12*EF_5*WY_mid/AT_ADC_mid*Breathing_Ratio, "N/A")</f>
        <v>4.7665641599105397E-3</v>
      </c>
      <c r="Q100" s="202">
        <f>IFERROR(G100*ED_12*EF_5*WY_high/AT_LADC, "N/A")</f>
        <v>2.7353071144498452E-3</v>
      </c>
      <c r="R100" s="201">
        <f>IFERROR(H100*ED_12*EF_5*WY_mid/AT_LADC, "N/A")</f>
        <v>1.1678082191780821E-3</v>
      </c>
      <c r="S100" s="150">
        <v>2</v>
      </c>
      <c r="T100" s="92">
        <v>0</v>
      </c>
      <c r="U100" s="153" t="s">
        <v>67</v>
      </c>
    </row>
    <row r="101" spans="2:21" ht="27.95" customHeight="1" thickBot="1" x14ac:dyDescent="0.25">
      <c r="B101" s="692"/>
      <c r="C101" s="697"/>
      <c r="D101" s="198" t="s">
        <v>77</v>
      </c>
      <c r="E101" s="151">
        <v>14</v>
      </c>
      <c r="F101" s="151">
        <v>14</v>
      </c>
      <c r="G101" s="199">
        <f>VLOOKUP(FinalSummary!$D101, 'ACC Manu_proc MLE'!$A$2:$R$20, 18, 0)</f>
        <v>5.106852065</v>
      </c>
      <c r="H101" s="199">
        <f>VLOOKUP(FinalSummary!$D101, 'ACC Manu_proc MLE'!$A$2:$R$20, 12, 0)</f>
        <v>1.6906626000000001E-2</v>
      </c>
      <c r="I101" s="91" t="s">
        <v>64</v>
      </c>
      <c r="J101" s="93" t="s">
        <v>64</v>
      </c>
      <c r="K101" s="202">
        <f t="shared" si="63"/>
        <v>5.2110735357142861</v>
      </c>
      <c r="L101" s="154">
        <f t="shared" si="63"/>
        <v>1.7251659183673471E-2</v>
      </c>
      <c r="M101" s="154">
        <f t="shared" si="64"/>
        <v>2.4318343166666669</v>
      </c>
      <c r="N101" s="154">
        <f t="shared" si="64"/>
        <v>8.0507742857142857E-3</v>
      </c>
      <c r="O101" s="154">
        <f>IFERROR(G101*ED_12*EF_14*WY_high/AT_ADC_high*Breathing_Ratio, "N/A")</f>
        <v>0.19987679315068496</v>
      </c>
      <c r="P101" s="154">
        <f>IFERROR(H101*ED_12*EF_14*WY_mid/AT_ADC_mid*Breathing_Ratio, "N/A")</f>
        <v>6.6170747553816059E-4</v>
      </c>
      <c r="Q101" s="202">
        <f>IFERROR(G101*ED_12*EF_14*WY_high/AT_LADC, "N/A")</f>
        <v>6.3186857189571372E-2</v>
      </c>
      <c r="R101" s="201">
        <f>IFERROR(H101*ED_12*EF_14*WY_mid/AT_LADC, "N/A")</f>
        <v>1.6211833150684934E-4</v>
      </c>
      <c r="S101" s="150">
        <v>33</v>
      </c>
      <c r="T101" s="92">
        <v>0</v>
      </c>
      <c r="U101" s="153" t="s">
        <v>69</v>
      </c>
    </row>
    <row r="102" spans="2:21" ht="13.5" thickBot="1" x14ac:dyDescent="0.25">
      <c r="B102" s="692"/>
      <c r="C102" s="697"/>
      <c r="D102" s="198" t="s">
        <v>78</v>
      </c>
      <c r="E102" s="129">
        <v>167</v>
      </c>
      <c r="F102" s="129">
        <v>167</v>
      </c>
      <c r="G102" s="199">
        <f>VLOOKUP(FinalSummary!$D102, 'ACC Manu_proc MLE'!$A$2:$R$20, 18, 0)</f>
        <v>0.13325184900000001</v>
      </c>
      <c r="H102" s="199">
        <f>VLOOKUP(FinalSummary!$D102, 'ACC Manu_proc MLE'!$A$2:$R$20, 12, 0)</f>
        <v>3.6151999999999999E-4</v>
      </c>
      <c r="I102" s="91" t="s">
        <v>64</v>
      </c>
      <c r="J102" s="93" t="s">
        <v>64</v>
      </c>
      <c r="K102" s="202">
        <f t="shared" si="63"/>
        <v>0.13597127448979593</v>
      </c>
      <c r="L102" s="154">
        <f t="shared" si="63"/>
        <v>3.6889795918367349E-4</v>
      </c>
      <c r="M102" s="154">
        <f t="shared" si="64"/>
        <v>9.9712267959183684E-2</v>
      </c>
      <c r="N102" s="154">
        <f t="shared" si="64"/>
        <v>2.7052517006802724E-4</v>
      </c>
      <c r="O102" s="154">
        <f>IFERROR(G102*ED_12*EF_12*WY_high/AT_ADC_high*Breathing_Ratio, "N/A")</f>
        <v>6.2211514629577858E-2</v>
      </c>
      <c r="P102" s="154">
        <f>IFERROR(H102*ED_12*EF_12*WY_mid/AT_ADC_mid*Breathing_Ratio, "N/A")</f>
        <v>1.6878344981828349E-4</v>
      </c>
      <c r="Q102" s="202">
        <f>IFERROR(G102*ED_12*EF_12*WY_high/AT_LADC, "N/A")</f>
        <v>1.9666865915156869E-2</v>
      </c>
      <c r="R102" s="201">
        <f>IFERROR(H102*ED_12*EF_12*WY_mid/AT_LADC, "N/A")</f>
        <v>4.1351945205479455E-5</v>
      </c>
      <c r="S102" s="150">
        <v>1952</v>
      </c>
      <c r="T102" s="92">
        <v>0</v>
      </c>
      <c r="U102" s="153" t="s">
        <v>69</v>
      </c>
    </row>
    <row r="103" spans="2:21" ht="26.25" thickBot="1" x14ac:dyDescent="0.25">
      <c r="B103" s="692"/>
      <c r="C103" s="697"/>
      <c r="D103" s="198" t="s">
        <v>79</v>
      </c>
      <c r="E103" s="151">
        <v>5</v>
      </c>
      <c r="F103" s="151">
        <v>5</v>
      </c>
      <c r="G103" s="199">
        <f>VLOOKUP(FinalSummary!$D103, 'ACC Manu_proc Sub'!$E$3:$V$30, 17, 0)</f>
        <v>0.13400000000000001</v>
      </c>
      <c r="H103" s="199">
        <f>VLOOKUP(FinalSummary!$D103, 'ACC Manu_proc Sub'!$E$3:$V$30, 18, 0)</f>
        <v>3.2000000000000001E-2</v>
      </c>
      <c r="I103" s="91" t="s">
        <v>64</v>
      </c>
      <c r="J103" s="93" t="s">
        <v>64</v>
      </c>
      <c r="K103" s="202">
        <f t="shared" si="63"/>
        <v>0.13673469387755102</v>
      </c>
      <c r="L103" s="154">
        <f t="shared" si="63"/>
        <v>3.2653061224489799E-2</v>
      </c>
      <c r="M103" s="154">
        <f t="shared" si="64"/>
        <v>2.2789115646258507E-2</v>
      </c>
      <c r="N103" s="154">
        <f t="shared" si="64"/>
        <v>5.4421768707482989E-3</v>
      </c>
      <c r="O103" s="154">
        <f>IFERROR(G103*ED_12*EF_5*WY_high/AT_ADC_high*Breathing_Ratio, "N/A")</f>
        <v>1.873077998322617E-3</v>
      </c>
      <c r="P103" s="154">
        <f>IFERROR(H103*ED_12*EF_5*WY_mid/AT_ADC_mid*Breathing_Ratio, "N/A")</f>
        <v>4.4730220855465473E-4</v>
      </c>
      <c r="Q103" s="202">
        <f>IFERROR(G103*ED_12*EF_5*WY_high/AT_LADC, "N/A")</f>
        <v>5.9213433495360144E-4</v>
      </c>
      <c r="R103" s="201">
        <f>IFERROR(H103*ED_12*EF_5*WY_mid/AT_LADC, "N/A")</f>
        <v>1.095890410958904E-4</v>
      </c>
      <c r="S103" s="150">
        <v>38</v>
      </c>
      <c r="T103" s="92">
        <v>0</v>
      </c>
      <c r="U103" s="153" t="s">
        <v>67</v>
      </c>
    </row>
    <row r="104" spans="2:21" ht="13.5" thickBot="1" x14ac:dyDescent="0.25">
      <c r="B104" s="692"/>
      <c r="C104" s="697"/>
      <c r="D104" s="198" t="s">
        <v>80</v>
      </c>
      <c r="E104" s="151">
        <v>14</v>
      </c>
      <c r="F104" s="151">
        <v>14</v>
      </c>
      <c r="G104" s="199">
        <f>VLOOKUP(FinalSummary!$D104, 'ACC Manu_proc MLE'!$A$2:$R$20, 18, 0)</f>
        <v>6.9571007000000004E-2</v>
      </c>
      <c r="H104" s="199">
        <f>VLOOKUP(FinalSummary!$D104, 'ACC Manu_proc MLE'!$A$2:$R$20, 12, 0)</f>
        <v>2.0100000000000001E-5</v>
      </c>
      <c r="I104" s="91" t="s">
        <v>64</v>
      </c>
      <c r="J104" s="93" t="s">
        <v>64</v>
      </c>
      <c r="K104" s="202">
        <f t="shared" si="63"/>
        <v>7.0990823469387759E-2</v>
      </c>
      <c r="L104" s="154">
        <f t="shared" si="63"/>
        <v>2.0510204081632654E-5</v>
      </c>
      <c r="M104" s="154">
        <f t="shared" si="64"/>
        <v>3.3129050952380959E-2</v>
      </c>
      <c r="N104" s="154">
        <f t="shared" si="64"/>
        <v>9.5714285714285715E-6</v>
      </c>
      <c r="O104" s="154">
        <f>IFERROR(G104*ED_12*EF_14*WY_high/AT_ADC_high*Breathing_Ratio, "N/A")</f>
        <v>2.722935694716243E-3</v>
      </c>
      <c r="P104" s="154">
        <f>IFERROR(H104*ED_12*EF_14*WY_mid/AT_ADC_mid*Breathing_Ratio, "N/A")</f>
        <v>7.86692759295499E-7</v>
      </c>
      <c r="Q104" s="202">
        <f>IFERROR(G104*ED_12*EF_14*WY_high/AT_LADC, "N/A")</f>
        <v>8.6079902607158639E-4</v>
      </c>
      <c r="R104" s="201">
        <f>IFERROR(H104*ED_12*EF_14*WY_mid/AT_LADC, "N/A")</f>
        <v>1.9273972602739726E-7</v>
      </c>
      <c r="S104" s="150">
        <v>1633</v>
      </c>
      <c r="T104" s="92">
        <v>0</v>
      </c>
      <c r="U104" s="153" t="s">
        <v>69</v>
      </c>
    </row>
    <row r="105" spans="2:21" ht="13.5" thickBot="1" x14ac:dyDescent="0.25">
      <c r="B105" s="692"/>
      <c r="C105" s="697"/>
      <c r="D105" s="198" t="s">
        <v>81</v>
      </c>
      <c r="E105" s="129">
        <v>167</v>
      </c>
      <c r="F105" s="129">
        <v>167</v>
      </c>
      <c r="G105" s="199">
        <f>VLOOKUP(FinalSummary!$D105, 'ACC Manu_proc MLE'!$A$2:$R$20, 18, 0)</f>
        <v>0.48573529700000001</v>
      </c>
      <c r="H105" s="199">
        <f>VLOOKUP(FinalSummary!$D105, 'ACC Manu_proc MLE'!$A$2:$R$20, 12, 0)</f>
        <v>1.6556959999999999E-2</v>
      </c>
      <c r="I105" s="91" t="s">
        <v>64</v>
      </c>
      <c r="J105" s="93" t="s">
        <v>64</v>
      </c>
      <c r="K105" s="202">
        <f t="shared" si="63"/>
        <v>0.495648262244898</v>
      </c>
      <c r="L105" s="154">
        <f t="shared" si="63"/>
        <v>1.6894857142857142E-2</v>
      </c>
      <c r="M105" s="154">
        <f t="shared" si="64"/>
        <v>0.36347539231292519</v>
      </c>
      <c r="N105" s="154">
        <f t="shared" si="64"/>
        <v>1.2389561904761906E-2</v>
      </c>
      <c r="O105" s="154">
        <f>IFERROR(G105*ED_12*EF_12*WY_high/AT_ADC_high*Breathing_Ratio, "N/A")</f>
        <v>0.22677605423259717</v>
      </c>
      <c r="P105" s="154">
        <f>IFERROR(H105*ED_12*EF_12*WY_mid/AT_ADC_mid*Breathing_Ratio, "N/A")</f>
        <v>7.7299757338551867E-3</v>
      </c>
      <c r="Q105" s="202">
        <f>IFERROR(G105*ED_12*EF_12*WY_high/AT_LADC, "N/A")</f>
        <v>7.1690494563853291E-2</v>
      </c>
      <c r="R105" s="201">
        <f>IFERROR(H105*ED_12*EF_12*WY_mid/AT_LADC, "N/A")</f>
        <v>1.8938440547945207E-3</v>
      </c>
      <c r="S105" s="150">
        <v>21</v>
      </c>
      <c r="T105" s="92">
        <v>0</v>
      </c>
      <c r="U105" s="153" t="s">
        <v>69</v>
      </c>
    </row>
    <row r="106" spans="2:21" ht="13.5" thickBot="1" x14ac:dyDescent="0.25">
      <c r="B106" s="692"/>
      <c r="C106" s="698"/>
      <c r="D106" s="198" t="s">
        <v>82</v>
      </c>
      <c r="E106" s="133">
        <v>167</v>
      </c>
      <c r="F106" s="133">
        <v>167</v>
      </c>
      <c r="G106" s="188">
        <f>VLOOKUP(FinalSummary!$D106, 'ACC Manu_proc MLE'!$A$2:$R$20, 18, 0)</f>
        <v>2.0432645999999999E-2</v>
      </c>
      <c r="H106" s="188">
        <f>VLOOKUP(FinalSummary!$D106, 'ACC Manu_proc MLE'!$A$2:$R$20, 12, 0)</f>
        <v>5.7846080000000001E-3</v>
      </c>
      <c r="I106" s="230" t="s">
        <v>64</v>
      </c>
      <c r="J106" s="231" t="s">
        <v>64</v>
      </c>
      <c r="K106" s="141">
        <f t="shared" si="63"/>
        <v>2.0849638775510205E-2</v>
      </c>
      <c r="L106" s="141">
        <f t="shared" si="63"/>
        <v>5.9026612244897966E-3</v>
      </c>
      <c r="M106" s="141">
        <f t="shared" si="64"/>
        <v>1.5289735102040814E-2</v>
      </c>
      <c r="N106" s="141">
        <f t="shared" si="64"/>
        <v>4.3286182312925175E-3</v>
      </c>
      <c r="O106" s="481">
        <f>IFERROR(G106*ED_12*EF_12*WY_high/AT_ADC_high*Breathing_Ratio, "N/A")</f>
        <v>9.5394237685211061E-3</v>
      </c>
      <c r="P106" s="481">
        <f>IFERROR(H106*ED_12*EF_12*WY_mid/AT_ADC_mid*Breathing_Ratio, "N/A")</f>
        <v>2.7006696561364275E-3</v>
      </c>
      <c r="Q106" s="141">
        <f>IFERROR(G106*ED_12*EF_12*WY_high/AT_LADC, "N/A")</f>
        <v>3.0156888042421563E-3</v>
      </c>
      <c r="R106" s="498">
        <f>IFERROR(H106*ED_12*EF_12*WY_mid/AT_LADC, "N/A")</f>
        <v>6.6166406575342469E-4</v>
      </c>
      <c r="S106" s="142">
        <v>39</v>
      </c>
      <c r="T106" s="90">
        <v>0</v>
      </c>
      <c r="U106" s="241" t="s">
        <v>69</v>
      </c>
    </row>
    <row r="107" spans="2:21" s="306" customFormat="1" ht="13.5" thickBot="1" x14ac:dyDescent="0.25">
      <c r="B107" s="699" t="s">
        <v>98</v>
      </c>
      <c r="C107" s="297" t="s">
        <v>99</v>
      </c>
      <c r="D107" s="298" t="s">
        <v>85</v>
      </c>
      <c r="E107" s="343">
        <v>250</v>
      </c>
      <c r="F107" s="344">
        <v>250</v>
      </c>
      <c r="G107" s="301">
        <f>'SR - CompConvSummary'!R4</f>
        <v>0.20663467189486101</v>
      </c>
      <c r="H107" s="464">
        <f>'SR - CompConvSummary'!L4</f>
        <v>6.9418527811874596E-4</v>
      </c>
      <c r="I107" s="301" t="str">
        <f>IFERROR(_xlfn.PERCENTILE.INC('SR-Compounding'!$AA$3:$AA$3, 0.95), "N/A")</f>
        <v>N/A</v>
      </c>
      <c r="J107" s="300" t="str">
        <f>IFERROR(_xlfn.PERCENTILE.INC('SR-Compounding'!$AA$3:$AA$3, 0.5), "N/A")</f>
        <v>N/A</v>
      </c>
      <c r="K107" s="487">
        <f>IFERROR(G107*ED_8/AT_AC*Breathing_Ratio, "N/A")</f>
        <v>0.14056780401010954</v>
      </c>
      <c r="L107" s="487">
        <f>IFERROR(H107*ED_8/AT_AC*Breathing_Ratio, "N/A")</f>
        <v>4.7223488307397682E-4</v>
      </c>
      <c r="M107" s="488">
        <f t="shared" ref="M107:N126" si="65">IF(G107&lt;&gt;"-", IF(E107&gt;=EF_ST, G107*ED_8*EF_ST/AT_ADC_ST*Breathing_Ratio, G107*ED_8*E107/AT_ADC_ST*Breathing_Ratio),"-")</f>
        <v>0.10308305627408032</v>
      </c>
      <c r="N107" s="489">
        <f t="shared" si="65"/>
        <v>3.4630558092091634E-4</v>
      </c>
      <c r="O107" s="487">
        <f t="shared" si="2"/>
        <v>9.6279317815143511E-2</v>
      </c>
      <c r="P107" s="487">
        <f t="shared" si="3"/>
        <v>3.2344855005066913E-4</v>
      </c>
      <c r="Q107" s="487">
        <f t="shared" ref="Q107:Q126" si="66">IFERROR(G107*ED_8*EF*WY_high/AT_LADC, "N/A")</f>
        <v>3.0436687567367948E-2</v>
      </c>
      <c r="R107" s="488">
        <f t="shared" si="4"/>
        <v>7.924489476241393E-5</v>
      </c>
      <c r="S107" s="345">
        <f>IFERROR(COUNT('SR-Compounding'!W3:W173), 0)</f>
        <v>53</v>
      </c>
      <c r="T107" s="346">
        <f>IFERROR(COUNT('SR-Compounding'!AA3:AA3), 0)</f>
        <v>0</v>
      </c>
      <c r="U107" s="347" t="s">
        <v>100</v>
      </c>
    </row>
    <row r="108" spans="2:21" s="306" customFormat="1" ht="13.5" thickBot="1" x14ac:dyDescent="0.25">
      <c r="B108" s="699"/>
      <c r="C108" s="316" t="s">
        <v>99</v>
      </c>
      <c r="D108" s="348" t="s">
        <v>87</v>
      </c>
      <c r="E108" s="349">
        <v>250</v>
      </c>
      <c r="F108" s="349">
        <v>250</v>
      </c>
      <c r="G108" s="465">
        <f>H107</f>
        <v>6.9418527811874596E-4</v>
      </c>
      <c r="H108" s="466">
        <f>H107</f>
        <v>6.9418527811874596E-4</v>
      </c>
      <c r="I108" s="319" t="str">
        <f>IFERROR(_xlfn.PERCENTILE.INC('SR-Compounding'!$AA$3:$AA$3, 0.95), "N/A")</f>
        <v>N/A</v>
      </c>
      <c r="J108" s="319" t="str">
        <f>IFERROR(_xlfn.PERCENTILE.INC('SR-Compounding'!$AA$3:$AA$3, 0.5), "N/A")</f>
        <v>N/A</v>
      </c>
      <c r="K108" s="368">
        <f>IFERROR(G108*ED_8/AT_AC*Breathing_Ratio, "N/A")</f>
        <v>4.7223488307397682E-4</v>
      </c>
      <c r="L108" s="368">
        <f>IFERROR(H108*ED_8/AT_AC*Breathing_Ratio, "N/A")</f>
        <v>4.7223488307397682E-4</v>
      </c>
      <c r="M108" s="365">
        <f t="shared" si="65"/>
        <v>3.4630558092091634E-4</v>
      </c>
      <c r="N108" s="367">
        <f t="shared" si="65"/>
        <v>3.4630558092091634E-4</v>
      </c>
      <c r="O108" s="368">
        <f t="shared" si="2"/>
        <v>3.2344855005066907E-4</v>
      </c>
      <c r="P108" s="368">
        <f t="shared" si="3"/>
        <v>3.2344855005066913E-4</v>
      </c>
      <c r="Q108" s="365">
        <f t="shared" si="66"/>
        <v>1.0225147711279215E-4</v>
      </c>
      <c r="R108" s="365">
        <f t="shared" si="4"/>
        <v>7.924489476241393E-5</v>
      </c>
      <c r="S108" s="351">
        <f>IFERROR(COUNT('SR-Compounding'!X3:X173), 0)</f>
        <v>0</v>
      </c>
      <c r="T108" s="352">
        <f>IFERROR(COUNT('SR-Compounding'!AA4:AA4), 0)</f>
        <v>0</v>
      </c>
      <c r="U108" s="353" t="s">
        <v>88</v>
      </c>
    </row>
    <row r="109" spans="2:21" s="306" customFormat="1" ht="26.25" thickBot="1" x14ac:dyDescent="0.25">
      <c r="B109" s="699"/>
      <c r="C109" s="316" t="s">
        <v>101</v>
      </c>
      <c r="D109" s="348" t="s">
        <v>85</v>
      </c>
      <c r="E109" s="349">
        <v>167</v>
      </c>
      <c r="F109" s="349">
        <v>167</v>
      </c>
      <c r="G109" s="350">
        <f>'SR - CompConvSummary'!R2</f>
        <v>0.30323420324728401</v>
      </c>
      <c r="H109" s="318">
        <f>'SR - CompConvSummary'!L2</f>
        <v>0.10143903898803</v>
      </c>
      <c r="I109" s="319" t="s">
        <v>64</v>
      </c>
      <c r="J109" s="318" t="s">
        <v>64</v>
      </c>
      <c r="K109" s="365">
        <f t="shared" ref="K109:L110" si="67">IFERROR(G109*ED_12/AT_AC*Breathing_Ratio, "N/A")</f>
        <v>0.30942265637477961</v>
      </c>
      <c r="L109" s="365">
        <f t="shared" si="67"/>
        <v>0.10350922345717349</v>
      </c>
      <c r="M109" s="365">
        <f t="shared" ref="M109:N110" si="68">IF(G109&lt;&gt;"-", IF(E109&gt;=EF_ST, G109*ED_12*EF_ST/AT_ADC_ST*Breathing_Ratio, G109*ED_12*E109/AT_ADC_ST*Breathing_Ratio),"-")</f>
        <v>0.22690994800817171</v>
      </c>
      <c r="N109" s="365">
        <f t="shared" si="68"/>
        <v>7.5906763868593879E-2</v>
      </c>
      <c r="O109" s="365">
        <f>IFERROR(G109*ED_12*EF_12*WY_high/AT_ADC_high*Breathing_Ratio, "N/A")</f>
        <v>0.1415714619577759</v>
      </c>
      <c r="P109" s="365">
        <f>IFERROR(H109*ED_12*EF_12*WY_mid/AT_ADC_mid*Breathing_Ratio, "N/A")</f>
        <v>4.7359014568076632E-2</v>
      </c>
      <c r="Q109" s="368">
        <f>IFERROR(G109*ED_12*EF_12*WY_high/AT_LADC, "N/A")</f>
        <v>4.4754849264071084E-2</v>
      </c>
      <c r="R109" s="365">
        <f>IFERROR(H109*ED_12*EF_12*WY_mid/AT_LADC, "N/A")</f>
        <v>1.1602958569178775E-2</v>
      </c>
      <c r="S109" s="351">
        <f>IFERROR(COUNT('SR-Compounding'!Y3:Y173), 0)</f>
        <v>44</v>
      </c>
      <c r="T109" s="354">
        <v>0</v>
      </c>
      <c r="U109" s="355" t="s">
        <v>102</v>
      </c>
    </row>
    <row r="110" spans="2:21" s="306" customFormat="1" ht="13.5" thickBot="1" x14ac:dyDescent="0.25">
      <c r="B110" s="700"/>
      <c r="C110" s="322" t="s">
        <v>101</v>
      </c>
      <c r="D110" s="323" t="s">
        <v>87</v>
      </c>
      <c r="E110" s="356">
        <v>167</v>
      </c>
      <c r="F110" s="356">
        <v>167</v>
      </c>
      <c r="G110" s="357">
        <f>H109</f>
        <v>0.10143903898803</v>
      </c>
      <c r="H110" s="358">
        <f>H109</f>
        <v>0.10143903898803</v>
      </c>
      <c r="I110" s="359" t="s">
        <v>64</v>
      </c>
      <c r="J110" s="358" t="s">
        <v>64</v>
      </c>
      <c r="K110" s="372">
        <f t="shared" si="67"/>
        <v>0.10350922345717349</v>
      </c>
      <c r="L110" s="490">
        <f t="shared" si="67"/>
        <v>0.10350922345717349</v>
      </c>
      <c r="M110" s="372">
        <f t="shared" si="68"/>
        <v>7.5906763868593879E-2</v>
      </c>
      <c r="N110" s="372">
        <f t="shared" si="68"/>
        <v>7.5906763868593879E-2</v>
      </c>
      <c r="O110" s="372">
        <f>IFERROR(G110*ED_12*EF_12*WY_high/AT_ADC_high*Breathing_Ratio, "N/A")</f>
        <v>4.7359014568076632E-2</v>
      </c>
      <c r="P110" s="372">
        <f>IFERROR(H110*ED_12*EF_12*WY_mid/AT_ADC_mid*Breathing_Ratio, "N/A")</f>
        <v>4.7359014568076632E-2</v>
      </c>
      <c r="Q110" s="372">
        <f>IFERROR(G110*ED_12*EF_12*WY_high/AT_LADC, "N/A")</f>
        <v>1.4971559444101645E-2</v>
      </c>
      <c r="R110" s="372">
        <f>IFERROR(H110*ED_12*EF_12*WY_mid/AT_LADC, "N/A")</f>
        <v>1.1602958569178775E-2</v>
      </c>
      <c r="S110" s="351">
        <v>0</v>
      </c>
      <c r="T110" s="354">
        <v>0</v>
      </c>
      <c r="U110" s="353" t="s">
        <v>88</v>
      </c>
    </row>
    <row r="111" spans="2:21" x14ac:dyDescent="0.2">
      <c r="B111" s="701" t="s">
        <v>98</v>
      </c>
      <c r="C111" s="170" t="s">
        <v>103</v>
      </c>
      <c r="D111" s="168" t="s">
        <v>85</v>
      </c>
      <c r="E111" s="134">
        <v>250</v>
      </c>
      <c r="F111" s="130">
        <v>250</v>
      </c>
      <c r="G111" s="174">
        <f>'SR - CompConvSummary'!R5</f>
        <v>0.17969330159090899</v>
      </c>
      <c r="H111" s="636">
        <f>'SR - CompConvSummary'!L5</f>
        <v>4.9661586834278597E-4</v>
      </c>
      <c r="I111" s="178" t="str">
        <f>IFERROR(_xlfn.PERCENTILE.INC('SR-Converting'!$AA$3:$AA$362, 0.95), "N/A")</f>
        <v>N/A</v>
      </c>
      <c r="J111" s="177" t="str">
        <f>IFERROR(_xlfn.PERCENTILE.INC('SR-Converting'!$AA$3:$AA$362, 0.5), "N/A")</f>
        <v>N/A</v>
      </c>
      <c r="K111" s="154">
        <f t="shared" si="13"/>
        <v>0.12224034121830543</v>
      </c>
      <c r="L111" s="154">
        <f t="shared" si="0"/>
        <v>3.3783392404271155E-4</v>
      </c>
      <c r="M111" s="202">
        <f t="shared" si="65"/>
        <v>8.9642916893423991E-2</v>
      </c>
      <c r="N111" s="201">
        <f t="shared" si="65"/>
        <v>2.4774487763132183E-4</v>
      </c>
      <c r="O111" s="154">
        <f t="shared" si="2"/>
        <v>8.3726261108428374E-2</v>
      </c>
      <c r="P111" s="154">
        <f t="shared" si="3"/>
        <v>2.3139309865939149E-4</v>
      </c>
      <c r="Q111" s="622">
        <f t="shared" si="66"/>
        <v>2.6468301898793487E-2</v>
      </c>
      <c r="R111" s="555">
        <f t="shared" si="4"/>
        <v>5.6691309171550913E-5</v>
      </c>
      <c r="S111" s="216">
        <f>IFERROR(COUNT('SR-Converting'!$W$3:$W$362), 0)</f>
        <v>50</v>
      </c>
      <c r="T111" s="214">
        <f>IFERROR(COUNT('SR-Converting'!$AA$3:$AA$362), 0)</f>
        <v>0</v>
      </c>
      <c r="U111" s="190" t="s">
        <v>100</v>
      </c>
    </row>
    <row r="112" spans="2:21" ht="15" customHeight="1" x14ac:dyDescent="0.2">
      <c r="B112" s="701"/>
      <c r="C112" s="139" t="s">
        <v>103</v>
      </c>
      <c r="D112" s="128" t="s">
        <v>87</v>
      </c>
      <c r="E112" s="129">
        <v>250</v>
      </c>
      <c r="F112" s="129">
        <v>250</v>
      </c>
      <c r="G112" s="184">
        <f>H111</f>
        <v>4.9661586834278597E-4</v>
      </c>
      <c r="H112" s="185">
        <f>H111</f>
        <v>4.9661586834278597E-4</v>
      </c>
      <c r="I112" s="681" t="str">
        <f>IFERROR(_xlfn.PERCENTILE.INC('SR-Converting'!$AB$3:$AB$362, 0.95), "N/A")</f>
        <v>N/A</v>
      </c>
      <c r="J112" s="186" t="str">
        <f>IFERROR(_xlfn.PERCENTILE.INC('SR-Converting'!$AB$3:$AB$362, 0.5), "N/A")</f>
        <v>N/A</v>
      </c>
      <c r="K112" s="480">
        <f t="shared" si="13"/>
        <v>3.3783392404271155E-4</v>
      </c>
      <c r="L112" s="480">
        <f t="shared" si="0"/>
        <v>3.3783392404271155E-4</v>
      </c>
      <c r="M112" s="491">
        <f t="shared" si="65"/>
        <v>2.4774487763132183E-4</v>
      </c>
      <c r="N112" s="492">
        <f t="shared" si="65"/>
        <v>2.4774487763132183E-4</v>
      </c>
      <c r="O112" s="500">
        <f t="shared" si="2"/>
        <v>2.3139309865939149E-4</v>
      </c>
      <c r="P112" s="480">
        <f t="shared" si="3"/>
        <v>2.3139309865939149E-4</v>
      </c>
      <c r="Q112" s="637">
        <f t="shared" si="66"/>
        <v>7.3150076350388281E-5</v>
      </c>
      <c r="R112" s="623">
        <f t="shared" si="4"/>
        <v>5.6691309171550913E-5</v>
      </c>
      <c r="S112" s="217">
        <f>IFERROR(COUNT('SR-Converting'!$X$3:$X$362), 0)</f>
        <v>0</v>
      </c>
      <c r="T112" s="218">
        <f>IFERROR(COUNT('SR-Converting'!$AB$3:$AB$362), 0)</f>
        <v>0</v>
      </c>
      <c r="U112" s="191" t="s">
        <v>88</v>
      </c>
    </row>
    <row r="113" spans="2:21" ht="25.5" x14ac:dyDescent="0.2">
      <c r="B113" s="701"/>
      <c r="C113" s="170" t="s">
        <v>104</v>
      </c>
      <c r="D113" s="168" t="s">
        <v>85</v>
      </c>
      <c r="E113" s="134">
        <v>167</v>
      </c>
      <c r="F113" s="134">
        <v>167</v>
      </c>
      <c r="G113" s="171">
        <f>'SR - CompConvSummary'!R3</f>
        <v>0.30323420324728401</v>
      </c>
      <c r="H113" s="172">
        <f>'SR - CompConvSummary'!L3</f>
        <v>0.10143903898803</v>
      </c>
      <c r="I113" s="178" t="str">
        <f>IFERROR(_xlfn.PERCENTILE.INC('SR-Converting'!$AA$3:$AA$362, 0.95), "N/A")</f>
        <v>N/A</v>
      </c>
      <c r="J113" s="680" t="str">
        <f>IFERROR(_xlfn.PERCENTILE.INC('SR-Converting'!$AA$3:$AA$362, 0.5), "N/A")</f>
        <v>N/A</v>
      </c>
      <c r="K113" s="478">
        <f>IFERROR(G113*ED_12/AT_AC*Breathing_Ratio, "N/A")</f>
        <v>0.30942265637477961</v>
      </c>
      <c r="L113" s="201">
        <f>IFERROR(H113*ED_12/AT_AC*Breathing_Ratio, "N/A")</f>
        <v>0.10350922345717349</v>
      </c>
      <c r="M113" s="479">
        <f t="shared" ref="M113:N114" si="69">IF(G113&lt;&gt;"-", IF(E113&gt;=EF_ST, G113*ED_12*EF_ST/AT_ADC_ST*Breathing_Ratio, G113*ED_12*E113/AT_ADC_ST*Breathing_Ratio),"-")</f>
        <v>0.22690994800817171</v>
      </c>
      <c r="N113" s="479">
        <f t="shared" si="69"/>
        <v>7.5906763868593879E-2</v>
      </c>
      <c r="O113" s="479">
        <f>IFERROR(G113*ED_12*EF_12*WY_high/AT_ADC_high*Breathing_Ratio, "N/A")</f>
        <v>0.1415714619577759</v>
      </c>
      <c r="P113" s="479">
        <f>IFERROR(H113*ED_12*EF_12*WY_mid/AT_ADC_mid*Breathing_Ratio, "N/A")</f>
        <v>4.7359014568076632E-2</v>
      </c>
      <c r="Q113" s="631">
        <f>IFERROR(G113*ED_12*EF_12*WY_high/AT_LADC, "N/A")</f>
        <v>4.4754849264071084E-2</v>
      </c>
      <c r="R113" s="624">
        <f>IFERROR(H113*ED_12*EF_12*WY_mid/AT_LADC, "N/A")</f>
        <v>1.1602958569178775E-2</v>
      </c>
      <c r="S113" s="219">
        <f>COUNT('SR-Converting'!Y3:Y184)</f>
        <v>44</v>
      </c>
      <c r="T113" s="220">
        <v>0</v>
      </c>
      <c r="U113" s="296" t="s">
        <v>105</v>
      </c>
    </row>
    <row r="114" spans="2:21" ht="15" customHeight="1" thickBot="1" x14ac:dyDescent="0.25">
      <c r="B114" s="693"/>
      <c r="C114" s="85" t="s">
        <v>104</v>
      </c>
      <c r="D114" s="84" t="s">
        <v>87</v>
      </c>
      <c r="E114" s="133">
        <v>167</v>
      </c>
      <c r="F114" s="133">
        <v>167</v>
      </c>
      <c r="G114" s="182">
        <f>H113</f>
        <v>0.10143903898803</v>
      </c>
      <c r="H114" s="187">
        <f>H113</f>
        <v>0.10143903898803</v>
      </c>
      <c r="I114" s="181" t="str">
        <f>IFERROR(_xlfn.PERCENTILE.INC('SR-Converting'!$AB$3:$AB$362, 0.95), "N/A")</f>
        <v>N/A</v>
      </c>
      <c r="J114" s="181" t="str">
        <f>IFERROR(_xlfn.PERCENTILE.INC('SR-Converting'!$AB$3:$AB$362, 0.5), "N/A")</f>
        <v>N/A</v>
      </c>
      <c r="K114" s="141">
        <f>IFERROR(G114*ED_12/AT_AC*Breathing_Ratio, "N/A")</f>
        <v>0.10350922345717349</v>
      </c>
      <c r="L114" s="141">
        <f>IFERROR(G114*ED_12/AT_AC*Breathing_Ratio, "N/A")</f>
        <v>0.10350922345717349</v>
      </c>
      <c r="M114" s="141">
        <f t="shared" si="69"/>
        <v>7.5906763868593879E-2</v>
      </c>
      <c r="N114" s="141">
        <f t="shared" si="69"/>
        <v>7.5906763868593879E-2</v>
      </c>
      <c r="O114" s="493">
        <f>IFERROR(G114*ED_12*EF_12*WY_high/AT_ADC_high*Breathing_Ratio, "N/A")</f>
        <v>4.7359014568076632E-2</v>
      </c>
      <c r="P114" s="141">
        <f>IFERROR(H114*ED_12*EF_12*WY_mid/AT_ADC_mid*Breathing_Ratio, "N/A")</f>
        <v>4.7359014568076632E-2</v>
      </c>
      <c r="Q114" s="634">
        <f>IFERROR(G114*ED_12*EF_12*WY_high/AT_LADC, "N/A")</f>
        <v>1.4971559444101645E-2</v>
      </c>
      <c r="R114" s="634">
        <f>IFERROR(H114*ED_12*EF_12*WY_mid/AT_LADC, "N/A")</f>
        <v>1.1602958569178775E-2</v>
      </c>
      <c r="S114" s="207">
        <v>0</v>
      </c>
      <c r="T114" s="221">
        <v>0</v>
      </c>
      <c r="U114" s="243" t="s">
        <v>88</v>
      </c>
    </row>
    <row r="115" spans="2:21" s="306" customFormat="1" ht="38.25" x14ac:dyDescent="0.2">
      <c r="B115" s="699" t="s">
        <v>61</v>
      </c>
      <c r="C115" s="361" t="s">
        <v>106</v>
      </c>
      <c r="D115" s="348" t="s">
        <v>72</v>
      </c>
      <c r="E115" s="362">
        <v>250</v>
      </c>
      <c r="F115" s="362">
        <v>174</v>
      </c>
      <c r="G115" s="363">
        <f>'ACC Manu_proc MLE'!R7</f>
        <v>0.23866243500000001</v>
      </c>
      <c r="H115" s="364">
        <f>'ACC Manu_proc MLE'!L7</f>
        <v>6.8175329999999998E-3</v>
      </c>
      <c r="I115" s="319" t="s">
        <v>64</v>
      </c>
      <c r="J115" s="318" t="s">
        <v>64</v>
      </c>
      <c r="K115" s="368">
        <f t="shared" si="13"/>
        <v>0.16235539795918369</v>
      </c>
      <c r="L115" s="368">
        <f t="shared" si="0"/>
        <v>4.6377775510204082E-3</v>
      </c>
      <c r="M115" s="365">
        <f>IF(G115&lt;&gt;"-", IF(E115&gt;=EF_ST, G115*ED_8*EF_ST/AT_ADC_ST*Breathing_Ratio, G115*ED_8*E115/AT_ADC_ST*Breathing_Ratio),"-")</f>
        <v>0.11906062517006805</v>
      </c>
      <c r="N115" s="366">
        <f t="shared" si="65"/>
        <v>3.4010368707482991E-3</v>
      </c>
      <c r="O115" s="367">
        <f t="shared" si="2"/>
        <v>0.11120232736930388</v>
      </c>
      <c r="P115" s="368">
        <f t="shared" si="3"/>
        <v>3.1765599664523342E-3</v>
      </c>
      <c r="Q115" s="368">
        <f t="shared" si="66"/>
        <v>3.5154284136102519E-2</v>
      </c>
      <c r="R115" s="365">
        <f t="shared" si="4"/>
        <v>7.7825719178082188E-4</v>
      </c>
      <c r="S115" s="369">
        <v>215</v>
      </c>
      <c r="T115" s="354">
        <v>0</v>
      </c>
      <c r="U115" s="370" t="s">
        <v>107</v>
      </c>
    </row>
    <row r="116" spans="2:21" s="306" customFormat="1" ht="13.5" thickBot="1" x14ac:dyDescent="0.25">
      <c r="B116" s="734"/>
      <c r="C116" s="469" t="s">
        <v>106</v>
      </c>
      <c r="D116" s="317" t="s">
        <v>87</v>
      </c>
      <c r="E116" s="362">
        <v>250</v>
      </c>
      <c r="F116" s="362">
        <v>174</v>
      </c>
      <c r="G116" s="471">
        <f>'ACC Manu_proc MLE'!R11</f>
        <v>2.0432645999999999E-2</v>
      </c>
      <c r="H116" s="382">
        <f>'ACC Manu_proc MLE'!L11</f>
        <v>5.7846080000000001E-3</v>
      </c>
      <c r="I116" s="319" t="s">
        <v>64</v>
      </c>
      <c r="J116" s="319" t="s">
        <v>64</v>
      </c>
      <c r="K116" s="365">
        <f t="shared" si="13"/>
        <v>1.389975918367347E-2</v>
      </c>
      <c r="L116" s="365">
        <f t="shared" si="0"/>
        <v>3.9351074829931977E-3</v>
      </c>
      <c r="M116" s="365">
        <f>IF(G116&lt;&gt;"-", IF(E116&gt;=EF_ST, G116*ED_8*EF_ST/AT_ADC_ST*Breathing_Ratio, G116*ED_8*E116/AT_ADC_ST*Breathing_Ratio),"-")</f>
        <v>1.0193156734693877E-2</v>
      </c>
      <c r="N116" s="365">
        <f>IF(H116&lt;&gt;"-", IF(F116&gt;=EF_ST, H116*ED_8*EF_ST/AT_ADC_ST*Breathing_Ratio, H116*ED_8*F116/AT_ADC_ST*Breathing_Ratio),"-")</f>
        <v>2.8857454875283448E-3</v>
      </c>
      <c r="O116" s="365">
        <f t="shared" si="2"/>
        <v>9.5203830025160745E-3</v>
      </c>
      <c r="P116" s="365">
        <f t="shared" si="3"/>
        <v>2.6952790979405464E-3</v>
      </c>
      <c r="Q116" s="365">
        <f t="shared" si="66"/>
        <v>3.0096694653115332E-3</v>
      </c>
      <c r="R116" s="365">
        <f t="shared" si="4"/>
        <v>6.6034337899543386E-4</v>
      </c>
      <c r="S116" s="470">
        <v>39</v>
      </c>
      <c r="T116" s="354">
        <v>0</v>
      </c>
      <c r="U116" s="370" t="s">
        <v>69</v>
      </c>
    </row>
    <row r="117" spans="2:21" s="306" customFormat="1" x14ac:dyDescent="0.2">
      <c r="B117" s="468"/>
      <c r="C117" s="316" t="s">
        <v>108</v>
      </c>
      <c r="D117" s="317" t="s">
        <v>72</v>
      </c>
      <c r="E117" s="362">
        <v>167</v>
      </c>
      <c r="F117" s="362">
        <v>167</v>
      </c>
      <c r="G117" s="382">
        <f>G115</f>
        <v>0.23866243500000001</v>
      </c>
      <c r="H117" s="382">
        <f>H115</f>
        <v>6.8175329999999998E-3</v>
      </c>
      <c r="I117" s="319" t="s">
        <v>64</v>
      </c>
      <c r="J117" s="318" t="s">
        <v>64</v>
      </c>
      <c r="K117" s="365">
        <f>IFERROR(G117*ED_12/AT_AC*Breathing_Ratio, "N/A")</f>
        <v>0.24353309693877556</v>
      </c>
      <c r="L117" s="365">
        <f>IFERROR(H117*ED_12/AT_AC*Breathing_Ratio, "N/A")</f>
        <v>6.9566663265306118E-3</v>
      </c>
      <c r="M117" s="365">
        <f>IF(G117&lt;&gt;"-", IF(E117&gt;=EF_ST, G117*ED_12*EF_ST/AT_ADC_ST*Breathing_Ratio, G117*ED_12*E117/AT_ADC_ST*Breathing_Ratio),"-")</f>
        <v>0.17859093775510204</v>
      </c>
      <c r="N117" s="365">
        <f>IF(H117&lt;&gt;"-", IF(F117&gt;=EF_ST, H117*ED_12*EF_ST/AT_ADC_ST*Breathing_Ratio, H117*ED_12*F117/AT_ADC_ST*Breathing_Ratio),"-")</f>
        <v>5.1015553061224484E-3</v>
      </c>
      <c r="O117" s="365">
        <f>IFERROR(G117*ED_12*EF_12*WY_high/AT_ADC_high*Breathing_Ratio, "N/A")</f>
        <v>0.1114247320240425</v>
      </c>
      <c r="P117" s="365">
        <f>IFERROR(H117*ED_12*EF_12*WY_mid/AT_ADC_mid*Breathing_Ratio, "N/A")</f>
        <v>3.1829130863852387E-3</v>
      </c>
      <c r="Q117" s="365">
        <f>IFERROR(G117*ED_12*EF_12*WY_high/AT_LADC, "N/A")</f>
        <v>3.5224592704374731E-2</v>
      </c>
      <c r="R117" s="365">
        <f>IFERROR(H117*ED_12*EF_12*WY_mid/AT_LADC, "N/A")</f>
        <v>7.7981370616438345E-4</v>
      </c>
      <c r="S117" s="369">
        <f>S115</f>
        <v>215</v>
      </c>
      <c r="T117" s="354">
        <v>0</v>
      </c>
      <c r="U117" s="370"/>
    </row>
    <row r="118" spans="2:21" s="306" customFormat="1" ht="13.5" thickBot="1" x14ac:dyDescent="0.25">
      <c r="B118" s="468"/>
      <c r="C118" s="316" t="s">
        <v>109</v>
      </c>
      <c r="D118" s="317" t="s">
        <v>87</v>
      </c>
      <c r="E118" s="371">
        <v>167</v>
      </c>
      <c r="F118" s="371">
        <v>167</v>
      </c>
      <c r="G118" s="472">
        <f>G116</f>
        <v>2.0432645999999999E-2</v>
      </c>
      <c r="H118" s="472">
        <f>H116</f>
        <v>5.7846080000000001E-3</v>
      </c>
      <c r="I118" s="359" t="s">
        <v>64</v>
      </c>
      <c r="J118" s="358" t="s">
        <v>64</v>
      </c>
      <c r="K118" s="372">
        <f>IFERROR(G118*ED_12/AT_AC*Breathing_Ratio, "N/A")</f>
        <v>2.0849638775510205E-2</v>
      </c>
      <c r="L118" s="372">
        <f>IFERROR(H118*ED_12/AT_AC*Breathing_Ratio, "N/A")</f>
        <v>5.9026612244897966E-3</v>
      </c>
      <c r="M118" s="372">
        <f>IF(G118&lt;&gt;"-", IF(E118&gt;=EF_ST, G118*ED_12*EF_ST/AT_ADC_ST*Breathing_Ratio, G118*ED_12*E118/AT_ADC_ST*Breathing_Ratio),"-")</f>
        <v>1.5289735102040814E-2</v>
      </c>
      <c r="N118" s="372">
        <f>IF(H118&lt;&gt;"-", IF(F118&gt;=EF_ST, H118*ED_12*EF_ST/AT_ADC_ST*Breathing_Ratio, H118*ED_12*F118/AT_ADC_ST*Breathing_Ratio),"-")</f>
        <v>4.3286182312925175E-3</v>
      </c>
      <c r="O118" s="372">
        <f>IFERROR(G118*ED_12*EF_12*WY_high/AT_ADC_high*Breathing_Ratio, "N/A")</f>
        <v>9.5394237685211061E-3</v>
      </c>
      <c r="P118" s="372">
        <f>IFERROR(H118*ED_12*EF_12*WY_mid/AT_ADC_mid*Breathing_Ratio, "N/A")</f>
        <v>2.7006696561364275E-3</v>
      </c>
      <c r="Q118" s="372">
        <f>IFERROR(G118*ED_12*EF_12*WY_high/AT_LADC, "N/A")</f>
        <v>3.0156888042421563E-3</v>
      </c>
      <c r="R118" s="372">
        <f>IFERROR(H118*ED_12*EF_12*WY_mid/AT_LADC, "N/A")</f>
        <v>6.6166406575342469E-4</v>
      </c>
      <c r="S118" s="369">
        <f>S116</f>
        <v>39</v>
      </c>
      <c r="T118" s="354">
        <v>0</v>
      </c>
      <c r="U118" s="370"/>
    </row>
    <row r="119" spans="2:21" ht="29.65" customHeight="1" thickBot="1" x14ac:dyDescent="0.25">
      <c r="B119" s="692" t="s">
        <v>98</v>
      </c>
      <c r="C119" s="114" t="s">
        <v>110</v>
      </c>
      <c r="D119" s="83" t="s">
        <v>85</v>
      </c>
      <c r="E119" s="131">
        <v>250</v>
      </c>
      <c r="F119" s="132">
        <v>250</v>
      </c>
      <c r="G119" s="178">
        <f>'SR-Paint, Coat, Adhes, Seal'!AH7</f>
        <v>9.0402206627276702E-2</v>
      </c>
      <c r="H119" s="178">
        <f>'SR-Paint, Coat, Adhes, Seal'!AH8</f>
        <v>4.5201103313638351E-2</v>
      </c>
      <c r="I119" s="178" t="s">
        <v>64</v>
      </c>
      <c r="J119" s="177" t="s">
        <v>64</v>
      </c>
      <c r="K119" s="154">
        <f>IFERROR(G119*ED_8/AT_AC*Breathing_Ratio, "N/A")</f>
        <v>6.1498099746446738E-2</v>
      </c>
      <c r="L119" s="154">
        <f t="shared" si="0"/>
        <v>3.0749049873223369E-2</v>
      </c>
      <c r="M119" s="202">
        <f>IF(G119&lt;&gt;"-", IF(E119&gt;=EF_ST, G119*ED_8*EF_ST/AT_ADC_ST*Breathing_Ratio, G119*ED_8*E119/AT_ADC_ST*Breathing_Ratio),"-")</f>
        <v>4.509860648072761E-2</v>
      </c>
      <c r="N119" s="201">
        <f t="shared" si="65"/>
        <v>2.2549303240363805E-2</v>
      </c>
      <c r="O119" s="154">
        <f t="shared" si="2"/>
        <v>4.2121986127703244E-2</v>
      </c>
      <c r="P119" s="154">
        <f t="shared" si="3"/>
        <v>2.1060993063851619E-2</v>
      </c>
      <c r="Q119" s="154">
        <f t="shared" si="66"/>
        <v>1.3315982711338445E-2</v>
      </c>
      <c r="R119" s="202">
        <f t="shared" si="4"/>
        <v>5.1599433006436464E-3</v>
      </c>
      <c r="S119" s="216">
        <v>43</v>
      </c>
      <c r="T119" s="214">
        <f>IFERROR(COUNT('SR-Paint, Coat, Adhes, Seal'!$Y$3:$Y$45), 0)</f>
        <v>0</v>
      </c>
      <c r="U119" s="190" t="s">
        <v>111</v>
      </c>
    </row>
    <row r="120" spans="2:21" ht="26.1" customHeight="1" thickBot="1" x14ac:dyDescent="0.25">
      <c r="B120" s="735"/>
      <c r="C120" s="169" t="s">
        <v>110</v>
      </c>
      <c r="D120" s="84" t="s">
        <v>87</v>
      </c>
      <c r="E120" s="135">
        <v>250</v>
      </c>
      <c r="F120" s="135">
        <v>250</v>
      </c>
      <c r="G120" s="189">
        <f>H119</f>
        <v>4.5201103313638351E-2</v>
      </c>
      <c r="H120" s="183">
        <f>H119</f>
        <v>4.5201103313638351E-2</v>
      </c>
      <c r="I120" s="181" t="s">
        <v>64</v>
      </c>
      <c r="J120" s="181" t="s">
        <v>64</v>
      </c>
      <c r="K120" s="481">
        <f t="shared" si="13"/>
        <v>3.0749049873223369E-2</v>
      </c>
      <c r="L120" s="481">
        <f t="shared" si="0"/>
        <v>3.0749049873223369E-2</v>
      </c>
      <c r="M120" s="141">
        <f t="shared" si="65"/>
        <v>2.2549303240363805E-2</v>
      </c>
      <c r="N120" s="493">
        <f t="shared" si="65"/>
        <v>2.2549303240363805E-2</v>
      </c>
      <c r="O120" s="498">
        <f t="shared" si="2"/>
        <v>2.1060993063851622E-2</v>
      </c>
      <c r="P120" s="481">
        <f t="shared" si="3"/>
        <v>2.1060993063851619E-2</v>
      </c>
      <c r="Q120" s="481">
        <f t="shared" si="66"/>
        <v>6.6579913556692226E-3</v>
      </c>
      <c r="R120" s="141">
        <f t="shared" si="4"/>
        <v>5.1599433006436464E-3</v>
      </c>
      <c r="S120" s="222">
        <f>IFERROR(COUNT('SR-Paint, Coat, Adhes, Seal'!$X$3:$X$45), 0)</f>
        <v>0</v>
      </c>
      <c r="T120" s="221">
        <f>IFERROR(COUNT('SR-Paint, Coat, Adhes, Seal'!$Z$3:$Z$45), 0)</f>
        <v>0</v>
      </c>
      <c r="U120" s="243" t="s">
        <v>88</v>
      </c>
    </row>
    <row r="121" spans="2:21" s="306" customFormat="1" ht="63.75" x14ac:dyDescent="0.2">
      <c r="B121" s="702" t="s">
        <v>61</v>
      </c>
      <c r="C121" s="297" t="s">
        <v>112</v>
      </c>
      <c r="D121" s="373" t="s">
        <v>85</v>
      </c>
      <c r="E121" s="383">
        <v>250</v>
      </c>
      <c r="F121" s="332">
        <v>250</v>
      </c>
      <c r="G121" s="363">
        <f>'ACC Manu_proc Sub'!U24</f>
        <v>1.3</v>
      </c>
      <c r="H121" s="363">
        <f>'ACC Manu_proc Sub'!V24</f>
        <v>0.23</v>
      </c>
      <c r="I121" s="301" t="str">
        <f>IFERROR(_xlfn.PERCENTILE.INC('SR-Waste Handling'!$X$3:$X$46, 0.95), "N/A")</f>
        <v>N/A</v>
      </c>
      <c r="J121" s="300" t="str">
        <f>IFERROR(_xlfn.PERCENTILE.INC('SR-Waste Handling'!$X$3:$X$46, 0.5), "N/A")</f>
        <v>N/A</v>
      </c>
      <c r="K121" s="487">
        <f t="shared" ref="K121:L124" si="70">IFERROR(G121*ED_8/AT_AC*Breathing_Ratio, "N/A")</f>
        <v>0.88435374149659873</v>
      </c>
      <c r="L121" s="487">
        <f t="shared" si="70"/>
        <v>0.15646258503401361</v>
      </c>
      <c r="M121" s="488">
        <f t="shared" ref="M121:N124" si="71">IF(G121&lt;&gt;"-", IF(E121&gt;=EF_ST, G121*ED_8*EF_ST/AT_ADC_ST*Breathing_Ratio, G121*ED_8*E121/AT_ADC_ST*Breathing_Ratio),"-")</f>
        <v>0.64852607709750565</v>
      </c>
      <c r="N121" s="638">
        <f t="shared" si="71"/>
        <v>0.11473922902494332</v>
      </c>
      <c r="O121" s="487">
        <f>IFERROR(G121*ED_8*EF*WY_high/AT_ADC_high*Breathing_Ratio, "N/A")</f>
        <v>0.60572174075109497</v>
      </c>
      <c r="P121" s="487">
        <f>IFERROR(H121*ED_8*EF*WY_mid/AT_ADC_mid*Breathing_Ratio, "N/A")</f>
        <v>0.10716615413288602</v>
      </c>
      <c r="Q121" s="487">
        <f>IFERROR(G121*ED_8*EF*WY_high/AT_LADC, "N/A")</f>
        <v>0.19148622772131388</v>
      </c>
      <c r="R121" s="488">
        <f>IFERROR(H121*ED_8*EF*WY_mid/AT_LADC, "N/A")</f>
        <v>2.6255707762557076E-2</v>
      </c>
      <c r="S121" s="384">
        <v>10</v>
      </c>
      <c r="T121" s="346">
        <f>IFERROR(COUNT('SR-Waste Handling'!X1:X44), 0)</f>
        <v>0</v>
      </c>
      <c r="U121" s="347" t="s">
        <v>113</v>
      </c>
    </row>
    <row r="122" spans="2:21" s="306" customFormat="1" ht="13.5" thickBot="1" x14ac:dyDescent="0.25">
      <c r="B122" s="703"/>
      <c r="C122" s="385" t="s">
        <v>112</v>
      </c>
      <c r="D122" s="308" t="s">
        <v>87</v>
      </c>
      <c r="E122" s="309">
        <v>250</v>
      </c>
      <c r="F122" s="309">
        <v>250</v>
      </c>
      <c r="G122" s="310">
        <f>H121</f>
        <v>0.23</v>
      </c>
      <c r="H122" s="386">
        <f>H121</f>
        <v>0.23</v>
      </c>
      <c r="I122" s="387" t="str">
        <f>IFERROR(_xlfn.PERCENTILE.INC('SR-Waste Handling'!$Y$3:$Y$46, 0.95), "N/A")</f>
        <v>N/A</v>
      </c>
      <c r="J122" s="388" t="str">
        <f>IFERROR(_xlfn.PERCENTILE.INC('SR-Waste Handling'!$Y$3:$Y$46, 0.5), "N/A")</f>
        <v>N/A</v>
      </c>
      <c r="K122" s="494">
        <f t="shared" si="70"/>
        <v>0.15646258503401361</v>
      </c>
      <c r="L122" s="494">
        <f t="shared" si="70"/>
        <v>0.15646258503401361</v>
      </c>
      <c r="M122" s="482">
        <f t="shared" si="71"/>
        <v>0.11473922902494332</v>
      </c>
      <c r="N122" s="495">
        <f t="shared" si="71"/>
        <v>0.11473922902494332</v>
      </c>
      <c r="O122" s="483">
        <f>IFERROR(G122*ED_8*EF*WY_high/AT_ADC_high*Breathing_Ratio, "N/A")</f>
        <v>0.10716615413288602</v>
      </c>
      <c r="P122" s="494">
        <f>IFERROR(H122*ED_8*EF*WY_mid/AT_ADC_mid*Breathing_Ratio, "N/A")</f>
        <v>0.10716615413288602</v>
      </c>
      <c r="Q122" s="494">
        <f>IFERROR(G122*ED_8*EF*WY_high/AT_LADC, "N/A")</f>
        <v>3.3878332596847839E-2</v>
      </c>
      <c r="R122" s="482">
        <f>IFERROR(H122*ED_8*EF*WY_mid/AT_LADC, "N/A")</f>
        <v>2.6255707762557076E-2</v>
      </c>
      <c r="S122" s="389">
        <f>IFERROR(COUNT('SR-Waste Handling'!W1:W44), 0)</f>
        <v>0</v>
      </c>
      <c r="T122" s="390">
        <f>IFERROR(COUNT('SR-Waste Handling'!Y1:Y44), 0)</f>
        <v>0</v>
      </c>
      <c r="U122" s="391" t="s">
        <v>88</v>
      </c>
    </row>
    <row r="123" spans="2:21" s="306" customFormat="1" ht="76.5" x14ac:dyDescent="0.2">
      <c r="B123" s="702" t="s">
        <v>61</v>
      </c>
      <c r="C123" s="316" t="s">
        <v>114</v>
      </c>
      <c r="D123" s="381" t="s">
        <v>85</v>
      </c>
      <c r="E123" s="362">
        <v>250</v>
      </c>
      <c r="F123" s="299">
        <v>250</v>
      </c>
      <c r="G123" s="382">
        <f>'ACC All task length'!I31</f>
        <v>9.6363102126762759E-2</v>
      </c>
      <c r="H123" s="382">
        <f>'ACC All task length'!I30</f>
        <v>1.6961243173616605E-2</v>
      </c>
      <c r="I123" s="319" t="str">
        <f>IFERROR(_xlfn.PERCENTILE.INC('SR-Waste Handling'!$X$3:$X$46, 0.95), "N/A")</f>
        <v>N/A</v>
      </c>
      <c r="J123" s="318" t="str">
        <f>IFERROR(_xlfn.PERCENTILE.INC('SR-Waste Handling'!$X$3:$X$46, 0.5), "N/A")</f>
        <v>N/A</v>
      </c>
      <c r="K123" s="368">
        <f t="shared" si="70"/>
        <v>6.5553130698478068E-2</v>
      </c>
      <c r="L123" s="368">
        <f t="shared" si="70"/>
        <v>1.153826066232422E-2</v>
      </c>
      <c r="M123" s="365">
        <f t="shared" si="71"/>
        <v>4.8072295845550582E-2</v>
      </c>
      <c r="N123" s="367">
        <f t="shared" si="71"/>
        <v>8.461391152371097E-3</v>
      </c>
      <c r="O123" s="368">
        <f>IFERROR(G123*ED_8*EF*WY_high/AT_ADC_high*Breathing_Ratio, "N/A")</f>
        <v>4.4899404587998681E-2</v>
      </c>
      <c r="P123" s="368">
        <f>IFERROR(H123*ED_8*EF*WY_mid/AT_ADC_mid*Breathing_Ratio, "N/A")</f>
        <v>7.9029182618659058E-3</v>
      </c>
      <c r="Q123" s="368">
        <f>IFERROR(G123*ED_8*EF*WY_high/AT_LADC, "N/A")</f>
        <v>1.4194005321367324E-2</v>
      </c>
      <c r="R123" s="365">
        <f>IFERROR(H123*ED_8*EF*WY_mid/AT_LADC, "N/A")</f>
        <v>1.9362149741571468E-3</v>
      </c>
      <c r="S123" s="351">
        <v>10</v>
      </c>
      <c r="T123" s="354">
        <f>IFERROR(COUNT('SR-Waste Handling'!X3:X46), 0)</f>
        <v>0</v>
      </c>
      <c r="U123" s="353" t="s">
        <v>115</v>
      </c>
    </row>
    <row r="124" spans="2:21" s="306" customFormat="1" ht="13.5" thickBot="1" x14ac:dyDescent="0.25">
      <c r="B124" s="703"/>
      <c r="C124" s="316" t="s">
        <v>114</v>
      </c>
      <c r="D124" s="323" t="s">
        <v>87</v>
      </c>
      <c r="E124" s="324">
        <v>250</v>
      </c>
      <c r="F124" s="324">
        <v>250</v>
      </c>
      <c r="G124" s="325">
        <f>H123</f>
        <v>1.6961243173616605E-2</v>
      </c>
      <c r="H124" s="360">
        <f>H123</f>
        <v>1.6961243173616605E-2</v>
      </c>
      <c r="I124" s="359" t="str">
        <f>IFERROR(_xlfn.PERCENTILE.INC('SR-Waste Handling'!$Y$3:$Y$46, 0.95), "N/A")</f>
        <v>N/A</v>
      </c>
      <c r="J124" s="358" t="str">
        <f>IFERROR(_xlfn.PERCENTILE.INC('SR-Waste Handling'!$Y$3:$Y$46, 0.5), "N/A")</f>
        <v>N/A</v>
      </c>
      <c r="K124" s="490">
        <f t="shared" si="70"/>
        <v>1.153826066232422E-2</v>
      </c>
      <c r="L124" s="490">
        <f t="shared" si="70"/>
        <v>1.153826066232422E-2</v>
      </c>
      <c r="M124" s="372">
        <f t="shared" si="71"/>
        <v>8.461391152371097E-3</v>
      </c>
      <c r="N124" s="496">
        <f t="shared" si="71"/>
        <v>8.461391152371097E-3</v>
      </c>
      <c r="O124" s="484">
        <f>IFERROR(G124*ED_8*EF*WY_high/AT_ADC_high*Breathing_Ratio, "N/A")</f>
        <v>7.9029182618659058E-3</v>
      </c>
      <c r="P124" s="490">
        <f>IFERROR(H124*ED_8*EF*WY_mid/AT_ADC_mid*Breathing_Ratio, "N/A")</f>
        <v>7.9029182618659058E-3</v>
      </c>
      <c r="Q124" s="490">
        <f>IFERROR(G124*ED_8*EF*WY_high/AT_LADC, "N/A")</f>
        <v>2.4983419021382541E-3</v>
      </c>
      <c r="R124" s="372">
        <f>IFERROR(H124*ED_8*EF*WY_mid/AT_LADC, "N/A")</f>
        <v>1.9362149741571468E-3</v>
      </c>
      <c r="S124" s="374">
        <f>IFERROR(COUNT('SR-Waste Handling'!W3:W46), 0)</f>
        <v>0</v>
      </c>
      <c r="T124" s="375">
        <f>IFERROR(COUNT('SR-Waste Handling'!Y3:Y46), 0)</f>
        <v>0</v>
      </c>
      <c r="U124" s="376" t="s">
        <v>88</v>
      </c>
    </row>
    <row r="125" spans="2:21" ht="63.75" x14ac:dyDescent="0.2">
      <c r="B125" s="692" t="s">
        <v>61</v>
      </c>
      <c r="C125" s="114" t="s">
        <v>116</v>
      </c>
      <c r="D125" s="83" t="s">
        <v>85</v>
      </c>
      <c r="E125" s="136">
        <v>250</v>
      </c>
      <c r="F125" s="131">
        <v>250</v>
      </c>
      <c r="G125" s="377">
        <f>'ACC Manu_proc Sub'!U24</f>
        <v>1.3</v>
      </c>
      <c r="H125" s="377">
        <f>'ACC Manu_proc Sub'!V24</f>
        <v>0.23</v>
      </c>
      <c r="I125" s="174" t="str">
        <f>IFERROR(_xlfn.PERCENTILE.INC('SR-Waste Handling'!$X$3:$X$46, 0.95), "N/A")</f>
        <v>N/A</v>
      </c>
      <c r="J125" s="175" t="str">
        <f>IFERROR(_xlfn.PERCENTILE.INC('SR-Waste Handling'!$X$3:$X$46, 0.5), "N/A")</f>
        <v>N/A</v>
      </c>
      <c r="K125" s="154">
        <f t="shared" si="13"/>
        <v>0.88435374149659873</v>
      </c>
      <c r="L125" s="154">
        <f t="shared" si="0"/>
        <v>0.15646258503401361</v>
      </c>
      <c r="M125" s="202">
        <f t="shared" si="65"/>
        <v>0.64852607709750565</v>
      </c>
      <c r="N125" s="201">
        <f t="shared" si="65"/>
        <v>0.11473922902494332</v>
      </c>
      <c r="O125" s="154">
        <f t="shared" si="2"/>
        <v>0.60572174075109497</v>
      </c>
      <c r="P125" s="154">
        <f t="shared" si="3"/>
        <v>0.10716615413288602</v>
      </c>
      <c r="Q125" s="154">
        <f t="shared" si="66"/>
        <v>0.19148622772131388</v>
      </c>
      <c r="R125" s="202">
        <f t="shared" si="4"/>
        <v>2.6255707762557076E-2</v>
      </c>
      <c r="S125" s="213">
        <v>10</v>
      </c>
      <c r="T125" s="214">
        <f>IFERROR(COUNT('SR-Waste Handling'!X3:X46), 0)</f>
        <v>0</v>
      </c>
      <c r="U125" s="190" t="s">
        <v>113</v>
      </c>
    </row>
    <row r="126" spans="2:21" ht="26.25" thickBot="1" x14ac:dyDescent="0.25">
      <c r="B126" s="693"/>
      <c r="C126" s="86" t="s">
        <v>116</v>
      </c>
      <c r="D126" s="128" t="s">
        <v>87</v>
      </c>
      <c r="E126" s="118">
        <v>250</v>
      </c>
      <c r="F126" s="118">
        <v>250</v>
      </c>
      <c r="G126" s="292">
        <f>H125</f>
        <v>0.23</v>
      </c>
      <c r="H126" s="173">
        <f>H125</f>
        <v>0.23</v>
      </c>
      <c r="I126" s="681" t="str">
        <f>IFERROR(_xlfn.PERCENTILE.INC('SR-Waste Handling'!$Y$3:$Y$46, 0.95), "N/A")</f>
        <v>N/A</v>
      </c>
      <c r="J126" s="186" t="str">
        <f>IFERROR(_xlfn.PERCENTILE.INC('SR-Waste Handling'!$Y$3:$Y$46, 0.5), "N/A")</f>
        <v>N/A</v>
      </c>
      <c r="K126" s="480">
        <f t="shared" si="13"/>
        <v>0.15646258503401361</v>
      </c>
      <c r="L126" s="480">
        <f t="shared" si="0"/>
        <v>0.15646258503401361</v>
      </c>
      <c r="M126" s="491">
        <f t="shared" si="65"/>
        <v>0.11473922902494332</v>
      </c>
      <c r="N126" s="492">
        <f t="shared" si="65"/>
        <v>0.11473922902494332</v>
      </c>
      <c r="O126" s="500">
        <f t="shared" si="2"/>
        <v>0.10716615413288602</v>
      </c>
      <c r="P126" s="480">
        <f t="shared" si="3"/>
        <v>0.10716615413288602</v>
      </c>
      <c r="Q126" s="480">
        <f t="shared" si="66"/>
        <v>3.3878332596847839E-2</v>
      </c>
      <c r="R126" s="491">
        <f t="shared" si="4"/>
        <v>2.6255707762557076E-2</v>
      </c>
      <c r="S126" s="379">
        <f>IFERROR(COUNT('SR-Waste Handling'!W3:W46), 0)</f>
        <v>0</v>
      </c>
      <c r="T126" s="218">
        <f>IFERROR(COUNT('SR-Waste Handling'!Y3:Y46), 0)</f>
        <v>0</v>
      </c>
      <c r="U126" s="380" t="s">
        <v>88</v>
      </c>
    </row>
    <row r="127" spans="2:21" ht="76.5" x14ac:dyDescent="0.2">
      <c r="B127" s="692" t="s">
        <v>61</v>
      </c>
      <c r="C127" s="280" t="s">
        <v>117</v>
      </c>
      <c r="D127" s="168" t="s">
        <v>85</v>
      </c>
      <c r="E127" s="136">
        <v>250</v>
      </c>
      <c r="F127" s="131">
        <v>250</v>
      </c>
      <c r="G127" s="378">
        <f>'ACC All task length'!I31</f>
        <v>9.6363102126762759E-2</v>
      </c>
      <c r="H127" s="378">
        <f>'ACC All task length'!I30</f>
        <v>1.6961243173616605E-2</v>
      </c>
      <c r="I127" s="178" t="str">
        <f>IFERROR(_xlfn.PERCENTILE.INC('SR-Waste Handling'!$X$3:$X$46, 0.95), "N/A")</f>
        <v>N/A</v>
      </c>
      <c r="J127" s="177" t="str">
        <f>IFERROR(_xlfn.PERCENTILE.INC('SR-Waste Handling'!$X$3:$X$46, 0.5), "N/A")</f>
        <v>N/A</v>
      </c>
      <c r="K127" s="154">
        <f t="shared" ref="K127:K128" si="72">IFERROR(G127*ED_8/AT_AC*Breathing_Ratio, "N/A")</f>
        <v>6.5553130698478068E-2</v>
      </c>
      <c r="L127" s="154">
        <f t="shared" ref="L127:L128" si="73">IFERROR(H127*ED_8/AT_AC*Breathing_Ratio, "N/A")</f>
        <v>1.153826066232422E-2</v>
      </c>
      <c r="M127" s="202">
        <f t="shared" ref="M127:M128" si="74">IF(G127&lt;&gt;"-", IF(E127&gt;=EF_ST, G127*ED_8*EF_ST/AT_ADC_ST*Breathing_Ratio, G127*ED_8*E127/AT_ADC_ST*Breathing_Ratio),"-")</f>
        <v>4.8072295845550582E-2</v>
      </c>
      <c r="N127" s="201">
        <f t="shared" ref="N127:N128" si="75">IF(H127&lt;&gt;"-", IF(F127&gt;=EF_ST, H127*ED_8*EF_ST/AT_ADC_ST*Breathing_Ratio, H127*ED_8*F127/AT_ADC_ST*Breathing_Ratio),"-")</f>
        <v>8.461391152371097E-3</v>
      </c>
      <c r="O127" s="154">
        <f t="shared" ref="O127:O128" si="76">IFERROR(G127*ED_8*EF*WY_high/AT_ADC_high*Breathing_Ratio, "N/A")</f>
        <v>4.4899404587998681E-2</v>
      </c>
      <c r="P127" s="154">
        <f t="shared" ref="P127:P128" si="77">IFERROR(H127*ED_8*EF*WY_mid/AT_ADC_mid*Breathing_Ratio, "N/A")</f>
        <v>7.9029182618659058E-3</v>
      </c>
      <c r="Q127" s="154">
        <f t="shared" ref="Q127:Q128" si="78">IFERROR(G127*ED_8*EF*WY_high/AT_LADC, "N/A")</f>
        <v>1.4194005321367324E-2</v>
      </c>
      <c r="R127" s="202">
        <f t="shared" ref="R127:R128" si="79">IFERROR(H127*ED_8*EF*WY_mid/AT_LADC, "N/A")</f>
        <v>1.9362149741571468E-3</v>
      </c>
      <c r="S127" s="213">
        <v>10</v>
      </c>
      <c r="T127" s="215">
        <f>IFERROR(COUNT('SR-Waste Handling'!X5:X48), 0)</f>
        <v>0</v>
      </c>
      <c r="U127" s="191" t="s">
        <v>115</v>
      </c>
    </row>
    <row r="128" spans="2:21" ht="26.25" thickBot="1" x14ac:dyDescent="0.25">
      <c r="B128" s="693"/>
      <c r="C128" s="115" t="s">
        <v>117</v>
      </c>
      <c r="D128" s="84" t="s">
        <v>87</v>
      </c>
      <c r="E128" s="135">
        <v>250</v>
      </c>
      <c r="F128" s="135">
        <v>250</v>
      </c>
      <c r="G128" s="189">
        <f>H127</f>
        <v>1.6961243173616605E-2</v>
      </c>
      <c r="H128" s="183">
        <f>H127</f>
        <v>1.6961243173616605E-2</v>
      </c>
      <c r="I128" s="181" t="str">
        <f>IFERROR(_xlfn.PERCENTILE.INC('SR-Waste Handling'!$Y$3:$Y$46, 0.95), "N/A")</f>
        <v>N/A</v>
      </c>
      <c r="J128" s="180" t="str">
        <f>IFERROR(_xlfn.PERCENTILE.INC('SR-Waste Handling'!$Y$3:$Y$46, 0.5), "N/A")</f>
        <v>N/A</v>
      </c>
      <c r="K128" s="481">
        <f t="shared" si="72"/>
        <v>1.153826066232422E-2</v>
      </c>
      <c r="L128" s="481">
        <f t="shared" si="73"/>
        <v>1.153826066232422E-2</v>
      </c>
      <c r="M128" s="141">
        <f t="shared" si="74"/>
        <v>8.461391152371097E-3</v>
      </c>
      <c r="N128" s="493">
        <f t="shared" si="75"/>
        <v>8.461391152371097E-3</v>
      </c>
      <c r="O128" s="498">
        <f t="shared" si="76"/>
        <v>7.9029182618659058E-3</v>
      </c>
      <c r="P128" s="481">
        <f t="shared" si="77"/>
        <v>7.9029182618659058E-3</v>
      </c>
      <c r="Q128" s="481">
        <f t="shared" si="78"/>
        <v>2.4983419021382541E-3</v>
      </c>
      <c r="R128" s="141">
        <f t="shared" si="79"/>
        <v>1.9362149741571468E-3</v>
      </c>
      <c r="S128" s="222">
        <f>IFERROR(COUNT('SR-Waste Handling'!W5:W48), 0)</f>
        <v>0</v>
      </c>
      <c r="T128" s="221">
        <f>IFERROR(COUNT('SR-Waste Handling'!Y5:Y48), 0)</f>
        <v>0</v>
      </c>
      <c r="U128" s="243" t="s">
        <v>88</v>
      </c>
    </row>
    <row r="133" spans="4:4" ht="15" x14ac:dyDescent="0.25">
      <c r="D133"/>
    </row>
  </sheetData>
  <sheetProtection sheet="1" objects="1" scenarios="1"/>
  <mergeCells count="39">
    <mergeCell ref="B127:B128"/>
    <mergeCell ref="B2:B4"/>
    <mergeCell ref="C2:C4"/>
    <mergeCell ref="D2:D4"/>
    <mergeCell ref="E2:F3"/>
    <mergeCell ref="B41:B72"/>
    <mergeCell ref="C41:C56"/>
    <mergeCell ref="C57:C72"/>
    <mergeCell ref="B5:B36"/>
    <mergeCell ref="C5:C20"/>
    <mergeCell ref="C21:C36"/>
    <mergeCell ref="B37:B38"/>
    <mergeCell ref="B39:B40"/>
    <mergeCell ref="B115:B116"/>
    <mergeCell ref="B119:B120"/>
    <mergeCell ref="B121:B122"/>
    <mergeCell ref="U2:U4"/>
    <mergeCell ref="G3:H3"/>
    <mergeCell ref="I3:J3"/>
    <mergeCell ref="K3:L3"/>
    <mergeCell ref="M3:N3"/>
    <mergeCell ref="O3:P3"/>
    <mergeCell ref="Q3:R3"/>
    <mergeCell ref="K2:L2"/>
    <mergeCell ref="M2:N2"/>
    <mergeCell ref="O2:P2"/>
    <mergeCell ref="Q2:R2"/>
    <mergeCell ref="S2:S4"/>
    <mergeCell ref="T2:T4"/>
    <mergeCell ref="I2:J2"/>
    <mergeCell ref="G2:H2"/>
    <mergeCell ref="B125:B126"/>
    <mergeCell ref="C73:C74"/>
    <mergeCell ref="B75:B106"/>
    <mergeCell ref="C75:C90"/>
    <mergeCell ref="C91:C106"/>
    <mergeCell ref="B107:B110"/>
    <mergeCell ref="B111:B114"/>
    <mergeCell ref="B123:B12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C41C0-9BFC-4D92-8861-99445A044F00}">
  <sheetPr>
    <tabColor rgb="FFFFC000"/>
  </sheetPr>
  <dimension ref="A1:J133"/>
  <sheetViews>
    <sheetView workbookViewId="0">
      <selection activeCell="G25" sqref="G25"/>
    </sheetView>
  </sheetViews>
  <sheetFormatPr defaultRowHeight="15" x14ac:dyDescent="0.25"/>
  <cols>
    <col min="1" max="1" width="26.42578125" style="81" customWidth="1"/>
    <col min="2" max="2" width="36.140625" style="1" customWidth="1"/>
    <col min="3" max="3" width="8.140625" style="1" customWidth="1"/>
    <col min="4" max="4" width="8.42578125" style="1" customWidth="1"/>
    <col min="5" max="6" width="7.85546875" style="1" customWidth="1"/>
    <col min="7" max="7" width="8.5703125" style="1" customWidth="1"/>
    <col min="8" max="8" width="9" style="1" customWidth="1"/>
    <col min="9" max="9" width="32.85546875" style="502" customWidth="1"/>
  </cols>
  <sheetData>
    <row r="1" spans="1:10" ht="15.75" thickBot="1" x14ac:dyDescent="0.3">
      <c r="B1" s="14"/>
      <c r="C1" s="14"/>
      <c r="D1" s="14"/>
      <c r="E1" s="14"/>
      <c r="F1" s="14"/>
      <c r="G1" s="14"/>
      <c r="H1" s="14"/>
      <c r="I1" s="7"/>
    </row>
    <row r="2" spans="1:10" ht="15.75" thickBot="1" x14ac:dyDescent="0.3">
      <c r="A2" s="741" t="s">
        <v>42</v>
      </c>
      <c r="B2" s="739" t="s">
        <v>43</v>
      </c>
      <c r="C2" s="726" t="s">
        <v>44</v>
      </c>
      <c r="D2" s="727"/>
      <c r="E2" s="715" t="s">
        <v>45</v>
      </c>
      <c r="F2" s="714"/>
      <c r="G2" s="591"/>
      <c r="H2" s="585"/>
      <c r="I2" s="736" t="s">
        <v>53</v>
      </c>
    </row>
    <row r="3" spans="1:10" ht="15.75" thickBot="1" x14ac:dyDescent="0.3">
      <c r="A3" s="741"/>
      <c r="B3" s="739"/>
      <c r="C3" s="728"/>
      <c r="D3" s="729"/>
      <c r="E3" s="706" t="s">
        <v>54</v>
      </c>
      <c r="F3" s="706"/>
      <c r="G3" s="592"/>
      <c r="H3" s="586"/>
      <c r="I3" s="736"/>
    </row>
    <row r="4" spans="1:10" ht="52.5" thickBot="1" x14ac:dyDescent="0.3">
      <c r="A4" s="742"/>
      <c r="B4" s="740"/>
      <c r="C4" s="503" t="s">
        <v>59</v>
      </c>
      <c r="D4" s="503" t="s">
        <v>60</v>
      </c>
      <c r="E4" s="503" t="s">
        <v>59</v>
      </c>
      <c r="F4" s="503" t="s">
        <v>60</v>
      </c>
      <c r="G4" s="593" t="s">
        <v>51</v>
      </c>
      <c r="H4" s="587" t="s">
        <v>118</v>
      </c>
      <c r="I4" s="737"/>
    </row>
    <row r="5" spans="1:10" ht="26.25" x14ac:dyDescent="0.25">
      <c r="A5" s="697" t="s">
        <v>62</v>
      </c>
      <c r="B5" s="197" t="s">
        <v>63</v>
      </c>
      <c r="C5" s="208">
        <v>250</v>
      </c>
      <c r="D5" s="244">
        <v>250</v>
      </c>
      <c r="E5" s="570">
        <v>0.43962918400000001</v>
      </c>
      <c r="F5" s="467">
        <v>5.5305900000000002E-3</v>
      </c>
      <c r="G5" s="206">
        <v>455</v>
      </c>
      <c r="H5" s="203">
        <v>102</v>
      </c>
      <c r="I5" s="747" t="s">
        <v>119</v>
      </c>
    </row>
    <row r="6" spans="1:10" ht="26.25" x14ac:dyDescent="0.25">
      <c r="A6" s="697"/>
      <c r="B6" s="198" t="s">
        <v>66</v>
      </c>
      <c r="C6" s="209">
        <v>5</v>
      </c>
      <c r="D6" s="245">
        <v>5</v>
      </c>
      <c r="E6" s="570">
        <v>0.78400000000000003</v>
      </c>
      <c r="F6" s="571">
        <v>0.37</v>
      </c>
      <c r="G6" s="206">
        <v>3</v>
      </c>
      <c r="H6" s="203">
        <v>2</v>
      </c>
      <c r="I6" s="748"/>
    </row>
    <row r="7" spans="1:10" x14ac:dyDescent="0.25">
      <c r="A7" s="697"/>
      <c r="B7" s="198" t="s">
        <v>68</v>
      </c>
      <c r="C7" s="210">
        <v>250</v>
      </c>
      <c r="D7" s="208">
        <v>250</v>
      </c>
      <c r="E7" s="570">
        <v>0.101531101</v>
      </c>
      <c r="F7" s="467">
        <v>2.6054600000000001E-4</v>
      </c>
      <c r="G7" s="206">
        <v>313</v>
      </c>
      <c r="H7" s="203">
        <v>29</v>
      </c>
      <c r="I7" s="748"/>
    </row>
    <row r="8" spans="1:10" ht="26.25" x14ac:dyDescent="0.25">
      <c r="A8" s="697"/>
      <c r="B8" s="198" t="s">
        <v>70</v>
      </c>
      <c r="C8" s="209">
        <v>5</v>
      </c>
      <c r="D8" s="209">
        <v>5</v>
      </c>
      <c r="E8" s="570">
        <v>0.13400000000000001</v>
      </c>
      <c r="F8" s="570">
        <v>0.13400000000000001</v>
      </c>
      <c r="G8" s="206">
        <v>5</v>
      </c>
      <c r="H8" s="203">
        <v>0</v>
      </c>
      <c r="I8" s="748"/>
    </row>
    <row r="9" spans="1:10" ht="26.25" x14ac:dyDescent="0.25">
      <c r="A9" s="697"/>
      <c r="B9" s="198" t="s">
        <v>71</v>
      </c>
      <c r="C9" s="209">
        <v>14</v>
      </c>
      <c r="D9" s="209">
        <v>14</v>
      </c>
      <c r="E9" s="570">
        <v>0.13900000000000001</v>
      </c>
      <c r="F9" s="467">
        <v>1.7000000000000001E-2</v>
      </c>
      <c r="G9" s="206">
        <v>4</v>
      </c>
      <c r="H9" s="203">
        <v>2</v>
      </c>
      <c r="I9" s="748"/>
      <c r="J9" s="501"/>
    </row>
    <row r="10" spans="1:10" x14ac:dyDescent="0.25">
      <c r="A10" s="697"/>
      <c r="B10" s="198" t="s">
        <v>72</v>
      </c>
      <c r="C10" s="210">
        <v>250</v>
      </c>
      <c r="D10" s="210">
        <v>250</v>
      </c>
      <c r="E10" s="570">
        <v>0.23866243500000001</v>
      </c>
      <c r="F10" s="467">
        <v>6.8175329999999998E-3</v>
      </c>
      <c r="G10" s="206">
        <v>215</v>
      </c>
      <c r="H10" s="203">
        <v>57</v>
      </c>
      <c r="I10" s="748"/>
    </row>
    <row r="11" spans="1:10" ht="26.25" x14ac:dyDescent="0.25">
      <c r="A11" s="697"/>
      <c r="B11" s="198" t="s">
        <v>73</v>
      </c>
      <c r="C11" s="210">
        <v>250</v>
      </c>
      <c r="D11" s="208">
        <v>250</v>
      </c>
      <c r="E11" s="570">
        <v>0.24781281999999999</v>
      </c>
      <c r="F11" s="467">
        <v>9.1642899999999996E-4</v>
      </c>
      <c r="G11" s="206">
        <v>222</v>
      </c>
      <c r="H11" s="203">
        <v>44</v>
      </c>
      <c r="I11" s="748"/>
    </row>
    <row r="12" spans="1:10" ht="26.25" x14ac:dyDescent="0.25">
      <c r="A12" s="697"/>
      <c r="B12" s="198" t="s">
        <v>74</v>
      </c>
      <c r="C12" s="209">
        <v>14</v>
      </c>
      <c r="D12" s="209">
        <v>14</v>
      </c>
      <c r="E12" s="467">
        <v>1.2E-2</v>
      </c>
      <c r="F12" s="467">
        <v>8.0000000000000002E-3</v>
      </c>
      <c r="G12" s="206">
        <v>8</v>
      </c>
      <c r="H12" s="203">
        <v>3</v>
      </c>
      <c r="I12" s="748"/>
    </row>
    <row r="13" spans="1:10" x14ac:dyDescent="0.25">
      <c r="A13" s="697"/>
      <c r="B13" s="198" t="s">
        <v>75</v>
      </c>
      <c r="C13" s="210">
        <v>250</v>
      </c>
      <c r="D13" s="208">
        <v>250</v>
      </c>
      <c r="E13" s="570">
        <v>0.70315924699999999</v>
      </c>
      <c r="F13" s="467">
        <v>1.5045869E-2</v>
      </c>
      <c r="G13" s="206">
        <v>354</v>
      </c>
      <c r="H13" s="203">
        <v>109</v>
      </c>
      <c r="I13" s="748"/>
    </row>
    <row r="14" spans="1:10" x14ac:dyDescent="0.25">
      <c r="A14" s="697"/>
      <c r="B14" s="198" t="s">
        <v>76</v>
      </c>
      <c r="C14" s="209">
        <v>5</v>
      </c>
      <c r="D14" s="209">
        <v>5</v>
      </c>
      <c r="E14" s="570">
        <v>0.61899999999999999</v>
      </c>
      <c r="F14" s="570">
        <v>0.34100000000000003</v>
      </c>
      <c r="G14" s="206">
        <v>2</v>
      </c>
      <c r="H14" s="203">
        <v>1</v>
      </c>
      <c r="I14" s="748"/>
    </row>
    <row r="15" spans="1:10" x14ac:dyDescent="0.25">
      <c r="A15" s="697"/>
      <c r="B15" s="198" t="s">
        <v>77</v>
      </c>
      <c r="C15" s="209">
        <v>14</v>
      </c>
      <c r="D15" s="209">
        <v>14</v>
      </c>
      <c r="E15" s="572">
        <v>5.106852065</v>
      </c>
      <c r="F15" s="467">
        <v>1.6906626000000001E-2</v>
      </c>
      <c r="G15" s="206">
        <v>33</v>
      </c>
      <c r="H15" s="203">
        <v>15</v>
      </c>
      <c r="I15" s="748"/>
    </row>
    <row r="16" spans="1:10" x14ac:dyDescent="0.25">
      <c r="A16" s="697"/>
      <c r="B16" s="198" t="s">
        <v>78</v>
      </c>
      <c r="C16" s="210">
        <v>250</v>
      </c>
      <c r="D16" s="210">
        <v>250</v>
      </c>
      <c r="E16" s="570">
        <v>0.13325184900000001</v>
      </c>
      <c r="F16" s="467">
        <v>3.6151999999999999E-4</v>
      </c>
      <c r="G16" s="206">
        <v>1952</v>
      </c>
      <c r="H16" s="203">
        <v>229</v>
      </c>
      <c r="I16" s="748"/>
    </row>
    <row r="17" spans="1:9" ht="26.25" x14ac:dyDescent="0.25">
      <c r="A17" s="697"/>
      <c r="B17" s="198" t="s">
        <v>79</v>
      </c>
      <c r="C17" s="209">
        <v>5</v>
      </c>
      <c r="D17" s="209">
        <v>5</v>
      </c>
      <c r="E17" s="570">
        <v>0.13400000000000001</v>
      </c>
      <c r="F17" s="467">
        <v>3.2000000000000001E-2</v>
      </c>
      <c r="G17" s="206">
        <v>38</v>
      </c>
      <c r="H17" s="203">
        <v>2</v>
      </c>
      <c r="I17" s="748"/>
    </row>
    <row r="18" spans="1:9" x14ac:dyDescent="0.25">
      <c r="A18" s="697"/>
      <c r="B18" s="198" t="s">
        <v>80</v>
      </c>
      <c r="C18" s="209">
        <v>14</v>
      </c>
      <c r="D18" s="209">
        <v>14</v>
      </c>
      <c r="E18" s="467">
        <v>6.9571007000000004E-2</v>
      </c>
      <c r="F18" s="467">
        <v>2.0100000000000001E-5</v>
      </c>
      <c r="G18" s="206">
        <v>1633</v>
      </c>
      <c r="H18" s="203">
        <v>116</v>
      </c>
      <c r="I18" s="748"/>
    </row>
    <row r="19" spans="1:9" x14ac:dyDescent="0.25">
      <c r="A19" s="697"/>
      <c r="B19" s="198" t="s">
        <v>81</v>
      </c>
      <c r="C19" s="210">
        <v>250</v>
      </c>
      <c r="D19" s="208">
        <v>250</v>
      </c>
      <c r="E19" s="570">
        <v>0.48573529700000001</v>
      </c>
      <c r="F19" s="467">
        <v>1.6556959999999999E-2</v>
      </c>
      <c r="G19" s="206">
        <v>21</v>
      </c>
      <c r="H19" s="204">
        <v>6</v>
      </c>
      <c r="I19" s="748"/>
    </row>
    <row r="20" spans="1:9" x14ac:dyDescent="0.25">
      <c r="A20" s="738"/>
      <c r="B20" s="198" t="s">
        <v>82</v>
      </c>
      <c r="C20" s="210">
        <v>250</v>
      </c>
      <c r="D20" s="211">
        <v>250</v>
      </c>
      <c r="E20" s="474">
        <v>2.0432645999999999E-2</v>
      </c>
      <c r="F20" s="474">
        <v>5.7846080000000001E-3</v>
      </c>
      <c r="G20" s="561">
        <v>39</v>
      </c>
      <c r="H20" s="205">
        <v>9</v>
      </c>
      <c r="I20" s="748"/>
    </row>
    <row r="21" spans="1:9" ht="26.25" x14ac:dyDescent="0.25">
      <c r="A21" s="743" t="s">
        <v>83</v>
      </c>
      <c r="B21" s="198" t="s">
        <v>63</v>
      </c>
      <c r="C21" s="210">
        <v>167</v>
      </c>
      <c r="D21" s="210">
        <v>167</v>
      </c>
      <c r="E21" s="570">
        <v>0.43962918400000001</v>
      </c>
      <c r="F21" s="467">
        <v>5.5305900000000002E-3</v>
      </c>
      <c r="G21" s="206">
        <v>455</v>
      </c>
      <c r="H21" s="203">
        <v>102</v>
      </c>
      <c r="I21" s="748"/>
    </row>
    <row r="22" spans="1:9" ht="26.25" x14ac:dyDescent="0.25">
      <c r="A22" s="743"/>
      <c r="B22" s="198" t="s">
        <v>66</v>
      </c>
      <c r="C22" s="209">
        <v>5</v>
      </c>
      <c r="D22" s="209">
        <v>5</v>
      </c>
      <c r="E22" s="570">
        <v>0.78400000000000003</v>
      </c>
      <c r="F22" s="571">
        <v>0.37</v>
      </c>
      <c r="G22" s="206">
        <v>3</v>
      </c>
      <c r="H22" s="203">
        <v>2</v>
      </c>
      <c r="I22" s="748"/>
    </row>
    <row r="23" spans="1:9" x14ac:dyDescent="0.25">
      <c r="A23" s="743"/>
      <c r="B23" s="198" t="s">
        <v>68</v>
      </c>
      <c r="C23" s="210">
        <v>167</v>
      </c>
      <c r="D23" s="210">
        <v>167</v>
      </c>
      <c r="E23" s="570">
        <v>0.101531101</v>
      </c>
      <c r="F23" s="467">
        <v>2.6054600000000001E-4</v>
      </c>
      <c r="G23" s="206">
        <v>313</v>
      </c>
      <c r="H23" s="203">
        <v>29</v>
      </c>
      <c r="I23" s="748"/>
    </row>
    <row r="24" spans="1:9" ht="26.25" x14ac:dyDescent="0.25">
      <c r="A24" s="743"/>
      <c r="B24" s="198" t="s">
        <v>70</v>
      </c>
      <c r="C24" s="209">
        <v>5</v>
      </c>
      <c r="D24" s="209">
        <v>5</v>
      </c>
      <c r="E24" s="570">
        <v>0.13400000000000001</v>
      </c>
      <c r="F24" s="570">
        <v>0.13400000000000001</v>
      </c>
      <c r="G24" s="206">
        <v>5</v>
      </c>
      <c r="H24" s="203">
        <v>0</v>
      </c>
      <c r="I24" s="748"/>
    </row>
    <row r="25" spans="1:9" ht="26.25" x14ac:dyDescent="0.25">
      <c r="A25" s="743"/>
      <c r="B25" s="198" t="s">
        <v>71</v>
      </c>
      <c r="C25" s="209">
        <v>14</v>
      </c>
      <c r="D25" s="209">
        <v>14</v>
      </c>
      <c r="E25" s="570">
        <v>0.13900000000000001</v>
      </c>
      <c r="F25" s="467">
        <v>1.7000000000000001E-2</v>
      </c>
      <c r="G25" s="206">
        <v>4</v>
      </c>
      <c r="H25" s="203">
        <v>2</v>
      </c>
      <c r="I25" s="748"/>
    </row>
    <row r="26" spans="1:9" x14ac:dyDescent="0.25">
      <c r="A26" s="743"/>
      <c r="B26" s="198" t="s">
        <v>72</v>
      </c>
      <c r="C26" s="210">
        <v>167</v>
      </c>
      <c r="D26" s="210">
        <v>167</v>
      </c>
      <c r="E26" s="570">
        <v>0.23866243500000001</v>
      </c>
      <c r="F26" s="467">
        <v>6.8175329999999998E-3</v>
      </c>
      <c r="G26" s="206">
        <v>215</v>
      </c>
      <c r="H26" s="203">
        <v>57</v>
      </c>
      <c r="I26" s="748"/>
    </row>
    <row r="27" spans="1:9" ht="26.25" x14ac:dyDescent="0.25">
      <c r="A27" s="743"/>
      <c r="B27" s="198" t="s">
        <v>73</v>
      </c>
      <c r="C27" s="210">
        <v>167</v>
      </c>
      <c r="D27" s="210">
        <v>167</v>
      </c>
      <c r="E27" s="570">
        <v>0.24781281999999999</v>
      </c>
      <c r="F27" s="467">
        <v>9.1642899999999996E-4</v>
      </c>
      <c r="G27" s="206">
        <v>222</v>
      </c>
      <c r="H27" s="203">
        <v>44</v>
      </c>
      <c r="I27" s="748"/>
    </row>
    <row r="28" spans="1:9" ht="26.25" x14ac:dyDescent="0.25">
      <c r="A28" s="743"/>
      <c r="B28" s="198" t="s">
        <v>74</v>
      </c>
      <c r="C28" s="209">
        <v>14</v>
      </c>
      <c r="D28" s="209">
        <v>14</v>
      </c>
      <c r="E28" s="467">
        <v>1.2E-2</v>
      </c>
      <c r="F28" s="467">
        <v>8.0000000000000002E-3</v>
      </c>
      <c r="G28" s="206">
        <v>8</v>
      </c>
      <c r="H28" s="203">
        <v>3</v>
      </c>
      <c r="I28" s="748"/>
    </row>
    <row r="29" spans="1:9" x14ac:dyDescent="0.25">
      <c r="A29" s="743"/>
      <c r="B29" s="198" t="s">
        <v>75</v>
      </c>
      <c r="C29" s="210">
        <v>167</v>
      </c>
      <c r="D29" s="210">
        <v>167</v>
      </c>
      <c r="E29" s="570">
        <v>0.70315924699999999</v>
      </c>
      <c r="F29" s="467">
        <v>1.5045869E-2</v>
      </c>
      <c r="G29" s="206">
        <v>354</v>
      </c>
      <c r="H29" s="203">
        <v>109</v>
      </c>
      <c r="I29" s="748"/>
    </row>
    <row r="30" spans="1:9" x14ac:dyDescent="0.25">
      <c r="A30" s="743"/>
      <c r="B30" s="198" t="s">
        <v>76</v>
      </c>
      <c r="C30" s="209">
        <v>5</v>
      </c>
      <c r="D30" s="209">
        <v>5</v>
      </c>
      <c r="E30" s="570">
        <v>0.61899999999999999</v>
      </c>
      <c r="F30" s="570">
        <v>0.34100000000000003</v>
      </c>
      <c r="G30" s="206">
        <v>2</v>
      </c>
      <c r="H30" s="203">
        <v>1</v>
      </c>
      <c r="I30" s="748"/>
    </row>
    <row r="31" spans="1:9" x14ac:dyDescent="0.25">
      <c r="A31" s="743"/>
      <c r="B31" s="198" t="s">
        <v>77</v>
      </c>
      <c r="C31" s="209">
        <v>14</v>
      </c>
      <c r="D31" s="209">
        <v>14</v>
      </c>
      <c r="E31" s="572">
        <v>5.106852065</v>
      </c>
      <c r="F31" s="467">
        <v>1.6906626000000001E-2</v>
      </c>
      <c r="G31" s="206">
        <v>33</v>
      </c>
      <c r="H31" s="203">
        <v>15</v>
      </c>
      <c r="I31" s="748"/>
    </row>
    <row r="32" spans="1:9" x14ac:dyDescent="0.25">
      <c r="A32" s="743"/>
      <c r="B32" s="198" t="s">
        <v>78</v>
      </c>
      <c r="C32" s="210">
        <v>167</v>
      </c>
      <c r="D32" s="210">
        <v>167</v>
      </c>
      <c r="E32" s="570">
        <v>0.13325184900000001</v>
      </c>
      <c r="F32" s="467">
        <v>3.6151999999999999E-4</v>
      </c>
      <c r="G32" s="206">
        <v>1952</v>
      </c>
      <c r="H32" s="203">
        <v>229</v>
      </c>
      <c r="I32" s="748"/>
    </row>
    <row r="33" spans="1:9" ht="26.25" x14ac:dyDescent="0.25">
      <c r="A33" s="743"/>
      <c r="B33" s="198" t="s">
        <v>79</v>
      </c>
      <c r="C33" s="209">
        <v>5</v>
      </c>
      <c r="D33" s="209">
        <v>5</v>
      </c>
      <c r="E33" s="570">
        <v>0.13400000000000001</v>
      </c>
      <c r="F33" s="467">
        <v>3.2000000000000001E-2</v>
      </c>
      <c r="G33" s="206">
        <v>38</v>
      </c>
      <c r="H33" s="203">
        <v>2</v>
      </c>
      <c r="I33" s="748"/>
    </row>
    <row r="34" spans="1:9" x14ac:dyDescent="0.25">
      <c r="A34" s="743"/>
      <c r="B34" s="198" t="s">
        <v>80</v>
      </c>
      <c r="C34" s="209">
        <v>14</v>
      </c>
      <c r="D34" s="209">
        <v>14</v>
      </c>
      <c r="E34" s="467">
        <v>6.9571007000000004E-2</v>
      </c>
      <c r="F34" s="467">
        <v>2.0100000000000001E-5</v>
      </c>
      <c r="G34" s="206">
        <v>1633</v>
      </c>
      <c r="H34" s="203">
        <v>116</v>
      </c>
      <c r="I34" s="748"/>
    </row>
    <row r="35" spans="1:9" x14ac:dyDescent="0.25">
      <c r="A35" s="743"/>
      <c r="B35" s="198" t="s">
        <v>81</v>
      </c>
      <c r="C35" s="210">
        <v>167</v>
      </c>
      <c r="D35" s="210">
        <v>167</v>
      </c>
      <c r="E35" s="570">
        <v>0.48573529700000001</v>
      </c>
      <c r="F35" s="467">
        <v>1.6556959999999999E-2</v>
      </c>
      <c r="G35" s="206">
        <v>21</v>
      </c>
      <c r="H35" s="204">
        <v>6</v>
      </c>
      <c r="I35" s="748"/>
    </row>
    <row r="36" spans="1:9" ht="15.75" thickBot="1" x14ac:dyDescent="0.3">
      <c r="A36" s="743"/>
      <c r="B36" s="198" t="s">
        <v>82</v>
      </c>
      <c r="C36" s="212">
        <v>167</v>
      </c>
      <c r="D36" s="212">
        <v>167</v>
      </c>
      <c r="E36" s="474">
        <v>2.0432645999999999E-2</v>
      </c>
      <c r="F36" s="474">
        <v>5.7846080000000001E-3</v>
      </c>
      <c r="G36" s="207">
        <v>39</v>
      </c>
      <c r="H36" s="207">
        <v>9</v>
      </c>
      <c r="I36" s="749"/>
    </row>
    <row r="37" spans="1:9" ht="36" customHeight="1" x14ac:dyDescent="0.25">
      <c r="A37" s="373" t="s">
        <v>84</v>
      </c>
      <c r="B37" s="298" t="s">
        <v>85</v>
      </c>
      <c r="C37" s="299">
        <v>250</v>
      </c>
      <c r="D37" s="299">
        <v>250</v>
      </c>
      <c r="E37" s="528">
        <v>22.2471451234562</v>
      </c>
      <c r="F37" s="513">
        <v>0.44972152103755902</v>
      </c>
      <c r="G37" s="303">
        <v>158</v>
      </c>
      <c r="H37" s="584">
        <v>87</v>
      </c>
      <c r="I37" s="750" t="s">
        <v>120</v>
      </c>
    </row>
    <row r="38" spans="1:9" ht="36.75" customHeight="1" x14ac:dyDescent="0.25">
      <c r="A38" s="612" t="s">
        <v>84</v>
      </c>
      <c r="B38" s="308" t="s">
        <v>87</v>
      </c>
      <c r="C38" s="309">
        <v>250</v>
      </c>
      <c r="D38" s="309">
        <v>250</v>
      </c>
      <c r="E38" s="529">
        <v>0.44972152103755902</v>
      </c>
      <c r="F38" s="525">
        <v>0.44972152103755902</v>
      </c>
      <c r="G38" s="594">
        <v>0</v>
      </c>
      <c r="H38" s="594">
        <v>0</v>
      </c>
      <c r="I38" s="750"/>
    </row>
    <row r="39" spans="1:9" ht="35.25" customHeight="1" x14ac:dyDescent="0.25">
      <c r="A39" s="381" t="s">
        <v>89</v>
      </c>
      <c r="B39" s="317" t="s">
        <v>85</v>
      </c>
      <c r="C39" s="299">
        <v>250</v>
      </c>
      <c r="D39" s="299">
        <v>250</v>
      </c>
      <c r="E39" s="516">
        <v>1.1429605245149601</v>
      </c>
      <c r="F39" s="517">
        <v>2.55244478086545E-2</v>
      </c>
      <c r="G39" s="303">
        <v>158</v>
      </c>
      <c r="H39" s="584">
        <v>87</v>
      </c>
      <c r="I39" s="750"/>
    </row>
    <row r="40" spans="1:9" ht="46.5" customHeight="1" thickBot="1" x14ac:dyDescent="0.3">
      <c r="A40" s="613" t="s">
        <v>89</v>
      </c>
      <c r="B40" s="323" t="s">
        <v>87</v>
      </c>
      <c r="C40" s="324">
        <v>250</v>
      </c>
      <c r="D40" s="324">
        <v>250</v>
      </c>
      <c r="E40" s="530">
        <v>2.55244478086545E-2</v>
      </c>
      <c r="F40" s="527">
        <v>2.55244478086545E-2</v>
      </c>
      <c r="G40" s="595">
        <v>0</v>
      </c>
      <c r="H40" s="327">
        <v>0</v>
      </c>
      <c r="I40" s="751"/>
    </row>
    <row r="41" spans="1:9" ht="26.25" x14ac:dyDescent="0.25">
      <c r="A41" s="744" t="s">
        <v>91</v>
      </c>
      <c r="B41" s="197" t="s">
        <v>63</v>
      </c>
      <c r="C41" s="129">
        <v>250</v>
      </c>
      <c r="D41" s="129">
        <v>250</v>
      </c>
      <c r="E41" s="570">
        <v>0.43962918400000001</v>
      </c>
      <c r="F41" s="467">
        <v>5.5305900000000002E-3</v>
      </c>
      <c r="G41" s="206">
        <v>455</v>
      </c>
      <c r="H41" s="203">
        <v>102</v>
      </c>
      <c r="I41" s="747" t="s">
        <v>119</v>
      </c>
    </row>
    <row r="42" spans="1:9" ht="26.25" x14ac:dyDescent="0.25">
      <c r="A42" s="697"/>
      <c r="B42" s="198" t="s">
        <v>66</v>
      </c>
      <c r="C42" s="151">
        <v>5</v>
      </c>
      <c r="D42" s="151">
        <v>5</v>
      </c>
      <c r="E42" s="570">
        <v>0.78400000000000003</v>
      </c>
      <c r="F42" s="571">
        <v>0.37</v>
      </c>
      <c r="G42" s="206">
        <v>3</v>
      </c>
      <c r="H42" s="203">
        <v>2</v>
      </c>
      <c r="I42" s="748"/>
    </row>
    <row r="43" spans="1:9" x14ac:dyDescent="0.25">
      <c r="A43" s="697"/>
      <c r="B43" s="198" t="s">
        <v>68</v>
      </c>
      <c r="C43" s="129">
        <v>250</v>
      </c>
      <c r="D43" s="134">
        <v>250</v>
      </c>
      <c r="E43" s="570">
        <v>0.101531101</v>
      </c>
      <c r="F43" s="467">
        <v>2.6054600000000001E-4</v>
      </c>
      <c r="G43" s="206">
        <v>313</v>
      </c>
      <c r="H43" s="203">
        <v>29</v>
      </c>
      <c r="I43" s="748"/>
    </row>
    <row r="44" spans="1:9" ht="26.25" x14ac:dyDescent="0.25">
      <c r="A44" s="697"/>
      <c r="B44" s="198" t="s">
        <v>70</v>
      </c>
      <c r="C44" s="151">
        <v>5</v>
      </c>
      <c r="D44" s="151">
        <v>5</v>
      </c>
      <c r="E44" s="570">
        <v>0.13400000000000001</v>
      </c>
      <c r="F44" s="570">
        <v>0.13400000000000001</v>
      </c>
      <c r="G44" s="206">
        <v>5</v>
      </c>
      <c r="H44" s="203">
        <v>0</v>
      </c>
      <c r="I44" s="748"/>
    </row>
    <row r="45" spans="1:9" ht="26.25" x14ac:dyDescent="0.25">
      <c r="A45" s="697"/>
      <c r="B45" s="198" t="s">
        <v>71</v>
      </c>
      <c r="C45" s="151">
        <v>14</v>
      </c>
      <c r="D45" s="151">
        <v>14</v>
      </c>
      <c r="E45" s="570">
        <v>0.13900000000000001</v>
      </c>
      <c r="F45" s="467">
        <v>1.7000000000000001E-2</v>
      </c>
      <c r="G45" s="206">
        <v>4</v>
      </c>
      <c r="H45" s="203">
        <v>2</v>
      </c>
      <c r="I45" s="748"/>
    </row>
    <row r="46" spans="1:9" x14ac:dyDescent="0.25">
      <c r="A46" s="697"/>
      <c r="B46" s="198" t="s">
        <v>72</v>
      </c>
      <c r="C46" s="129">
        <v>250</v>
      </c>
      <c r="D46" s="129">
        <v>250</v>
      </c>
      <c r="E46" s="570">
        <v>0.23866243500000001</v>
      </c>
      <c r="F46" s="467">
        <v>6.8175329999999998E-3</v>
      </c>
      <c r="G46" s="206">
        <v>215</v>
      </c>
      <c r="H46" s="203">
        <v>57</v>
      </c>
      <c r="I46" s="748"/>
    </row>
    <row r="47" spans="1:9" ht="26.25" x14ac:dyDescent="0.25">
      <c r="A47" s="697"/>
      <c r="B47" s="198" t="s">
        <v>73</v>
      </c>
      <c r="C47" s="129">
        <v>250</v>
      </c>
      <c r="D47" s="134">
        <v>250</v>
      </c>
      <c r="E47" s="570">
        <v>0.24781281999999999</v>
      </c>
      <c r="F47" s="467">
        <v>9.1642899999999996E-4</v>
      </c>
      <c r="G47" s="206">
        <v>222</v>
      </c>
      <c r="H47" s="203">
        <v>44</v>
      </c>
      <c r="I47" s="748"/>
    </row>
    <row r="48" spans="1:9" ht="26.25" x14ac:dyDescent="0.25">
      <c r="A48" s="697"/>
      <c r="B48" s="198" t="s">
        <v>74</v>
      </c>
      <c r="C48" s="151">
        <v>14</v>
      </c>
      <c r="D48" s="151">
        <v>14</v>
      </c>
      <c r="E48" s="467">
        <v>1.2E-2</v>
      </c>
      <c r="F48" s="467">
        <v>8.0000000000000002E-3</v>
      </c>
      <c r="G48" s="206">
        <v>8</v>
      </c>
      <c r="H48" s="203">
        <v>3</v>
      </c>
      <c r="I48" s="748"/>
    </row>
    <row r="49" spans="1:9" x14ac:dyDescent="0.25">
      <c r="A49" s="697"/>
      <c r="B49" s="198" t="s">
        <v>75</v>
      </c>
      <c r="C49" s="129">
        <v>250</v>
      </c>
      <c r="D49" s="134">
        <v>250</v>
      </c>
      <c r="E49" s="570">
        <v>0.70315924699999999</v>
      </c>
      <c r="F49" s="467">
        <v>1.5045869E-2</v>
      </c>
      <c r="G49" s="206">
        <v>354</v>
      </c>
      <c r="H49" s="203">
        <v>109</v>
      </c>
      <c r="I49" s="748"/>
    </row>
    <row r="50" spans="1:9" x14ac:dyDescent="0.25">
      <c r="A50" s="697"/>
      <c r="B50" s="198" t="s">
        <v>76</v>
      </c>
      <c r="C50" s="151">
        <v>5</v>
      </c>
      <c r="D50" s="151">
        <v>5</v>
      </c>
      <c r="E50" s="570">
        <v>0.61899999999999999</v>
      </c>
      <c r="F50" s="570">
        <v>0.34100000000000003</v>
      </c>
      <c r="G50" s="206">
        <v>2</v>
      </c>
      <c r="H50" s="203">
        <v>1</v>
      </c>
      <c r="I50" s="748"/>
    </row>
    <row r="51" spans="1:9" x14ac:dyDescent="0.25">
      <c r="A51" s="697"/>
      <c r="B51" s="198" t="s">
        <v>77</v>
      </c>
      <c r="C51" s="151">
        <v>14</v>
      </c>
      <c r="D51" s="151">
        <v>14</v>
      </c>
      <c r="E51" s="572">
        <v>5.106852065</v>
      </c>
      <c r="F51" s="467">
        <v>1.6906626000000001E-2</v>
      </c>
      <c r="G51" s="206">
        <v>33</v>
      </c>
      <c r="H51" s="203">
        <v>15</v>
      </c>
      <c r="I51" s="748"/>
    </row>
    <row r="52" spans="1:9" x14ac:dyDescent="0.25">
      <c r="A52" s="697"/>
      <c r="B52" s="198" t="s">
        <v>78</v>
      </c>
      <c r="C52" s="129">
        <v>250</v>
      </c>
      <c r="D52" s="129">
        <v>250</v>
      </c>
      <c r="E52" s="570">
        <v>0.13325184900000001</v>
      </c>
      <c r="F52" s="467">
        <v>3.6151999999999999E-4</v>
      </c>
      <c r="G52" s="206">
        <v>1952</v>
      </c>
      <c r="H52" s="203">
        <v>229</v>
      </c>
      <c r="I52" s="748"/>
    </row>
    <row r="53" spans="1:9" ht="26.25" x14ac:dyDescent="0.25">
      <c r="A53" s="697"/>
      <c r="B53" s="198" t="s">
        <v>79</v>
      </c>
      <c r="C53" s="151">
        <v>5</v>
      </c>
      <c r="D53" s="151">
        <v>5</v>
      </c>
      <c r="E53" s="570">
        <v>0.13400000000000001</v>
      </c>
      <c r="F53" s="467">
        <v>3.2000000000000001E-2</v>
      </c>
      <c r="G53" s="206">
        <v>38</v>
      </c>
      <c r="H53" s="203">
        <v>2</v>
      </c>
      <c r="I53" s="748"/>
    </row>
    <row r="54" spans="1:9" x14ac:dyDescent="0.25">
      <c r="A54" s="697"/>
      <c r="B54" s="198" t="s">
        <v>80</v>
      </c>
      <c r="C54" s="151">
        <v>14</v>
      </c>
      <c r="D54" s="151">
        <v>14</v>
      </c>
      <c r="E54" s="467">
        <v>6.9571007000000004E-2</v>
      </c>
      <c r="F54" s="467">
        <v>2.0100000000000001E-5</v>
      </c>
      <c r="G54" s="206">
        <v>1633</v>
      </c>
      <c r="H54" s="203">
        <v>116</v>
      </c>
      <c r="I54" s="748"/>
    </row>
    <row r="55" spans="1:9" x14ac:dyDescent="0.25">
      <c r="A55" s="697"/>
      <c r="B55" s="198" t="s">
        <v>81</v>
      </c>
      <c r="C55" s="129">
        <v>250</v>
      </c>
      <c r="D55" s="134">
        <v>250</v>
      </c>
      <c r="E55" s="570">
        <v>0.48573529700000001</v>
      </c>
      <c r="F55" s="467">
        <v>1.6556959999999999E-2</v>
      </c>
      <c r="G55" s="206">
        <v>21</v>
      </c>
      <c r="H55" s="204">
        <v>6</v>
      </c>
      <c r="I55" s="748"/>
    </row>
    <row r="56" spans="1:9" x14ac:dyDescent="0.25">
      <c r="A56" s="738"/>
      <c r="B56" s="198" t="s">
        <v>82</v>
      </c>
      <c r="C56" s="129">
        <v>250</v>
      </c>
      <c r="D56" s="129">
        <v>250</v>
      </c>
      <c r="E56" s="474">
        <v>2.0432645999999999E-2</v>
      </c>
      <c r="F56" s="474">
        <v>5.7846080000000001E-3</v>
      </c>
      <c r="G56" s="561">
        <v>39</v>
      </c>
      <c r="H56" s="205">
        <v>9</v>
      </c>
      <c r="I56" s="748"/>
    </row>
    <row r="57" spans="1:9" ht="26.25" x14ac:dyDescent="0.25">
      <c r="A57" s="744" t="s">
        <v>92</v>
      </c>
      <c r="B57" s="197" t="s">
        <v>63</v>
      </c>
      <c r="C57" s="129">
        <v>167</v>
      </c>
      <c r="D57" s="129">
        <v>167</v>
      </c>
      <c r="E57" s="570">
        <v>0.43962918400000001</v>
      </c>
      <c r="F57" s="467">
        <v>5.5305900000000002E-3</v>
      </c>
      <c r="G57" s="206">
        <v>455</v>
      </c>
      <c r="H57" s="203">
        <v>102</v>
      </c>
      <c r="I57" s="748"/>
    </row>
    <row r="58" spans="1:9" ht="26.25" x14ac:dyDescent="0.25">
      <c r="A58" s="697"/>
      <c r="B58" s="198" t="s">
        <v>66</v>
      </c>
      <c r="C58" s="151">
        <v>5</v>
      </c>
      <c r="D58" s="151">
        <v>5</v>
      </c>
      <c r="E58" s="570">
        <v>0.78400000000000003</v>
      </c>
      <c r="F58" s="571">
        <v>0.37</v>
      </c>
      <c r="G58" s="206">
        <v>3</v>
      </c>
      <c r="H58" s="203">
        <v>2</v>
      </c>
      <c r="I58" s="748"/>
    </row>
    <row r="59" spans="1:9" x14ac:dyDescent="0.25">
      <c r="A59" s="697"/>
      <c r="B59" s="198" t="s">
        <v>68</v>
      </c>
      <c r="C59" s="129">
        <v>167</v>
      </c>
      <c r="D59" s="129">
        <v>167</v>
      </c>
      <c r="E59" s="570">
        <v>0.101531101</v>
      </c>
      <c r="F59" s="467">
        <v>2.6054600000000001E-4</v>
      </c>
      <c r="G59" s="206">
        <v>313</v>
      </c>
      <c r="H59" s="203">
        <v>29</v>
      </c>
      <c r="I59" s="748"/>
    </row>
    <row r="60" spans="1:9" ht="26.25" x14ac:dyDescent="0.25">
      <c r="A60" s="697"/>
      <c r="B60" s="198" t="s">
        <v>70</v>
      </c>
      <c r="C60" s="151">
        <v>5</v>
      </c>
      <c r="D60" s="151">
        <v>5</v>
      </c>
      <c r="E60" s="570">
        <v>0.13400000000000001</v>
      </c>
      <c r="F60" s="570">
        <v>0.13400000000000001</v>
      </c>
      <c r="G60" s="206">
        <v>5</v>
      </c>
      <c r="H60" s="203">
        <v>0</v>
      </c>
      <c r="I60" s="748"/>
    </row>
    <row r="61" spans="1:9" ht="26.25" x14ac:dyDescent="0.25">
      <c r="A61" s="697"/>
      <c r="B61" s="198" t="s">
        <v>71</v>
      </c>
      <c r="C61" s="151">
        <v>14</v>
      </c>
      <c r="D61" s="151">
        <v>14</v>
      </c>
      <c r="E61" s="570">
        <v>0.13900000000000001</v>
      </c>
      <c r="F61" s="467">
        <v>1.7000000000000001E-2</v>
      </c>
      <c r="G61" s="206">
        <v>4</v>
      </c>
      <c r="H61" s="203">
        <v>2</v>
      </c>
      <c r="I61" s="748"/>
    </row>
    <row r="62" spans="1:9" x14ac:dyDescent="0.25">
      <c r="A62" s="697"/>
      <c r="B62" s="198" t="s">
        <v>72</v>
      </c>
      <c r="C62" s="129">
        <v>167</v>
      </c>
      <c r="D62" s="129">
        <v>167</v>
      </c>
      <c r="E62" s="570">
        <v>0.23866243500000001</v>
      </c>
      <c r="F62" s="467">
        <v>6.8175329999999998E-3</v>
      </c>
      <c r="G62" s="206">
        <v>215</v>
      </c>
      <c r="H62" s="203">
        <v>57</v>
      </c>
      <c r="I62" s="748"/>
    </row>
    <row r="63" spans="1:9" ht="26.25" x14ac:dyDescent="0.25">
      <c r="A63" s="697"/>
      <c r="B63" s="198" t="s">
        <v>73</v>
      </c>
      <c r="C63" s="129">
        <v>167</v>
      </c>
      <c r="D63" s="129">
        <v>167</v>
      </c>
      <c r="E63" s="570">
        <v>0.24781281999999999</v>
      </c>
      <c r="F63" s="467">
        <v>9.1642899999999996E-4</v>
      </c>
      <c r="G63" s="206">
        <v>222</v>
      </c>
      <c r="H63" s="203">
        <v>44</v>
      </c>
      <c r="I63" s="748"/>
    </row>
    <row r="64" spans="1:9" ht="26.25" x14ac:dyDescent="0.25">
      <c r="A64" s="697"/>
      <c r="B64" s="198" t="s">
        <v>74</v>
      </c>
      <c r="C64" s="151">
        <v>14</v>
      </c>
      <c r="D64" s="151">
        <v>14</v>
      </c>
      <c r="E64" s="467">
        <v>1.2E-2</v>
      </c>
      <c r="F64" s="467">
        <v>8.0000000000000002E-3</v>
      </c>
      <c r="G64" s="206">
        <v>8</v>
      </c>
      <c r="H64" s="203">
        <v>3</v>
      </c>
      <c r="I64" s="748"/>
    </row>
    <row r="65" spans="1:9" x14ac:dyDescent="0.25">
      <c r="A65" s="697"/>
      <c r="B65" s="198" t="s">
        <v>75</v>
      </c>
      <c r="C65" s="129">
        <v>167</v>
      </c>
      <c r="D65" s="129">
        <v>167</v>
      </c>
      <c r="E65" s="570">
        <v>0.70315924699999999</v>
      </c>
      <c r="F65" s="467">
        <v>1.5045869E-2</v>
      </c>
      <c r="G65" s="206">
        <v>354</v>
      </c>
      <c r="H65" s="203">
        <v>109</v>
      </c>
      <c r="I65" s="748"/>
    </row>
    <row r="66" spans="1:9" x14ac:dyDescent="0.25">
      <c r="A66" s="697"/>
      <c r="B66" s="198" t="s">
        <v>76</v>
      </c>
      <c r="C66" s="151">
        <v>5</v>
      </c>
      <c r="D66" s="151">
        <v>5</v>
      </c>
      <c r="E66" s="570">
        <v>0.61899999999999999</v>
      </c>
      <c r="F66" s="570">
        <v>0.34100000000000003</v>
      </c>
      <c r="G66" s="206">
        <v>2</v>
      </c>
      <c r="H66" s="203">
        <v>1</v>
      </c>
      <c r="I66" s="748"/>
    </row>
    <row r="67" spans="1:9" x14ac:dyDescent="0.25">
      <c r="A67" s="697"/>
      <c r="B67" s="198" t="s">
        <v>77</v>
      </c>
      <c r="C67" s="151">
        <v>14</v>
      </c>
      <c r="D67" s="151">
        <v>14</v>
      </c>
      <c r="E67" s="572">
        <v>5.106852065</v>
      </c>
      <c r="F67" s="467">
        <v>1.6906626000000001E-2</v>
      </c>
      <c r="G67" s="206">
        <v>33</v>
      </c>
      <c r="H67" s="203">
        <v>15</v>
      </c>
      <c r="I67" s="748"/>
    </row>
    <row r="68" spans="1:9" x14ac:dyDescent="0.25">
      <c r="A68" s="697"/>
      <c r="B68" s="198" t="s">
        <v>78</v>
      </c>
      <c r="C68" s="129">
        <v>167</v>
      </c>
      <c r="D68" s="129">
        <v>167</v>
      </c>
      <c r="E68" s="570">
        <v>0.13325184900000001</v>
      </c>
      <c r="F68" s="467">
        <v>3.6151999999999999E-4</v>
      </c>
      <c r="G68" s="206">
        <v>1952</v>
      </c>
      <c r="H68" s="203">
        <v>229</v>
      </c>
      <c r="I68" s="748"/>
    </row>
    <row r="69" spans="1:9" ht="26.25" x14ac:dyDescent="0.25">
      <c r="A69" s="697"/>
      <c r="B69" s="198" t="s">
        <v>79</v>
      </c>
      <c r="C69" s="151">
        <v>5</v>
      </c>
      <c r="D69" s="151">
        <v>5</v>
      </c>
      <c r="E69" s="570">
        <v>0.13400000000000001</v>
      </c>
      <c r="F69" s="467">
        <v>3.2000000000000001E-2</v>
      </c>
      <c r="G69" s="206">
        <v>38</v>
      </c>
      <c r="H69" s="203">
        <v>2</v>
      </c>
      <c r="I69" s="748"/>
    </row>
    <row r="70" spans="1:9" x14ac:dyDescent="0.25">
      <c r="A70" s="697"/>
      <c r="B70" s="198" t="s">
        <v>80</v>
      </c>
      <c r="C70" s="151">
        <v>14</v>
      </c>
      <c r="D70" s="151">
        <v>14</v>
      </c>
      <c r="E70" s="467">
        <v>6.9571007000000004E-2</v>
      </c>
      <c r="F70" s="467">
        <v>2.0100000000000001E-5</v>
      </c>
      <c r="G70" s="206">
        <v>1633</v>
      </c>
      <c r="H70" s="203">
        <v>116</v>
      </c>
      <c r="I70" s="748"/>
    </row>
    <row r="71" spans="1:9" x14ac:dyDescent="0.25">
      <c r="A71" s="697"/>
      <c r="B71" s="198" t="s">
        <v>81</v>
      </c>
      <c r="C71" s="129">
        <v>167</v>
      </c>
      <c r="D71" s="129">
        <v>167</v>
      </c>
      <c r="E71" s="570">
        <v>0.48573529700000001</v>
      </c>
      <c r="F71" s="467">
        <v>1.6556959999999999E-2</v>
      </c>
      <c r="G71" s="206">
        <v>21</v>
      </c>
      <c r="H71" s="204">
        <v>6</v>
      </c>
      <c r="I71" s="748"/>
    </row>
    <row r="72" spans="1:9" ht="15.75" thickBot="1" x14ac:dyDescent="0.3">
      <c r="A72" s="697"/>
      <c r="B72" s="198" t="s">
        <v>82</v>
      </c>
      <c r="C72" s="227">
        <v>167</v>
      </c>
      <c r="D72" s="227">
        <v>167</v>
      </c>
      <c r="E72" s="474">
        <v>2.0432645999999999E-2</v>
      </c>
      <c r="F72" s="474">
        <v>5.7846080000000001E-3</v>
      </c>
      <c r="G72" s="207">
        <v>39</v>
      </c>
      <c r="H72" s="207">
        <v>9</v>
      </c>
      <c r="I72" s="749"/>
    </row>
    <row r="73" spans="1:9" ht="33.75" customHeight="1" x14ac:dyDescent="0.25">
      <c r="A73" s="745" t="s">
        <v>93</v>
      </c>
      <c r="B73" s="506" t="s">
        <v>85</v>
      </c>
      <c r="C73" s="507">
        <v>250</v>
      </c>
      <c r="D73" s="507">
        <v>250</v>
      </c>
      <c r="E73" s="504">
        <v>16.894364374505468</v>
      </c>
      <c r="F73" s="504">
        <v>0.39589299574770359</v>
      </c>
      <c r="G73" s="600">
        <v>1953</v>
      </c>
      <c r="H73" s="602" t="s">
        <v>121</v>
      </c>
      <c r="I73" s="752" t="s">
        <v>122</v>
      </c>
    </row>
    <row r="74" spans="1:9" ht="36" customHeight="1" thickBot="1" x14ac:dyDescent="0.3">
      <c r="A74" s="746"/>
      <c r="B74" s="508" t="s">
        <v>87</v>
      </c>
      <c r="C74" s="509">
        <v>250</v>
      </c>
      <c r="D74" s="509">
        <v>250</v>
      </c>
      <c r="E74" s="505">
        <v>9.8990416256867969E-2</v>
      </c>
      <c r="F74" s="505">
        <v>1.1440065827035162E-2</v>
      </c>
      <c r="G74" s="601">
        <v>580</v>
      </c>
      <c r="H74" s="603" t="s">
        <v>121</v>
      </c>
      <c r="I74" s="751"/>
    </row>
    <row r="75" spans="1:9" ht="26.25" x14ac:dyDescent="0.25">
      <c r="A75" s="696" t="s">
        <v>96</v>
      </c>
      <c r="B75" s="477" t="s">
        <v>63</v>
      </c>
      <c r="C75" s="155">
        <v>250</v>
      </c>
      <c r="D75" s="155">
        <v>250</v>
      </c>
      <c r="E75" s="570">
        <v>0.43962918400000001</v>
      </c>
      <c r="F75" s="467">
        <v>5.5305900000000002E-3</v>
      </c>
      <c r="G75" s="206">
        <v>455</v>
      </c>
      <c r="H75" s="203">
        <v>102</v>
      </c>
      <c r="I75" s="747" t="s">
        <v>123</v>
      </c>
    </row>
    <row r="76" spans="1:9" ht="26.25" x14ac:dyDescent="0.25">
      <c r="A76" s="697"/>
      <c r="B76" s="198" t="s">
        <v>66</v>
      </c>
      <c r="C76" s="151">
        <v>5</v>
      </c>
      <c r="D76" s="151">
        <v>5</v>
      </c>
      <c r="E76" s="570">
        <v>0.78400000000000003</v>
      </c>
      <c r="F76" s="571">
        <v>0.37</v>
      </c>
      <c r="G76" s="206">
        <v>3</v>
      </c>
      <c r="H76" s="203">
        <v>2</v>
      </c>
      <c r="I76" s="748"/>
    </row>
    <row r="77" spans="1:9" x14ac:dyDescent="0.25">
      <c r="A77" s="697"/>
      <c r="B77" s="198" t="s">
        <v>68</v>
      </c>
      <c r="C77" s="129">
        <v>250</v>
      </c>
      <c r="D77" s="134">
        <v>250</v>
      </c>
      <c r="E77" s="570">
        <v>0.101531101</v>
      </c>
      <c r="F77" s="467">
        <v>2.6054600000000001E-4</v>
      </c>
      <c r="G77" s="206">
        <v>313</v>
      </c>
      <c r="H77" s="203">
        <v>29</v>
      </c>
      <c r="I77" s="748"/>
    </row>
    <row r="78" spans="1:9" ht="26.25" x14ac:dyDescent="0.25">
      <c r="A78" s="697"/>
      <c r="B78" s="198" t="s">
        <v>70</v>
      </c>
      <c r="C78" s="151">
        <v>5</v>
      </c>
      <c r="D78" s="151">
        <v>5</v>
      </c>
      <c r="E78" s="570">
        <v>0.13400000000000001</v>
      </c>
      <c r="F78" s="570">
        <v>0.13400000000000001</v>
      </c>
      <c r="G78" s="206">
        <v>5</v>
      </c>
      <c r="H78" s="203">
        <v>0</v>
      </c>
      <c r="I78" s="748"/>
    </row>
    <row r="79" spans="1:9" ht="26.25" x14ac:dyDescent="0.25">
      <c r="A79" s="697"/>
      <c r="B79" s="198" t="s">
        <v>71</v>
      </c>
      <c r="C79" s="151">
        <v>14</v>
      </c>
      <c r="D79" s="151">
        <v>14</v>
      </c>
      <c r="E79" s="570">
        <v>0.13900000000000001</v>
      </c>
      <c r="F79" s="467">
        <v>1.7000000000000001E-2</v>
      </c>
      <c r="G79" s="206">
        <v>4</v>
      </c>
      <c r="H79" s="203">
        <v>2</v>
      </c>
      <c r="I79" s="748"/>
    </row>
    <row r="80" spans="1:9" x14ac:dyDescent="0.25">
      <c r="A80" s="697"/>
      <c r="B80" s="198" t="s">
        <v>72</v>
      </c>
      <c r="C80" s="129">
        <v>250</v>
      </c>
      <c r="D80" s="129">
        <v>250</v>
      </c>
      <c r="E80" s="570">
        <v>0.23866243500000001</v>
      </c>
      <c r="F80" s="467">
        <v>6.8175329999999998E-3</v>
      </c>
      <c r="G80" s="206">
        <v>215</v>
      </c>
      <c r="H80" s="203">
        <v>57</v>
      </c>
      <c r="I80" s="748"/>
    </row>
    <row r="81" spans="1:9" ht="26.25" x14ac:dyDescent="0.25">
      <c r="A81" s="697"/>
      <c r="B81" s="198" t="s">
        <v>73</v>
      </c>
      <c r="C81" s="129">
        <v>250</v>
      </c>
      <c r="D81" s="134">
        <v>250</v>
      </c>
      <c r="E81" s="570">
        <v>0.24781281999999999</v>
      </c>
      <c r="F81" s="467">
        <v>9.1642899999999996E-4</v>
      </c>
      <c r="G81" s="206">
        <v>222</v>
      </c>
      <c r="H81" s="203">
        <v>44</v>
      </c>
      <c r="I81" s="748"/>
    </row>
    <row r="82" spans="1:9" ht="26.25" x14ac:dyDescent="0.25">
      <c r="A82" s="697"/>
      <c r="B82" s="198" t="s">
        <v>74</v>
      </c>
      <c r="C82" s="151">
        <v>14</v>
      </c>
      <c r="D82" s="151">
        <v>14</v>
      </c>
      <c r="E82" s="467">
        <v>1.2E-2</v>
      </c>
      <c r="F82" s="467">
        <v>8.0000000000000002E-3</v>
      </c>
      <c r="G82" s="206">
        <v>8</v>
      </c>
      <c r="H82" s="203">
        <v>3</v>
      </c>
      <c r="I82" s="748"/>
    </row>
    <row r="83" spans="1:9" x14ac:dyDescent="0.25">
      <c r="A83" s="697"/>
      <c r="B83" s="198" t="s">
        <v>75</v>
      </c>
      <c r="C83" s="129">
        <v>250</v>
      </c>
      <c r="D83" s="134">
        <v>250</v>
      </c>
      <c r="E83" s="570">
        <v>0.70315924699999999</v>
      </c>
      <c r="F83" s="467">
        <v>1.5045869E-2</v>
      </c>
      <c r="G83" s="206">
        <v>354</v>
      </c>
      <c r="H83" s="203">
        <v>109</v>
      </c>
      <c r="I83" s="748"/>
    </row>
    <row r="84" spans="1:9" x14ac:dyDescent="0.25">
      <c r="A84" s="697"/>
      <c r="B84" s="198" t="s">
        <v>76</v>
      </c>
      <c r="C84" s="151">
        <v>5</v>
      </c>
      <c r="D84" s="151">
        <v>5</v>
      </c>
      <c r="E84" s="570">
        <v>0.61899999999999999</v>
      </c>
      <c r="F84" s="570">
        <v>0.34100000000000003</v>
      </c>
      <c r="G84" s="206">
        <v>2</v>
      </c>
      <c r="H84" s="203">
        <v>1</v>
      </c>
      <c r="I84" s="748"/>
    </row>
    <row r="85" spans="1:9" x14ac:dyDescent="0.25">
      <c r="A85" s="697"/>
      <c r="B85" s="198" t="s">
        <v>77</v>
      </c>
      <c r="C85" s="151">
        <v>14</v>
      </c>
      <c r="D85" s="151">
        <v>14</v>
      </c>
      <c r="E85" s="572">
        <v>5.106852065</v>
      </c>
      <c r="F85" s="467">
        <v>1.6906626000000001E-2</v>
      </c>
      <c r="G85" s="206">
        <v>33</v>
      </c>
      <c r="H85" s="203">
        <v>15</v>
      </c>
      <c r="I85" s="748"/>
    </row>
    <row r="86" spans="1:9" x14ac:dyDescent="0.25">
      <c r="A86" s="697"/>
      <c r="B86" s="198" t="s">
        <v>78</v>
      </c>
      <c r="C86" s="129">
        <v>250</v>
      </c>
      <c r="D86" s="129">
        <v>250</v>
      </c>
      <c r="E86" s="570">
        <v>0.13325184900000001</v>
      </c>
      <c r="F86" s="467">
        <v>3.6151999999999999E-4</v>
      </c>
      <c r="G86" s="206">
        <v>1952</v>
      </c>
      <c r="H86" s="203">
        <v>229</v>
      </c>
      <c r="I86" s="748"/>
    </row>
    <row r="87" spans="1:9" ht="26.25" x14ac:dyDescent="0.25">
      <c r="A87" s="697"/>
      <c r="B87" s="198" t="s">
        <v>79</v>
      </c>
      <c r="C87" s="151">
        <v>5</v>
      </c>
      <c r="D87" s="151">
        <v>5</v>
      </c>
      <c r="E87" s="570">
        <v>0.13400000000000001</v>
      </c>
      <c r="F87" s="467">
        <v>3.2000000000000001E-2</v>
      </c>
      <c r="G87" s="206">
        <v>38</v>
      </c>
      <c r="H87" s="203">
        <v>2</v>
      </c>
      <c r="I87" s="748"/>
    </row>
    <row r="88" spans="1:9" x14ac:dyDescent="0.25">
      <c r="A88" s="697"/>
      <c r="B88" s="198" t="s">
        <v>80</v>
      </c>
      <c r="C88" s="151">
        <v>14</v>
      </c>
      <c r="D88" s="151">
        <v>14</v>
      </c>
      <c r="E88" s="467">
        <v>6.9571007000000004E-2</v>
      </c>
      <c r="F88" s="467">
        <v>2.0100000000000001E-5</v>
      </c>
      <c r="G88" s="206">
        <v>1633</v>
      </c>
      <c r="H88" s="203">
        <v>116</v>
      </c>
      <c r="I88" s="748"/>
    </row>
    <row r="89" spans="1:9" x14ac:dyDescent="0.25">
      <c r="A89" s="697"/>
      <c r="B89" s="198" t="s">
        <v>81</v>
      </c>
      <c r="C89" s="129">
        <v>250</v>
      </c>
      <c r="D89" s="134">
        <v>250</v>
      </c>
      <c r="E89" s="570">
        <v>0.48573529700000001</v>
      </c>
      <c r="F89" s="467">
        <v>1.6556959999999999E-2</v>
      </c>
      <c r="G89" s="206">
        <v>21</v>
      </c>
      <c r="H89" s="204">
        <v>6</v>
      </c>
      <c r="I89" s="748"/>
    </row>
    <row r="90" spans="1:9" x14ac:dyDescent="0.25">
      <c r="A90" s="738"/>
      <c r="B90" s="198" t="s">
        <v>82</v>
      </c>
      <c r="C90" s="129">
        <v>250</v>
      </c>
      <c r="D90" s="129">
        <v>250</v>
      </c>
      <c r="E90" s="474">
        <v>2.0432645999999999E-2</v>
      </c>
      <c r="F90" s="474">
        <v>5.7846080000000001E-3</v>
      </c>
      <c r="G90" s="561">
        <v>39</v>
      </c>
      <c r="H90" s="561">
        <v>9</v>
      </c>
      <c r="I90" s="748"/>
    </row>
    <row r="91" spans="1:9" ht="26.25" x14ac:dyDescent="0.25">
      <c r="A91" s="697" t="s">
        <v>97</v>
      </c>
      <c r="B91" s="197" t="s">
        <v>63</v>
      </c>
      <c r="C91" s="134">
        <v>167</v>
      </c>
      <c r="D91" s="134">
        <v>167</v>
      </c>
      <c r="E91" s="570">
        <v>0.43962918400000001</v>
      </c>
      <c r="F91" s="467">
        <v>5.5305900000000002E-3</v>
      </c>
      <c r="G91" s="206">
        <v>455</v>
      </c>
      <c r="H91" s="203">
        <v>102</v>
      </c>
      <c r="I91" s="748"/>
    </row>
    <row r="92" spans="1:9" ht="26.25" x14ac:dyDescent="0.25">
      <c r="A92" s="697"/>
      <c r="B92" s="198" t="s">
        <v>66</v>
      </c>
      <c r="C92" s="151">
        <v>5</v>
      </c>
      <c r="D92" s="151">
        <v>5</v>
      </c>
      <c r="E92" s="570">
        <v>0.78400000000000003</v>
      </c>
      <c r="F92" s="571">
        <v>0.37</v>
      </c>
      <c r="G92" s="206">
        <v>3</v>
      </c>
      <c r="H92" s="203">
        <v>2</v>
      </c>
      <c r="I92" s="748"/>
    </row>
    <row r="93" spans="1:9" x14ac:dyDescent="0.25">
      <c r="A93" s="697"/>
      <c r="B93" s="198" t="s">
        <v>68</v>
      </c>
      <c r="C93" s="129">
        <v>167</v>
      </c>
      <c r="D93" s="129">
        <v>167</v>
      </c>
      <c r="E93" s="570">
        <v>0.101531101</v>
      </c>
      <c r="F93" s="467">
        <v>2.6054600000000001E-4</v>
      </c>
      <c r="G93" s="206">
        <v>313</v>
      </c>
      <c r="H93" s="203">
        <v>29</v>
      </c>
      <c r="I93" s="748"/>
    </row>
    <row r="94" spans="1:9" ht="26.25" x14ac:dyDescent="0.25">
      <c r="A94" s="697"/>
      <c r="B94" s="198" t="s">
        <v>70</v>
      </c>
      <c r="C94" s="151">
        <v>5</v>
      </c>
      <c r="D94" s="151">
        <v>5</v>
      </c>
      <c r="E94" s="570">
        <v>0.13400000000000001</v>
      </c>
      <c r="F94" s="570">
        <v>0.13400000000000001</v>
      </c>
      <c r="G94" s="206">
        <v>5</v>
      </c>
      <c r="H94" s="203">
        <v>0</v>
      </c>
      <c r="I94" s="748"/>
    </row>
    <row r="95" spans="1:9" ht="26.25" x14ac:dyDescent="0.25">
      <c r="A95" s="697"/>
      <c r="B95" s="198" t="s">
        <v>71</v>
      </c>
      <c r="C95" s="151">
        <v>14</v>
      </c>
      <c r="D95" s="151">
        <v>14</v>
      </c>
      <c r="E95" s="570">
        <v>0.13900000000000001</v>
      </c>
      <c r="F95" s="467">
        <v>1.7000000000000001E-2</v>
      </c>
      <c r="G95" s="206">
        <v>4</v>
      </c>
      <c r="H95" s="203">
        <v>2</v>
      </c>
      <c r="I95" s="748"/>
    </row>
    <row r="96" spans="1:9" x14ac:dyDescent="0.25">
      <c r="A96" s="697"/>
      <c r="B96" s="198" t="s">
        <v>72</v>
      </c>
      <c r="C96" s="129">
        <v>167</v>
      </c>
      <c r="D96" s="129">
        <v>167</v>
      </c>
      <c r="E96" s="570">
        <v>0.23866243500000001</v>
      </c>
      <c r="F96" s="467">
        <v>6.8175329999999998E-3</v>
      </c>
      <c r="G96" s="206">
        <v>215</v>
      </c>
      <c r="H96" s="203">
        <v>57</v>
      </c>
      <c r="I96" s="748"/>
    </row>
    <row r="97" spans="1:9" ht="26.25" x14ac:dyDescent="0.25">
      <c r="A97" s="697"/>
      <c r="B97" s="198" t="s">
        <v>73</v>
      </c>
      <c r="C97" s="129">
        <v>167</v>
      </c>
      <c r="D97" s="129">
        <v>167</v>
      </c>
      <c r="E97" s="570">
        <v>0.24781281999999999</v>
      </c>
      <c r="F97" s="467">
        <v>9.1642899999999996E-4</v>
      </c>
      <c r="G97" s="206">
        <v>222</v>
      </c>
      <c r="H97" s="203">
        <v>44</v>
      </c>
      <c r="I97" s="748"/>
    </row>
    <row r="98" spans="1:9" ht="26.25" x14ac:dyDescent="0.25">
      <c r="A98" s="697"/>
      <c r="B98" s="198" t="s">
        <v>74</v>
      </c>
      <c r="C98" s="151">
        <v>14</v>
      </c>
      <c r="D98" s="151">
        <v>14</v>
      </c>
      <c r="E98" s="467">
        <v>1.2E-2</v>
      </c>
      <c r="F98" s="467">
        <v>8.0000000000000002E-3</v>
      </c>
      <c r="G98" s="206">
        <v>8</v>
      </c>
      <c r="H98" s="203">
        <v>3</v>
      </c>
      <c r="I98" s="748"/>
    </row>
    <row r="99" spans="1:9" x14ac:dyDescent="0.25">
      <c r="A99" s="697"/>
      <c r="B99" s="198" t="s">
        <v>75</v>
      </c>
      <c r="C99" s="129">
        <v>167</v>
      </c>
      <c r="D99" s="129">
        <v>167</v>
      </c>
      <c r="E99" s="570">
        <v>0.70315924699999999</v>
      </c>
      <c r="F99" s="467">
        <v>1.5045869E-2</v>
      </c>
      <c r="G99" s="206">
        <v>354</v>
      </c>
      <c r="H99" s="203">
        <v>109</v>
      </c>
      <c r="I99" s="748"/>
    </row>
    <row r="100" spans="1:9" x14ac:dyDescent="0.25">
      <c r="A100" s="697"/>
      <c r="B100" s="198" t="s">
        <v>76</v>
      </c>
      <c r="C100" s="151">
        <v>5</v>
      </c>
      <c r="D100" s="151">
        <v>5</v>
      </c>
      <c r="E100" s="570">
        <v>0.61899999999999999</v>
      </c>
      <c r="F100" s="570">
        <v>0.34100000000000003</v>
      </c>
      <c r="G100" s="206">
        <v>2</v>
      </c>
      <c r="H100" s="203">
        <v>1</v>
      </c>
      <c r="I100" s="748"/>
    </row>
    <row r="101" spans="1:9" x14ac:dyDescent="0.25">
      <c r="A101" s="697"/>
      <c r="B101" s="198" t="s">
        <v>77</v>
      </c>
      <c r="C101" s="151">
        <v>14</v>
      </c>
      <c r="D101" s="151">
        <v>14</v>
      </c>
      <c r="E101" s="572">
        <v>5.106852065</v>
      </c>
      <c r="F101" s="467">
        <v>1.6906626000000001E-2</v>
      </c>
      <c r="G101" s="206">
        <v>33</v>
      </c>
      <c r="H101" s="203">
        <v>15</v>
      </c>
      <c r="I101" s="748"/>
    </row>
    <row r="102" spans="1:9" x14ac:dyDescent="0.25">
      <c r="A102" s="697"/>
      <c r="B102" s="198" t="s">
        <v>78</v>
      </c>
      <c r="C102" s="129">
        <v>167</v>
      </c>
      <c r="D102" s="129">
        <v>167</v>
      </c>
      <c r="E102" s="570">
        <v>0.13325184900000001</v>
      </c>
      <c r="F102" s="467">
        <v>3.6151999999999999E-4</v>
      </c>
      <c r="G102" s="206">
        <v>1952</v>
      </c>
      <c r="H102" s="203">
        <v>229</v>
      </c>
      <c r="I102" s="748"/>
    </row>
    <row r="103" spans="1:9" ht="26.25" x14ac:dyDescent="0.25">
      <c r="A103" s="697"/>
      <c r="B103" s="198" t="s">
        <v>79</v>
      </c>
      <c r="C103" s="151">
        <v>5</v>
      </c>
      <c r="D103" s="151">
        <v>5</v>
      </c>
      <c r="E103" s="570">
        <v>0.13400000000000001</v>
      </c>
      <c r="F103" s="467">
        <v>3.2000000000000001E-2</v>
      </c>
      <c r="G103" s="206">
        <v>38</v>
      </c>
      <c r="H103" s="203">
        <v>2</v>
      </c>
      <c r="I103" s="748"/>
    </row>
    <row r="104" spans="1:9" x14ac:dyDescent="0.25">
      <c r="A104" s="697"/>
      <c r="B104" s="198" t="s">
        <v>80</v>
      </c>
      <c r="C104" s="151">
        <v>14</v>
      </c>
      <c r="D104" s="151">
        <v>14</v>
      </c>
      <c r="E104" s="467">
        <v>6.9571007000000004E-2</v>
      </c>
      <c r="F104" s="467">
        <v>2.0100000000000001E-5</v>
      </c>
      <c r="G104" s="206">
        <v>1633</v>
      </c>
      <c r="H104" s="203">
        <v>116</v>
      </c>
      <c r="I104" s="748"/>
    </row>
    <row r="105" spans="1:9" x14ac:dyDescent="0.25">
      <c r="A105" s="697"/>
      <c r="B105" s="198" t="s">
        <v>81</v>
      </c>
      <c r="C105" s="129">
        <v>167</v>
      </c>
      <c r="D105" s="129">
        <v>167</v>
      </c>
      <c r="E105" s="570">
        <v>0.48573529700000001</v>
      </c>
      <c r="F105" s="467">
        <v>1.6556959999999999E-2</v>
      </c>
      <c r="G105" s="206">
        <v>21</v>
      </c>
      <c r="H105" s="204">
        <v>6</v>
      </c>
      <c r="I105" s="748"/>
    </row>
    <row r="106" spans="1:9" ht="15.75" thickBot="1" x14ac:dyDescent="0.3">
      <c r="A106" s="698"/>
      <c r="B106" s="198" t="s">
        <v>82</v>
      </c>
      <c r="C106" s="133">
        <v>167</v>
      </c>
      <c r="D106" s="133">
        <v>167</v>
      </c>
      <c r="E106" s="474">
        <v>2.0432645999999999E-2</v>
      </c>
      <c r="F106" s="474">
        <v>5.7846080000000001E-3</v>
      </c>
      <c r="G106" s="207">
        <v>39</v>
      </c>
      <c r="H106" s="207">
        <v>9</v>
      </c>
      <c r="I106" s="749"/>
    </row>
    <row r="107" spans="1:9" ht="15" customHeight="1" x14ac:dyDescent="0.25">
      <c r="A107" s="544" t="s">
        <v>99</v>
      </c>
      <c r="B107" s="510" t="s">
        <v>85</v>
      </c>
      <c r="C107" s="511">
        <v>250</v>
      </c>
      <c r="D107" s="512">
        <v>250</v>
      </c>
      <c r="E107" s="573">
        <v>0.20663467189486101</v>
      </c>
      <c r="F107" s="513">
        <v>6.9418527811874596E-4</v>
      </c>
      <c r="G107" s="569">
        <v>53</v>
      </c>
      <c r="H107" s="562">
        <v>7</v>
      </c>
      <c r="I107" s="752" t="s">
        <v>124</v>
      </c>
    </row>
    <row r="108" spans="1:9" ht="26.25" x14ac:dyDescent="0.25">
      <c r="A108" s="552" t="s">
        <v>99</v>
      </c>
      <c r="B108" s="514" t="s">
        <v>87</v>
      </c>
      <c r="C108" s="515">
        <v>250</v>
      </c>
      <c r="D108" s="515">
        <v>250</v>
      </c>
      <c r="E108" s="516">
        <v>6.9418527811874596E-4</v>
      </c>
      <c r="F108" s="517">
        <v>6.9418527811874596E-4</v>
      </c>
      <c r="G108" s="569">
        <v>0</v>
      </c>
      <c r="H108" s="562">
        <v>0</v>
      </c>
      <c r="I108" s="750"/>
    </row>
    <row r="109" spans="1:9" ht="26.25" x14ac:dyDescent="0.25">
      <c r="A109" s="552" t="s">
        <v>101</v>
      </c>
      <c r="B109" s="514" t="s">
        <v>85</v>
      </c>
      <c r="C109" s="515">
        <v>167</v>
      </c>
      <c r="D109" s="515">
        <v>167</v>
      </c>
      <c r="E109" s="574">
        <v>0.30323420324728401</v>
      </c>
      <c r="F109" s="575">
        <v>0.10143903898803</v>
      </c>
      <c r="G109" s="569">
        <v>44</v>
      </c>
      <c r="H109" s="590">
        <v>25</v>
      </c>
      <c r="I109" s="750"/>
    </row>
    <row r="110" spans="1:9" ht="26.25" x14ac:dyDescent="0.25">
      <c r="A110" s="614" t="s">
        <v>101</v>
      </c>
      <c r="B110" s="524" t="s">
        <v>87</v>
      </c>
      <c r="C110" s="515">
        <v>167</v>
      </c>
      <c r="D110" s="515">
        <v>167</v>
      </c>
      <c r="E110" s="606">
        <v>0.10143903898803</v>
      </c>
      <c r="F110" s="607">
        <v>0.10143903898803</v>
      </c>
      <c r="G110" s="604">
        <v>0</v>
      </c>
      <c r="H110" s="605">
        <v>0</v>
      </c>
      <c r="I110" s="750"/>
    </row>
    <row r="111" spans="1:9" x14ac:dyDescent="0.25">
      <c r="A111" s="552" t="s">
        <v>103</v>
      </c>
      <c r="B111" s="520" t="s">
        <v>85</v>
      </c>
      <c r="C111" s="521">
        <v>250</v>
      </c>
      <c r="D111" s="522">
        <v>250</v>
      </c>
      <c r="E111" s="575">
        <v>0.17969330159090899</v>
      </c>
      <c r="F111" s="523">
        <v>4.9661586834278597E-4</v>
      </c>
      <c r="G111" s="569">
        <v>50</v>
      </c>
      <c r="H111" s="562">
        <v>6</v>
      </c>
      <c r="I111" s="750"/>
    </row>
    <row r="112" spans="1:9" x14ac:dyDescent="0.25">
      <c r="A112" s="520" t="s">
        <v>103</v>
      </c>
      <c r="B112" s="524" t="s">
        <v>87</v>
      </c>
      <c r="C112" s="515">
        <v>250</v>
      </c>
      <c r="D112" s="515">
        <v>250</v>
      </c>
      <c r="E112" s="525">
        <v>4.9661586834278597E-4</v>
      </c>
      <c r="F112" s="526">
        <v>4.9661586834278597E-4</v>
      </c>
      <c r="G112" s="569">
        <v>0</v>
      </c>
      <c r="H112" s="562">
        <v>0</v>
      </c>
      <c r="I112" s="750"/>
    </row>
    <row r="113" spans="1:9" ht="26.25" x14ac:dyDescent="0.25">
      <c r="A113" s="552" t="s">
        <v>104</v>
      </c>
      <c r="B113" s="520" t="s">
        <v>85</v>
      </c>
      <c r="C113" s="521">
        <v>167</v>
      </c>
      <c r="D113" s="521">
        <v>167</v>
      </c>
      <c r="E113" s="576">
        <v>0.30323420324728401</v>
      </c>
      <c r="F113" s="577">
        <v>0.10143903898803</v>
      </c>
      <c r="G113" s="569">
        <v>44</v>
      </c>
      <c r="H113" s="562">
        <v>25</v>
      </c>
      <c r="I113" s="750"/>
    </row>
    <row r="114" spans="1:9" ht="27" thickBot="1" x14ac:dyDescent="0.3">
      <c r="A114" s="554" t="s">
        <v>104</v>
      </c>
      <c r="B114" s="518" t="s">
        <v>87</v>
      </c>
      <c r="C114" s="519">
        <v>167</v>
      </c>
      <c r="D114" s="519">
        <v>167</v>
      </c>
      <c r="E114" s="578">
        <v>0.10143903898803</v>
      </c>
      <c r="F114" s="579">
        <v>0.10143903898803</v>
      </c>
      <c r="G114" s="563">
        <v>0</v>
      </c>
      <c r="H114" s="588">
        <v>0</v>
      </c>
      <c r="I114" s="751"/>
    </row>
    <row r="115" spans="1:9" x14ac:dyDescent="0.25">
      <c r="A115" s="615" t="s">
        <v>106</v>
      </c>
      <c r="B115" s="531" t="s">
        <v>72</v>
      </c>
      <c r="C115" s="532">
        <v>250</v>
      </c>
      <c r="D115" s="532">
        <v>174</v>
      </c>
      <c r="E115" s="580">
        <v>0.23866243500000001</v>
      </c>
      <c r="F115" s="473">
        <v>6.8175329999999998E-3</v>
      </c>
      <c r="G115" s="596">
        <v>215</v>
      </c>
      <c r="H115" s="564">
        <v>57</v>
      </c>
      <c r="I115" s="753" t="s">
        <v>125</v>
      </c>
    </row>
    <row r="116" spans="1:9" ht="27" customHeight="1" x14ac:dyDescent="0.25">
      <c r="A116" s="533" t="s">
        <v>106</v>
      </c>
      <c r="B116" s="533" t="s">
        <v>87</v>
      </c>
      <c r="C116" s="534">
        <v>250</v>
      </c>
      <c r="D116" s="534">
        <v>174</v>
      </c>
      <c r="E116" s="474">
        <v>2.0432645999999999E-2</v>
      </c>
      <c r="F116" s="474">
        <v>5.7846080000000001E-3</v>
      </c>
      <c r="G116" s="608">
        <v>39</v>
      </c>
      <c r="H116" s="609">
        <v>9</v>
      </c>
      <c r="I116" s="754"/>
    </row>
    <row r="117" spans="1:9" ht="28.5" customHeight="1" x14ac:dyDescent="0.25">
      <c r="A117" s="615" t="s">
        <v>108</v>
      </c>
      <c r="B117" s="531" t="s">
        <v>72</v>
      </c>
      <c r="C117" s="532">
        <v>167</v>
      </c>
      <c r="D117" s="532">
        <v>167</v>
      </c>
      <c r="E117" s="570">
        <v>0.23866243500000001</v>
      </c>
      <c r="F117" s="473">
        <v>6.8175329999999998E-3</v>
      </c>
      <c r="G117" s="596">
        <f>G115</f>
        <v>215</v>
      </c>
      <c r="H117" s="564">
        <v>57</v>
      </c>
      <c r="I117" s="754"/>
    </row>
    <row r="118" spans="1:9" ht="29.25" customHeight="1" thickBot="1" x14ac:dyDescent="0.3">
      <c r="A118" s="535" t="s">
        <v>108</v>
      </c>
      <c r="B118" s="535" t="s">
        <v>87</v>
      </c>
      <c r="C118" s="536">
        <v>167</v>
      </c>
      <c r="D118" s="536">
        <v>167</v>
      </c>
      <c r="E118" s="474">
        <v>2.0432645999999999E-2</v>
      </c>
      <c r="F118" s="474">
        <v>5.7846080000000001E-3</v>
      </c>
      <c r="G118" s="596">
        <f>G116</f>
        <v>39</v>
      </c>
      <c r="H118" s="564">
        <v>9</v>
      </c>
      <c r="I118" s="755"/>
    </row>
    <row r="119" spans="1:9" ht="26.25" x14ac:dyDescent="0.25">
      <c r="A119" s="544" t="s">
        <v>110</v>
      </c>
      <c r="B119" s="510" t="s">
        <v>85</v>
      </c>
      <c r="C119" s="545">
        <v>250</v>
      </c>
      <c r="D119" s="546">
        <v>250</v>
      </c>
      <c r="E119" s="513">
        <v>9.0402206627276702E-2</v>
      </c>
      <c r="F119" s="513">
        <v>4.5201103313638351E-2</v>
      </c>
      <c r="G119" s="597">
        <v>43</v>
      </c>
      <c r="H119" s="565">
        <v>0</v>
      </c>
      <c r="I119" s="752" t="s">
        <v>126</v>
      </c>
    </row>
    <row r="120" spans="1:9" ht="27" thickBot="1" x14ac:dyDescent="0.3">
      <c r="A120" s="547" t="s">
        <v>110</v>
      </c>
      <c r="B120" s="518" t="s">
        <v>87</v>
      </c>
      <c r="C120" s="509">
        <v>250</v>
      </c>
      <c r="D120" s="509">
        <v>250</v>
      </c>
      <c r="E120" s="548">
        <v>4.5201103313638351E-2</v>
      </c>
      <c r="F120" s="527">
        <v>4.5201103313638351E-2</v>
      </c>
      <c r="G120" s="598">
        <f>IFERROR(COUNT('SR-Paint, Coat, Adhes, Seal'!$X$3:$X$45), 0)</f>
        <v>0</v>
      </c>
      <c r="H120" s="566">
        <v>0</v>
      </c>
      <c r="I120" s="751"/>
    </row>
    <row r="121" spans="1:9" ht="30.75" customHeight="1" x14ac:dyDescent="0.25">
      <c r="A121" s="537" t="s">
        <v>112</v>
      </c>
      <c r="B121" s="537" t="s">
        <v>85</v>
      </c>
      <c r="C121" s="540">
        <v>250</v>
      </c>
      <c r="D121" s="541">
        <v>250</v>
      </c>
      <c r="E121" s="583">
        <v>1.3</v>
      </c>
      <c r="F121" s="580">
        <v>0.23</v>
      </c>
      <c r="G121" s="599">
        <v>10</v>
      </c>
      <c r="H121" s="567">
        <v>1</v>
      </c>
      <c r="I121" s="753" t="s">
        <v>127</v>
      </c>
    </row>
    <row r="122" spans="1:9" ht="33" customHeight="1" x14ac:dyDescent="0.25">
      <c r="A122" s="616" t="s">
        <v>112</v>
      </c>
      <c r="B122" s="542" t="s">
        <v>87</v>
      </c>
      <c r="C122" s="427">
        <v>250</v>
      </c>
      <c r="D122" s="427">
        <v>250</v>
      </c>
      <c r="E122" s="581">
        <v>0.23</v>
      </c>
      <c r="F122" s="582">
        <v>0.23</v>
      </c>
      <c r="G122" s="610">
        <v>0</v>
      </c>
      <c r="H122" s="611">
        <v>0</v>
      </c>
      <c r="I122" s="754"/>
    </row>
    <row r="123" spans="1:9" ht="34.5" customHeight="1" x14ac:dyDescent="0.25">
      <c r="A123" s="543" t="s">
        <v>114</v>
      </c>
      <c r="B123" s="543" t="s">
        <v>85</v>
      </c>
      <c r="C123" s="532">
        <v>250</v>
      </c>
      <c r="D123" s="534">
        <v>250</v>
      </c>
      <c r="E123" s="467">
        <v>9.6363102126762759E-2</v>
      </c>
      <c r="F123" s="467">
        <v>1.6961243173616605E-2</v>
      </c>
      <c r="G123" s="599">
        <v>10</v>
      </c>
      <c r="H123" s="567">
        <v>1</v>
      </c>
      <c r="I123" s="754"/>
    </row>
    <row r="124" spans="1:9" ht="38.25" customHeight="1" thickBot="1" x14ac:dyDescent="0.3">
      <c r="A124" s="543" t="s">
        <v>114</v>
      </c>
      <c r="B124" s="538" t="s">
        <v>87</v>
      </c>
      <c r="C124" s="539">
        <v>250</v>
      </c>
      <c r="D124" s="539">
        <v>250</v>
      </c>
      <c r="E124" s="476">
        <v>1.6961243173616605E-2</v>
      </c>
      <c r="F124" s="475">
        <v>1.6961243173616605E-2</v>
      </c>
      <c r="G124" s="568">
        <v>0</v>
      </c>
      <c r="H124" s="589">
        <v>0</v>
      </c>
      <c r="I124" s="755"/>
    </row>
    <row r="125" spans="1:9" ht="39" x14ac:dyDescent="0.25">
      <c r="A125" s="544" t="s">
        <v>116</v>
      </c>
      <c r="B125" s="510" t="s">
        <v>85</v>
      </c>
      <c r="C125" s="549">
        <v>250</v>
      </c>
      <c r="D125" s="545">
        <v>250</v>
      </c>
      <c r="E125" s="583">
        <v>1.3</v>
      </c>
      <c r="F125" s="580">
        <v>0.23</v>
      </c>
      <c r="G125" s="569">
        <v>10</v>
      </c>
      <c r="H125" s="590">
        <v>1</v>
      </c>
      <c r="I125" s="752" t="s">
        <v>127</v>
      </c>
    </row>
    <row r="126" spans="1:9" ht="39" x14ac:dyDescent="0.25">
      <c r="A126" s="550" t="s">
        <v>116</v>
      </c>
      <c r="B126" s="524" t="s">
        <v>87</v>
      </c>
      <c r="C126" s="551">
        <v>250</v>
      </c>
      <c r="D126" s="551">
        <v>250</v>
      </c>
      <c r="E126" s="581">
        <v>0.23</v>
      </c>
      <c r="F126" s="582">
        <v>0.23</v>
      </c>
      <c r="G126" s="604">
        <v>0</v>
      </c>
      <c r="H126" s="605">
        <v>0</v>
      </c>
      <c r="I126" s="750"/>
    </row>
    <row r="127" spans="1:9" ht="39" x14ac:dyDescent="0.25">
      <c r="A127" s="552" t="s">
        <v>117</v>
      </c>
      <c r="B127" s="520" t="s">
        <v>85</v>
      </c>
      <c r="C127" s="549">
        <v>250</v>
      </c>
      <c r="D127" s="545">
        <v>250</v>
      </c>
      <c r="E127" s="553">
        <v>9.6363102126762759E-2</v>
      </c>
      <c r="F127" s="553">
        <v>1.6961243173616605E-2</v>
      </c>
      <c r="G127" s="569">
        <v>10</v>
      </c>
      <c r="H127" s="590">
        <v>1</v>
      </c>
      <c r="I127" s="750"/>
    </row>
    <row r="128" spans="1:9" ht="39.75" thickBot="1" x14ac:dyDescent="0.3">
      <c r="A128" s="554" t="s">
        <v>117</v>
      </c>
      <c r="B128" s="518" t="s">
        <v>87</v>
      </c>
      <c r="C128" s="509">
        <v>250</v>
      </c>
      <c r="D128" s="509">
        <v>250</v>
      </c>
      <c r="E128" s="548">
        <v>1.6961243173616605E-2</v>
      </c>
      <c r="F128" s="527">
        <v>1.6961243173616605E-2</v>
      </c>
      <c r="G128" s="563">
        <v>0</v>
      </c>
      <c r="H128" s="588">
        <v>0</v>
      </c>
      <c r="I128" s="751"/>
    </row>
    <row r="133" spans="2:2" x14ac:dyDescent="0.25">
      <c r="B133"/>
    </row>
  </sheetData>
  <sheetProtection sheet="1" objects="1" scenarios="1"/>
  <mergeCells count="23">
    <mergeCell ref="I119:I120"/>
    <mergeCell ref="I121:I124"/>
    <mergeCell ref="I125:I128"/>
    <mergeCell ref="I73:I74"/>
    <mergeCell ref="I75:I106"/>
    <mergeCell ref="I115:I118"/>
    <mergeCell ref="I107:I114"/>
    <mergeCell ref="I2:I4"/>
    <mergeCell ref="A75:A90"/>
    <mergeCell ref="A91:A106"/>
    <mergeCell ref="B2:B4"/>
    <mergeCell ref="C2:D3"/>
    <mergeCell ref="E2:F2"/>
    <mergeCell ref="E3:F3"/>
    <mergeCell ref="A2:A4"/>
    <mergeCell ref="A5:A20"/>
    <mergeCell ref="A21:A36"/>
    <mergeCell ref="A41:A56"/>
    <mergeCell ref="A57:A72"/>
    <mergeCell ref="A73:A74"/>
    <mergeCell ref="I5:I36"/>
    <mergeCell ref="I37:I40"/>
    <mergeCell ref="I41:I7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C3DBF-2BDF-4DA3-8398-BDE3318DE761}">
  <sheetPr>
    <tabColor rgb="FFFFC000"/>
  </sheetPr>
  <dimension ref="A1:AI35"/>
  <sheetViews>
    <sheetView workbookViewId="0">
      <pane xSplit="1" ySplit="1" topLeftCell="AI2" activePane="bottomRight" state="frozen"/>
      <selection pane="topRight" activeCell="B1" sqref="B1"/>
      <selection pane="bottomLeft" activeCell="A2" sqref="A2"/>
      <selection pane="bottomRight" activeCell="AI33" sqref="AI33"/>
    </sheetView>
  </sheetViews>
  <sheetFormatPr defaultColWidth="8.7109375" defaultRowHeight="15" x14ac:dyDescent="0.25"/>
  <cols>
    <col min="1" max="1" width="47.85546875" style="257" customWidth="1"/>
    <col min="2" max="2" width="7.7109375" style="257" customWidth="1"/>
    <col min="3" max="4" width="8.7109375" style="257"/>
    <col min="5" max="7" width="8.7109375" style="257" hidden="1" customWidth="1"/>
    <col min="8" max="10" width="0" style="257" hidden="1" customWidth="1"/>
    <col min="11" max="11" width="8.7109375" style="257"/>
    <col min="12" max="12" width="8.7109375" style="257" customWidth="1"/>
    <col min="13" max="33" width="8.7109375" style="257"/>
    <col min="34" max="34" width="17.140625" style="257" customWidth="1"/>
    <col min="35" max="35" width="41.140625" style="257" customWidth="1"/>
    <col min="36" max="36" width="37.140625" style="257" customWidth="1"/>
    <col min="37" max="16384" width="8.7109375" style="257"/>
  </cols>
  <sheetData>
    <row r="1" spans="1:30" ht="45" x14ac:dyDescent="0.25">
      <c r="A1" s="257" t="s">
        <v>128</v>
      </c>
      <c r="B1" s="258" t="s">
        <v>129</v>
      </c>
      <c r="C1" s="258" t="s">
        <v>130</v>
      </c>
      <c r="D1" s="258" t="s">
        <v>131</v>
      </c>
      <c r="E1" s="258" t="s">
        <v>132</v>
      </c>
      <c r="F1" s="258" t="s">
        <v>133</v>
      </c>
      <c r="G1" s="259" t="s">
        <v>134</v>
      </c>
      <c r="H1" s="259" t="s">
        <v>135</v>
      </c>
      <c r="I1" s="258" t="s">
        <v>136</v>
      </c>
      <c r="J1" s="258" t="s">
        <v>137</v>
      </c>
      <c r="K1" s="258" t="s">
        <v>138</v>
      </c>
      <c r="L1" s="271" t="s">
        <v>139</v>
      </c>
      <c r="M1" s="258" t="s">
        <v>140</v>
      </c>
      <c r="N1" s="258" t="s">
        <v>141</v>
      </c>
      <c r="O1" s="258" t="s">
        <v>142</v>
      </c>
      <c r="P1" s="258" t="s">
        <v>143</v>
      </c>
      <c r="Q1" s="258" t="s">
        <v>144</v>
      </c>
      <c r="R1" s="271" t="s">
        <v>145</v>
      </c>
      <c r="S1" s="258" t="s">
        <v>146</v>
      </c>
      <c r="T1" s="258" t="s">
        <v>147</v>
      </c>
      <c r="U1" s="258" t="s">
        <v>148</v>
      </c>
      <c r="V1" s="258" t="s">
        <v>149</v>
      </c>
      <c r="W1" s="258" t="s">
        <v>150</v>
      </c>
      <c r="X1" s="258" t="s">
        <v>151</v>
      </c>
      <c r="Y1" s="258" t="s">
        <v>152</v>
      </c>
      <c r="Z1" s="258" t="s">
        <v>153</v>
      </c>
      <c r="AA1" s="258" t="s">
        <v>154</v>
      </c>
      <c r="AB1" s="258" t="s">
        <v>155</v>
      </c>
      <c r="AC1" s="258" t="s">
        <v>156</v>
      </c>
      <c r="AD1" s="258" t="s">
        <v>157</v>
      </c>
    </row>
    <row r="2" spans="1:30" x14ac:dyDescent="0.25">
      <c r="A2" s="257" t="s">
        <v>158</v>
      </c>
      <c r="B2" s="257">
        <v>3</v>
      </c>
      <c r="C2" s="257">
        <v>2</v>
      </c>
      <c r="D2" s="257" t="s">
        <v>159</v>
      </c>
      <c r="E2" s="257" t="s">
        <v>159</v>
      </c>
      <c r="F2" s="257" t="s">
        <v>159</v>
      </c>
      <c r="G2" s="257" t="s">
        <v>159</v>
      </c>
      <c r="H2" s="257" t="s">
        <v>159</v>
      </c>
      <c r="I2" s="257" t="s">
        <v>159</v>
      </c>
      <c r="J2" s="257" t="s">
        <v>159</v>
      </c>
      <c r="K2" s="257" t="s">
        <v>159</v>
      </c>
      <c r="L2" s="272" t="s">
        <v>159</v>
      </c>
      <c r="M2" s="257" t="s">
        <v>159</v>
      </c>
      <c r="N2" s="257" t="s">
        <v>159</v>
      </c>
      <c r="O2" s="257" t="s">
        <v>159</v>
      </c>
      <c r="P2" s="257" t="s">
        <v>159</v>
      </c>
      <c r="Q2" s="257" t="s">
        <v>159</v>
      </c>
      <c r="R2" s="272" t="s">
        <v>159</v>
      </c>
      <c r="S2" s="257" t="s">
        <v>159</v>
      </c>
      <c r="T2" s="257" t="s">
        <v>159</v>
      </c>
      <c r="U2" s="257" t="s">
        <v>159</v>
      </c>
      <c r="V2" s="257" t="s">
        <v>159</v>
      </c>
      <c r="W2" s="257" t="s">
        <v>159</v>
      </c>
      <c r="X2" s="257" t="s">
        <v>159</v>
      </c>
      <c r="Y2" s="257" t="s">
        <v>159</v>
      </c>
      <c r="Z2" s="257" t="s">
        <v>159</v>
      </c>
      <c r="AA2" s="257" t="s">
        <v>159</v>
      </c>
      <c r="AB2" s="257" t="s">
        <v>159</v>
      </c>
      <c r="AC2" s="257" t="s">
        <v>159</v>
      </c>
      <c r="AD2" s="257" t="s">
        <v>159</v>
      </c>
    </row>
    <row r="3" spans="1:30" x14ac:dyDescent="0.25">
      <c r="A3" s="257" t="s">
        <v>76</v>
      </c>
      <c r="B3" s="257">
        <v>2</v>
      </c>
      <c r="C3" s="257">
        <v>1</v>
      </c>
      <c r="D3" s="257" t="s">
        <v>159</v>
      </c>
      <c r="E3" s="257" t="s">
        <v>159</v>
      </c>
      <c r="F3" s="257" t="s">
        <v>159</v>
      </c>
      <c r="G3" s="257" t="s">
        <v>159</v>
      </c>
      <c r="H3" s="257" t="s">
        <v>159</v>
      </c>
      <c r="I3" s="257" t="s">
        <v>159</v>
      </c>
      <c r="J3" s="257" t="s">
        <v>159</v>
      </c>
      <c r="K3" s="257" t="s">
        <v>159</v>
      </c>
      <c r="L3" s="272" t="s">
        <v>159</v>
      </c>
      <c r="M3" s="257" t="s">
        <v>159</v>
      </c>
      <c r="N3" s="257" t="s">
        <v>159</v>
      </c>
      <c r="O3" s="257" t="s">
        <v>159</v>
      </c>
      <c r="P3" s="257" t="s">
        <v>159</v>
      </c>
      <c r="Q3" s="257" t="s">
        <v>159</v>
      </c>
      <c r="R3" s="272" t="s">
        <v>159</v>
      </c>
      <c r="S3" s="257" t="s">
        <v>159</v>
      </c>
      <c r="T3" s="257" t="s">
        <v>159</v>
      </c>
      <c r="U3" s="257" t="s">
        <v>159</v>
      </c>
      <c r="V3" s="257" t="s">
        <v>159</v>
      </c>
      <c r="W3" s="257" t="s">
        <v>159</v>
      </c>
      <c r="X3" s="257" t="s">
        <v>159</v>
      </c>
      <c r="Y3" s="257" t="s">
        <v>159</v>
      </c>
      <c r="Z3" s="257" t="s">
        <v>159</v>
      </c>
      <c r="AA3" s="257" t="s">
        <v>159</v>
      </c>
      <c r="AB3" s="257" t="s">
        <v>159</v>
      </c>
      <c r="AC3" s="257" t="s">
        <v>159</v>
      </c>
      <c r="AD3" s="257" t="s">
        <v>159</v>
      </c>
    </row>
    <row r="4" spans="1:30" x14ac:dyDescent="0.25">
      <c r="A4" s="257" t="s">
        <v>79</v>
      </c>
      <c r="B4" s="257">
        <v>38</v>
      </c>
      <c r="C4" s="257">
        <v>2</v>
      </c>
      <c r="D4" s="257" t="s">
        <v>159</v>
      </c>
      <c r="E4" s="257" t="s">
        <v>159</v>
      </c>
      <c r="F4" s="257" t="s">
        <v>159</v>
      </c>
      <c r="G4" s="257" t="s">
        <v>159</v>
      </c>
      <c r="H4" s="257" t="s">
        <v>159</v>
      </c>
      <c r="I4" s="257" t="s">
        <v>159</v>
      </c>
      <c r="J4" s="257" t="s">
        <v>159</v>
      </c>
      <c r="K4" s="257" t="s">
        <v>159</v>
      </c>
      <c r="L4" s="272" t="s">
        <v>159</v>
      </c>
      <c r="M4" s="257" t="s">
        <v>159</v>
      </c>
      <c r="N4" s="257" t="s">
        <v>159</v>
      </c>
      <c r="O4" s="257" t="s">
        <v>159</v>
      </c>
      <c r="P4" s="257" t="s">
        <v>159</v>
      </c>
      <c r="Q4" s="257" t="s">
        <v>159</v>
      </c>
      <c r="R4" s="272" t="s">
        <v>159</v>
      </c>
      <c r="S4" s="257" t="s">
        <v>159</v>
      </c>
      <c r="T4" s="257" t="s">
        <v>159</v>
      </c>
      <c r="U4" s="257" t="s">
        <v>159</v>
      </c>
      <c r="V4" s="257" t="s">
        <v>159</v>
      </c>
      <c r="W4" s="257" t="s">
        <v>159</v>
      </c>
      <c r="X4" s="257" t="s">
        <v>159</v>
      </c>
      <c r="Y4" s="257" t="s">
        <v>159</v>
      </c>
      <c r="Z4" s="257" t="s">
        <v>159</v>
      </c>
      <c r="AA4" s="257" t="s">
        <v>159</v>
      </c>
      <c r="AB4" s="257" t="s">
        <v>159</v>
      </c>
      <c r="AC4" s="257" t="s">
        <v>159</v>
      </c>
      <c r="AD4" s="257" t="s">
        <v>159</v>
      </c>
    </row>
    <row r="5" spans="1:30" s="248" customFormat="1" x14ac:dyDescent="0.25">
      <c r="A5" s="248" t="s">
        <v>63</v>
      </c>
      <c r="B5" s="248">
        <v>455</v>
      </c>
      <c r="C5" s="248">
        <v>102</v>
      </c>
      <c r="D5" s="266">
        <v>-5.197460714</v>
      </c>
      <c r="E5" s="266">
        <v>2.6601984339999998</v>
      </c>
      <c r="F5" s="266">
        <v>0.19030392900000001</v>
      </c>
      <c r="G5" s="266">
        <v>0.111582191</v>
      </c>
      <c r="H5" s="266">
        <v>0.35067739999999997</v>
      </c>
      <c r="I5" s="266">
        <v>0.18383839099999999</v>
      </c>
      <c r="J5" s="266">
        <v>9.9475049999999995E-2</v>
      </c>
      <c r="K5" s="266">
        <v>0.34854656299999998</v>
      </c>
      <c r="L5" s="273">
        <v>5.5305900000000002E-3</v>
      </c>
      <c r="M5" s="266">
        <v>4.3284530000000003E-3</v>
      </c>
      <c r="N5" s="266">
        <v>7.066597E-3</v>
      </c>
      <c r="O5" s="266">
        <v>0.16724771399999999</v>
      </c>
      <c r="P5" s="266">
        <v>0.121992645</v>
      </c>
      <c r="Q5" s="266">
        <v>0.23653384099999999</v>
      </c>
      <c r="R5" s="273">
        <v>0.43962918400000001</v>
      </c>
      <c r="S5" s="266">
        <v>0.307723195</v>
      </c>
      <c r="T5" s="266">
        <v>0.65328314399999998</v>
      </c>
      <c r="U5" s="266">
        <v>0.119133197</v>
      </c>
      <c r="V5" s="266">
        <v>0.802651805</v>
      </c>
      <c r="W5" s="266">
        <v>6.4669999999999997E-3</v>
      </c>
      <c r="X5" s="266">
        <v>0.21</v>
      </c>
      <c r="Y5" s="266">
        <v>0.45</v>
      </c>
      <c r="Z5" s="266">
        <v>0.19347684600000001</v>
      </c>
      <c r="AA5" s="266">
        <v>4.4789546999999999E-2</v>
      </c>
      <c r="AB5" s="266">
        <v>2.5000000000000001E-2</v>
      </c>
      <c r="AC5" s="266">
        <v>0.21</v>
      </c>
      <c r="AD5" s="266">
        <v>0.44929999999999998</v>
      </c>
    </row>
    <row r="6" spans="1:30" s="248" customFormat="1" x14ac:dyDescent="0.25">
      <c r="A6" s="248" t="s">
        <v>68</v>
      </c>
      <c r="B6" s="248">
        <v>313</v>
      </c>
      <c r="C6" s="248">
        <v>29</v>
      </c>
      <c r="D6" s="266">
        <v>-8.2527306829999993</v>
      </c>
      <c r="E6" s="266">
        <v>3.626669551</v>
      </c>
      <c r="F6" s="266">
        <v>0.18705274099999999</v>
      </c>
      <c r="G6" s="266">
        <v>3.1690624000000001E-2</v>
      </c>
      <c r="H6" s="266">
        <v>2.7298661110000002</v>
      </c>
      <c r="I6" s="266">
        <v>0.16086378400000001</v>
      </c>
      <c r="J6" s="266">
        <v>2.1305866E-2</v>
      </c>
      <c r="K6" s="266">
        <v>2.145593608</v>
      </c>
      <c r="L6" s="273">
        <v>2.6054600000000001E-4</v>
      </c>
      <c r="M6" s="266">
        <v>1.74067E-4</v>
      </c>
      <c r="N6" s="266">
        <v>3.8999E-4</v>
      </c>
      <c r="O6" s="266">
        <v>2.7188351999999999E-2</v>
      </c>
      <c r="P6" s="266">
        <v>1.6258267999999999E-2</v>
      </c>
      <c r="Q6" s="266">
        <v>4.8364419999999998E-2</v>
      </c>
      <c r="R6" s="273">
        <v>0.101531101</v>
      </c>
      <c r="S6" s="266">
        <v>5.6805789000000002E-2</v>
      </c>
      <c r="T6" s="266">
        <v>0.19622613899999999</v>
      </c>
      <c r="U6" s="266">
        <v>6.7673839999999999E-2</v>
      </c>
      <c r="V6" s="266">
        <v>0.57740196700000002</v>
      </c>
      <c r="W6" s="266">
        <v>8.0000000000000002E-3</v>
      </c>
      <c r="X6" s="266">
        <v>2.1000000000000001E-2</v>
      </c>
      <c r="Y6" s="266">
        <v>0.16</v>
      </c>
      <c r="Z6" s="266">
        <v>0.13306690500000001</v>
      </c>
      <c r="AA6" s="266">
        <v>2.280776E-3</v>
      </c>
      <c r="AB6" s="266">
        <v>0.02</v>
      </c>
      <c r="AC6" s="266">
        <v>0.152</v>
      </c>
      <c r="AD6" s="266">
        <v>0.16</v>
      </c>
    </row>
    <row r="7" spans="1:30" s="248" customFormat="1" x14ac:dyDescent="0.25">
      <c r="A7" s="248" t="s">
        <v>72</v>
      </c>
      <c r="B7" s="248">
        <v>215</v>
      </c>
      <c r="C7" s="248">
        <v>57</v>
      </c>
      <c r="D7" s="266">
        <v>-4.9882575339999997</v>
      </c>
      <c r="E7" s="266">
        <v>2.161622376</v>
      </c>
      <c r="F7" s="266">
        <v>7.0513443999999995E-2</v>
      </c>
      <c r="G7" s="266">
        <v>4.0859833999999998E-2</v>
      </c>
      <c r="H7" s="266">
        <v>0.11484695</v>
      </c>
      <c r="I7" s="266">
        <v>6.8073397999999993E-2</v>
      </c>
      <c r="J7" s="266">
        <v>4.1700880000000003E-2</v>
      </c>
      <c r="K7" s="266">
        <v>0.13274628999999999</v>
      </c>
      <c r="L7" s="273">
        <v>6.8175329999999998E-3</v>
      </c>
      <c r="M7" s="266">
        <v>5.098333E-3</v>
      </c>
      <c r="N7" s="266">
        <v>9.1164620000000005E-3</v>
      </c>
      <c r="O7" s="266">
        <v>0.108823607</v>
      </c>
      <c r="P7" s="266">
        <v>7.5465826999999999E-2</v>
      </c>
      <c r="Q7" s="266">
        <v>0.16560223199999999</v>
      </c>
      <c r="R7" s="273">
        <v>0.23866243500000001</v>
      </c>
      <c r="S7" s="266">
        <v>0.15793332299999999</v>
      </c>
      <c r="T7" s="266">
        <v>0.38606693199999997</v>
      </c>
      <c r="U7" s="266">
        <v>6.2707228000000004E-2</v>
      </c>
      <c r="V7" s="266">
        <v>0.233381794</v>
      </c>
      <c r="W7" s="266">
        <v>6.4000000000000003E-3</v>
      </c>
      <c r="X7" s="266">
        <v>0.12</v>
      </c>
      <c r="Y7" s="266">
        <v>0.246</v>
      </c>
      <c r="Z7" s="266">
        <v>9.4415001999999998E-2</v>
      </c>
      <c r="AA7" s="266">
        <v>3.0999453E-2</v>
      </c>
      <c r="AB7" s="266">
        <v>2.5000000000000001E-2</v>
      </c>
      <c r="AC7" s="266">
        <v>0.13733339999999999</v>
      </c>
      <c r="AD7" s="266">
        <v>0.23515</v>
      </c>
    </row>
    <row r="8" spans="1:30" s="248" customFormat="1" x14ac:dyDescent="0.25">
      <c r="A8" s="248" t="s">
        <v>73</v>
      </c>
      <c r="B8" s="248">
        <v>222</v>
      </c>
      <c r="C8" s="248">
        <v>44</v>
      </c>
      <c r="D8" s="266">
        <v>-6.9950259990000001</v>
      </c>
      <c r="E8" s="266">
        <v>3.4045244700000001</v>
      </c>
      <c r="F8" s="266">
        <v>0.30130490199999999</v>
      </c>
      <c r="G8" s="266">
        <v>7.0637654999999994E-2</v>
      </c>
      <c r="H8" s="266">
        <v>2.5654888580000001</v>
      </c>
      <c r="I8" s="266">
        <v>0.25521039200000001</v>
      </c>
      <c r="J8" s="266">
        <v>5.3762573000000001E-2</v>
      </c>
      <c r="K8" s="266">
        <v>1.4646300370000001</v>
      </c>
      <c r="L8" s="273">
        <v>9.1642899999999996E-4</v>
      </c>
      <c r="M8" s="266">
        <v>5.84159E-4</v>
      </c>
      <c r="N8" s="266">
        <v>1.437694E-3</v>
      </c>
      <c r="O8" s="266">
        <v>7.1937877999999997E-2</v>
      </c>
      <c r="P8" s="266">
        <v>4.0768738999999998E-2</v>
      </c>
      <c r="Q8" s="266">
        <v>0.13779138099999999</v>
      </c>
      <c r="R8" s="273">
        <v>0.24781281999999999</v>
      </c>
      <c r="S8" s="266">
        <v>0.13058942800000001</v>
      </c>
      <c r="T8" s="266">
        <v>0.52170380500000002</v>
      </c>
      <c r="U8" s="266">
        <v>8.7399371000000003E-2</v>
      </c>
      <c r="V8" s="266">
        <v>0.34019023500000001</v>
      </c>
      <c r="W8" s="266">
        <v>8.0000000000000002E-3</v>
      </c>
      <c r="X8" s="266">
        <v>0.06</v>
      </c>
      <c r="Y8" s="266">
        <v>0.28000000000000003</v>
      </c>
      <c r="Z8" s="266">
        <v>0.13291940099999999</v>
      </c>
      <c r="AA8" s="266">
        <v>4.1879341E-2</v>
      </c>
      <c r="AB8" s="266">
        <v>6.2500000000000003E-3</v>
      </c>
      <c r="AC8" s="266">
        <v>7.6899999999999996E-2</v>
      </c>
      <c r="AD8" s="266">
        <v>0.27700000000000002</v>
      </c>
    </row>
    <row r="9" spans="1:30" s="248" customFormat="1" x14ac:dyDescent="0.25">
      <c r="A9" s="248" t="s">
        <v>75</v>
      </c>
      <c r="B9" s="248">
        <v>354</v>
      </c>
      <c r="C9" s="248">
        <v>109</v>
      </c>
      <c r="D9" s="266">
        <v>-4.196651814</v>
      </c>
      <c r="E9" s="266">
        <v>2.3372778360000002</v>
      </c>
      <c r="F9" s="266">
        <v>0.23102762800000001</v>
      </c>
      <c r="G9" s="266">
        <v>6.3697711000000004E-2</v>
      </c>
      <c r="H9" s="266">
        <v>0.30524367600000002</v>
      </c>
      <c r="I9" s="266">
        <v>0.22460364399999999</v>
      </c>
      <c r="J9" s="266">
        <v>6.416972E-2</v>
      </c>
      <c r="K9" s="266">
        <v>0.29147350799999999</v>
      </c>
      <c r="L9" s="273">
        <v>1.5045869E-2</v>
      </c>
      <c r="M9" s="266">
        <v>1.1784551000000001E-2</v>
      </c>
      <c r="N9" s="266">
        <v>1.9209740999999999E-2</v>
      </c>
      <c r="O9" s="266">
        <v>0.30079998299999999</v>
      </c>
      <c r="P9" s="266">
        <v>0.220063802</v>
      </c>
      <c r="Q9" s="266">
        <v>0.425876639</v>
      </c>
      <c r="R9" s="273">
        <v>0.70315924699999999</v>
      </c>
      <c r="S9" s="266">
        <v>0.49397171099999998</v>
      </c>
      <c r="T9" s="266">
        <v>1.0464866690000001</v>
      </c>
      <c r="U9" s="266">
        <v>0.10917785100000001</v>
      </c>
      <c r="V9" s="266">
        <v>0.177914872</v>
      </c>
      <c r="W9" s="266">
        <v>8.0909999999999999E-4</v>
      </c>
      <c r="X9" s="266">
        <v>0.23</v>
      </c>
      <c r="Y9" s="266">
        <v>0.24</v>
      </c>
      <c r="Z9" s="266">
        <v>0.12923410900000001</v>
      </c>
      <c r="AA9" s="266">
        <v>8.9121593999999998E-2</v>
      </c>
      <c r="AB9" s="266">
        <v>0.152</v>
      </c>
      <c r="AC9" s="266">
        <v>0.23</v>
      </c>
      <c r="AD9" s="266">
        <v>0.23350000000000001</v>
      </c>
    </row>
    <row r="10" spans="1:30" s="248" customFormat="1" x14ac:dyDescent="0.25">
      <c r="A10" s="248" t="s">
        <v>160</v>
      </c>
      <c r="B10" s="248">
        <v>378</v>
      </c>
      <c r="C10" s="248">
        <v>24</v>
      </c>
      <c r="D10" s="267">
        <v>-10.682399419999999</v>
      </c>
      <c r="E10" s="266">
        <v>4.337739558</v>
      </c>
      <c r="F10" s="266">
        <v>0.27959666799999999</v>
      </c>
      <c r="G10" s="266">
        <v>5.6622325000000001E-2</v>
      </c>
      <c r="H10" s="266">
        <v>2.9222143549999999</v>
      </c>
      <c r="I10" s="266">
        <v>0.21923558200000001</v>
      </c>
      <c r="J10" s="266">
        <v>3.4016921999999998E-2</v>
      </c>
      <c r="K10" s="266">
        <v>3.0190774359999999</v>
      </c>
      <c r="L10" s="274">
        <v>2.2900000000000001E-5</v>
      </c>
      <c r="M10" s="268">
        <v>1.4800000000000001E-5</v>
      </c>
      <c r="N10" s="268">
        <v>3.5599999999999998E-5</v>
      </c>
      <c r="O10" s="266">
        <v>5.9559620000000004E-3</v>
      </c>
      <c r="P10" s="266">
        <v>3.3947600000000001E-3</v>
      </c>
      <c r="Q10" s="266">
        <v>1.1107974E-2</v>
      </c>
      <c r="R10" s="273">
        <v>2.8797901000000001E-2</v>
      </c>
      <c r="S10" s="266">
        <v>1.525691E-2</v>
      </c>
      <c r="T10" s="266">
        <v>5.8726463999999999E-2</v>
      </c>
      <c r="U10" s="266">
        <v>2.4322127999999998E-2</v>
      </c>
      <c r="V10" s="266">
        <v>7.8273142000000004E-2</v>
      </c>
      <c r="W10" s="266">
        <v>1.9E-3</v>
      </c>
      <c r="X10" s="266">
        <v>1.9E-3</v>
      </c>
      <c r="Y10" s="248">
        <v>3.6999999999999998E-2</v>
      </c>
      <c r="Z10" s="266">
        <v>3.2433087999999999E-2</v>
      </c>
      <c r="AA10" s="266">
        <v>1.6211168000000001E-2</v>
      </c>
      <c r="AB10" s="248">
        <v>1.2E-2</v>
      </c>
      <c r="AC10" s="266">
        <v>0.06</v>
      </c>
      <c r="AD10" s="248">
        <v>9.5000000000000001E-2</v>
      </c>
    </row>
    <row r="11" spans="1:30" s="248" customFormat="1" x14ac:dyDescent="0.25">
      <c r="A11" s="248" t="s">
        <v>161</v>
      </c>
      <c r="B11" s="248">
        <v>39</v>
      </c>
      <c r="C11" s="248">
        <v>9</v>
      </c>
      <c r="D11" s="266">
        <v>-5.1525547300000003</v>
      </c>
      <c r="E11" s="266">
        <v>0.76720099799999997</v>
      </c>
      <c r="F11" s="266">
        <v>7.7640119999999998E-3</v>
      </c>
      <c r="G11" s="266">
        <v>5.194588E-3</v>
      </c>
      <c r="H11" s="266">
        <v>1.0333436999999999E-2</v>
      </c>
      <c r="I11" s="266">
        <v>7.6901010000000004E-3</v>
      </c>
      <c r="J11" s="266">
        <v>5.1451370000000001E-3</v>
      </c>
      <c r="K11" s="266">
        <v>1.0235065999999999E-2</v>
      </c>
      <c r="L11" s="273">
        <v>5.7846080000000001E-3</v>
      </c>
      <c r="M11" s="266">
        <v>4.5109269999999996E-3</v>
      </c>
      <c r="N11" s="266">
        <v>7.4179169999999996E-3</v>
      </c>
      <c r="O11" s="266">
        <v>1.5462352E-2</v>
      </c>
      <c r="P11" s="266">
        <v>1.1639642E-2</v>
      </c>
      <c r="Q11" s="266">
        <v>2.2955211999999999E-2</v>
      </c>
      <c r="R11" s="273">
        <v>2.0432645999999999E-2</v>
      </c>
      <c r="S11" s="266">
        <v>1.4881470000000001E-2</v>
      </c>
      <c r="T11" s="266">
        <v>3.2290329E-2</v>
      </c>
      <c r="U11" s="266">
        <v>1.1681739E-2</v>
      </c>
      <c r="V11" s="266">
        <v>5.6617819999999998E-3</v>
      </c>
      <c r="W11" s="248">
        <v>8.0000000000000002E-3</v>
      </c>
      <c r="X11" s="248">
        <v>1.2999999999999999E-2</v>
      </c>
      <c r="Y11" s="248">
        <v>3.3000000000000002E-2</v>
      </c>
      <c r="Z11" s="266">
        <v>1.3629463E-2</v>
      </c>
      <c r="AA11" s="266">
        <v>9.7340139999999992E-3</v>
      </c>
      <c r="AB11" s="266">
        <v>7.778175E-3</v>
      </c>
      <c r="AC11" s="248">
        <v>1.2999999999999999E-2</v>
      </c>
      <c r="AD11" s="266">
        <v>1.6799999999999999E-2</v>
      </c>
    </row>
    <row r="12" spans="1:30" s="248" customFormat="1" x14ac:dyDescent="0.25">
      <c r="A12" s="248" t="s">
        <v>78</v>
      </c>
      <c r="B12" s="248">
        <v>1952</v>
      </c>
      <c r="C12" s="248">
        <v>229</v>
      </c>
      <c r="D12" s="266">
        <v>-7.9251940249999997</v>
      </c>
      <c r="E12" s="266">
        <v>3.5928301399999998</v>
      </c>
      <c r="F12" s="266">
        <v>0.22970030999999999</v>
      </c>
      <c r="G12" s="266">
        <v>0.111396456</v>
      </c>
      <c r="H12" s="266">
        <v>0.449435103</v>
      </c>
      <c r="I12" s="266">
        <v>0.22415692500000001</v>
      </c>
      <c r="J12" s="266">
        <v>0.108280078</v>
      </c>
      <c r="K12" s="266">
        <v>0.437959981</v>
      </c>
      <c r="L12" s="273">
        <v>3.6151999999999999E-4</v>
      </c>
      <c r="M12" s="266">
        <v>3.0822599999999999E-4</v>
      </c>
      <c r="N12" s="266">
        <v>4.2402800000000001E-4</v>
      </c>
      <c r="O12" s="266">
        <v>3.6124032E-2</v>
      </c>
      <c r="P12" s="266">
        <v>2.9269913000000002E-2</v>
      </c>
      <c r="Q12" s="266">
        <v>4.5019964000000003E-2</v>
      </c>
      <c r="R12" s="273">
        <v>0.13325184900000001</v>
      </c>
      <c r="S12" s="266">
        <v>0.104973671</v>
      </c>
      <c r="T12" s="266">
        <v>0.17124709199999999</v>
      </c>
      <c r="U12" s="266">
        <v>7.4165951999999993E-2</v>
      </c>
      <c r="V12" s="266">
        <v>0.70268923599999999</v>
      </c>
      <c r="W12" s="269">
        <v>8.9999999999999998E-4</v>
      </c>
      <c r="X12" s="248">
        <v>3.6999999999999998E-2</v>
      </c>
      <c r="Y12" s="266">
        <v>0.19</v>
      </c>
      <c r="Z12" s="266">
        <v>0.105436193</v>
      </c>
      <c r="AA12" s="266">
        <v>4.2895711000000003E-2</v>
      </c>
      <c r="AB12" s="266">
        <v>0.02</v>
      </c>
      <c r="AC12" s="266">
        <v>0.13333349999999999</v>
      </c>
      <c r="AD12" s="266">
        <v>0.2</v>
      </c>
    </row>
    <row r="13" spans="1:30" s="248" customFormat="1" x14ac:dyDescent="0.25">
      <c r="A13" s="248" t="s">
        <v>81</v>
      </c>
      <c r="B13" s="248">
        <v>21</v>
      </c>
      <c r="C13" s="248">
        <v>6</v>
      </c>
      <c r="D13" s="266">
        <v>-4.1009487020000002</v>
      </c>
      <c r="E13" s="266">
        <v>2.0541993440000001</v>
      </c>
      <c r="F13" s="266">
        <v>0.13654770599999999</v>
      </c>
      <c r="G13" s="248">
        <v>0</v>
      </c>
      <c r="H13" s="266">
        <v>0.41021381499999998</v>
      </c>
      <c r="I13" s="266">
        <v>0.10611831200000001</v>
      </c>
      <c r="J13" s="248">
        <v>0</v>
      </c>
      <c r="K13" s="266">
        <v>0.31879845299999998</v>
      </c>
      <c r="L13" s="273">
        <v>1.6556959999999999E-2</v>
      </c>
      <c r="M13" s="266">
        <v>6.4996359999999996E-3</v>
      </c>
      <c r="N13" s="266">
        <v>4.2176656999999999E-2</v>
      </c>
      <c r="O13" s="266">
        <v>0.23029681199999999</v>
      </c>
      <c r="P13" s="266">
        <v>8.4956935999999997E-2</v>
      </c>
      <c r="Q13" s="266">
        <v>1.122211058</v>
      </c>
      <c r="R13" s="273">
        <v>0.48573529700000001</v>
      </c>
      <c r="S13" s="266">
        <v>0.16077054499999999</v>
      </c>
      <c r="T13" s="266">
        <v>3.0819052720000002</v>
      </c>
      <c r="U13" s="266">
        <v>0.15833333299999999</v>
      </c>
      <c r="V13" s="266">
        <v>0.151692149</v>
      </c>
      <c r="W13" s="248">
        <v>3.7999999999999999E-2</v>
      </c>
      <c r="X13" s="248">
        <v>0.191</v>
      </c>
      <c r="Y13" s="248">
        <v>0.36399999999999999</v>
      </c>
      <c r="Z13" s="266">
        <v>0.23397320299999999</v>
      </c>
      <c r="AA13" s="266">
        <v>8.2693463999999994E-2</v>
      </c>
      <c r="AB13" s="266">
        <v>3.8183766000000001E-2</v>
      </c>
      <c r="AC13" s="248">
        <v>0.191</v>
      </c>
      <c r="AD13" s="248">
        <v>0.36399999999999999</v>
      </c>
    </row>
    <row r="14" spans="1:30" x14ac:dyDescent="0.25">
      <c r="A14" s="257" t="s">
        <v>71</v>
      </c>
      <c r="B14" s="257">
        <v>4</v>
      </c>
      <c r="C14" s="257">
        <v>2</v>
      </c>
      <c r="D14" s="257" t="s">
        <v>159</v>
      </c>
      <c r="E14" s="257" t="s">
        <v>159</v>
      </c>
      <c r="F14" s="257" t="s">
        <v>159</v>
      </c>
      <c r="G14" s="257" t="s">
        <v>159</v>
      </c>
      <c r="H14" s="257" t="s">
        <v>159</v>
      </c>
      <c r="I14" s="260" t="s">
        <v>159</v>
      </c>
      <c r="J14" s="257" t="s">
        <v>159</v>
      </c>
      <c r="K14" s="257" t="s">
        <v>159</v>
      </c>
      <c r="L14" s="272" t="s">
        <v>159</v>
      </c>
      <c r="M14" s="257" t="s">
        <v>159</v>
      </c>
      <c r="N14" s="257" t="s">
        <v>159</v>
      </c>
      <c r="O14" s="257" t="s">
        <v>159</v>
      </c>
      <c r="P14" s="257" t="s">
        <v>159</v>
      </c>
      <c r="Q14" s="257" t="s">
        <v>159</v>
      </c>
      <c r="R14" s="272" t="s">
        <v>159</v>
      </c>
      <c r="S14" s="257" t="s">
        <v>159</v>
      </c>
      <c r="T14" s="257" t="s">
        <v>159</v>
      </c>
      <c r="U14" s="257" t="s">
        <v>159</v>
      </c>
      <c r="V14" s="257" t="s">
        <v>159</v>
      </c>
      <c r="W14" s="257" t="s">
        <v>159</v>
      </c>
      <c r="X14" s="257" t="s">
        <v>159</v>
      </c>
      <c r="Y14" s="257" t="s">
        <v>159</v>
      </c>
      <c r="Z14" s="257" t="s">
        <v>159</v>
      </c>
      <c r="AA14" s="257" t="s">
        <v>159</v>
      </c>
      <c r="AB14" s="257" t="s">
        <v>159</v>
      </c>
      <c r="AC14" s="257" t="s">
        <v>159</v>
      </c>
      <c r="AD14" s="257" t="s">
        <v>159</v>
      </c>
    </row>
    <row r="15" spans="1:30" x14ac:dyDescent="0.25">
      <c r="A15" s="257" t="s">
        <v>74</v>
      </c>
      <c r="B15" s="257">
        <v>8</v>
      </c>
      <c r="C15" s="257">
        <v>3</v>
      </c>
      <c r="D15" s="257" t="s">
        <v>159</v>
      </c>
      <c r="E15" s="257" t="s">
        <v>159</v>
      </c>
      <c r="F15" s="257" t="s">
        <v>159</v>
      </c>
      <c r="G15" s="257" t="s">
        <v>159</v>
      </c>
      <c r="H15" s="257" t="s">
        <v>159</v>
      </c>
      <c r="I15" s="260" t="s">
        <v>159</v>
      </c>
      <c r="J15" s="257" t="s">
        <v>159</v>
      </c>
      <c r="K15" s="257" t="s">
        <v>159</v>
      </c>
      <c r="L15" s="272" t="s">
        <v>159</v>
      </c>
      <c r="M15" s="257" t="s">
        <v>159</v>
      </c>
      <c r="N15" s="257" t="s">
        <v>159</v>
      </c>
      <c r="O15" s="257" t="s">
        <v>159</v>
      </c>
      <c r="P15" s="257" t="s">
        <v>159</v>
      </c>
      <c r="Q15" s="257" t="s">
        <v>159</v>
      </c>
      <c r="R15" s="272" t="s">
        <v>159</v>
      </c>
      <c r="S15" s="257" t="s">
        <v>159</v>
      </c>
      <c r="T15" s="257" t="s">
        <v>159</v>
      </c>
      <c r="U15" s="257" t="s">
        <v>159</v>
      </c>
      <c r="V15" s="257" t="s">
        <v>159</v>
      </c>
      <c r="W15" s="257" t="s">
        <v>159</v>
      </c>
      <c r="X15" s="257" t="s">
        <v>159</v>
      </c>
      <c r="Y15" s="257" t="s">
        <v>159</v>
      </c>
      <c r="Z15" s="257" t="s">
        <v>159</v>
      </c>
      <c r="AA15" s="257" t="s">
        <v>159</v>
      </c>
      <c r="AB15" s="257" t="s">
        <v>159</v>
      </c>
      <c r="AC15" s="257" t="s">
        <v>159</v>
      </c>
      <c r="AD15" s="257" t="s">
        <v>159</v>
      </c>
    </row>
    <row r="16" spans="1:30" s="248" customFormat="1" x14ac:dyDescent="0.25">
      <c r="A16" s="248" t="s">
        <v>77</v>
      </c>
      <c r="B16" s="248">
        <v>33</v>
      </c>
      <c r="C16" s="248">
        <v>15</v>
      </c>
      <c r="D16" s="248">
        <v>-4.0800496830000004</v>
      </c>
      <c r="E16" s="266">
        <v>3.4718182629999998</v>
      </c>
      <c r="F16" s="266">
        <v>7.0056106170000003</v>
      </c>
      <c r="G16" s="266">
        <v>0.18420308499999999</v>
      </c>
      <c r="H16" s="270">
        <v>302.78203489999999</v>
      </c>
      <c r="I16" s="266">
        <v>2.830592218</v>
      </c>
      <c r="J16" s="266">
        <v>0.37555343400000002</v>
      </c>
      <c r="K16" s="267">
        <v>23.847567739999999</v>
      </c>
      <c r="L16" s="273">
        <v>1.6906626000000001E-2</v>
      </c>
      <c r="M16" s="266">
        <v>4.9364789999999997E-3</v>
      </c>
      <c r="N16" s="266">
        <v>5.7902399E-2</v>
      </c>
      <c r="O16" s="266">
        <v>1.446670122</v>
      </c>
      <c r="P16" s="266">
        <v>0.36261800199999999</v>
      </c>
      <c r="Q16" s="266">
        <v>10.53536018</v>
      </c>
      <c r="R16" s="273">
        <v>5.106852065</v>
      </c>
      <c r="S16" s="266">
        <v>1.092510436</v>
      </c>
      <c r="T16" s="266">
        <v>51.114170350000002</v>
      </c>
      <c r="U16" s="266">
        <v>0.79160934699999996</v>
      </c>
      <c r="V16" s="266">
        <v>1.821824997</v>
      </c>
      <c r="W16" s="266">
        <v>1.8998023999999999E-2</v>
      </c>
      <c r="X16" s="266">
        <v>3.0013532600000001</v>
      </c>
      <c r="Y16" s="266">
        <v>5.6998591279999999</v>
      </c>
      <c r="Z16" s="266">
        <v>1.4602836340000001</v>
      </c>
      <c r="AA16" s="266">
        <v>0.122935059</v>
      </c>
      <c r="AB16" s="266">
        <v>2.9380717000000001E-2</v>
      </c>
      <c r="AC16" s="266">
        <v>2.7211064189999998</v>
      </c>
      <c r="AD16" s="266">
        <v>4.9187840620000003</v>
      </c>
    </row>
    <row r="17" spans="1:35" s="248" customFormat="1" x14ac:dyDescent="0.25">
      <c r="A17" s="248" t="s">
        <v>162</v>
      </c>
      <c r="B17" s="248">
        <v>1633</v>
      </c>
      <c r="C17" s="248">
        <v>116</v>
      </c>
      <c r="D17" s="267">
        <v>-10.81313293</v>
      </c>
      <c r="E17" s="266">
        <v>4.9534654219999998</v>
      </c>
      <c r="F17" s="266">
        <v>4.2856700600000002</v>
      </c>
      <c r="G17" s="266">
        <v>0.65064389499999997</v>
      </c>
      <c r="H17" s="267">
        <v>57.461357929999998</v>
      </c>
      <c r="I17" s="266">
        <v>3.8866664279999998</v>
      </c>
      <c r="J17" s="266">
        <v>0.643004825</v>
      </c>
      <c r="K17" s="267">
        <v>48.139007630000002</v>
      </c>
      <c r="L17" s="274">
        <v>2.0100000000000001E-5</v>
      </c>
      <c r="M17" s="268">
        <v>1.5800000000000001E-5</v>
      </c>
      <c r="N17" s="268">
        <v>2.5599999999999999E-5</v>
      </c>
      <c r="O17" s="266">
        <v>1.1504563000000001E-2</v>
      </c>
      <c r="P17" s="266">
        <v>8.383204E-3</v>
      </c>
      <c r="Q17" s="266">
        <v>1.6043899E-2</v>
      </c>
      <c r="R17" s="273">
        <v>6.9571007000000004E-2</v>
      </c>
      <c r="S17" s="266">
        <v>4.8598733999999998E-2</v>
      </c>
      <c r="T17" s="266">
        <v>0.101639497</v>
      </c>
      <c r="U17" s="266">
        <v>0.11145345399999999</v>
      </c>
      <c r="V17" s="266">
        <v>1.1258756110000001</v>
      </c>
      <c r="W17" s="266">
        <v>7.1000000000000004E-3</v>
      </c>
      <c r="X17" s="266">
        <v>1.7000000000000001E-2</v>
      </c>
      <c r="Y17" s="266">
        <v>0.06</v>
      </c>
      <c r="Z17" s="266">
        <v>0.16633869000000001</v>
      </c>
      <c r="AA17" s="266">
        <v>5.6568216999999997E-2</v>
      </c>
      <c r="AB17" s="266">
        <v>2.8284271E-2</v>
      </c>
      <c r="AC17" s="266">
        <v>3.5355339E-2</v>
      </c>
      <c r="AD17" s="266">
        <v>0.06</v>
      </c>
    </row>
    <row r="18" spans="1:35" x14ac:dyDescent="0.25">
      <c r="A18" s="257" t="s">
        <v>163</v>
      </c>
      <c r="B18" s="257">
        <v>3949</v>
      </c>
      <c r="C18" s="257">
        <v>609</v>
      </c>
      <c r="D18" s="260">
        <v>-6.9901739029999996</v>
      </c>
      <c r="E18" s="260">
        <v>3.3105055349999999</v>
      </c>
      <c r="F18" s="260">
        <v>0.22081049</v>
      </c>
      <c r="G18" s="260">
        <v>0.155301734</v>
      </c>
      <c r="H18" s="260">
        <v>0.28761190399999997</v>
      </c>
      <c r="I18" s="260">
        <v>0.21884136900000001</v>
      </c>
      <c r="J18" s="260">
        <v>0.14543863500000001</v>
      </c>
      <c r="K18" s="260">
        <v>0.322952091</v>
      </c>
      <c r="L18" s="275">
        <v>9.2088599999999999E-4</v>
      </c>
      <c r="M18" s="260">
        <v>8.3052099999999997E-4</v>
      </c>
      <c r="N18" s="260">
        <v>1.021084E-3</v>
      </c>
      <c r="O18" s="260">
        <v>6.4082090999999994E-2</v>
      </c>
      <c r="P18" s="260">
        <v>5.5867644000000001E-2</v>
      </c>
      <c r="Q18" s="260">
        <v>7.3831250000000001E-2</v>
      </c>
      <c r="R18" s="275">
        <v>0.21333813900000001</v>
      </c>
      <c r="S18" s="260">
        <v>0.182589104</v>
      </c>
      <c r="T18" s="260">
        <v>0.25066893200000001</v>
      </c>
      <c r="U18" s="260">
        <v>7.1084694000000004E-2</v>
      </c>
      <c r="V18" s="260">
        <v>0.59902789700000003</v>
      </c>
      <c r="W18" s="263">
        <v>1E-4</v>
      </c>
      <c r="X18" s="260">
        <v>9.2700000000000005E-2</v>
      </c>
      <c r="Y18" s="260">
        <v>0.22</v>
      </c>
      <c r="Z18" s="260">
        <v>8.9802176999999997E-2</v>
      </c>
      <c r="AA18" s="260">
        <v>5.2367210999999997E-2</v>
      </c>
      <c r="AB18" s="260">
        <v>0.02</v>
      </c>
      <c r="AC18" s="260">
        <v>0.16</v>
      </c>
      <c r="AD18" s="260">
        <v>0.223</v>
      </c>
    </row>
    <row r="19" spans="1:35" x14ac:dyDescent="0.25">
      <c r="A19" s="257" t="s">
        <v>164</v>
      </c>
      <c r="B19" s="257">
        <v>48</v>
      </c>
      <c r="C19" s="257">
        <v>5</v>
      </c>
      <c r="D19" s="260">
        <v>-7.56272156</v>
      </c>
      <c r="E19" s="260">
        <v>3.7728012120000001</v>
      </c>
      <c r="F19" s="260">
        <v>0.64037133000000002</v>
      </c>
      <c r="G19" s="260">
        <v>0</v>
      </c>
      <c r="H19" s="260">
        <v>5.1239218050000002</v>
      </c>
      <c r="I19" s="260">
        <v>0.26206731999999999</v>
      </c>
      <c r="J19" s="257">
        <v>0</v>
      </c>
      <c r="K19" s="260">
        <v>2.0969278149999999</v>
      </c>
      <c r="L19" s="275">
        <v>5.1946000000000002E-4</v>
      </c>
      <c r="M19" s="260">
        <v>1.73692E-4</v>
      </c>
      <c r="N19" s="260">
        <v>1.553547E-3</v>
      </c>
      <c r="O19" s="260">
        <v>6.5370626000000001E-2</v>
      </c>
      <c r="P19" s="260">
        <v>1.8300581E-2</v>
      </c>
      <c r="Q19" s="260">
        <v>0.36203337299999999</v>
      </c>
      <c r="R19" s="275">
        <v>0.25742784699999999</v>
      </c>
      <c r="S19" s="260">
        <v>6.1990627999999999E-2</v>
      </c>
      <c r="T19" s="260">
        <v>1.8618062419999999</v>
      </c>
      <c r="U19" s="260">
        <v>9.5250000000000001E-2</v>
      </c>
      <c r="V19" s="260">
        <v>0.18160585800000001</v>
      </c>
      <c r="W19" s="260">
        <v>1.2E-2</v>
      </c>
      <c r="X19" s="260">
        <v>4.2999999999999997E-2</v>
      </c>
      <c r="Y19" s="260">
        <v>0.65</v>
      </c>
      <c r="Z19" s="260">
        <v>0.15420711200000001</v>
      </c>
      <c r="AA19" s="260">
        <v>3.6292888000000002E-2</v>
      </c>
      <c r="AB19" s="260">
        <v>3.2500000000000001E-2</v>
      </c>
      <c r="AC19" s="260">
        <v>9.5000000000000001E-2</v>
      </c>
      <c r="AD19" s="260">
        <v>0.55200000000000005</v>
      </c>
    </row>
    <row r="20" spans="1:35" ht="15.75" thickBot="1" x14ac:dyDescent="0.3">
      <c r="A20" s="257" t="s">
        <v>165</v>
      </c>
      <c r="B20" s="257">
        <v>1678</v>
      </c>
      <c r="C20" s="257">
        <v>136</v>
      </c>
      <c r="D20" s="261">
        <v>-10.232166299999999</v>
      </c>
      <c r="E20" s="260">
        <v>4.7754986209999997</v>
      </c>
      <c r="F20" s="260">
        <v>3.2236918609999998</v>
      </c>
      <c r="G20" s="260">
        <v>0.52532025999999998</v>
      </c>
      <c r="H20" s="261">
        <v>21.300586450000001</v>
      </c>
      <c r="I20" s="260">
        <v>2.9675839150000001</v>
      </c>
      <c r="J20" s="260">
        <v>0.50816749800000005</v>
      </c>
      <c r="K20" s="261">
        <v>24.75499413</v>
      </c>
      <c r="L20" s="276">
        <v>3.6000000000000001E-5</v>
      </c>
      <c r="M20" s="262">
        <v>2.8600000000000001E-5</v>
      </c>
      <c r="N20" s="262">
        <v>4.5200000000000001E-5</v>
      </c>
      <c r="O20" s="260">
        <v>1.637305E-2</v>
      </c>
      <c r="P20" s="260">
        <v>1.2115905999999999E-2</v>
      </c>
      <c r="Q20" s="260">
        <v>2.2462162000000001E-2</v>
      </c>
      <c r="R20" s="277">
        <v>9.2812859999999997E-2</v>
      </c>
      <c r="S20" s="260">
        <v>6.5974767000000004E-2</v>
      </c>
      <c r="T20" s="260">
        <v>0.13308325100000001</v>
      </c>
      <c r="U20" s="260">
        <v>0.124118909</v>
      </c>
      <c r="V20" s="260">
        <v>1.1436326990000001</v>
      </c>
      <c r="W20" s="260">
        <v>7.1000000000000004E-3</v>
      </c>
      <c r="X20" s="260">
        <v>0.02</v>
      </c>
      <c r="Y20" s="260">
        <v>7.0000000000000007E-2</v>
      </c>
      <c r="Z20" s="260">
        <v>0.179080925</v>
      </c>
      <c r="AA20" s="260">
        <v>6.9156893999999997E-2</v>
      </c>
      <c r="AB20" s="260">
        <v>2.8284271E-2</v>
      </c>
      <c r="AC20" s="260">
        <v>3.5355339E-2</v>
      </c>
      <c r="AD20" s="260">
        <v>7.0000000000000007E-2</v>
      </c>
    </row>
    <row r="22" spans="1:35" x14ac:dyDescent="0.25">
      <c r="AH22" s="264" t="s">
        <v>166</v>
      </c>
      <c r="AI22" s="264" t="s">
        <v>167</v>
      </c>
    </row>
    <row r="23" spans="1:35" x14ac:dyDescent="0.25">
      <c r="AH23" s="265" t="s">
        <v>43</v>
      </c>
      <c r="AI23" s="257" t="s">
        <v>168</v>
      </c>
    </row>
    <row r="24" spans="1:35" x14ac:dyDescent="0.25">
      <c r="AH24" s="265" t="s">
        <v>129</v>
      </c>
      <c r="AI24" s="257" t="s">
        <v>169</v>
      </c>
    </row>
    <row r="25" spans="1:35" x14ac:dyDescent="0.25">
      <c r="AH25" s="265" t="s">
        <v>130</v>
      </c>
      <c r="AI25" s="257" t="s">
        <v>170</v>
      </c>
    </row>
    <row r="26" spans="1:35" x14ac:dyDescent="0.25">
      <c r="AH26" s="265" t="s">
        <v>171</v>
      </c>
      <c r="AI26" s="257" t="s">
        <v>172</v>
      </c>
    </row>
    <row r="27" spans="1:35" x14ac:dyDescent="0.25">
      <c r="AH27" s="265" t="s">
        <v>173</v>
      </c>
      <c r="AI27" s="257" t="s">
        <v>174</v>
      </c>
    </row>
    <row r="28" spans="1:35" ht="75" x14ac:dyDescent="0.25">
      <c r="AH28" s="265" t="s">
        <v>175</v>
      </c>
      <c r="AI28" s="259" t="s">
        <v>176</v>
      </c>
    </row>
    <row r="29" spans="1:35" x14ac:dyDescent="0.25">
      <c r="AH29" s="265" t="s">
        <v>177</v>
      </c>
      <c r="AI29" s="257" t="s">
        <v>178</v>
      </c>
    </row>
    <row r="30" spans="1:35" x14ac:dyDescent="0.25">
      <c r="AH30" s="265" t="s">
        <v>179</v>
      </c>
      <c r="AI30" s="257" t="s">
        <v>180</v>
      </c>
    </row>
    <row r="31" spans="1:35" x14ac:dyDescent="0.25">
      <c r="AH31" s="265" t="s">
        <v>181</v>
      </c>
      <c r="AI31" s="257" t="s">
        <v>182</v>
      </c>
    </row>
    <row r="32" spans="1:35" x14ac:dyDescent="0.25">
      <c r="AH32" s="265" t="s">
        <v>183</v>
      </c>
      <c r="AI32" s="257" t="s">
        <v>184</v>
      </c>
    </row>
    <row r="33" spans="34:35" x14ac:dyDescent="0.25">
      <c r="AH33" s="265" t="s">
        <v>149</v>
      </c>
      <c r="AI33" s="257" t="s">
        <v>185</v>
      </c>
    </row>
    <row r="34" spans="34:35" x14ac:dyDescent="0.25">
      <c r="AH34" s="265" t="s">
        <v>186</v>
      </c>
      <c r="AI34" s="257" t="s">
        <v>187</v>
      </c>
    </row>
    <row r="35" spans="34:35" x14ac:dyDescent="0.25">
      <c r="AH35" s="265" t="s">
        <v>188</v>
      </c>
      <c r="AI35" s="257" t="s">
        <v>189</v>
      </c>
    </row>
  </sheetData>
  <sheetProtection sheet="1" objects="1" scenarios="1"/>
  <autoFilter ref="A1:AI1" xr:uid="{43BC3DBF-2BDF-4DA3-8398-BDE3318DE76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F5C51-B1D8-4E02-B1C9-C27D080E5E3D}">
  <sheetPr>
    <tabColor rgb="FFFFC000"/>
  </sheetPr>
  <dimension ref="A1:X30"/>
  <sheetViews>
    <sheetView topLeftCell="A24" zoomScale="60" zoomScaleNormal="60" workbookViewId="0">
      <pane xSplit="5" topLeftCell="F1" activePane="topRight" state="frozen"/>
      <selection pane="topRight" activeCell="X6" sqref="X6"/>
    </sheetView>
  </sheetViews>
  <sheetFormatPr defaultRowHeight="15" x14ac:dyDescent="0.25"/>
  <cols>
    <col min="1" max="1" width="20.7109375" customWidth="1"/>
    <col min="2" max="2" width="15.7109375" customWidth="1"/>
    <col min="3" max="3" width="12.7109375" customWidth="1"/>
    <col min="4" max="4" width="8.7109375" customWidth="1"/>
    <col min="5" max="5" width="21.7109375" style="12" customWidth="1"/>
    <col min="6" max="6" width="50" style="12" customWidth="1"/>
    <col min="7" max="7" width="18.28515625" hidden="1" customWidth="1"/>
    <col min="8" max="8" width="5.85546875" hidden="1" customWidth="1"/>
    <col min="9" max="9" width="29.5703125" style="12" customWidth="1"/>
    <col min="10" max="10" width="18.28515625" customWidth="1"/>
    <col min="11" max="11" width="13.5703125" customWidth="1"/>
    <col min="13" max="13" width="15.7109375" bestFit="1" customWidth="1"/>
    <col min="14" max="14" width="8.7109375" customWidth="1"/>
    <col min="15" max="15" width="30" customWidth="1"/>
    <col min="16" max="18" width="0" hidden="1" customWidth="1"/>
    <col min="19" max="19" width="10.5703125" hidden="1" customWidth="1"/>
    <col min="20" max="20" width="12.5703125" hidden="1" customWidth="1"/>
    <col min="21" max="21" width="12.5703125" style="253" customWidth="1"/>
    <col min="22" max="22" width="12.5703125" style="254" customWidth="1"/>
    <col min="23" max="23" width="49.42578125" customWidth="1"/>
    <col min="24" max="24" width="49" customWidth="1"/>
  </cols>
  <sheetData>
    <row r="1" spans="1:24" ht="40.15" customHeight="1" x14ac:dyDescent="0.25">
      <c r="A1" s="756" t="s">
        <v>190</v>
      </c>
      <c r="B1" s="66"/>
      <c r="C1" s="66"/>
      <c r="D1" s="66"/>
      <c r="E1" s="756" t="s">
        <v>191</v>
      </c>
      <c r="F1" s="756" t="s">
        <v>192</v>
      </c>
      <c r="G1" s="66"/>
      <c r="H1" s="66"/>
      <c r="I1" s="756" t="s">
        <v>193</v>
      </c>
      <c r="J1" s="756" t="s">
        <v>194</v>
      </c>
      <c r="K1" s="756" t="s">
        <v>195</v>
      </c>
      <c r="L1" s="756" t="s">
        <v>196</v>
      </c>
      <c r="M1" s="756" t="s">
        <v>197</v>
      </c>
      <c r="N1" s="66"/>
      <c r="O1" s="756" t="s">
        <v>198</v>
      </c>
      <c r="P1" s="757" t="s">
        <v>199</v>
      </c>
      <c r="Q1" s="758"/>
      <c r="R1" s="758"/>
      <c r="S1" s="758"/>
      <c r="T1" s="759"/>
      <c r="U1" s="761" t="s">
        <v>200</v>
      </c>
      <c r="V1" s="762"/>
      <c r="W1" s="760" t="s">
        <v>201</v>
      </c>
      <c r="X1" s="756" t="s">
        <v>202</v>
      </c>
    </row>
    <row r="2" spans="1:24" ht="45" customHeight="1" x14ac:dyDescent="0.25">
      <c r="A2" s="756"/>
      <c r="B2" s="67" t="s">
        <v>203</v>
      </c>
      <c r="C2" s="67" t="s">
        <v>204</v>
      </c>
      <c r="D2" s="67" t="s">
        <v>205</v>
      </c>
      <c r="E2" s="756"/>
      <c r="F2" s="756"/>
      <c r="G2" s="67" t="s">
        <v>206</v>
      </c>
      <c r="H2" s="67" t="s">
        <v>207</v>
      </c>
      <c r="I2" s="756"/>
      <c r="J2" s="756"/>
      <c r="K2" s="756"/>
      <c r="L2" s="756"/>
      <c r="M2" s="756"/>
      <c r="N2" s="67" t="s">
        <v>208</v>
      </c>
      <c r="O2" s="756"/>
      <c r="P2" s="67" t="s">
        <v>209</v>
      </c>
      <c r="Q2" s="67" t="s">
        <v>210</v>
      </c>
      <c r="R2" s="67" t="s">
        <v>211</v>
      </c>
      <c r="S2" s="67" t="s">
        <v>212</v>
      </c>
      <c r="T2" s="250" t="s">
        <v>213</v>
      </c>
      <c r="U2" s="251" t="s">
        <v>214</v>
      </c>
      <c r="V2" s="252" t="s">
        <v>215</v>
      </c>
      <c r="W2" s="760"/>
      <c r="X2" s="756"/>
    </row>
    <row r="3" spans="1:24" ht="105" x14ac:dyDescent="0.25">
      <c r="A3" s="12" t="s">
        <v>216</v>
      </c>
      <c r="B3" t="s">
        <v>64</v>
      </c>
      <c r="C3" t="s">
        <v>64</v>
      </c>
      <c r="D3" t="s">
        <v>64</v>
      </c>
      <c r="E3" s="12" t="s">
        <v>217</v>
      </c>
      <c r="F3" s="12" t="s">
        <v>218</v>
      </c>
      <c r="G3" t="s">
        <v>64</v>
      </c>
      <c r="H3" t="s">
        <v>64</v>
      </c>
      <c r="I3" s="12" t="s">
        <v>64</v>
      </c>
      <c r="J3">
        <v>455</v>
      </c>
      <c r="K3" s="68">
        <v>0.78</v>
      </c>
      <c r="L3" t="s">
        <v>219</v>
      </c>
      <c r="M3" s="12" t="s">
        <v>220</v>
      </c>
      <c r="O3" s="12" t="s">
        <v>221</v>
      </c>
      <c r="P3">
        <v>6.0000000000000001E-3</v>
      </c>
      <c r="Q3">
        <v>16.399999999999999</v>
      </c>
      <c r="R3">
        <v>0.12</v>
      </c>
      <c r="S3">
        <v>0.45</v>
      </c>
      <c r="T3">
        <v>0.193</v>
      </c>
      <c r="U3" s="253">
        <v>0.44900000000000001</v>
      </c>
      <c r="V3" s="254">
        <v>2.5000000000000001E-2</v>
      </c>
      <c r="W3" s="12" t="s">
        <v>222</v>
      </c>
      <c r="X3" s="12" t="s">
        <v>223</v>
      </c>
    </row>
    <row r="4" spans="1:24" s="248" customFormat="1" ht="90" x14ac:dyDescent="0.25">
      <c r="A4" s="247"/>
      <c r="E4" s="247" t="s">
        <v>66</v>
      </c>
      <c r="F4" s="247" t="s">
        <v>224</v>
      </c>
      <c r="I4" s="247" t="s">
        <v>64</v>
      </c>
      <c r="J4" s="248">
        <v>3</v>
      </c>
      <c r="K4" s="249"/>
      <c r="L4" s="248" t="s">
        <v>219</v>
      </c>
      <c r="M4" s="247" t="s">
        <v>220</v>
      </c>
      <c r="O4" s="247" t="s">
        <v>221</v>
      </c>
      <c r="U4" s="255">
        <v>0.78400000000000003</v>
      </c>
      <c r="V4" s="256">
        <v>0.37</v>
      </c>
      <c r="W4" s="247" t="s">
        <v>225</v>
      </c>
      <c r="X4" s="247" t="s">
        <v>223</v>
      </c>
    </row>
    <row r="5" spans="1:24" ht="105" x14ac:dyDescent="0.25">
      <c r="A5" s="12" t="s">
        <v>216</v>
      </c>
      <c r="B5" t="s">
        <v>64</v>
      </c>
      <c r="C5" t="s">
        <v>64</v>
      </c>
      <c r="D5" t="s">
        <v>64</v>
      </c>
      <c r="E5" s="12" t="s">
        <v>226</v>
      </c>
      <c r="F5" s="12" t="s">
        <v>227</v>
      </c>
      <c r="G5" t="s">
        <v>64</v>
      </c>
      <c r="H5" t="s">
        <v>64</v>
      </c>
      <c r="I5" s="12" t="s">
        <v>64</v>
      </c>
      <c r="J5">
        <v>313</v>
      </c>
      <c r="K5" s="68">
        <v>0.91</v>
      </c>
      <c r="L5" t="s">
        <v>219</v>
      </c>
      <c r="M5" s="12" t="s">
        <v>220</v>
      </c>
      <c r="O5" s="12" t="s">
        <v>221</v>
      </c>
      <c r="P5">
        <v>8.0000000000000002E-3</v>
      </c>
      <c r="Q5">
        <v>10</v>
      </c>
      <c r="R5">
        <v>6.8000000000000005E-2</v>
      </c>
      <c r="S5">
        <v>0.16</v>
      </c>
      <c r="T5">
        <v>0.13300000000000001</v>
      </c>
      <c r="U5" s="253">
        <v>0.16</v>
      </c>
      <c r="V5" s="254">
        <v>0.02</v>
      </c>
      <c r="W5" s="12" t="s">
        <v>222</v>
      </c>
      <c r="X5" s="12" t="s">
        <v>223</v>
      </c>
    </row>
    <row r="6" spans="1:24" s="248" customFormat="1" ht="90" x14ac:dyDescent="0.25">
      <c r="A6" s="247"/>
      <c r="E6" s="247" t="s">
        <v>70</v>
      </c>
      <c r="F6" s="247" t="s">
        <v>228</v>
      </c>
      <c r="I6" s="247" t="s">
        <v>64</v>
      </c>
      <c r="J6" s="248">
        <v>5</v>
      </c>
      <c r="K6" s="249">
        <v>1</v>
      </c>
      <c r="L6" s="248" t="s">
        <v>219</v>
      </c>
      <c r="M6" s="247" t="s">
        <v>220</v>
      </c>
      <c r="O6" s="247" t="s">
        <v>221</v>
      </c>
      <c r="U6" s="255">
        <v>0.13400000000000001</v>
      </c>
      <c r="V6" s="256">
        <v>0.13400000000000001</v>
      </c>
      <c r="W6" s="247"/>
      <c r="X6" s="247" t="s">
        <v>223</v>
      </c>
    </row>
    <row r="7" spans="1:24" s="248" customFormat="1" ht="90" x14ac:dyDescent="0.25">
      <c r="A7" s="247"/>
      <c r="E7" s="247" t="s">
        <v>71</v>
      </c>
      <c r="F7" s="247" t="s">
        <v>229</v>
      </c>
      <c r="I7" s="247" t="s">
        <v>64</v>
      </c>
      <c r="J7" s="248">
        <v>4</v>
      </c>
      <c r="K7" s="249">
        <v>0.5</v>
      </c>
      <c r="L7" s="248" t="s">
        <v>219</v>
      </c>
      <c r="M7" s="247" t="s">
        <v>220</v>
      </c>
      <c r="O7" s="247" t="s">
        <v>221</v>
      </c>
      <c r="U7" s="255">
        <v>0.13900000000000001</v>
      </c>
      <c r="V7" s="256">
        <v>1.7000000000000001E-2</v>
      </c>
      <c r="W7" s="247"/>
      <c r="X7" s="247" t="s">
        <v>223</v>
      </c>
    </row>
    <row r="8" spans="1:24" ht="105" x14ac:dyDescent="0.25">
      <c r="A8" s="12" t="s">
        <v>216</v>
      </c>
      <c r="B8" t="s">
        <v>64</v>
      </c>
      <c r="C8" t="s">
        <v>64</v>
      </c>
      <c r="D8" t="s">
        <v>64</v>
      </c>
      <c r="E8" s="12" t="s">
        <v>230</v>
      </c>
      <c r="F8" s="12" t="s">
        <v>231</v>
      </c>
      <c r="G8" t="s">
        <v>64</v>
      </c>
      <c r="H8" t="s">
        <v>64</v>
      </c>
      <c r="I8" s="12" t="s">
        <v>64</v>
      </c>
      <c r="J8">
        <v>215</v>
      </c>
      <c r="K8" s="68">
        <v>0.73</v>
      </c>
      <c r="L8" t="s">
        <v>219</v>
      </c>
      <c r="M8" s="12" t="s">
        <v>220</v>
      </c>
      <c r="O8" s="12" t="s">
        <v>221</v>
      </c>
      <c r="P8">
        <v>6.0000000000000001E-3</v>
      </c>
      <c r="Q8">
        <v>2.9319999999999999</v>
      </c>
      <c r="R8">
        <v>6.3E-2</v>
      </c>
      <c r="S8">
        <v>0.246</v>
      </c>
      <c r="T8">
        <v>9.4E-2</v>
      </c>
      <c r="U8" s="253">
        <v>0.23499999999999999</v>
      </c>
      <c r="V8" s="254">
        <v>2.5000000000000001E-2</v>
      </c>
      <c r="W8" s="12" t="s">
        <v>222</v>
      </c>
      <c r="X8" s="12" t="s">
        <v>223</v>
      </c>
    </row>
    <row r="9" spans="1:24" ht="90" x14ac:dyDescent="0.25">
      <c r="A9" s="12"/>
      <c r="E9" s="12" t="s">
        <v>232</v>
      </c>
      <c r="F9" s="12" t="s">
        <v>224</v>
      </c>
      <c r="I9" s="12" t="s">
        <v>64</v>
      </c>
      <c r="J9">
        <v>1</v>
      </c>
      <c r="K9" s="68">
        <v>0</v>
      </c>
      <c r="L9" t="s">
        <v>219</v>
      </c>
      <c r="M9" s="12" t="s">
        <v>220</v>
      </c>
      <c r="O9" s="12" t="s">
        <v>221</v>
      </c>
      <c r="U9" s="253">
        <v>60.03</v>
      </c>
      <c r="V9" s="254">
        <v>60.03</v>
      </c>
      <c r="W9" s="12"/>
      <c r="X9" s="12" t="s">
        <v>223</v>
      </c>
    </row>
    <row r="10" spans="1:24" ht="135" x14ac:dyDescent="0.25">
      <c r="A10" s="12" t="s">
        <v>216</v>
      </c>
      <c r="B10" t="s">
        <v>64</v>
      </c>
      <c r="C10" t="s">
        <v>64</v>
      </c>
      <c r="D10" t="s">
        <v>64</v>
      </c>
      <c r="E10" s="12" t="s">
        <v>233</v>
      </c>
      <c r="F10" s="12" t="s">
        <v>234</v>
      </c>
      <c r="G10" t="s">
        <v>64</v>
      </c>
      <c r="H10" t="s">
        <v>64</v>
      </c>
      <c r="I10" s="12" t="s">
        <v>64</v>
      </c>
      <c r="J10">
        <v>222</v>
      </c>
      <c r="K10" s="68">
        <v>0.8</v>
      </c>
      <c r="L10" t="s">
        <v>219</v>
      </c>
      <c r="M10" s="12" t="s">
        <v>220</v>
      </c>
      <c r="O10" s="12" t="s">
        <v>221</v>
      </c>
      <c r="P10">
        <v>8.0000000000000002E-3</v>
      </c>
      <c r="Q10">
        <v>3.31</v>
      </c>
      <c r="R10">
        <v>8.6999999999999994E-2</v>
      </c>
      <c r="S10">
        <v>0.28000000000000003</v>
      </c>
      <c r="T10">
        <v>0.13300000000000001</v>
      </c>
      <c r="U10" s="253">
        <v>0.27700000000000002</v>
      </c>
      <c r="V10" s="254">
        <v>6.0000000000000001E-3</v>
      </c>
      <c r="W10" s="12" t="s">
        <v>222</v>
      </c>
      <c r="X10" s="12" t="s">
        <v>223</v>
      </c>
    </row>
    <row r="11" spans="1:24" s="248" customFormat="1" ht="90" x14ac:dyDescent="0.25">
      <c r="A11" s="247"/>
      <c r="E11" s="247" t="s">
        <v>74</v>
      </c>
      <c r="F11" s="247" t="s">
        <v>228</v>
      </c>
      <c r="I11" s="247" t="s">
        <v>64</v>
      </c>
      <c r="J11" s="248">
        <v>8</v>
      </c>
      <c r="K11" s="249">
        <v>0.63</v>
      </c>
      <c r="L11" s="248" t="s">
        <v>219</v>
      </c>
      <c r="M11" s="247" t="s">
        <v>220</v>
      </c>
      <c r="O11" s="247" t="s">
        <v>221</v>
      </c>
      <c r="U11" s="255">
        <v>1.2E-2</v>
      </c>
      <c r="V11" s="256">
        <v>8.0000000000000002E-3</v>
      </c>
      <c r="W11" s="247"/>
      <c r="X11" s="247" t="s">
        <v>223</v>
      </c>
    </row>
    <row r="12" spans="1:24" ht="105" x14ac:dyDescent="0.25">
      <c r="A12" s="12" t="s">
        <v>216</v>
      </c>
      <c r="B12" t="s">
        <v>64</v>
      </c>
      <c r="C12" t="s">
        <v>64</v>
      </c>
      <c r="D12" t="s">
        <v>64</v>
      </c>
      <c r="E12" s="12" t="s">
        <v>235</v>
      </c>
      <c r="F12" s="12" t="s">
        <v>236</v>
      </c>
      <c r="G12" t="s">
        <v>64</v>
      </c>
      <c r="H12" t="s">
        <v>64</v>
      </c>
      <c r="I12" s="12" t="s">
        <v>64</v>
      </c>
      <c r="J12">
        <v>354</v>
      </c>
      <c r="K12" s="68">
        <v>0.69</v>
      </c>
      <c r="L12" t="s">
        <v>219</v>
      </c>
      <c r="M12" s="12" t="s">
        <v>220</v>
      </c>
      <c r="O12" s="12" t="s">
        <v>221</v>
      </c>
      <c r="P12">
        <v>1E-3</v>
      </c>
      <c r="Q12">
        <v>2.1</v>
      </c>
      <c r="R12">
        <v>0.109</v>
      </c>
      <c r="S12">
        <v>0.24</v>
      </c>
      <c r="T12">
        <v>0.129</v>
      </c>
      <c r="U12" s="253">
        <v>0.23400000000000001</v>
      </c>
      <c r="V12" s="254">
        <v>0.152</v>
      </c>
      <c r="W12" s="12" t="s">
        <v>222</v>
      </c>
      <c r="X12" s="12" t="s">
        <v>223</v>
      </c>
    </row>
    <row r="13" spans="1:24" s="248" customFormat="1" ht="90" x14ac:dyDescent="0.25">
      <c r="A13" s="247"/>
      <c r="E13" s="247" t="s">
        <v>76</v>
      </c>
      <c r="F13" s="247" t="s">
        <v>224</v>
      </c>
      <c r="I13" s="247" t="s">
        <v>64</v>
      </c>
      <c r="J13" s="248">
        <v>2</v>
      </c>
      <c r="K13" s="249">
        <v>0.5</v>
      </c>
      <c r="L13" s="248" t="s">
        <v>219</v>
      </c>
      <c r="M13" s="247" t="s">
        <v>220</v>
      </c>
      <c r="O13" s="247" t="s">
        <v>221</v>
      </c>
      <c r="U13" s="255">
        <v>0.61899999999999999</v>
      </c>
      <c r="V13" s="256">
        <v>0.34100000000000003</v>
      </c>
      <c r="W13" s="247"/>
      <c r="X13" s="247" t="s">
        <v>223</v>
      </c>
    </row>
    <row r="14" spans="1:24" ht="90" x14ac:dyDescent="0.25">
      <c r="A14" s="12"/>
      <c r="E14" s="12" t="s">
        <v>237</v>
      </c>
      <c r="F14" s="12" t="s">
        <v>228</v>
      </c>
      <c r="I14" s="12" t="s">
        <v>64</v>
      </c>
      <c r="J14">
        <v>33</v>
      </c>
      <c r="K14" s="68">
        <v>0.55000000000000004</v>
      </c>
      <c r="L14" t="s">
        <v>219</v>
      </c>
      <c r="M14" s="12" t="s">
        <v>220</v>
      </c>
      <c r="O14" s="12" t="s">
        <v>221</v>
      </c>
      <c r="U14" s="253">
        <v>4.9189999999999996</v>
      </c>
      <c r="V14" s="254">
        <v>2.9000000000000001E-2</v>
      </c>
      <c r="W14" s="12"/>
      <c r="X14" s="12" t="s">
        <v>223</v>
      </c>
    </row>
    <row r="15" spans="1:24" ht="180" x14ac:dyDescent="0.25">
      <c r="A15" s="12" t="s">
        <v>216</v>
      </c>
      <c r="B15" t="s">
        <v>64</v>
      </c>
      <c r="C15" t="s">
        <v>64</v>
      </c>
      <c r="D15" t="s">
        <v>64</v>
      </c>
      <c r="E15" s="12" t="s">
        <v>238</v>
      </c>
      <c r="F15" s="12" t="s">
        <v>239</v>
      </c>
      <c r="G15" t="s">
        <v>64</v>
      </c>
      <c r="H15" t="s">
        <v>64</v>
      </c>
      <c r="I15" s="12" t="s">
        <v>64</v>
      </c>
      <c r="J15">
        <v>1952</v>
      </c>
      <c r="K15" s="68">
        <v>0.88</v>
      </c>
      <c r="L15" t="s">
        <v>219</v>
      </c>
      <c r="M15" s="12" t="s">
        <v>220</v>
      </c>
      <c r="O15" s="12" t="s">
        <v>221</v>
      </c>
      <c r="P15">
        <v>1E-4</v>
      </c>
      <c r="Q15">
        <v>16</v>
      </c>
      <c r="R15">
        <v>7.3999999999999996E-2</v>
      </c>
      <c r="S15">
        <v>0.19</v>
      </c>
      <c r="T15">
        <v>0.105</v>
      </c>
      <c r="U15" s="253">
        <v>0.2</v>
      </c>
      <c r="V15" s="254">
        <v>0.02</v>
      </c>
      <c r="W15" s="12" t="s">
        <v>222</v>
      </c>
      <c r="X15" s="12" t="s">
        <v>223</v>
      </c>
    </row>
    <row r="16" spans="1:24" s="248" customFormat="1" ht="90" x14ac:dyDescent="0.25">
      <c r="A16" s="247"/>
      <c r="E16" s="247" t="s">
        <v>79</v>
      </c>
      <c r="F16" s="247" t="s">
        <v>224</v>
      </c>
      <c r="I16" s="247" t="s">
        <v>64</v>
      </c>
      <c r="J16" s="248">
        <v>38</v>
      </c>
      <c r="K16" s="249">
        <v>0.95</v>
      </c>
      <c r="L16" s="248" t="s">
        <v>219</v>
      </c>
      <c r="M16" s="247" t="s">
        <v>220</v>
      </c>
      <c r="O16" s="247" t="s">
        <v>221</v>
      </c>
      <c r="U16" s="255">
        <v>0.13400000000000001</v>
      </c>
      <c r="V16" s="256">
        <v>3.2000000000000001E-2</v>
      </c>
      <c r="W16" s="247"/>
      <c r="X16" s="247" t="s">
        <v>223</v>
      </c>
    </row>
    <row r="17" spans="1:24" ht="90" x14ac:dyDescent="0.25">
      <c r="A17" s="12"/>
      <c r="E17" s="12" t="s">
        <v>240</v>
      </c>
      <c r="F17" s="12" t="s">
        <v>228</v>
      </c>
      <c r="I17" s="12" t="s">
        <v>64</v>
      </c>
      <c r="J17">
        <v>1633</v>
      </c>
      <c r="K17" s="68">
        <v>0.93</v>
      </c>
      <c r="L17" t="s">
        <v>219</v>
      </c>
      <c r="M17" s="12" t="s">
        <v>220</v>
      </c>
      <c r="O17" s="12" t="s">
        <v>221</v>
      </c>
      <c r="U17" s="253">
        <v>0.06</v>
      </c>
      <c r="V17" s="254">
        <v>2.8000000000000001E-2</v>
      </c>
      <c r="W17" s="12"/>
      <c r="X17" s="12" t="s">
        <v>223</v>
      </c>
    </row>
    <row r="18" spans="1:24" ht="165" x14ac:dyDescent="0.25">
      <c r="A18" s="12" t="s">
        <v>216</v>
      </c>
      <c r="B18" t="s">
        <v>64</v>
      </c>
      <c r="C18" t="s">
        <v>64</v>
      </c>
      <c r="D18" t="s">
        <v>64</v>
      </c>
      <c r="E18" s="12" t="s">
        <v>241</v>
      </c>
      <c r="F18" s="12" t="s">
        <v>242</v>
      </c>
      <c r="G18" t="s">
        <v>64</v>
      </c>
      <c r="H18" t="s">
        <v>64</v>
      </c>
      <c r="I18" s="12" t="s">
        <v>64</v>
      </c>
      <c r="J18">
        <v>21</v>
      </c>
      <c r="K18" s="68">
        <v>0.71</v>
      </c>
      <c r="L18" t="s">
        <v>219</v>
      </c>
      <c r="M18" s="12" t="s">
        <v>220</v>
      </c>
      <c r="O18" s="12" t="s">
        <v>221</v>
      </c>
      <c r="P18">
        <v>3.7999999999999999E-2</v>
      </c>
      <c r="Q18">
        <v>0.78900000000000003</v>
      </c>
      <c r="R18">
        <v>0.158</v>
      </c>
      <c r="S18">
        <v>0.36399999999999999</v>
      </c>
      <c r="T18">
        <v>0.22900000000000001</v>
      </c>
      <c r="U18" s="253">
        <v>0.36399999999999999</v>
      </c>
      <c r="V18" s="254">
        <v>3.7999999999999999E-2</v>
      </c>
      <c r="W18" s="12" t="s">
        <v>222</v>
      </c>
      <c r="X18" s="12" t="s">
        <v>223</v>
      </c>
    </row>
    <row r="19" spans="1:24" ht="105" x14ac:dyDescent="0.25">
      <c r="A19" s="12" t="s">
        <v>216</v>
      </c>
      <c r="B19" t="s">
        <v>64</v>
      </c>
      <c r="C19" t="s">
        <v>64</v>
      </c>
      <c r="D19" t="s">
        <v>64</v>
      </c>
      <c r="E19" s="12" t="s">
        <v>243</v>
      </c>
      <c r="G19" t="s">
        <v>64</v>
      </c>
      <c r="H19" t="s">
        <v>64</v>
      </c>
      <c r="I19" s="12" t="s">
        <v>64</v>
      </c>
      <c r="J19">
        <v>378</v>
      </c>
      <c r="K19" s="68">
        <v>0.94</v>
      </c>
      <c r="L19" t="s">
        <v>219</v>
      </c>
      <c r="M19" s="12" t="s">
        <v>220</v>
      </c>
      <c r="O19" s="12" t="s">
        <v>221</v>
      </c>
      <c r="P19">
        <v>2E-3</v>
      </c>
      <c r="Q19">
        <v>1.3</v>
      </c>
      <c r="R19">
        <v>2.4E-2</v>
      </c>
      <c r="S19">
        <v>3.6999999999999998E-2</v>
      </c>
      <c r="T19">
        <v>3.2000000000000001E-2</v>
      </c>
      <c r="U19" s="253">
        <v>9.5000000000000001E-2</v>
      </c>
      <c r="V19" s="254">
        <v>1.2E-2</v>
      </c>
      <c r="W19" s="12" t="s">
        <v>222</v>
      </c>
      <c r="X19" s="12" t="s">
        <v>223</v>
      </c>
    </row>
    <row r="20" spans="1:24" ht="105" x14ac:dyDescent="0.25">
      <c r="A20" s="12" t="s">
        <v>216</v>
      </c>
      <c r="B20" t="s">
        <v>64</v>
      </c>
      <c r="C20" t="s">
        <v>64</v>
      </c>
      <c r="D20" t="s">
        <v>64</v>
      </c>
      <c r="E20" s="12" t="s">
        <v>82</v>
      </c>
      <c r="F20" s="12" t="s">
        <v>244</v>
      </c>
      <c r="G20" t="s">
        <v>64</v>
      </c>
      <c r="H20" t="s">
        <v>64</v>
      </c>
      <c r="I20" s="12" t="s">
        <v>64</v>
      </c>
      <c r="J20">
        <v>39</v>
      </c>
      <c r="K20" s="68">
        <v>0.77</v>
      </c>
      <c r="L20" t="s">
        <v>219</v>
      </c>
      <c r="M20" s="12" t="s">
        <v>220</v>
      </c>
      <c r="O20" s="12" t="s">
        <v>221</v>
      </c>
      <c r="P20">
        <v>8.0000000000000002E-3</v>
      </c>
      <c r="Q20">
        <v>3.7999999999999999E-2</v>
      </c>
      <c r="R20">
        <v>1.2E-2</v>
      </c>
      <c r="S20">
        <v>3.3000000000000002E-2</v>
      </c>
      <c r="T20">
        <v>1.4E-2</v>
      </c>
      <c r="U20" s="253">
        <v>1.3</v>
      </c>
      <c r="V20" s="254">
        <v>8.0000000000000002E-3</v>
      </c>
      <c r="W20" s="12" t="s">
        <v>222</v>
      </c>
      <c r="X20" s="12" t="s">
        <v>223</v>
      </c>
    </row>
    <row r="21" spans="1:24" ht="120" x14ac:dyDescent="0.25">
      <c r="A21" s="12" t="s">
        <v>216</v>
      </c>
      <c r="B21" t="s">
        <v>64</v>
      </c>
      <c r="C21" t="s">
        <v>64</v>
      </c>
      <c r="D21" t="s">
        <v>64</v>
      </c>
      <c r="E21" s="12" t="s">
        <v>245</v>
      </c>
      <c r="F21" s="12" t="s">
        <v>246</v>
      </c>
      <c r="G21" t="s">
        <v>64</v>
      </c>
      <c r="H21" t="s">
        <v>64</v>
      </c>
      <c r="I21" s="12" t="s">
        <v>247</v>
      </c>
      <c r="J21">
        <v>89</v>
      </c>
      <c r="K21" s="68">
        <v>0.45</v>
      </c>
      <c r="M21" s="12" t="s">
        <v>220</v>
      </c>
      <c r="O21" t="s">
        <v>248</v>
      </c>
      <c r="P21">
        <v>4.3999999999999997E-2</v>
      </c>
      <c r="Q21">
        <v>26</v>
      </c>
      <c r="R21">
        <v>2.7</v>
      </c>
      <c r="S21">
        <v>17</v>
      </c>
      <c r="T21">
        <v>3.7</v>
      </c>
      <c r="U21" s="253">
        <v>15</v>
      </c>
      <c r="V21" s="254">
        <v>1.1000000000000001</v>
      </c>
      <c r="W21" s="12" t="s">
        <v>249</v>
      </c>
      <c r="X21" s="12" t="s">
        <v>250</v>
      </c>
    </row>
    <row r="22" spans="1:24" ht="120" x14ac:dyDescent="0.25">
      <c r="A22" s="12" t="s">
        <v>216</v>
      </c>
      <c r="B22" t="s">
        <v>64</v>
      </c>
      <c r="C22" t="s">
        <v>64</v>
      </c>
      <c r="D22" t="s">
        <v>64</v>
      </c>
      <c r="E22" s="12" t="s">
        <v>245</v>
      </c>
      <c r="F22" s="12" t="s">
        <v>246</v>
      </c>
      <c r="G22" t="s">
        <v>64</v>
      </c>
      <c r="H22" t="s">
        <v>64</v>
      </c>
      <c r="I22" s="12" t="s">
        <v>247</v>
      </c>
      <c r="J22">
        <v>158</v>
      </c>
      <c r="K22" s="68">
        <v>0.45</v>
      </c>
      <c r="M22" s="12" t="s">
        <v>220</v>
      </c>
      <c r="O22" t="s">
        <v>251</v>
      </c>
      <c r="P22">
        <v>2.4E-2</v>
      </c>
      <c r="Q22">
        <v>89</v>
      </c>
      <c r="R22">
        <v>3.6</v>
      </c>
      <c r="S22">
        <v>18</v>
      </c>
      <c r="T22">
        <v>5.0999999999999996</v>
      </c>
      <c r="U22" s="253">
        <v>18</v>
      </c>
      <c r="V22" s="254">
        <v>1.1000000000000001</v>
      </c>
      <c r="W22" s="12" t="s">
        <v>249</v>
      </c>
      <c r="X22" s="12" t="s">
        <v>250</v>
      </c>
    </row>
    <row r="23" spans="1:24" ht="90" x14ac:dyDescent="0.25">
      <c r="A23" s="12" t="s">
        <v>216</v>
      </c>
      <c r="B23" t="s">
        <v>64</v>
      </c>
      <c r="C23" t="s">
        <v>64</v>
      </c>
      <c r="D23" t="s">
        <v>64</v>
      </c>
      <c r="E23" s="12" t="s">
        <v>252</v>
      </c>
      <c r="F23" s="12" t="s">
        <v>253</v>
      </c>
      <c r="G23" t="s">
        <v>64</v>
      </c>
      <c r="H23" t="s">
        <v>64</v>
      </c>
      <c r="I23" s="12" t="s">
        <v>254</v>
      </c>
      <c r="J23">
        <v>7</v>
      </c>
      <c r="K23" s="68">
        <v>1</v>
      </c>
      <c r="M23" s="12" t="s">
        <v>220</v>
      </c>
      <c r="O23" t="s">
        <v>248</v>
      </c>
      <c r="P23">
        <v>6.3E-2</v>
      </c>
      <c r="Q23">
        <v>1.6</v>
      </c>
      <c r="R23" t="s">
        <v>159</v>
      </c>
      <c r="S23" t="s">
        <v>159</v>
      </c>
      <c r="T23" t="s">
        <v>159</v>
      </c>
      <c r="U23" s="253">
        <v>0.61</v>
      </c>
      <c r="V23" s="254">
        <v>0.05</v>
      </c>
      <c r="W23" s="12" t="s">
        <v>249</v>
      </c>
      <c r="X23" s="12" t="s">
        <v>250</v>
      </c>
    </row>
    <row r="24" spans="1:24" ht="90" x14ac:dyDescent="0.25">
      <c r="A24" s="12" t="s">
        <v>216</v>
      </c>
      <c r="B24" t="s">
        <v>64</v>
      </c>
      <c r="C24" t="s">
        <v>64</v>
      </c>
      <c r="D24" t="s">
        <v>64</v>
      </c>
      <c r="E24" s="12" t="s">
        <v>252</v>
      </c>
      <c r="F24" s="12" t="s">
        <v>253</v>
      </c>
      <c r="G24" t="s">
        <v>64</v>
      </c>
      <c r="H24" t="s">
        <v>64</v>
      </c>
      <c r="I24" s="12" t="s">
        <v>254</v>
      </c>
      <c r="J24">
        <v>10</v>
      </c>
      <c r="K24" s="68">
        <v>0.9</v>
      </c>
      <c r="M24" s="12" t="s">
        <v>220</v>
      </c>
      <c r="O24" t="s">
        <v>251</v>
      </c>
      <c r="P24">
        <v>8.1000000000000003E-2</v>
      </c>
      <c r="Q24">
        <v>3.7</v>
      </c>
      <c r="R24">
        <v>0.69</v>
      </c>
      <c r="S24">
        <v>0.69</v>
      </c>
      <c r="T24" t="s">
        <v>159</v>
      </c>
      <c r="U24" s="253">
        <v>1.3</v>
      </c>
      <c r="V24" s="254">
        <v>0.23</v>
      </c>
      <c r="W24" s="12" t="s">
        <v>249</v>
      </c>
      <c r="X24" s="12" t="s">
        <v>250</v>
      </c>
    </row>
    <row r="25" spans="1:24" ht="105" x14ac:dyDescent="0.25">
      <c r="A25" s="12" t="s">
        <v>216</v>
      </c>
      <c r="B25" t="s">
        <v>64</v>
      </c>
      <c r="C25" t="s">
        <v>64</v>
      </c>
      <c r="D25" t="s">
        <v>64</v>
      </c>
      <c r="E25" s="12" t="s">
        <v>255</v>
      </c>
      <c r="F25" s="12" t="s">
        <v>256</v>
      </c>
      <c r="G25" t="s">
        <v>64</v>
      </c>
      <c r="H25" t="s">
        <v>64</v>
      </c>
      <c r="I25" s="12" t="s">
        <v>257</v>
      </c>
      <c r="J25">
        <v>102</v>
      </c>
      <c r="K25" s="68">
        <v>0.8</v>
      </c>
      <c r="M25" s="12" t="s">
        <v>220</v>
      </c>
      <c r="O25" t="s">
        <v>248</v>
      </c>
      <c r="P25">
        <v>0.06</v>
      </c>
      <c r="Q25">
        <v>120</v>
      </c>
      <c r="R25">
        <v>3.9</v>
      </c>
      <c r="S25">
        <v>15</v>
      </c>
      <c r="T25">
        <v>6.7</v>
      </c>
      <c r="U25" s="253">
        <v>15</v>
      </c>
      <c r="V25" s="254">
        <v>0.22</v>
      </c>
      <c r="W25" s="12" t="s">
        <v>249</v>
      </c>
      <c r="X25" s="12" t="s">
        <v>250</v>
      </c>
    </row>
    <row r="26" spans="1:24" ht="105" x14ac:dyDescent="0.25">
      <c r="A26" s="12" t="s">
        <v>216</v>
      </c>
      <c r="B26" t="s">
        <v>64</v>
      </c>
      <c r="C26" t="s">
        <v>64</v>
      </c>
      <c r="D26" t="s">
        <v>64</v>
      </c>
      <c r="E26" s="12" t="s">
        <v>255</v>
      </c>
      <c r="F26" s="12" t="s">
        <v>256</v>
      </c>
      <c r="G26" t="s">
        <v>64</v>
      </c>
      <c r="H26" t="s">
        <v>64</v>
      </c>
      <c r="I26" s="12" t="s">
        <v>257</v>
      </c>
      <c r="J26">
        <v>159</v>
      </c>
      <c r="K26" s="68">
        <v>0.73</v>
      </c>
      <c r="M26" s="12" t="s">
        <v>220</v>
      </c>
      <c r="O26" t="s">
        <v>251</v>
      </c>
      <c r="P26">
        <v>2.1999999999999999E-2</v>
      </c>
      <c r="Q26">
        <v>110</v>
      </c>
      <c r="R26">
        <v>1.8</v>
      </c>
      <c r="S26">
        <v>8.3000000000000007</v>
      </c>
      <c r="T26">
        <v>3.3</v>
      </c>
      <c r="U26" s="253">
        <v>6.2</v>
      </c>
      <c r="V26" s="254">
        <v>0.21</v>
      </c>
      <c r="W26" s="12" t="s">
        <v>249</v>
      </c>
      <c r="X26" s="12" t="s">
        <v>250</v>
      </c>
    </row>
    <row r="27" spans="1:24" ht="135" x14ac:dyDescent="0.25">
      <c r="A27" s="12" t="s">
        <v>216</v>
      </c>
      <c r="B27" t="s">
        <v>64</v>
      </c>
      <c r="C27" t="s">
        <v>64</v>
      </c>
      <c r="D27" t="s">
        <v>64</v>
      </c>
      <c r="E27" s="12" t="s">
        <v>258</v>
      </c>
      <c r="F27" s="12" t="s">
        <v>259</v>
      </c>
      <c r="G27" t="s">
        <v>64</v>
      </c>
      <c r="H27" t="s">
        <v>64</v>
      </c>
      <c r="I27" s="12" t="s">
        <v>260</v>
      </c>
      <c r="J27">
        <v>187</v>
      </c>
      <c r="K27" s="68">
        <v>0.89</v>
      </c>
      <c r="M27" s="12" t="s">
        <v>220</v>
      </c>
      <c r="O27" t="s">
        <v>248</v>
      </c>
      <c r="P27">
        <v>0.03</v>
      </c>
      <c r="Q27">
        <v>4.8</v>
      </c>
      <c r="R27">
        <v>0.52</v>
      </c>
      <c r="S27">
        <v>1.3</v>
      </c>
      <c r="T27">
        <v>0.59</v>
      </c>
      <c r="U27" s="253">
        <v>1.6</v>
      </c>
      <c r="V27" s="254">
        <v>0.37</v>
      </c>
      <c r="W27" s="12" t="s">
        <v>249</v>
      </c>
      <c r="X27" s="12" t="s">
        <v>250</v>
      </c>
    </row>
    <row r="28" spans="1:24" ht="135" x14ac:dyDescent="0.25">
      <c r="A28" s="12" t="s">
        <v>216</v>
      </c>
      <c r="B28" t="s">
        <v>64</v>
      </c>
      <c r="C28" t="s">
        <v>64</v>
      </c>
      <c r="D28" t="s">
        <v>64</v>
      </c>
      <c r="E28" s="12" t="s">
        <v>258</v>
      </c>
      <c r="F28" s="12" t="s">
        <v>259</v>
      </c>
      <c r="G28" t="s">
        <v>64</v>
      </c>
      <c r="H28" t="s">
        <v>64</v>
      </c>
      <c r="I28" s="12" t="s">
        <v>260</v>
      </c>
      <c r="J28">
        <v>237</v>
      </c>
      <c r="K28" s="68">
        <v>0.89</v>
      </c>
      <c r="M28" s="12" t="s">
        <v>220</v>
      </c>
      <c r="O28" t="s">
        <v>251</v>
      </c>
      <c r="P28">
        <v>1.7000000000000001E-2</v>
      </c>
      <c r="Q28">
        <v>18</v>
      </c>
      <c r="R28">
        <v>0.49</v>
      </c>
      <c r="S28">
        <v>2.1</v>
      </c>
      <c r="T28">
        <v>0.74</v>
      </c>
      <c r="U28" s="253">
        <v>2</v>
      </c>
      <c r="V28" s="254">
        <v>0.15</v>
      </c>
      <c r="W28" s="12" t="s">
        <v>249</v>
      </c>
      <c r="X28" s="12" t="s">
        <v>250</v>
      </c>
    </row>
    <row r="29" spans="1:24" ht="150" x14ac:dyDescent="0.25">
      <c r="A29" s="12" t="s">
        <v>216</v>
      </c>
      <c r="B29" t="s">
        <v>64</v>
      </c>
      <c r="C29" t="s">
        <v>64</v>
      </c>
      <c r="D29" t="s">
        <v>64</v>
      </c>
      <c r="E29" s="12" t="s">
        <v>261</v>
      </c>
      <c r="F29" s="12" t="s">
        <v>262</v>
      </c>
      <c r="G29" t="s">
        <v>64</v>
      </c>
      <c r="H29" t="s">
        <v>64</v>
      </c>
      <c r="I29" s="12" t="s">
        <v>254</v>
      </c>
      <c r="J29">
        <v>31</v>
      </c>
      <c r="K29" s="68">
        <v>0.71</v>
      </c>
      <c r="M29" s="12" t="s">
        <v>220</v>
      </c>
      <c r="O29" t="s">
        <v>248</v>
      </c>
      <c r="P29">
        <v>0.19</v>
      </c>
      <c r="Q29">
        <v>6.5</v>
      </c>
      <c r="R29">
        <v>0.49</v>
      </c>
      <c r="S29">
        <v>2.1</v>
      </c>
      <c r="T29">
        <v>0.92</v>
      </c>
      <c r="U29" s="253">
        <v>1.5</v>
      </c>
      <c r="V29" s="254">
        <v>0.28000000000000003</v>
      </c>
      <c r="W29" s="12" t="s">
        <v>249</v>
      </c>
      <c r="X29" s="12" t="s">
        <v>250</v>
      </c>
    </row>
    <row r="30" spans="1:24" ht="150" x14ac:dyDescent="0.25">
      <c r="A30" s="12" t="s">
        <v>216</v>
      </c>
      <c r="B30" t="s">
        <v>64</v>
      </c>
      <c r="C30" t="s">
        <v>64</v>
      </c>
      <c r="D30" t="s">
        <v>64</v>
      </c>
      <c r="E30" s="12" t="s">
        <v>261</v>
      </c>
      <c r="F30" s="12" t="s">
        <v>262</v>
      </c>
      <c r="G30" t="s">
        <v>64</v>
      </c>
      <c r="H30" t="s">
        <v>64</v>
      </c>
      <c r="I30" s="12" t="s">
        <v>254</v>
      </c>
      <c r="J30">
        <v>21</v>
      </c>
      <c r="K30" s="68">
        <v>0.81</v>
      </c>
      <c r="M30" s="12" t="s">
        <v>220</v>
      </c>
      <c r="O30" t="s">
        <v>251</v>
      </c>
      <c r="P30">
        <v>0.02</v>
      </c>
      <c r="Q30">
        <v>4.7</v>
      </c>
      <c r="R30">
        <v>0.49</v>
      </c>
      <c r="S30">
        <v>3.7</v>
      </c>
      <c r="T30">
        <v>1.1000000000000001</v>
      </c>
      <c r="U30" s="253">
        <v>3.7</v>
      </c>
      <c r="V30" s="254">
        <v>0.13</v>
      </c>
      <c r="W30" s="12" t="s">
        <v>249</v>
      </c>
      <c r="X30" s="12" t="s">
        <v>250</v>
      </c>
    </row>
  </sheetData>
  <sheetProtection sheet="1" objects="1" scenarios="1"/>
  <autoFilter ref="A2:X30" xr:uid="{09FF5C51-B1D8-4E02-B1C9-C27D080E5E3D}"/>
  <mergeCells count="13">
    <mergeCell ref="X1:X2"/>
    <mergeCell ref="A1:A2"/>
    <mergeCell ref="E1:E2"/>
    <mergeCell ref="F1:F2"/>
    <mergeCell ref="I1:I2"/>
    <mergeCell ref="J1:J2"/>
    <mergeCell ref="K1:K2"/>
    <mergeCell ref="L1:L2"/>
    <mergeCell ref="M1:M2"/>
    <mergeCell ref="O1:O2"/>
    <mergeCell ref="P1:T1"/>
    <mergeCell ref="W1:W2"/>
    <mergeCell ref="U1:V1"/>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C850D-EA2F-477F-B6F4-0A4E26EECF2A}">
  <sheetPr>
    <tabColor rgb="FFFFC000"/>
  </sheetPr>
  <dimension ref="A1:AE39"/>
  <sheetViews>
    <sheetView workbookViewId="0">
      <pane xSplit="1" ySplit="1" topLeftCell="AB2" activePane="bottomRight" state="frozen"/>
      <selection pane="topRight" activeCell="B1" sqref="B1"/>
      <selection pane="bottomLeft" activeCell="A2" sqref="A2"/>
      <selection pane="bottomRight" activeCell="AB1" sqref="AB1"/>
    </sheetView>
  </sheetViews>
  <sheetFormatPr defaultRowHeight="15" x14ac:dyDescent="0.25"/>
  <cols>
    <col min="1" max="1" width="71.7109375" style="12" customWidth="1"/>
    <col min="3" max="3" width="10.85546875" customWidth="1"/>
    <col min="4" max="4" width="9.28515625" customWidth="1"/>
    <col min="5" max="5" width="10" customWidth="1"/>
    <col min="6" max="6" width="11.42578125" customWidth="1"/>
    <col min="7" max="7" width="9.85546875" customWidth="1"/>
    <col min="8" max="8" width="13.85546875" customWidth="1"/>
    <col min="9" max="9" width="11" customWidth="1"/>
    <col min="12" max="12" width="12" customWidth="1"/>
  </cols>
  <sheetData>
    <row r="1" spans="1:31" s="282" customFormat="1" x14ac:dyDescent="0.25">
      <c r="A1" s="281" t="s">
        <v>43</v>
      </c>
      <c r="B1" s="282" t="s">
        <v>263</v>
      </c>
      <c r="C1" s="282" t="s">
        <v>129</v>
      </c>
      <c r="D1" s="282" t="s">
        <v>130</v>
      </c>
      <c r="E1" s="282" t="s">
        <v>131</v>
      </c>
      <c r="F1" s="282" t="s">
        <v>264</v>
      </c>
      <c r="G1" s="282" t="s">
        <v>265</v>
      </c>
      <c r="H1" s="282" t="s">
        <v>134</v>
      </c>
      <c r="I1" s="282" t="s">
        <v>135</v>
      </c>
      <c r="J1" s="282" t="s">
        <v>266</v>
      </c>
      <c r="K1" s="282" t="s">
        <v>267</v>
      </c>
      <c r="L1" s="282" t="s">
        <v>268</v>
      </c>
      <c r="M1" s="285" t="s">
        <v>139</v>
      </c>
      <c r="N1" s="282" t="s">
        <v>140</v>
      </c>
      <c r="O1" s="282" t="s">
        <v>141</v>
      </c>
      <c r="P1" s="282" t="s">
        <v>142</v>
      </c>
      <c r="Q1" s="282" t="s">
        <v>143</v>
      </c>
      <c r="R1" s="282" t="s">
        <v>144</v>
      </c>
      <c r="S1" s="285" t="s">
        <v>145</v>
      </c>
      <c r="T1" s="282" t="s">
        <v>146</v>
      </c>
      <c r="U1" s="282" t="s">
        <v>147</v>
      </c>
      <c r="V1" s="282" t="s">
        <v>148</v>
      </c>
      <c r="W1" s="282" t="s">
        <v>149</v>
      </c>
      <c r="X1" s="282" t="s">
        <v>150</v>
      </c>
      <c r="Y1" s="282" t="s">
        <v>151</v>
      </c>
      <c r="Z1" s="282" t="s">
        <v>152</v>
      </c>
      <c r="AA1" s="282" t="s">
        <v>153</v>
      </c>
      <c r="AB1" s="282" t="s">
        <v>154</v>
      </c>
      <c r="AC1" s="282" t="s">
        <v>155</v>
      </c>
      <c r="AD1" s="282" t="s">
        <v>156</v>
      </c>
      <c r="AE1" s="282" t="s">
        <v>157</v>
      </c>
    </row>
    <row r="2" spans="1:31" x14ac:dyDescent="0.25">
      <c r="A2" s="12" t="s">
        <v>269</v>
      </c>
      <c r="B2" t="s">
        <v>248</v>
      </c>
      <c r="C2">
        <v>8</v>
      </c>
      <c r="D2">
        <v>4</v>
      </c>
      <c r="M2" s="287"/>
      <c r="S2" s="287"/>
    </row>
    <row r="3" spans="1:31" ht="30" x14ac:dyDescent="0.25">
      <c r="A3" s="12" t="s">
        <v>270</v>
      </c>
      <c r="B3" t="s">
        <v>248</v>
      </c>
      <c r="C3">
        <v>12</v>
      </c>
      <c r="D3">
        <v>3</v>
      </c>
      <c r="M3" s="287"/>
      <c r="S3" s="287"/>
    </row>
    <row r="4" spans="1:31" ht="30" x14ac:dyDescent="0.25">
      <c r="A4" s="12" t="s">
        <v>271</v>
      </c>
      <c r="B4" t="s">
        <v>248</v>
      </c>
      <c r="C4">
        <v>2</v>
      </c>
      <c r="D4">
        <v>1</v>
      </c>
      <c r="M4" s="287"/>
      <c r="S4" s="287"/>
    </row>
    <row r="5" spans="1:31" x14ac:dyDescent="0.25">
      <c r="A5" s="12" t="s">
        <v>272</v>
      </c>
      <c r="B5" t="s">
        <v>248</v>
      </c>
      <c r="C5">
        <v>100</v>
      </c>
      <c r="D5">
        <v>20</v>
      </c>
      <c r="E5" s="240">
        <v>-4.6281483043246601</v>
      </c>
      <c r="F5" s="240">
        <v>4.4244341336502897</v>
      </c>
      <c r="G5" s="240">
        <v>174.10531890695</v>
      </c>
      <c r="H5" s="240">
        <v>13.2516668399017</v>
      </c>
      <c r="I5" s="240">
        <v>8433.7290662290397</v>
      </c>
      <c r="J5" s="240">
        <v>74.243247428176105</v>
      </c>
      <c r="K5" s="240">
        <v>3.9960131070242899</v>
      </c>
      <c r="L5" s="240">
        <v>4307.8960760677201</v>
      </c>
      <c r="M5" s="288">
        <v>9.7728386813599692E-3</v>
      </c>
      <c r="N5" s="240">
        <v>4.0621128869152796E-3</v>
      </c>
      <c r="O5" s="240">
        <v>2.35119945089497E-2</v>
      </c>
      <c r="P5" s="240">
        <v>2.8348589597753802</v>
      </c>
      <c r="Q5" s="240">
        <v>0.97236977065923502</v>
      </c>
      <c r="R5" s="240">
        <v>10.507049024661899</v>
      </c>
      <c r="S5" s="288">
        <v>14.1455236981111</v>
      </c>
      <c r="T5" s="240">
        <v>4.2494795437627904</v>
      </c>
      <c r="U5" s="240">
        <v>63.796646814467998</v>
      </c>
      <c r="V5" s="240">
        <v>3.9508765216421202</v>
      </c>
      <c r="W5" s="240">
        <v>14.2369000245161</v>
      </c>
      <c r="X5" s="240">
        <v>0.06</v>
      </c>
      <c r="Y5" s="240">
        <v>3.8</v>
      </c>
      <c r="Z5" s="240">
        <v>15</v>
      </c>
      <c r="AA5" s="240">
        <v>6.8491933872090902</v>
      </c>
      <c r="AB5" s="240">
        <v>1.05255965607516</v>
      </c>
      <c r="AC5" s="240">
        <v>0.23250000000000001</v>
      </c>
      <c r="AD5" s="240">
        <v>3.2276900000000102</v>
      </c>
      <c r="AE5" s="240">
        <v>15.4</v>
      </c>
    </row>
    <row r="6" spans="1:31" ht="30" x14ac:dyDescent="0.25">
      <c r="A6" s="12" t="s">
        <v>273</v>
      </c>
      <c r="B6" t="s">
        <v>248</v>
      </c>
      <c r="C6">
        <v>27</v>
      </c>
      <c r="D6">
        <v>9</v>
      </c>
      <c r="E6" s="240">
        <v>-1.8375554244408601</v>
      </c>
      <c r="F6" s="240">
        <v>1.2860103627802399</v>
      </c>
      <c r="G6" s="240">
        <v>0.36398446244330201</v>
      </c>
      <c r="H6" s="240">
        <v>0.112952069730952</v>
      </c>
      <c r="I6" s="240">
        <v>0.61501685515565296</v>
      </c>
      <c r="J6" s="240">
        <v>0.34560807606666899</v>
      </c>
      <c r="K6" s="240">
        <v>0.107249488743062</v>
      </c>
      <c r="L6" s="240">
        <v>0.58396666339027503</v>
      </c>
      <c r="M6" s="288">
        <v>0.15920614223454099</v>
      </c>
      <c r="N6" s="240">
        <v>9.5724196005782303E-2</v>
      </c>
      <c r="O6" s="240">
        <v>0.26478776299853901</v>
      </c>
      <c r="P6" s="240">
        <v>0.82740016071548605</v>
      </c>
      <c r="Q6" s="240">
        <v>0.47275867511137698</v>
      </c>
      <c r="R6" s="240">
        <v>1.91105566142457</v>
      </c>
      <c r="S6" s="288">
        <v>1.32014738421726</v>
      </c>
      <c r="T6" s="240">
        <v>0.70841809248148302</v>
      </c>
      <c r="U6" s="240">
        <v>3.4944747445498798</v>
      </c>
      <c r="V6" s="240">
        <v>0.53237175063261999</v>
      </c>
      <c r="W6" s="240">
        <v>1.22455847803455</v>
      </c>
      <c r="X6" s="240">
        <v>0.2</v>
      </c>
      <c r="Y6" s="240">
        <v>0.54</v>
      </c>
      <c r="Z6" s="240">
        <v>2.1</v>
      </c>
      <c r="AA6" s="240">
        <v>1.04663633998456</v>
      </c>
      <c r="AB6" s="240">
        <v>1.81071612806851E-2</v>
      </c>
      <c r="AC6" s="240">
        <v>0.28284271247461901</v>
      </c>
      <c r="AD6" s="240">
        <v>0.66341125496954301</v>
      </c>
      <c r="AE6" s="240">
        <v>1.72455844122716</v>
      </c>
    </row>
    <row r="7" spans="1:31" ht="30" x14ac:dyDescent="0.25">
      <c r="A7" s="12" t="s">
        <v>274</v>
      </c>
      <c r="B7" t="s">
        <v>248</v>
      </c>
      <c r="C7">
        <v>185</v>
      </c>
      <c r="D7">
        <v>20</v>
      </c>
      <c r="E7" s="240">
        <v>-4.9100305869759904</v>
      </c>
      <c r="F7" s="240">
        <v>2.9974786230281198</v>
      </c>
      <c r="G7" s="240">
        <v>0.65863119850182295</v>
      </c>
      <c r="H7" s="240">
        <v>0.30103063038307298</v>
      </c>
      <c r="I7" s="240">
        <v>1.7822634585963699</v>
      </c>
      <c r="J7" s="240">
        <v>0.58103020802602201</v>
      </c>
      <c r="K7" s="240">
        <v>0.29071395510568598</v>
      </c>
      <c r="L7" s="240">
        <v>1.25984934367773</v>
      </c>
      <c r="M7" s="288">
        <v>7.3722628326930804E-3</v>
      </c>
      <c r="N7" s="240">
        <v>4.7727850665513797E-3</v>
      </c>
      <c r="O7" s="240">
        <v>1.13875354780179E-2</v>
      </c>
      <c r="P7" s="240">
        <v>0.34348660457594399</v>
      </c>
      <c r="Q7" s="240">
        <v>0.19922288505442701</v>
      </c>
      <c r="R7" s="240">
        <v>0.64597318983339702</v>
      </c>
      <c r="S7" s="288">
        <v>1.02059214975214</v>
      </c>
      <c r="T7" s="240">
        <v>0.55230132669559096</v>
      </c>
      <c r="U7" s="240">
        <v>2.1050854241828798</v>
      </c>
      <c r="V7" s="240">
        <v>0.51976024688651701</v>
      </c>
      <c r="W7" s="240">
        <v>0.51780405879775704</v>
      </c>
      <c r="X7" s="240">
        <v>0.03</v>
      </c>
      <c r="Y7" s="240">
        <v>0.51</v>
      </c>
      <c r="Z7" s="240">
        <v>1.26</v>
      </c>
      <c r="AA7" s="240">
        <v>0.59717784564201004</v>
      </c>
      <c r="AB7" s="240">
        <v>0.44234264813102397</v>
      </c>
      <c r="AC7" s="240">
        <v>0.36769552621700502</v>
      </c>
      <c r="AD7" s="240">
        <v>1.0606601717798201</v>
      </c>
      <c r="AE7" s="240">
        <v>1.61181327522309</v>
      </c>
    </row>
    <row r="8" spans="1:31" ht="30" x14ac:dyDescent="0.25">
      <c r="A8" s="12" t="s">
        <v>275</v>
      </c>
      <c r="B8" t="s">
        <v>248</v>
      </c>
      <c r="C8">
        <v>89</v>
      </c>
      <c r="D8">
        <v>49</v>
      </c>
      <c r="E8" s="240">
        <v>-0.65279567771657199</v>
      </c>
      <c r="F8" s="240">
        <v>2.2111018747267099</v>
      </c>
      <c r="G8" s="240">
        <v>5.9995836340395003</v>
      </c>
      <c r="H8" s="240">
        <v>3.6319157526924402</v>
      </c>
      <c r="I8" s="240">
        <v>10.693950142075099</v>
      </c>
      <c r="J8" s="240">
        <v>5.4929464240799701</v>
      </c>
      <c r="K8" s="240">
        <v>3.2331685158544499</v>
      </c>
      <c r="L8" s="240">
        <v>9.5018890067645305</v>
      </c>
      <c r="M8" s="288">
        <v>0.52058834322238101</v>
      </c>
      <c r="N8" s="240">
        <v>0.326746910154806</v>
      </c>
      <c r="O8" s="240">
        <v>0.82942551153926203</v>
      </c>
      <c r="P8" s="240">
        <v>8.8537880121728492</v>
      </c>
      <c r="Q8" s="240">
        <v>5.0365663306527697</v>
      </c>
      <c r="R8" s="240">
        <v>17.817479121169999</v>
      </c>
      <c r="S8" s="288">
        <v>19.769557617676</v>
      </c>
      <c r="T8" s="240">
        <v>10.4913050520514</v>
      </c>
      <c r="U8" s="240">
        <v>44.203804370934101</v>
      </c>
      <c r="V8" s="240">
        <v>2.7185677267966701</v>
      </c>
      <c r="W8" s="240">
        <v>4.8672464892308103</v>
      </c>
      <c r="X8" s="240">
        <v>1</v>
      </c>
      <c r="Y8" s="240">
        <v>8.1</v>
      </c>
      <c r="Z8" s="240">
        <v>17</v>
      </c>
      <c r="AA8" s="240">
        <v>3.7549878704374899</v>
      </c>
      <c r="AB8" s="240">
        <v>1.6821475831558499</v>
      </c>
      <c r="AC8" s="240">
        <v>1.05</v>
      </c>
      <c r="AD8" s="240">
        <v>6.82</v>
      </c>
      <c r="AE8" s="240">
        <v>14.6</v>
      </c>
    </row>
    <row r="9" spans="1:31" x14ac:dyDescent="0.25">
      <c r="A9" s="12" t="s">
        <v>269</v>
      </c>
      <c r="B9" t="s">
        <v>276</v>
      </c>
      <c r="C9">
        <v>18</v>
      </c>
      <c r="D9">
        <v>3</v>
      </c>
      <c r="E9" s="240"/>
      <c r="F9" s="240"/>
      <c r="G9" s="240"/>
      <c r="H9" s="240"/>
      <c r="I9" s="240"/>
      <c r="J9" s="240"/>
      <c r="K9" s="240"/>
      <c r="L9" s="240"/>
      <c r="M9" s="288"/>
      <c r="N9" s="240"/>
      <c r="O9" s="240"/>
      <c r="P9" s="240"/>
      <c r="Q9" s="240"/>
      <c r="R9" s="240"/>
      <c r="S9" s="288"/>
      <c r="T9" s="240"/>
      <c r="U9" s="240"/>
      <c r="V9" s="240"/>
      <c r="W9" s="240"/>
      <c r="X9" s="240"/>
      <c r="Y9" s="240"/>
      <c r="Z9" s="240"/>
      <c r="AA9" s="240"/>
      <c r="AB9" s="240"/>
      <c r="AC9" s="240"/>
      <c r="AD9" s="240"/>
      <c r="AE9" s="240"/>
    </row>
    <row r="10" spans="1:31" ht="30" x14ac:dyDescent="0.25">
      <c r="A10" s="12" t="s">
        <v>270</v>
      </c>
      <c r="B10" t="s">
        <v>276</v>
      </c>
      <c r="C10">
        <v>5</v>
      </c>
      <c r="D10">
        <v>2</v>
      </c>
      <c r="E10" s="240"/>
      <c r="F10" s="240"/>
      <c r="G10" s="240"/>
      <c r="H10" s="240"/>
      <c r="I10" s="240"/>
      <c r="J10" s="240"/>
      <c r="K10" s="240"/>
      <c r="L10" s="240"/>
      <c r="M10" s="288"/>
      <c r="N10" s="240"/>
      <c r="O10" s="240"/>
      <c r="P10" s="240"/>
      <c r="Q10" s="240"/>
      <c r="R10" s="240"/>
      <c r="S10" s="288"/>
      <c r="T10" s="240"/>
      <c r="U10" s="240"/>
      <c r="V10" s="240"/>
      <c r="W10" s="240"/>
      <c r="X10" s="240"/>
      <c r="Y10" s="240"/>
      <c r="Z10" s="240"/>
      <c r="AA10" s="240"/>
      <c r="AB10" s="240"/>
      <c r="AC10" s="240"/>
      <c r="AD10" s="240"/>
      <c r="AE10" s="240"/>
    </row>
    <row r="11" spans="1:31" ht="30" x14ac:dyDescent="0.25">
      <c r="A11" s="12" t="s">
        <v>277</v>
      </c>
      <c r="B11" t="s">
        <v>276</v>
      </c>
      <c r="C11">
        <v>2</v>
      </c>
      <c r="D11">
        <v>1</v>
      </c>
      <c r="E11" s="240"/>
      <c r="F11" s="240"/>
      <c r="G11" s="240"/>
      <c r="H11" s="240"/>
      <c r="I11" s="240"/>
      <c r="J11" s="240"/>
      <c r="K11" s="240"/>
      <c r="L11" s="240"/>
      <c r="M11" s="288"/>
      <c r="N11" s="240"/>
      <c r="O11" s="240"/>
      <c r="P11" s="240"/>
      <c r="Q11" s="240"/>
      <c r="R11" s="240"/>
      <c r="S11" s="288"/>
      <c r="T11" s="240"/>
      <c r="U11" s="240"/>
      <c r="V11" s="240"/>
      <c r="W11" s="240"/>
      <c r="X11" s="240"/>
      <c r="Y11" s="240"/>
      <c r="Z11" s="240"/>
      <c r="AA11" s="240"/>
      <c r="AB11" s="240"/>
      <c r="AC11" s="240"/>
      <c r="AD11" s="240"/>
      <c r="AE11" s="240"/>
    </row>
    <row r="12" spans="1:31" ht="30" x14ac:dyDescent="0.25">
      <c r="A12" s="12" t="s">
        <v>278</v>
      </c>
      <c r="B12" t="s">
        <v>276</v>
      </c>
      <c r="C12">
        <v>1</v>
      </c>
      <c r="D12">
        <v>1</v>
      </c>
      <c r="E12" s="240"/>
      <c r="F12" s="240"/>
      <c r="G12" s="240"/>
      <c r="H12" s="240"/>
      <c r="I12" s="240"/>
      <c r="J12" s="240"/>
      <c r="K12" s="240"/>
      <c r="L12" s="240"/>
      <c r="M12" s="288"/>
      <c r="N12" s="240"/>
      <c r="O12" s="240"/>
      <c r="P12" s="240"/>
      <c r="Q12" s="240"/>
      <c r="R12" s="240"/>
      <c r="S12" s="288"/>
      <c r="T12" s="240"/>
      <c r="U12" s="240"/>
      <c r="V12" s="240"/>
      <c r="W12" s="240"/>
      <c r="X12" s="240"/>
      <c r="Y12" s="240"/>
      <c r="Z12" s="240"/>
      <c r="AA12" s="240"/>
      <c r="AB12" s="240"/>
      <c r="AC12" s="240"/>
      <c r="AD12" s="240"/>
      <c r="AE12" s="240"/>
    </row>
    <row r="13" spans="1:31" x14ac:dyDescent="0.25">
      <c r="A13" s="12" t="s">
        <v>272</v>
      </c>
      <c r="B13" t="s">
        <v>276</v>
      </c>
      <c r="C13">
        <v>158</v>
      </c>
      <c r="D13">
        <v>43</v>
      </c>
      <c r="E13" s="240">
        <v>-3.29830156430249</v>
      </c>
      <c r="F13" s="240">
        <v>3.0311647680898299</v>
      </c>
      <c r="G13" s="240">
        <v>3.65347350894353</v>
      </c>
      <c r="H13" s="240">
        <v>1.2803426813707499</v>
      </c>
      <c r="I13" s="240">
        <v>20.8246504328824</v>
      </c>
      <c r="J13" s="240">
        <v>3.1409463877158599</v>
      </c>
      <c r="K13" s="240">
        <v>0.91876930583413596</v>
      </c>
      <c r="L13" s="240">
        <v>12.806460723600599</v>
      </c>
      <c r="M13" s="288">
        <v>3.6945864317660303E-2</v>
      </c>
      <c r="N13" s="240">
        <v>2.2946002068666801E-2</v>
      </c>
      <c r="O13" s="240">
        <v>5.9487351482587499E-2</v>
      </c>
      <c r="P13" s="240">
        <v>1.79731231314824</v>
      </c>
      <c r="Q13" s="240">
        <v>0.99328141535019698</v>
      </c>
      <c r="R13" s="240">
        <v>3.60543901247553</v>
      </c>
      <c r="S13" s="288">
        <v>5.4060613612773496</v>
      </c>
      <c r="T13" s="240">
        <v>2.771727407462</v>
      </c>
      <c r="U13" s="240">
        <v>12.013552140898501</v>
      </c>
      <c r="V13" s="240">
        <v>1.79727784761334</v>
      </c>
      <c r="W13" s="240">
        <v>9.5810937096166597</v>
      </c>
      <c r="X13" s="240">
        <v>6.3299999999999995E-2</v>
      </c>
      <c r="Y13" s="240">
        <v>2.5973000000000002</v>
      </c>
      <c r="Z13" s="240">
        <v>8.2911999999999999</v>
      </c>
      <c r="AA13" s="240">
        <v>3.3209057758114602</v>
      </c>
      <c r="AB13" s="240">
        <v>0.27364991941521399</v>
      </c>
      <c r="AC13" s="240">
        <v>0.215</v>
      </c>
      <c r="AD13" s="240">
        <v>2.6572100000000001</v>
      </c>
      <c r="AE13" s="240">
        <v>6.3436800000000098</v>
      </c>
    </row>
    <row r="14" spans="1:31" ht="30" x14ac:dyDescent="0.25">
      <c r="A14" s="12" t="s">
        <v>279</v>
      </c>
      <c r="B14" t="s">
        <v>276</v>
      </c>
      <c r="C14">
        <v>10</v>
      </c>
      <c r="D14">
        <v>1</v>
      </c>
      <c r="E14" s="240"/>
      <c r="F14" s="240"/>
      <c r="G14" s="240"/>
      <c r="H14" s="240"/>
      <c r="I14" s="240"/>
      <c r="J14" s="240"/>
      <c r="K14" s="240"/>
      <c r="L14" s="240"/>
      <c r="M14" s="288"/>
      <c r="N14" s="240"/>
      <c r="O14" s="240"/>
      <c r="P14" s="240"/>
      <c r="Q14" s="240"/>
      <c r="R14" s="240"/>
      <c r="S14" s="288"/>
      <c r="T14" s="240"/>
      <c r="U14" s="240"/>
      <c r="V14" s="240"/>
      <c r="W14" s="240"/>
      <c r="X14" s="240"/>
      <c r="Y14" s="240"/>
      <c r="Z14" s="240"/>
      <c r="AA14" s="240"/>
      <c r="AB14" s="240"/>
      <c r="AC14" s="240"/>
      <c r="AD14" s="240"/>
      <c r="AE14" s="240"/>
    </row>
    <row r="15" spans="1:31" ht="30" x14ac:dyDescent="0.25">
      <c r="A15" s="12" t="s">
        <v>273</v>
      </c>
      <c r="B15" t="s">
        <v>276</v>
      </c>
      <c r="C15">
        <v>21</v>
      </c>
      <c r="D15">
        <v>4</v>
      </c>
      <c r="E15" s="240">
        <v>-4.5771313086509302</v>
      </c>
      <c r="F15" s="240">
        <v>3.1414003328112599</v>
      </c>
      <c r="G15" s="240">
        <v>1.4291312137953001</v>
      </c>
      <c r="H15" s="240">
        <v>0</v>
      </c>
      <c r="I15" s="240">
        <v>9.1526701135328796</v>
      </c>
      <c r="J15" s="240">
        <v>0.56925725574311203</v>
      </c>
      <c r="K15" s="240">
        <v>0</v>
      </c>
      <c r="L15" s="240">
        <v>3.6457281327689302</v>
      </c>
      <c r="M15" s="288">
        <v>1.02843566648438E-2</v>
      </c>
      <c r="N15" s="240">
        <v>2.4612655842689598E-3</v>
      </c>
      <c r="O15" s="240">
        <v>4.2973010586800198E-2</v>
      </c>
      <c r="P15" s="240">
        <v>0.576220548924538</v>
      </c>
      <c r="Q15" s="240">
        <v>0.12539605983954799</v>
      </c>
      <c r="R15" s="240">
        <v>6.4921983640064003</v>
      </c>
      <c r="S15" s="288">
        <v>1.80401082554748</v>
      </c>
      <c r="T15" s="240">
        <v>0.33258295175677699</v>
      </c>
      <c r="U15" s="240">
        <v>30.4330578434237</v>
      </c>
      <c r="V15" s="240">
        <v>0.49021768707482999</v>
      </c>
      <c r="W15" s="240">
        <v>1.2137697756405901</v>
      </c>
      <c r="X15" s="240">
        <v>0.02</v>
      </c>
      <c r="Y15" s="240">
        <v>0.17</v>
      </c>
      <c r="Z15" s="240">
        <v>3.7</v>
      </c>
      <c r="AA15" s="240">
        <v>1.12846776900145</v>
      </c>
      <c r="AB15" s="240">
        <v>0</v>
      </c>
      <c r="AC15" s="240">
        <v>0.13</v>
      </c>
      <c r="AD15" s="240">
        <v>0.6</v>
      </c>
      <c r="AE15" s="240">
        <v>3.7</v>
      </c>
    </row>
    <row r="16" spans="1:31" ht="30" x14ac:dyDescent="0.25">
      <c r="A16" s="12" t="s">
        <v>274</v>
      </c>
      <c r="B16" t="s">
        <v>276</v>
      </c>
      <c r="C16">
        <v>236</v>
      </c>
      <c r="D16">
        <v>26</v>
      </c>
      <c r="E16" s="240">
        <v>-6.7331245581247696</v>
      </c>
      <c r="F16" s="240">
        <v>4.2094919034620704</v>
      </c>
      <c r="G16" s="240">
        <v>8.3878689090983602</v>
      </c>
      <c r="H16" s="240">
        <v>1.2192135086047799</v>
      </c>
      <c r="I16" s="240">
        <v>81.652847703389895</v>
      </c>
      <c r="J16" s="240">
        <v>5.9854316913709598</v>
      </c>
      <c r="K16" s="240">
        <v>1.33946849541923</v>
      </c>
      <c r="L16" s="240">
        <v>73.621822115119301</v>
      </c>
      <c r="M16" s="288">
        <v>1.1908063954442099E-3</v>
      </c>
      <c r="N16" s="240">
        <v>6.9405215708155795E-4</v>
      </c>
      <c r="O16" s="240">
        <v>2.0431027509423801E-3</v>
      </c>
      <c r="P16" s="240">
        <v>0.26225351748058401</v>
      </c>
      <c r="Q16" s="240">
        <v>0.132569940085003</v>
      </c>
      <c r="R16" s="240">
        <v>0.57070989501656499</v>
      </c>
      <c r="S16" s="288">
        <v>1.2103062985933699</v>
      </c>
      <c r="T16" s="240">
        <v>0.56053129424678005</v>
      </c>
      <c r="U16" s="240">
        <v>2.94844378820931</v>
      </c>
      <c r="V16" s="240">
        <v>0.49116499976111999</v>
      </c>
      <c r="W16" s="240">
        <v>1.88797808610322</v>
      </c>
      <c r="X16" s="240">
        <v>1.7000000000000001E-2</v>
      </c>
      <c r="Y16" s="240">
        <v>0.3</v>
      </c>
      <c r="Z16" s="240">
        <v>2.1</v>
      </c>
      <c r="AA16" s="240">
        <v>0.73813060397774799</v>
      </c>
      <c r="AB16" s="240">
        <v>0.24419939554449199</v>
      </c>
      <c r="AC16" s="240">
        <v>0.15</v>
      </c>
      <c r="AD16" s="240">
        <v>0.36249999999999999</v>
      </c>
      <c r="AE16" s="240">
        <v>2.0249999999999999</v>
      </c>
    </row>
    <row r="17" spans="1:31" s="248" customFormat="1" ht="30" x14ac:dyDescent="0.25">
      <c r="A17" s="247" t="s">
        <v>275</v>
      </c>
      <c r="B17" s="248" t="s">
        <v>276</v>
      </c>
      <c r="C17" s="248">
        <v>158</v>
      </c>
      <c r="D17" s="248">
        <v>87</v>
      </c>
      <c r="E17" s="290">
        <v>-0.79912672991835998</v>
      </c>
      <c r="F17" s="290">
        <v>2.37184656270649</v>
      </c>
      <c r="G17" s="290">
        <v>7.4909927234497804</v>
      </c>
      <c r="H17" s="290">
        <v>3.9239060561973398</v>
      </c>
      <c r="I17" s="290">
        <v>15.916791626997901</v>
      </c>
      <c r="J17" s="290">
        <v>7.0209868460913203</v>
      </c>
      <c r="K17" s="290">
        <v>3.9105668468622001</v>
      </c>
      <c r="L17" s="290">
        <v>12.2917378544724</v>
      </c>
      <c r="M17" s="291">
        <v>0.44972152103755902</v>
      </c>
      <c r="N17" s="290">
        <v>0.30979854849440502</v>
      </c>
      <c r="O17" s="290">
        <v>0.65284181435726896</v>
      </c>
      <c r="P17" s="290">
        <v>9.3981883854474599</v>
      </c>
      <c r="Q17" s="290">
        <v>5.9089958976997998</v>
      </c>
      <c r="R17" s="290">
        <v>16.203804594600399</v>
      </c>
      <c r="S17" s="291">
        <v>22.2471451234562</v>
      </c>
      <c r="T17" s="290">
        <v>13.190189140387</v>
      </c>
      <c r="U17" s="290">
        <v>41.5559549542726</v>
      </c>
      <c r="V17" s="290">
        <v>3.5859527424472799</v>
      </c>
      <c r="W17" s="290">
        <v>9.59674904116285</v>
      </c>
      <c r="X17" s="290">
        <v>0.73</v>
      </c>
      <c r="Y17" s="290">
        <v>8</v>
      </c>
      <c r="Z17" s="290">
        <v>18</v>
      </c>
      <c r="AA17" s="290">
        <v>5.1033082192287198</v>
      </c>
      <c r="AB17" s="290">
        <v>2.0685972656658498</v>
      </c>
      <c r="AC17" s="290">
        <v>1.0993999999999999</v>
      </c>
      <c r="AD17" s="290">
        <v>7.79</v>
      </c>
      <c r="AE17" s="290">
        <v>18</v>
      </c>
    </row>
    <row r="18" spans="1:31" x14ac:dyDescent="0.25">
      <c r="A18" s="12" t="s">
        <v>280</v>
      </c>
      <c r="B18" t="s">
        <v>276</v>
      </c>
      <c r="C18">
        <v>1</v>
      </c>
      <c r="D18">
        <v>1</v>
      </c>
      <c r="E18" s="240"/>
      <c r="F18" s="240"/>
      <c r="G18" s="240"/>
      <c r="H18" s="240"/>
      <c r="I18" s="240"/>
      <c r="J18" s="240"/>
      <c r="K18" s="240"/>
      <c r="L18" s="240"/>
      <c r="M18" s="288"/>
      <c r="N18" s="240"/>
      <c r="O18" s="240"/>
      <c r="P18" s="240"/>
      <c r="Q18" s="240"/>
      <c r="R18" s="240"/>
      <c r="S18" s="288"/>
      <c r="T18" s="240"/>
      <c r="U18" s="240"/>
      <c r="V18" s="240"/>
      <c r="W18" s="240"/>
      <c r="X18" s="240"/>
      <c r="Y18" s="240"/>
      <c r="Z18" s="240"/>
      <c r="AA18" s="240"/>
      <c r="AB18" s="240"/>
      <c r="AC18" s="240"/>
      <c r="AD18" s="240"/>
      <c r="AE18" s="240"/>
    </row>
    <row r="19" spans="1:31" x14ac:dyDescent="0.25">
      <c r="A19" s="12" t="s">
        <v>163</v>
      </c>
      <c r="B19" t="s">
        <v>248</v>
      </c>
      <c r="C19">
        <v>416</v>
      </c>
      <c r="D19">
        <v>98</v>
      </c>
      <c r="E19" s="240">
        <v>-3.4208069733064002</v>
      </c>
      <c r="F19" s="240">
        <v>3.2397068427931899</v>
      </c>
      <c r="G19" s="240">
        <v>6.2154817765815</v>
      </c>
      <c r="H19" s="240">
        <v>2.37021866140118</v>
      </c>
      <c r="I19" s="240">
        <v>16.402798095417399</v>
      </c>
      <c r="J19" s="240">
        <v>5.75918167928074</v>
      </c>
      <c r="K19" s="240">
        <v>2.6499162488200798</v>
      </c>
      <c r="L19" s="240">
        <v>12.085063436911399</v>
      </c>
      <c r="M19" s="288">
        <v>3.26860475256378E-2</v>
      </c>
      <c r="N19" s="240">
        <v>2.3920064724704801E-2</v>
      </c>
      <c r="O19" s="240">
        <v>4.4664498827414099E-2</v>
      </c>
      <c r="P19" s="240">
        <v>2.0772489601659201</v>
      </c>
      <c r="Q19" s="240">
        <v>1.3909149088243999</v>
      </c>
      <c r="R19" s="240">
        <v>3.2335292976124301</v>
      </c>
      <c r="S19" s="288">
        <v>6.7398426389945802</v>
      </c>
      <c r="T19" s="240">
        <v>4.2830692042746898</v>
      </c>
      <c r="U19" s="240">
        <v>11.1768280484289</v>
      </c>
      <c r="V19" s="240">
        <v>1.6319750302223199</v>
      </c>
      <c r="W19" s="240">
        <v>7.52932368177966</v>
      </c>
      <c r="X19" s="240">
        <v>0.03</v>
      </c>
      <c r="Y19" s="240">
        <v>2.1</v>
      </c>
      <c r="Z19" s="240">
        <v>5.6</v>
      </c>
      <c r="AA19" s="240">
        <v>2.3614103108294699</v>
      </c>
      <c r="AB19" s="240">
        <v>0.90253974961516403</v>
      </c>
      <c r="AC19" s="240">
        <v>0.26</v>
      </c>
      <c r="AD19" s="240">
        <v>2.1</v>
      </c>
      <c r="AE19" s="240">
        <v>5.3708</v>
      </c>
    </row>
    <row r="20" spans="1:31" x14ac:dyDescent="0.25">
      <c r="A20" s="12" t="s">
        <v>163</v>
      </c>
      <c r="B20" t="s">
        <v>276</v>
      </c>
      <c r="C20">
        <v>585</v>
      </c>
      <c r="D20">
        <v>162</v>
      </c>
      <c r="E20" s="240">
        <v>-3.3972389574453099</v>
      </c>
      <c r="F20" s="240">
        <v>3.3250334321061499</v>
      </c>
      <c r="G20" s="240">
        <v>8.4206304846790303</v>
      </c>
      <c r="H20" s="240">
        <v>3.92141465443467</v>
      </c>
      <c r="I20" s="240">
        <v>18.6489808075243</v>
      </c>
      <c r="J20" s="240">
        <v>7.9289730863811902</v>
      </c>
      <c r="K20" s="240">
        <v>4.5215361603214701</v>
      </c>
      <c r="L20" s="240">
        <v>17.0215068079921</v>
      </c>
      <c r="M20" s="288">
        <v>3.3465542304190798E-2</v>
      </c>
      <c r="N20" s="240">
        <v>2.5546854678598602E-2</v>
      </c>
      <c r="O20" s="240">
        <v>4.3838763550481101E-2</v>
      </c>
      <c r="P20" s="240">
        <v>2.3725441086405898</v>
      </c>
      <c r="Q20" s="240">
        <v>1.67266052650675</v>
      </c>
      <c r="R20" s="240">
        <v>3.4684483057427098</v>
      </c>
      <c r="S20" s="288">
        <v>7.9403260852686302</v>
      </c>
      <c r="T20" s="240">
        <v>5.3468101434952304</v>
      </c>
      <c r="U20" s="240">
        <v>12.2510831460233</v>
      </c>
      <c r="V20" s="240">
        <v>1.6240472757595199</v>
      </c>
      <c r="W20" s="240">
        <v>7.2768710763093196</v>
      </c>
      <c r="X20" s="240">
        <v>2.1999999999999999E-2</v>
      </c>
      <c r="Y20" s="240">
        <v>2.8</v>
      </c>
      <c r="Z20" s="240">
        <v>6.8</v>
      </c>
      <c r="AA20" s="240">
        <v>2.2169232823676999</v>
      </c>
      <c r="AB20" s="240">
        <v>1.0311712691513399</v>
      </c>
      <c r="AC20" s="240">
        <v>0.2</v>
      </c>
      <c r="AD20" s="240">
        <v>2.86</v>
      </c>
      <c r="AE20" s="240">
        <v>6.8</v>
      </c>
    </row>
    <row r="21" spans="1:31" x14ac:dyDescent="0.25">
      <c r="A21" s="12" t="s">
        <v>281</v>
      </c>
      <c r="B21" t="s">
        <v>248</v>
      </c>
      <c r="C21">
        <v>36</v>
      </c>
      <c r="D21">
        <v>8</v>
      </c>
      <c r="E21" s="240">
        <v>-3.9459665071421401</v>
      </c>
      <c r="F21" s="240">
        <v>2.9075661158042299</v>
      </c>
      <c r="G21" s="240">
        <v>1.3244587054017301</v>
      </c>
      <c r="H21" s="240">
        <v>0</v>
      </c>
      <c r="I21" s="240">
        <v>5.21165348358078</v>
      </c>
      <c r="J21" s="240">
        <v>0.81976435470694697</v>
      </c>
      <c r="K21" s="240">
        <v>0</v>
      </c>
      <c r="L21" s="240">
        <v>3.2257160887684599</v>
      </c>
      <c r="M21" s="288">
        <v>1.9332522316270601E-2</v>
      </c>
      <c r="N21" s="240">
        <v>7.2283437851717001E-3</v>
      </c>
      <c r="O21" s="240">
        <v>5.1705678398391401E-2</v>
      </c>
      <c r="P21" s="240">
        <v>0.80270291728666299</v>
      </c>
      <c r="Q21" s="240">
        <v>0.26318513528586501</v>
      </c>
      <c r="R21" s="240">
        <v>3.8739111297790201</v>
      </c>
      <c r="S21" s="288">
        <v>2.3083988923952798</v>
      </c>
      <c r="T21" s="240">
        <v>0.66543187356407596</v>
      </c>
      <c r="U21" s="240">
        <v>14.3108633419368</v>
      </c>
      <c r="V21" s="240">
        <v>2.01349838709677</v>
      </c>
      <c r="W21" s="240">
        <v>9.9417710387558902</v>
      </c>
      <c r="X21" s="240">
        <v>0.01</v>
      </c>
      <c r="Y21" s="240">
        <v>0.25</v>
      </c>
      <c r="Z21" s="240">
        <v>9.9893999999999998</v>
      </c>
      <c r="AA21" s="240">
        <v>5.6098405910255504</v>
      </c>
      <c r="AB21" s="240">
        <v>0</v>
      </c>
      <c r="AC21" s="240">
        <v>0.29499999999999998</v>
      </c>
      <c r="AD21" s="240">
        <v>1.075</v>
      </c>
      <c r="AE21" s="240">
        <v>3.62235</v>
      </c>
    </row>
    <row r="22" spans="1:31" ht="15.75" thickBot="1" x14ac:dyDescent="0.3">
      <c r="A22" s="12" t="s">
        <v>281</v>
      </c>
      <c r="B22" t="s">
        <v>276</v>
      </c>
      <c r="C22">
        <v>26</v>
      </c>
      <c r="D22">
        <v>6</v>
      </c>
      <c r="E22" s="240">
        <v>-6.0381677726389897</v>
      </c>
      <c r="F22" s="240">
        <v>4.2632763712861301</v>
      </c>
      <c r="G22" s="240">
        <v>21.106793095970801</v>
      </c>
      <c r="H22" s="240">
        <v>0</v>
      </c>
      <c r="I22" s="240">
        <v>204.94037581805199</v>
      </c>
      <c r="J22" s="240">
        <v>2.7716728364210201</v>
      </c>
      <c r="K22" s="240">
        <v>0</v>
      </c>
      <c r="L22" s="240">
        <v>26.912078502785199</v>
      </c>
      <c r="M22" s="289">
        <v>2.3859264709774602E-3</v>
      </c>
      <c r="N22" s="240">
        <v>4.2639587257067998E-4</v>
      </c>
      <c r="O22" s="240">
        <v>1.33506102922405E-2</v>
      </c>
      <c r="P22" s="240">
        <v>0.56295292738423297</v>
      </c>
      <c r="Q22" s="240">
        <v>8.5360970736527E-2</v>
      </c>
      <c r="R22" s="240">
        <v>9.6841075942305892</v>
      </c>
      <c r="S22" s="289">
        <v>2.6493062926427999</v>
      </c>
      <c r="T22" s="240">
        <v>0.32542368515832798</v>
      </c>
      <c r="U22" s="240">
        <v>72.541880109445103</v>
      </c>
      <c r="V22" s="240">
        <v>0.48843626628001602</v>
      </c>
      <c r="W22" s="240">
        <v>1.71083525237203</v>
      </c>
      <c r="X22" s="240">
        <v>0.01</v>
      </c>
      <c r="Y22" s="240">
        <v>0.62929999999999997</v>
      </c>
      <c r="Z22" s="240">
        <v>2.4</v>
      </c>
      <c r="AA22" s="240">
        <v>1.24712999176568</v>
      </c>
      <c r="AB22" s="240">
        <v>0</v>
      </c>
      <c r="AC22" s="240">
        <v>7.4899999999999994E-2</v>
      </c>
      <c r="AD22" s="240">
        <v>1.2749999999999999</v>
      </c>
      <c r="AE22" s="240">
        <v>2.15</v>
      </c>
    </row>
    <row r="23" spans="1:31" s="284" customFormat="1" x14ac:dyDescent="0.25">
      <c r="A23" s="283"/>
    </row>
    <row r="24" spans="1:31" ht="135.75" thickBot="1" x14ac:dyDescent="0.3">
      <c r="A24" s="12" t="s">
        <v>282</v>
      </c>
    </row>
    <row r="25" spans="1:31" s="282" customFormat="1" x14ac:dyDescent="0.25">
      <c r="A25" s="281" t="s">
        <v>43</v>
      </c>
      <c r="B25" s="282" t="s">
        <v>283</v>
      </c>
      <c r="C25" s="282" t="s">
        <v>284</v>
      </c>
      <c r="D25" s="282" t="s">
        <v>131</v>
      </c>
      <c r="E25" s="282" t="s">
        <v>264</v>
      </c>
      <c r="F25" s="282" t="s">
        <v>265</v>
      </c>
      <c r="G25" s="282" t="s">
        <v>134</v>
      </c>
      <c r="H25" s="282" t="s">
        <v>135</v>
      </c>
      <c r="I25" s="282" t="s">
        <v>266</v>
      </c>
      <c r="J25" s="282" t="s">
        <v>267</v>
      </c>
      <c r="K25" s="282" t="s">
        <v>268</v>
      </c>
      <c r="L25" s="285" t="s">
        <v>139</v>
      </c>
      <c r="M25" s="282" t="s">
        <v>140</v>
      </c>
      <c r="N25" s="282" t="s">
        <v>141</v>
      </c>
      <c r="O25" s="282" t="s">
        <v>142</v>
      </c>
      <c r="P25" s="282" t="s">
        <v>143</v>
      </c>
      <c r="Q25" s="282" t="s">
        <v>144</v>
      </c>
      <c r="R25" s="285" t="s">
        <v>145</v>
      </c>
      <c r="S25" s="282" t="s">
        <v>146</v>
      </c>
      <c r="T25" s="282" t="s">
        <v>147</v>
      </c>
      <c r="U25" s="282" t="s">
        <v>155</v>
      </c>
      <c r="V25" s="282" t="s">
        <v>156</v>
      </c>
      <c r="W25" s="282" t="s">
        <v>157</v>
      </c>
    </row>
    <row r="26" spans="1:31" s="248" customFormat="1" ht="30.75" thickBot="1" x14ac:dyDescent="0.3">
      <c r="A26" s="247" t="s">
        <v>285</v>
      </c>
      <c r="B26" s="248">
        <v>160</v>
      </c>
      <c r="C26" s="248">
        <v>88</v>
      </c>
      <c r="D26" s="248">
        <v>-3.6681185485188101</v>
      </c>
      <c r="E26" s="248">
        <v>2.31129404690483</v>
      </c>
      <c r="F26" s="248">
        <v>0.36895578613614299</v>
      </c>
      <c r="G26" s="248">
        <v>0.214154968425915</v>
      </c>
      <c r="H26" s="248">
        <v>0.75567033376395598</v>
      </c>
      <c r="I26" s="248">
        <v>0.34793464124647</v>
      </c>
      <c r="J26" s="248">
        <v>0.17348759062417901</v>
      </c>
      <c r="K26" s="248">
        <v>0.68927548606475297</v>
      </c>
      <c r="L26" s="286">
        <v>2.55244478086545E-2</v>
      </c>
      <c r="M26" s="248">
        <v>1.77921587736533E-2</v>
      </c>
      <c r="N26" s="248">
        <v>3.6617110055327501E-2</v>
      </c>
      <c r="O26" s="248">
        <v>0.493577177508563</v>
      </c>
      <c r="P26" s="248">
        <v>0.31486135739388998</v>
      </c>
      <c r="Q26" s="248">
        <v>0.83618996176551097</v>
      </c>
      <c r="R26" s="286">
        <v>1.1429605245149601</v>
      </c>
      <c r="S26" s="248">
        <v>0.688789757507975</v>
      </c>
      <c r="T26" s="248">
        <v>2.09233410736439</v>
      </c>
      <c r="U26" s="248">
        <v>4.8899999999999999E-2</v>
      </c>
      <c r="V26" s="248">
        <v>0.51429999999999998</v>
      </c>
      <c r="W26" s="248">
        <v>0.86321499999999796</v>
      </c>
    </row>
    <row r="27" spans="1:31" s="284" customFormat="1" x14ac:dyDescent="0.25">
      <c r="A27" s="283"/>
    </row>
    <row r="28" spans="1:31" ht="120" x14ac:dyDescent="0.25">
      <c r="A28" s="12" t="s">
        <v>286</v>
      </c>
    </row>
    <row r="29" spans="1:31" ht="45" x14ac:dyDescent="0.25">
      <c r="A29" s="397" t="s">
        <v>287</v>
      </c>
      <c r="B29" s="397" t="s">
        <v>288</v>
      </c>
      <c r="C29" s="398" t="s">
        <v>289</v>
      </c>
      <c r="D29" s="399" t="s">
        <v>290</v>
      </c>
      <c r="E29" s="398" t="s">
        <v>291</v>
      </c>
      <c r="F29" s="399" t="s">
        <v>292</v>
      </c>
      <c r="G29" s="398" t="s">
        <v>293</v>
      </c>
      <c r="I29" s="400" t="s">
        <v>294</v>
      </c>
    </row>
    <row r="30" spans="1:31" ht="16.5" thickBot="1" x14ac:dyDescent="0.3">
      <c r="A30" s="392" t="s">
        <v>295</v>
      </c>
      <c r="B30" s="392" t="s">
        <v>296</v>
      </c>
      <c r="C30" s="394">
        <v>20</v>
      </c>
      <c r="D30" s="396">
        <v>0.68927162442967105</v>
      </c>
      <c r="E30" s="393" t="s">
        <v>297</v>
      </c>
      <c r="F30" s="395">
        <v>0.68927162442967105</v>
      </c>
      <c r="G30" s="396">
        <v>2.8719651017902963E-2</v>
      </c>
      <c r="H30" s="248" t="s">
        <v>215</v>
      </c>
      <c r="I30" s="286">
        <f>_xlfn.PERCENTILE.INC(G30:G39, 0.5)</f>
        <v>1.6961243173616605E-2</v>
      </c>
    </row>
    <row r="31" spans="1:31" ht="15.75" thickBot="1" x14ac:dyDescent="0.3">
      <c r="A31" s="392" t="s">
        <v>295</v>
      </c>
      <c r="B31" s="392" t="s">
        <v>296</v>
      </c>
      <c r="C31" s="394">
        <v>18</v>
      </c>
      <c r="D31" s="396">
        <v>8.1000000000000003E-2</v>
      </c>
      <c r="E31" s="395" t="s">
        <v>298</v>
      </c>
      <c r="F31" s="395">
        <v>4.0500000000000001E-2</v>
      </c>
      <c r="G31" s="396">
        <v>1.5187499999999999E-3</v>
      </c>
      <c r="H31" s="248" t="s">
        <v>214</v>
      </c>
      <c r="I31" s="286">
        <f>_xlfn.PERCENTILE.INC(G30:G39, 0.95)</f>
        <v>9.6363102126762759E-2</v>
      </c>
    </row>
    <row r="32" spans="1:31" x14ac:dyDescent="0.25">
      <c r="A32" s="392" t="s">
        <v>295</v>
      </c>
      <c r="B32" s="392" t="s">
        <v>296</v>
      </c>
      <c r="C32" s="394">
        <v>18</v>
      </c>
      <c r="D32" s="396">
        <v>8.2000000000000003E-2</v>
      </c>
      <c r="E32" s="395" t="s">
        <v>298</v>
      </c>
      <c r="F32" s="395">
        <v>4.1000000000000002E-2</v>
      </c>
      <c r="G32" s="396">
        <v>1.5375E-3</v>
      </c>
    </row>
    <row r="33" spans="1:7" x14ac:dyDescent="0.25">
      <c r="A33" s="392" t="s">
        <v>295</v>
      </c>
      <c r="B33" s="392" t="s">
        <v>296</v>
      </c>
      <c r="C33" s="394">
        <v>20</v>
      </c>
      <c r="D33" s="396">
        <v>0.24973609580785183</v>
      </c>
      <c r="E33" s="395" t="s">
        <v>298</v>
      </c>
      <c r="F33" s="395">
        <v>0.12486804790392592</v>
      </c>
      <c r="G33" s="396">
        <v>5.2028353293302465E-3</v>
      </c>
    </row>
    <row r="34" spans="1:7" x14ac:dyDescent="0.25">
      <c r="A34" s="392" t="s">
        <v>295</v>
      </c>
      <c r="B34" s="392" t="s">
        <v>296</v>
      </c>
      <c r="C34" s="394">
        <v>20</v>
      </c>
      <c r="D34" s="396">
        <v>0.24973609580785183</v>
      </c>
      <c r="E34" s="395" t="s">
        <v>298</v>
      </c>
      <c r="F34" s="395">
        <v>0.12486804790392592</v>
      </c>
      <c r="G34" s="396">
        <v>5.2028353293302465E-3</v>
      </c>
    </row>
    <row r="35" spans="1:7" x14ac:dyDescent="0.25">
      <c r="A35" s="392" t="s">
        <v>295</v>
      </c>
      <c r="B35" s="392" t="s">
        <v>296</v>
      </c>
      <c r="C35" s="394">
        <v>20</v>
      </c>
      <c r="D35" s="396">
        <v>0.24973609580785183</v>
      </c>
      <c r="E35" s="395" t="s">
        <v>298</v>
      </c>
      <c r="F35" s="395">
        <v>0.12486804790392592</v>
      </c>
      <c r="G35" s="396">
        <v>5.2028353293302465E-3</v>
      </c>
    </row>
    <row r="36" spans="1:7" x14ac:dyDescent="0.25">
      <c r="A36" s="392" t="s">
        <v>295</v>
      </c>
      <c r="B36" s="392" t="s">
        <v>296</v>
      </c>
      <c r="C36" s="394">
        <v>25</v>
      </c>
      <c r="D36" s="396">
        <v>3.6612893684047059</v>
      </c>
      <c r="E36" s="395" t="s">
        <v>298</v>
      </c>
      <c r="F36" s="395">
        <v>1.8306446842023529</v>
      </c>
      <c r="G36" s="396">
        <v>9.5346077302205887E-2</v>
      </c>
    </row>
    <row r="37" spans="1:7" x14ac:dyDescent="0.25">
      <c r="A37" s="392" t="s">
        <v>295</v>
      </c>
      <c r="B37" s="392" t="s">
        <v>296</v>
      </c>
      <c r="C37" s="394">
        <v>76</v>
      </c>
      <c r="D37" s="396">
        <v>1.2204297894682354</v>
      </c>
      <c r="E37" s="395" t="s">
        <v>298</v>
      </c>
      <c r="F37" s="395">
        <v>0.61021489473411772</v>
      </c>
      <c r="G37" s="396">
        <v>9.661735833290197E-2</v>
      </c>
    </row>
    <row r="38" spans="1:7" x14ac:dyDescent="0.25">
      <c r="A38" s="392" t="s">
        <v>295</v>
      </c>
      <c r="B38" s="392" t="s">
        <v>296</v>
      </c>
      <c r="C38" s="394">
        <v>120</v>
      </c>
      <c r="D38" s="396">
        <v>0.76841875633185186</v>
      </c>
      <c r="E38" s="395" t="s">
        <v>298</v>
      </c>
      <c r="F38" s="395">
        <v>0.38420937816592593</v>
      </c>
      <c r="G38" s="396">
        <v>9.6052344541481496E-2</v>
      </c>
    </row>
    <row r="39" spans="1:7" x14ac:dyDescent="0.25">
      <c r="A39" s="392" t="s">
        <v>295</v>
      </c>
      <c r="B39" s="392" t="s">
        <v>296</v>
      </c>
      <c r="C39" s="394">
        <v>135</v>
      </c>
      <c r="D39" s="396">
        <v>0.67801654970457514</v>
      </c>
      <c r="E39" s="395" t="s">
        <v>298</v>
      </c>
      <c r="F39" s="395">
        <v>0.33900827485228757</v>
      </c>
      <c r="G39" s="396">
        <v>9.5346077302205887E-2</v>
      </c>
    </row>
  </sheetData>
  <sheetProtection sheet="1" objects="1" scenarios="1"/>
  <conditionalFormatting sqref="C29:C39">
    <cfRule type="containsText" dxfId="1" priority="2" operator="containsText" text="Not reported">
      <formula>NOT(ISERROR(SEARCH("Not reported",C29)))</formula>
    </cfRule>
  </conditionalFormatting>
  <conditionalFormatting sqref="G30:G39">
    <cfRule type="containsErrors" dxfId="0" priority="1">
      <formula>ISERROR(G30)</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CDDEB-ACCB-4224-A797-ED7A82453091}">
  <sheetPr>
    <tabColor rgb="FFFFC000"/>
  </sheetPr>
  <dimension ref="A1:AM74"/>
  <sheetViews>
    <sheetView tabSelected="1" zoomScale="80" zoomScaleNormal="80" workbookViewId="0">
      <pane ySplit="8" topLeftCell="A57" activePane="bottomLeft" state="frozen"/>
      <selection pane="bottomLeft" activeCell="R7" sqref="R7:Y7"/>
    </sheetView>
  </sheetViews>
  <sheetFormatPr defaultColWidth="9.28515625" defaultRowHeight="12.75" x14ac:dyDescent="0.2"/>
  <cols>
    <col min="1" max="2" width="14.28515625" style="81" customWidth="1"/>
    <col min="3" max="3" width="29.42578125" style="81" customWidth="1"/>
    <col min="4" max="4" width="29.85546875" style="81" customWidth="1"/>
    <col min="5" max="5" width="14.28515625" style="81" customWidth="1"/>
    <col min="6" max="6" width="17.5703125" style="81" customWidth="1"/>
    <col min="7" max="7" width="14.28515625" style="81" customWidth="1"/>
    <col min="8" max="8" width="28" style="81" customWidth="1"/>
    <col min="9" max="9" width="25" style="82" customWidth="1"/>
    <col min="10" max="10" width="17.28515625" style="81" customWidth="1"/>
    <col min="11" max="13" width="12.7109375" style="82" customWidth="1"/>
    <col min="14" max="15" width="12.7109375" style="80" customWidth="1"/>
    <col min="16" max="17" width="11" style="80" customWidth="1"/>
    <col min="18" max="18" width="8.28515625" style="80" customWidth="1"/>
    <col min="19" max="19" width="9.42578125" style="80" bestFit="1" customWidth="1"/>
    <col min="20" max="20" width="8.7109375" style="80" customWidth="1"/>
    <col min="21" max="21" width="9.5703125" style="80" customWidth="1"/>
    <col min="22" max="23" width="9.28515625" style="80" customWidth="1"/>
    <col min="24" max="24" width="8.42578125" style="80" customWidth="1"/>
    <col min="25" max="25" width="10" style="80" customWidth="1"/>
    <col min="26" max="26" width="17.85546875" style="80" customWidth="1"/>
    <col min="27" max="27" width="17.7109375" style="80" customWidth="1"/>
    <col min="28" max="29" width="15.28515625" style="81" customWidth="1"/>
    <col min="30" max="30" width="71.28515625" style="81" customWidth="1"/>
    <col min="31" max="34" width="9.28515625" style="1"/>
    <col min="35" max="35" width="9.28515625" style="1" customWidth="1"/>
    <col min="36" max="36" width="9.28515625" style="1"/>
    <col min="37" max="37" width="14.7109375" style="1" customWidth="1"/>
    <col min="38" max="38" width="17.5703125" style="1" customWidth="1"/>
    <col min="39" max="39" width="16.42578125" style="1" customWidth="1"/>
    <col min="40" max="16384" width="9.28515625" style="1"/>
  </cols>
  <sheetData>
    <row r="1" spans="1:39" ht="25.5" x14ac:dyDescent="0.2">
      <c r="F1" s="81" t="s">
        <v>299</v>
      </c>
      <c r="G1" s="1"/>
      <c r="H1" s="81" t="s">
        <v>300</v>
      </c>
    </row>
    <row r="2" spans="1:39" ht="32.1" customHeight="1" x14ac:dyDescent="0.2">
      <c r="B2" s="763" t="s">
        <v>85</v>
      </c>
      <c r="C2" s="234" t="s">
        <v>301</v>
      </c>
      <c r="D2" s="236" cm="1">
        <f t="array" ref="D2">SUMPRODUCT(($K$9:$K$64="W")*$P$9:$P$64*$T$9:$T$64)/(SUMIF($K$9:$K$64,"W",$P$9:$P$64))</f>
        <v>0.39589299574770359</v>
      </c>
      <c r="E2" s="40" t="s">
        <v>302</v>
      </c>
      <c r="F2" s="764">
        <f>SUMIF($K$9:$K$64,"W",$P$9:$P$64)</f>
        <v>1953</v>
      </c>
      <c r="G2" s="1"/>
      <c r="H2" s="81" t="s">
        <v>85</v>
      </c>
      <c r="I2" s="82" t="s">
        <v>301</v>
      </c>
      <c r="J2" s="81">
        <v>0.39589299574770365</v>
      </c>
      <c r="K2" s="82" t="s">
        <v>302</v>
      </c>
      <c r="L2" s="82">
        <v>1953</v>
      </c>
      <c r="AD2" s="1" t="s">
        <v>303</v>
      </c>
    </row>
    <row r="3" spans="1:39" ht="27.95" customHeight="1" x14ac:dyDescent="0.2">
      <c r="B3" s="763"/>
      <c r="C3" s="234" t="s">
        <v>304</v>
      </c>
      <c r="D3" s="237">
        <f>_xlfn.PERCENTILE.INC(Z9:Z64, 0.95)</f>
        <v>16.894364374505468</v>
      </c>
      <c r="E3" s="40" t="s">
        <v>302</v>
      </c>
      <c r="F3" s="764"/>
      <c r="G3" s="1"/>
      <c r="I3" s="1" t="s">
        <v>304</v>
      </c>
      <c r="J3" s="81">
        <v>16.894364374505468</v>
      </c>
      <c r="K3" s="82" t="s">
        <v>302</v>
      </c>
      <c r="AD3" s="1"/>
    </row>
    <row r="4" spans="1:39" ht="32.1" customHeight="1" x14ac:dyDescent="0.2">
      <c r="B4" s="763" t="s">
        <v>87</v>
      </c>
      <c r="C4" s="234" t="s">
        <v>301</v>
      </c>
      <c r="D4" s="235" cm="1">
        <f t="array" ref="D4">SUMPRODUCT(($K$9:$K$64="ONU")*$P$9:$P$64*$T$9:$T$64)/(SUMIF($K$9:$K$64,"ONU",$P$9:$P$64))</f>
        <v>1.1440065827035162E-2</v>
      </c>
      <c r="E4" s="40" t="s">
        <v>302</v>
      </c>
      <c r="F4" s="764">
        <f>SUMIF($K$9:$K$64,"ONU",$P$9:$P$64)</f>
        <v>580</v>
      </c>
      <c r="G4" s="1"/>
      <c r="H4" s="81" t="s">
        <v>87</v>
      </c>
      <c r="I4" s="82" t="s">
        <v>301</v>
      </c>
      <c r="J4" s="81">
        <v>1.1440065827035162E-2</v>
      </c>
      <c r="K4" s="82" t="s">
        <v>302</v>
      </c>
      <c r="L4" s="82">
        <v>580</v>
      </c>
      <c r="AD4" s="1"/>
    </row>
    <row r="5" spans="1:39" ht="25.5" customHeight="1" x14ac:dyDescent="0.2">
      <c r="B5" s="763"/>
      <c r="C5" s="234" t="s">
        <v>304</v>
      </c>
      <c r="D5" s="238">
        <f>S47</f>
        <v>9.8990416256867969E-2</v>
      </c>
      <c r="E5" s="40" t="s">
        <v>302</v>
      </c>
      <c r="F5" s="764"/>
      <c r="G5" s="1"/>
      <c r="I5" s="82" t="s">
        <v>304</v>
      </c>
      <c r="J5" s="81">
        <v>9.8990416256867969E-2</v>
      </c>
      <c r="K5" s="82" t="s">
        <v>302</v>
      </c>
      <c r="AD5" s="1"/>
    </row>
    <row r="6" spans="1:39" ht="51" x14ac:dyDescent="0.2">
      <c r="C6" s="233"/>
      <c r="D6" s="81" t="s">
        <v>305</v>
      </c>
      <c r="G6" s="1"/>
      <c r="AD6" s="1"/>
    </row>
    <row r="7" spans="1:39" ht="28.5" customHeight="1" x14ac:dyDescent="0.2">
      <c r="A7" s="402"/>
      <c r="B7" s="402"/>
      <c r="C7" s="402"/>
      <c r="D7" s="402"/>
      <c r="E7" s="402"/>
      <c r="F7" s="402"/>
      <c r="G7" s="402"/>
      <c r="H7" s="402"/>
      <c r="I7" s="403"/>
      <c r="J7" s="402"/>
      <c r="K7" s="402"/>
      <c r="L7" s="403"/>
      <c r="M7" s="403"/>
      <c r="N7" s="402"/>
      <c r="O7" s="402"/>
      <c r="P7" s="402"/>
      <c r="R7" s="767" t="s">
        <v>306</v>
      </c>
      <c r="S7" s="768"/>
      <c r="T7" s="768"/>
      <c r="U7" s="768"/>
      <c r="V7" s="768"/>
      <c r="W7" s="768"/>
      <c r="X7" s="768"/>
      <c r="Y7" s="769"/>
      <c r="AD7" s="402"/>
      <c r="AK7" s="765" t="s">
        <v>307</v>
      </c>
      <c r="AL7" s="766"/>
      <c r="AM7" s="766"/>
    </row>
    <row r="8" spans="1:39" ht="27" customHeight="1" x14ac:dyDescent="0.2">
      <c r="A8" s="689" t="s">
        <v>308</v>
      </c>
      <c r="B8" s="689" t="s">
        <v>309</v>
      </c>
      <c r="C8" s="689" t="s">
        <v>310</v>
      </c>
      <c r="D8" s="689" t="s">
        <v>311</v>
      </c>
      <c r="E8" s="689" t="s">
        <v>312</v>
      </c>
      <c r="F8" s="72" t="s">
        <v>313</v>
      </c>
      <c r="G8" s="72" t="s">
        <v>314</v>
      </c>
      <c r="H8" s="689" t="s">
        <v>315</v>
      </c>
      <c r="I8" s="73" t="s">
        <v>316</v>
      </c>
      <c r="J8" s="689" t="s">
        <v>317</v>
      </c>
      <c r="K8" s="689" t="s">
        <v>318</v>
      </c>
      <c r="L8" s="232" t="s">
        <v>319</v>
      </c>
      <c r="M8" s="232" t="s">
        <v>320</v>
      </c>
      <c r="N8" s="72" t="s">
        <v>321</v>
      </c>
      <c r="O8" s="72" t="s">
        <v>322</v>
      </c>
      <c r="P8" s="689" t="s">
        <v>323</v>
      </c>
      <c r="Q8" s="27" t="s">
        <v>324</v>
      </c>
      <c r="R8" s="74" t="s">
        <v>325</v>
      </c>
      <c r="S8" s="74" t="s">
        <v>326</v>
      </c>
      <c r="T8" s="74" t="s">
        <v>327</v>
      </c>
      <c r="U8" s="74" t="s">
        <v>328</v>
      </c>
      <c r="V8" s="74" t="s">
        <v>329</v>
      </c>
      <c r="W8" s="74" t="s">
        <v>330</v>
      </c>
      <c r="X8" s="74" t="s">
        <v>331</v>
      </c>
      <c r="Y8" s="74" t="s">
        <v>332</v>
      </c>
      <c r="Z8" s="27" t="s">
        <v>333</v>
      </c>
      <c r="AA8" s="27" t="s">
        <v>334</v>
      </c>
      <c r="AB8" s="69" t="s">
        <v>335</v>
      </c>
      <c r="AC8" s="69" t="s">
        <v>336</v>
      </c>
      <c r="AD8" s="689" t="s">
        <v>311</v>
      </c>
      <c r="AE8" s="401" t="s">
        <v>337</v>
      </c>
      <c r="AF8" s="401" t="s">
        <v>338</v>
      </c>
      <c r="AG8" s="401" t="s">
        <v>339</v>
      </c>
      <c r="AH8" s="401" t="s">
        <v>340</v>
      </c>
      <c r="AK8" s="35"/>
      <c r="AL8" s="40" t="s">
        <v>341</v>
      </c>
      <c r="AM8" s="35" t="s">
        <v>342</v>
      </c>
    </row>
    <row r="9" spans="1:39" s="306" customFormat="1" ht="63.75" x14ac:dyDescent="0.2">
      <c r="A9" s="60">
        <v>782889</v>
      </c>
      <c r="B9" s="60" t="s">
        <v>343</v>
      </c>
      <c r="C9" s="60" t="s">
        <v>344</v>
      </c>
      <c r="D9" s="60" t="s">
        <v>345</v>
      </c>
      <c r="E9" s="2" t="s">
        <v>346</v>
      </c>
      <c r="F9" s="2">
        <v>2001</v>
      </c>
      <c r="G9" s="2" t="s">
        <v>347</v>
      </c>
      <c r="H9" s="2" t="s">
        <v>348</v>
      </c>
      <c r="I9" s="2" t="s">
        <v>349</v>
      </c>
      <c r="J9" s="2" t="s">
        <v>350</v>
      </c>
      <c r="K9" s="682" t="s">
        <v>351</v>
      </c>
      <c r="L9" s="682" t="s">
        <v>341</v>
      </c>
      <c r="M9" s="682" t="s">
        <v>352</v>
      </c>
      <c r="N9" s="4"/>
      <c r="O9" s="682">
        <v>720</v>
      </c>
      <c r="P9" s="682">
        <v>16</v>
      </c>
      <c r="Q9" s="682"/>
      <c r="R9" s="682"/>
      <c r="S9" s="682"/>
      <c r="T9" s="35">
        <v>2.2441999999999998</v>
      </c>
      <c r="U9" s="35">
        <v>0.74909999999999999</v>
      </c>
      <c r="V9" s="682"/>
      <c r="W9" s="682"/>
      <c r="X9" s="682"/>
      <c r="Y9" s="192"/>
      <c r="Z9" s="192" t="str">
        <f t="shared" ref="Z9:Z40" si="0">IF(AND($K9="W",$S9&lt;&gt;""), $S9, "")</f>
        <v/>
      </c>
      <c r="AA9" s="192" t="str">
        <f t="shared" ref="AA9:AA40" si="1">IF(AND($K9="onu",$S9&lt;&gt;""), $S9, "")</f>
        <v/>
      </c>
      <c r="AB9" s="2" t="s">
        <v>353</v>
      </c>
      <c r="AC9" s="2"/>
      <c r="AD9" s="2" t="s">
        <v>354</v>
      </c>
      <c r="AE9" s="39" t="str">
        <f t="shared" ref="AE9:AE46" si="2">IF(AND($K9="W", $L9="TWA", $M9="PBZ",$Y9&lt;&gt;"", $AC9&lt;&gt;"ND"), $Y9, "")</f>
        <v/>
      </c>
      <c r="AF9" s="39" t="str">
        <f t="shared" ref="AF9:AF46" si="3">+IFERROR(LN(AE9),"")</f>
        <v/>
      </c>
      <c r="AG9" s="39" t="str">
        <f t="shared" ref="AG9:AG46" si="4">IF(AND($K9="W", $L9="Short-term", $M9="PBZ",$Y9&lt;&gt;"", $AC9&lt;&gt;"ND"), $Y9, "")</f>
        <v/>
      </c>
      <c r="AH9" s="39" t="str">
        <f t="shared" ref="AH9:AH46" si="5">+IFERROR(LN(AG9),"")</f>
        <v/>
      </c>
      <c r="AK9" s="404" t="s">
        <v>355</v>
      </c>
      <c r="AL9" s="406">
        <f>COUNTIFS($AC$9:$AC$61, "ND", $L$9:$L$61, AL$8,$K$9:$K$61,"W", $M$9:$M$61, "PBZ")</f>
        <v>1</v>
      </c>
      <c r="AM9" s="406">
        <f>COUNTIFS($AC$9:$AC$61, "ND", $L$9:$L$61, AM$8,$K$9:$K$61,"W", $M$9:$M$61, "PBZ")</f>
        <v>0</v>
      </c>
    </row>
    <row r="10" spans="1:39" ht="51" x14ac:dyDescent="0.2">
      <c r="A10" s="60">
        <v>782889</v>
      </c>
      <c r="B10" s="60" t="s">
        <v>343</v>
      </c>
      <c r="C10" s="60" t="s">
        <v>344</v>
      </c>
      <c r="D10" s="60" t="s">
        <v>356</v>
      </c>
      <c r="E10" s="2" t="s">
        <v>346</v>
      </c>
      <c r="F10" s="2">
        <v>2001</v>
      </c>
      <c r="G10" s="2" t="s">
        <v>347</v>
      </c>
      <c r="H10" s="2" t="s">
        <v>348</v>
      </c>
      <c r="I10" s="2" t="s">
        <v>349</v>
      </c>
      <c r="J10" s="2" t="s">
        <v>349</v>
      </c>
      <c r="K10" s="682" t="s">
        <v>87</v>
      </c>
      <c r="L10" s="682" t="s">
        <v>341</v>
      </c>
      <c r="M10" s="682" t="s">
        <v>352</v>
      </c>
      <c r="N10" s="4"/>
      <c r="O10" s="682">
        <v>720</v>
      </c>
      <c r="P10" s="682">
        <v>33</v>
      </c>
      <c r="Q10" s="682"/>
      <c r="R10" s="682"/>
      <c r="S10" s="682"/>
      <c r="T10" s="35">
        <v>1.84E-2</v>
      </c>
      <c r="U10" s="35">
        <v>5.4999999999999997E-3</v>
      </c>
      <c r="V10" s="682"/>
      <c r="W10" s="682"/>
      <c r="X10" s="682"/>
      <c r="Y10" s="192"/>
      <c r="Z10" s="192" t="str">
        <f t="shared" si="0"/>
        <v/>
      </c>
      <c r="AA10" s="192" t="str">
        <f t="shared" si="1"/>
        <v/>
      </c>
      <c r="AB10" s="2" t="s">
        <v>353</v>
      </c>
      <c r="AC10" s="2"/>
      <c r="AD10" s="2" t="s">
        <v>354</v>
      </c>
      <c r="AE10" s="39" t="str">
        <f t="shared" si="2"/>
        <v/>
      </c>
      <c r="AF10" s="39" t="str">
        <f t="shared" si="3"/>
        <v/>
      </c>
      <c r="AG10" s="39" t="str">
        <f t="shared" si="4"/>
        <v/>
      </c>
      <c r="AH10" s="39" t="str">
        <f t="shared" si="5"/>
        <v/>
      </c>
    </row>
    <row r="11" spans="1:39" ht="25.5" x14ac:dyDescent="0.2">
      <c r="A11" s="409">
        <v>94288</v>
      </c>
      <c r="B11" s="409" t="s">
        <v>357</v>
      </c>
      <c r="C11" s="409" t="s">
        <v>358</v>
      </c>
      <c r="D11" s="409" t="s">
        <v>345</v>
      </c>
      <c r="E11" s="409" t="s">
        <v>359</v>
      </c>
      <c r="F11" s="409">
        <v>2003</v>
      </c>
      <c r="G11" s="409" t="s">
        <v>360</v>
      </c>
      <c r="H11" s="409" t="s">
        <v>361</v>
      </c>
      <c r="I11" s="409" t="s">
        <v>349</v>
      </c>
      <c r="J11" s="409" t="s">
        <v>362</v>
      </c>
      <c r="K11" s="410" t="s">
        <v>351</v>
      </c>
      <c r="L11" s="410" t="s">
        <v>341</v>
      </c>
      <c r="M11" s="410" t="s">
        <v>352</v>
      </c>
      <c r="N11" s="411"/>
      <c r="O11" s="410">
        <v>480</v>
      </c>
      <c r="P11" s="410">
        <v>7</v>
      </c>
      <c r="Q11" s="410"/>
      <c r="R11" s="412">
        <v>9.0402206627276699E-4</v>
      </c>
      <c r="S11" s="412">
        <v>3.0578546391676342</v>
      </c>
      <c r="T11" s="412">
        <v>1.0943187112231842</v>
      </c>
      <c r="U11" s="412"/>
      <c r="V11" s="412">
        <v>0.18170843532082617</v>
      </c>
      <c r="W11" s="412"/>
      <c r="X11" s="412">
        <v>1.3275564043215582</v>
      </c>
      <c r="Y11" s="407"/>
      <c r="Z11" s="405">
        <f t="shared" si="0"/>
        <v>3.0578546391676342</v>
      </c>
      <c r="AA11" s="405" t="str">
        <f t="shared" si="1"/>
        <v/>
      </c>
      <c r="AB11" s="409" t="s">
        <v>363</v>
      </c>
      <c r="AC11" s="409"/>
      <c r="AD11" s="409" t="s">
        <v>364</v>
      </c>
      <c r="AE11" s="408" t="str">
        <f t="shared" si="2"/>
        <v/>
      </c>
      <c r="AF11" s="408" t="str">
        <f t="shared" si="3"/>
        <v/>
      </c>
      <c r="AG11" s="408" t="str">
        <f t="shared" si="4"/>
        <v/>
      </c>
      <c r="AH11" s="408" t="str">
        <f t="shared" si="5"/>
        <v/>
      </c>
    </row>
    <row r="12" spans="1:39" s="306" customFormat="1" ht="25.5" x14ac:dyDescent="0.2">
      <c r="A12" s="409">
        <v>94288</v>
      </c>
      <c r="B12" s="409" t="s">
        <v>357</v>
      </c>
      <c r="C12" s="409" t="s">
        <v>358</v>
      </c>
      <c r="D12" s="409" t="s">
        <v>345</v>
      </c>
      <c r="E12" s="409" t="s">
        <v>359</v>
      </c>
      <c r="F12" s="409">
        <v>2003</v>
      </c>
      <c r="G12" s="409" t="s">
        <v>360</v>
      </c>
      <c r="H12" s="409" t="s">
        <v>361</v>
      </c>
      <c r="I12" s="409" t="s">
        <v>349</v>
      </c>
      <c r="J12" s="409" t="s">
        <v>362</v>
      </c>
      <c r="K12" s="410" t="s">
        <v>351</v>
      </c>
      <c r="L12" s="410" t="s">
        <v>341</v>
      </c>
      <c r="M12" s="410" t="s">
        <v>352</v>
      </c>
      <c r="N12" s="411"/>
      <c r="O12" s="410">
        <v>480</v>
      </c>
      <c r="P12" s="410">
        <v>9</v>
      </c>
      <c r="Q12" s="410"/>
      <c r="R12" s="412">
        <v>1.6724408226046188E-2</v>
      </c>
      <c r="S12" s="412">
        <v>4.7999051608752561</v>
      </c>
      <c r="T12" s="412">
        <v>0.67937258280398427</v>
      </c>
      <c r="U12" s="412"/>
      <c r="V12" s="412">
        <v>0.14012342027227886</v>
      </c>
      <c r="W12" s="412"/>
      <c r="X12" s="412">
        <v>7.0513721169275817E-2</v>
      </c>
      <c r="Y12" s="407"/>
      <c r="Z12" s="405">
        <f t="shared" si="0"/>
        <v>4.7999051608752561</v>
      </c>
      <c r="AA12" s="405" t="str">
        <f t="shared" si="1"/>
        <v/>
      </c>
      <c r="AB12" s="409" t="s">
        <v>363</v>
      </c>
      <c r="AC12" s="409"/>
      <c r="AD12" s="409" t="s">
        <v>365</v>
      </c>
      <c r="AE12" s="408" t="str">
        <f t="shared" si="2"/>
        <v/>
      </c>
      <c r="AF12" s="408" t="str">
        <f t="shared" si="3"/>
        <v/>
      </c>
      <c r="AG12" s="408" t="str">
        <f t="shared" si="4"/>
        <v/>
      </c>
      <c r="AH12" s="408" t="str">
        <f t="shared" si="5"/>
        <v/>
      </c>
    </row>
    <row r="13" spans="1:39" s="306" customFormat="1" ht="25.5" x14ac:dyDescent="0.2">
      <c r="A13" s="409">
        <v>94288</v>
      </c>
      <c r="B13" s="409" t="s">
        <v>357</v>
      </c>
      <c r="C13" s="409" t="s">
        <v>358</v>
      </c>
      <c r="D13" s="409" t="s">
        <v>345</v>
      </c>
      <c r="E13" s="409" t="s">
        <v>359</v>
      </c>
      <c r="F13" s="409">
        <v>2003</v>
      </c>
      <c r="G13" s="409" t="s">
        <v>360</v>
      </c>
      <c r="H13" s="409" t="s">
        <v>361</v>
      </c>
      <c r="I13" s="409" t="s">
        <v>349</v>
      </c>
      <c r="J13" s="409" t="s">
        <v>362</v>
      </c>
      <c r="K13" s="410" t="s">
        <v>351</v>
      </c>
      <c r="L13" s="410" t="s">
        <v>341</v>
      </c>
      <c r="M13" s="410" t="s">
        <v>352</v>
      </c>
      <c r="N13" s="411"/>
      <c r="O13" s="410">
        <v>480</v>
      </c>
      <c r="P13" s="410">
        <v>10</v>
      </c>
      <c r="Q13" s="410"/>
      <c r="R13" s="412">
        <v>3.0736750253274079E-2</v>
      </c>
      <c r="S13" s="412">
        <v>1.9956287112971329</v>
      </c>
      <c r="T13" s="412">
        <v>0.50580034607961311</v>
      </c>
      <c r="U13" s="412"/>
      <c r="V13" s="412">
        <v>0.21199317454096384</v>
      </c>
      <c r="W13" s="412"/>
      <c r="X13" s="412">
        <v>0.18577653461905361</v>
      </c>
      <c r="Y13" s="407"/>
      <c r="Z13" s="405">
        <f t="shared" si="0"/>
        <v>1.9956287112971329</v>
      </c>
      <c r="AA13" s="405" t="str">
        <f t="shared" si="1"/>
        <v/>
      </c>
      <c r="AB13" s="409" t="s">
        <v>363</v>
      </c>
      <c r="AC13" s="409"/>
      <c r="AD13" s="409" t="s">
        <v>365</v>
      </c>
      <c r="AE13" s="408" t="str">
        <f t="shared" si="2"/>
        <v/>
      </c>
      <c r="AF13" s="408" t="str">
        <f t="shared" si="3"/>
        <v/>
      </c>
      <c r="AG13" s="408" t="str">
        <f t="shared" si="4"/>
        <v/>
      </c>
      <c r="AH13" s="408" t="str">
        <f t="shared" si="5"/>
        <v/>
      </c>
    </row>
    <row r="14" spans="1:39" s="306" customFormat="1" ht="25.5" x14ac:dyDescent="0.2">
      <c r="A14" s="409">
        <v>94288</v>
      </c>
      <c r="B14" s="409" t="s">
        <v>357</v>
      </c>
      <c r="C14" s="409" t="s">
        <v>358</v>
      </c>
      <c r="D14" s="409" t="s">
        <v>345</v>
      </c>
      <c r="E14" s="409" t="s">
        <v>359</v>
      </c>
      <c r="F14" s="409">
        <v>2003</v>
      </c>
      <c r="G14" s="409" t="s">
        <v>360</v>
      </c>
      <c r="H14" s="409" t="s">
        <v>361</v>
      </c>
      <c r="I14" s="409" t="s">
        <v>349</v>
      </c>
      <c r="J14" s="409" t="s">
        <v>362</v>
      </c>
      <c r="K14" s="410" t="s">
        <v>351</v>
      </c>
      <c r="L14" s="410" t="s">
        <v>341</v>
      </c>
      <c r="M14" s="410" t="s">
        <v>352</v>
      </c>
      <c r="N14" s="411"/>
      <c r="O14" s="410">
        <v>480</v>
      </c>
      <c r="P14" s="410">
        <v>10</v>
      </c>
      <c r="Q14" s="410"/>
      <c r="R14" s="412">
        <v>1.3108319960955121E-2</v>
      </c>
      <c r="S14" s="412">
        <v>1.4676798245938372</v>
      </c>
      <c r="T14" s="412">
        <v>0.37878524576828931</v>
      </c>
      <c r="U14" s="412"/>
      <c r="V14" s="412">
        <v>0.14554755266991548</v>
      </c>
      <c r="W14" s="412"/>
      <c r="X14" s="412">
        <v>0.24860606822501094</v>
      </c>
      <c r="Y14" s="407"/>
      <c r="Z14" s="405">
        <f t="shared" si="0"/>
        <v>1.4676798245938372</v>
      </c>
      <c r="AA14" s="405" t="str">
        <f t="shared" si="1"/>
        <v/>
      </c>
      <c r="AB14" s="409" t="s">
        <v>363</v>
      </c>
      <c r="AC14" s="409"/>
      <c r="AD14" s="409" t="s">
        <v>365</v>
      </c>
      <c r="AE14" s="408" t="str">
        <f t="shared" si="2"/>
        <v/>
      </c>
      <c r="AF14" s="408" t="str">
        <f t="shared" si="3"/>
        <v/>
      </c>
      <c r="AG14" s="408" t="str">
        <f t="shared" si="4"/>
        <v/>
      </c>
      <c r="AH14" s="408" t="str">
        <f t="shared" si="5"/>
        <v/>
      </c>
    </row>
    <row r="15" spans="1:39" s="306" customFormat="1" ht="25.5" x14ac:dyDescent="0.2">
      <c r="A15" s="409">
        <v>94288</v>
      </c>
      <c r="B15" s="409" t="s">
        <v>357</v>
      </c>
      <c r="C15" s="409" t="s">
        <v>358</v>
      </c>
      <c r="D15" s="409" t="s">
        <v>345</v>
      </c>
      <c r="E15" s="409" t="s">
        <v>359</v>
      </c>
      <c r="F15" s="409">
        <v>2003</v>
      </c>
      <c r="G15" s="409" t="s">
        <v>360</v>
      </c>
      <c r="H15" s="409" t="s">
        <v>361</v>
      </c>
      <c r="I15" s="409" t="s">
        <v>349</v>
      </c>
      <c r="J15" s="409" t="s">
        <v>362</v>
      </c>
      <c r="K15" s="410" t="s">
        <v>351</v>
      </c>
      <c r="L15" s="410" t="s">
        <v>341</v>
      </c>
      <c r="M15" s="410" t="s">
        <v>352</v>
      </c>
      <c r="N15" s="411"/>
      <c r="O15" s="410">
        <v>480</v>
      </c>
      <c r="P15" s="410">
        <v>11</v>
      </c>
      <c r="Q15" s="410"/>
      <c r="R15" s="412">
        <v>9.0402206627276699E-4</v>
      </c>
      <c r="S15" s="412">
        <v>0.79644344038630766</v>
      </c>
      <c r="T15" s="412">
        <v>0.28973907224042184</v>
      </c>
      <c r="U15" s="412"/>
      <c r="V15" s="412">
        <v>7.9101930798867098E-2</v>
      </c>
      <c r="W15" s="412"/>
      <c r="X15" s="412">
        <v>0.14916364093500656</v>
      </c>
      <c r="Y15" s="407"/>
      <c r="Z15" s="405">
        <f t="shared" si="0"/>
        <v>0.79644344038630766</v>
      </c>
      <c r="AA15" s="405" t="str">
        <f t="shared" si="1"/>
        <v/>
      </c>
      <c r="AB15" s="409" t="s">
        <v>363</v>
      </c>
      <c r="AC15" s="409"/>
      <c r="AD15" s="409" t="s">
        <v>365</v>
      </c>
      <c r="AE15" s="408" t="str">
        <f t="shared" si="2"/>
        <v/>
      </c>
      <c r="AF15" s="408" t="str">
        <f t="shared" si="3"/>
        <v/>
      </c>
      <c r="AG15" s="408" t="str">
        <f t="shared" si="4"/>
        <v/>
      </c>
      <c r="AH15" s="408" t="str">
        <f t="shared" si="5"/>
        <v/>
      </c>
    </row>
    <row r="16" spans="1:39" s="306" customFormat="1" ht="25.5" x14ac:dyDescent="0.2">
      <c r="A16" s="409">
        <v>94288</v>
      </c>
      <c r="B16" s="409" t="s">
        <v>357</v>
      </c>
      <c r="C16" s="409" t="s">
        <v>358</v>
      </c>
      <c r="D16" s="409" t="s">
        <v>345</v>
      </c>
      <c r="E16" s="409" t="s">
        <v>359</v>
      </c>
      <c r="F16" s="409">
        <v>2003</v>
      </c>
      <c r="G16" s="409" t="s">
        <v>360</v>
      </c>
      <c r="H16" s="409" t="s">
        <v>361</v>
      </c>
      <c r="I16" s="409" t="s">
        <v>349</v>
      </c>
      <c r="J16" s="409" t="s">
        <v>362</v>
      </c>
      <c r="K16" s="410" t="s">
        <v>351</v>
      </c>
      <c r="L16" s="410" t="s">
        <v>341</v>
      </c>
      <c r="M16" s="410" t="s">
        <v>352</v>
      </c>
      <c r="N16" s="411"/>
      <c r="O16" s="410">
        <v>480</v>
      </c>
      <c r="P16" s="410">
        <v>10</v>
      </c>
      <c r="Q16" s="410"/>
      <c r="R16" s="412">
        <v>2.8024684054455774E-2</v>
      </c>
      <c r="S16" s="412">
        <v>17.641990623313045</v>
      </c>
      <c r="T16" s="412">
        <v>3.3484977334743289</v>
      </c>
      <c r="U16" s="412"/>
      <c r="V16" s="412">
        <v>0.77384288872948848</v>
      </c>
      <c r="W16" s="412"/>
      <c r="X16" s="412">
        <v>0.72412167508448633</v>
      </c>
      <c r="Y16" s="407"/>
      <c r="Z16" s="405">
        <f t="shared" si="0"/>
        <v>17.641990623313045</v>
      </c>
      <c r="AA16" s="405" t="str">
        <f t="shared" si="1"/>
        <v/>
      </c>
      <c r="AB16" s="409" t="s">
        <v>363</v>
      </c>
      <c r="AC16" s="409"/>
      <c r="AD16" s="409" t="s">
        <v>365</v>
      </c>
      <c r="AE16" s="408" t="str">
        <f t="shared" si="2"/>
        <v/>
      </c>
      <c r="AF16" s="408" t="str">
        <f t="shared" si="3"/>
        <v/>
      </c>
      <c r="AG16" s="408" t="str">
        <f t="shared" si="4"/>
        <v/>
      </c>
      <c r="AH16" s="408" t="str">
        <f t="shared" si="5"/>
        <v/>
      </c>
    </row>
    <row r="17" spans="1:34" s="306" customFormat="1" ht="105" customHeight="1" x14ac:dyDescent="0.2">
      <c r="A17" s="409">
        <v>94288</v>
      </c>
      <c r="B17" s="409" t="s">
        <v>357</v>
      </c>
      <c r="C17" s="409" t="s">
        <v>358</v>
      </c>
      <c r="D17" s="409" t="s">
        <v>345</v>
      </c>
      <c r="E17" s="409" t="s">
        <v>359</v>
      </c>
      <c r="F17" s="409">
        <v>2003</v>
      </c>
      <c r="G17" s="409" t="s">
        <v>360</v>
      </c>
      <c r="H17" s="409" t="s">
        <v>361</v>
      </c>
      <c r="I17" s="409" t="s">
        <v>349</v>
      </c>
      <c r="J17" s="409" t="s">
        <v>362</v>
      </c>
      <c r="K17" s="410" t="s">
        <v>351</v>
      </c>
      <c r="L17" s="410" t="s">
        <v>341</v>
      </c>
      <c r="M17" s="410" t="s">
        <v>352</v>
      </c>
      <c r="N17" s="411"/>
      <c r="O17" s="410">
        <v>480</v>
      </c>
      <c r="P17" s="410">
        <v>8</v>
      </c>
      <c r="Q17" s="410"/>
      <c r="R17" s="412">
        <v>4.9721213645002177E-3</v>
      </c>
      <c r="S17" s="412">
        <v>0.31143560183096819</v>
      </c>
      <c r="T17" s="412">
        <v>8.4978074229640085E-2</v>
      </c>
      <c r="U17" s="412"/>
      <c r="V17" s="412">
        <v>3.5708871617774293E-2</v>
      </c>
      <c r="W17" s="412"/>
      <c r="X17" s="412">
        <v>3.7968926783456217E-2</v>
      </c>
      <c r="Y17" s="407"/>
      <c r="Z17" s="405">
        <f t="shared" si="0"/>
        <v>0.31143560183096819</v>
      </c>
      <c r="AA17" s="405" t="str">
        <f t="shared" si="1"/>
        <v/>
      </c>
      <c r="AB17" s="409" t="s">
        <v>363</v>
      </c>
      <c r="AC17" s="409"/>
      <c r="AD17" s="409" t="s">
        <v>365</v>
      </c>
      <c r="AE17" s="408" t="str">
        <f t="shared" si="2"/>
        <v/>
      </c>
      <c r="AF17" s="408" t="str">
        <f t="shared" si="3"/>
        <v/>
      </c>
      <c r="AG17" s="408" t="str">
        <f t="shared" si="4"/>
        <v/>
      </c>
      <c r="AH17" s="408" t="str">
        <f t="shared" si="5"/>
        <v/>
      </c>
    </row>
    <row r="18" spans="1:34" s="306" customFormat="1" ht="25.5" x14ac:dyDescent="0.2">
      <c r="A18" s="409">
        <v>94288</v>
      </c>
      <c r="B18" s="409" t="s">
        <v>357</v>
      </c>
      <c r="C18" s="409" t="s">
        <v>358</v>
      </c>
      <c r="D18" s="409" t="s">
        <v>345</v>
      </c>
      <c r="E18" s="409" t="s">
        <v>359</v>
      </c>
      <c r="F18" s="409">
        <v>2003</v>
      </c>
      <c r="G18" s="409" t="s">
        <v>360</v>
      </c>
      <c r="H18" s="409" t="s">
        <v>361</v>
      </c>
      <c r="I18" s="409" t="s">
        <v>349</v>
      </c>
      <c r="J18" s="409" t="s">
        <v>362</v>
      </c>
      <c r="K18" s="410" t="s">
        <v>351</v>
      </c>
      <c r="L18" s="410" t="s">
        <v>341</v>
      </c>
      <c r="M18" s="410" t="s">
        <v>352</v>
      </c>
      <c r="N18" s="411"/>
      <c r="O18" s="410">
        <v>480</v>
      </c>
      <c r="P18" s="410">
        <v>8</v>
      </c>
      <c r="Q18" s="410"/>
      <c r="R18" s="412">
        <v>9.0402206627276699E-4</v>
      </c>
      <c r="S18" s="412">
        <v>1.0473095637770005</v>
      </c>
      <c r="T18" s="412">
        <v>0.21244518557410022</v>
      </c>
      <c r="U18" s="412"/>
      <c r="V18" s="412">
        <v>5.9213445340866235E-2</v>
      </c>
      <c r="W18" s="412"/>
      <c r="X18" s="412">
        <v>8.3622041130230945E-2</v>
      </c>
      <c r="Y18" s="407"/>
      <c r="Z18" s="405">
        <f t="shared" si="0"/>
        <v>1.0473095637770005</v>
      </c>
      <c r="AA18" s="405" t="str">
        <f t="shared" si="1"/>
        <v/>
      </c>
      <c r="AB18" s="409" t="s">
        <v>363</v>
      </c>
      <c r="AC18" s="409"/>
      <c r="AD18" s="409" t="s">
        <v>365</v>
      </c>
      <c r="AE18" s="408" t="str">
        <f t="shared" si="2"/>
        <v/>
      </c>
      <c r="AF18" s="408" t="str">
        <f t="shared" si="3"/>
        <v/>
      </c>
      <c r="AG18" s="408" t="str">
        <f t="shared" si="4"/>
        <v/>
      </c>
      <c r="AH18" s="408" t="str">
        <f t="shared" si="5"/>
        <v/>
      </c>
    </row>
    <row r="19" spans="1:34" s="306" customFormat="1" ht="25.5" x14ac:dyDescent="0.2">
      <c r="A19" s="409">
        <v>94288</v>
      </c>
      <c r="B19" s="409" t="s">
        <v>357</v>
      </c>
      <c r="C19" s="409" t="s">
        <v>358</v>
      </c>
      <c r="D19" s="409" t="s">
        <v>345</v>
      </c>
      <c r="E19" s="409" t="s">
        <v>359</v>
      </c>
      <c r="F19" s="409">
        <v>2003</v>
      </c>
      <c r="G19" s="409" t="s">
        <v>360</v>
      </c>
      <c r="H19" s="409" t="s">
        <v>361</v>
      </c>
      <c r="I19" s="409" t="s">
        <v>349</v>
      </c>
      <c r="J19" s="409" t="s">
        <v>362</v>
      </c>
      <c r="K19" s="410" t="s">
        <v>351</v>
      </c>
      <c r="L19" s="410" t="s">
        <v>341</v>
      </c>
      <c r="M19" s="410" t="s">
        <v>352</v>
      </c>
      <c r="N19" s="411"/>
      <c r="O19" s="410">
        <v>480</v>
      </c>
      <c r="P19" s="410">
        <v>10</v>
      </c>
      <c r="Q19" s="410"/>
      <c r="R19" s="412">
        <v>9.0402206627276699E-4</v>
      </c>
      <c r="S19" s="412">
        <v>1.0473095637770005</v>
      </c>
      <c r="T19" s="412">
        <v>0.14735559680246102</v>
      </c>
      <c r="U19" s="412"/>
      <c r="V19" s="412">
        <v>1.5820386159773422E-2</v>
      </c>
      <c r="W19" s="412"/>
      <c r="X19" s="412">
        <v>1.4012342027227887E-2</v>
      </c>
      <c r="Y19" s="407"/>
      <c r="Z19" s="405">
        <f t="shared" si="0"/>
        <v>1.0473095637770005</v>
      </c>
      <c r="AA19" s="405" t="str">
        <f t="shared" si="1"/>
        <v/>
      </c>
      <c r="AB19" s="409" t="s">
        <v>363</v>
      </c>
      <c r="AC19" s="409"/>
      <c r="AD19" s="409" t="s">
        <v>365</v>
      </c>
      <c r="AE19" s="408" t="str">
        <f t="shared" si="2"/>
        <v/>
      </c>
      <c r="AF19" s="408" t="str">
        <f t="shared" si="3"/>
        <v/>
      </c>
      <c r="AG19" s="408" t="str">
        <f t="shared" si="4"/>
        <v/>
      </c>
      <c r="AH19" s="408" t="str">
        <f t="shared" si="5"/>
        <v/>
      </c>
    </row>
    <row r="20" spans="1:34" s="306" customFormat="1" ht="53.25" customHeight="1" x14ac:dyDescent="0.2">
      <c r="A20" s="409">
        <v>94288</v>
      </c>
      <c r="B20" s="409" t="s">
        <v>357</v>
      </c>
      <c r="C20" s="409" t="s">
        <v>358</v>
      </c>
      <c r="D20" s="409" t="s">
        <v>345</v>
      </c>
      <c r="E20" s="409" t="s">
        <v>359</v>
      </c>
      <c r="F20" s="409">
        <v>2003</v>
      </c>
      <c r="G20" s="409" t="s">
        <v>360</v>
      </c>
      <c r="H20" s="409" t="s">
        <v>361</v>
      </c>
      <c r="I20" s="409" t="s">
        <v>349</v>
      </c>
      <c r="J20" s="409" t="s">
        <v>362</v>
      </c>
      <c r="K20" s="410" t="s">
        <v>351</v>
      </c>
      <c r="L20" s="410" t="s">
        <v>341</v>
      </c>
      <c r="M20" s="410" t="s">
        <v>352</v>
      </c>
      <c r="N20" s="411"/>
      <c r="O20" s="410">
        <v>480</v>
      </c>
      <c r="P20" s="410">
        <v>10</v>
      </c>
      <c r="Q20" s="410"/>
      <c r="R20" s="412">
        <v>4.9721213645002177E-3</v>
      </c>
      <c r="S20" s="412">
        <v>2.131232021238048</v>
      </c>
      <c r="T20" s="412">
        <v>0.52162073223938643</v>
      </c>
      <c r="U20" s="412"/>
      <c r="V20" s="412">
        <v>7.8197908732594329E-2</v>
      </c>
      <c r="W20" s="412"/>
      <c r="X20" s="412">
        <v>6.6445621871048369E-2</v>
      </c>
      <c r="Y20" s="407"/>
      <c r="Z20" s="405">
        <f t="shared" si="0"/>
        <v>2.131232021238048</v>
      </c>
      <c r="AA20" s="405" t="str">
        <f t="shared" si="1"/>
        <v/>
      </c>
      <c r="AB20" s="409" t="s">
        <v>363</v>
      </c>
      <c r="AC20" s="409"/>
      <c r="AD20" s="409" t="s">
        <v>365</v>
      </c>
      <c r="AE20" s="408" t="str">
        <f t="shared" si="2"/>
        <v/>
      </c>
      <c r="AF20" s="408" t="str">
        <f t="shared" si="3"/>
        <v/>
      </c>
      <c r="AG20" s="408" t="str">
        <f t="shared" si="4"/>
        <v/>
      </c>
      <c r="AH20" s="408" t="str">
        <f t="shared" si="5"/>
        <v/>
      </c>
    </row>
    <row r="21" spans="1:34" s="306" customFormat="1" ht="25.5" x14ac:dyDescent="0.2">
      <c r="A21" s="409">
        <v>94288</v>
      </c>
      <c r="B21" s="409" t="s">
        <v>357</v>
      </c>
      <c r="C21" s="409" t="s">
        <v>358</v>
      </c>
      <c r="D21" s="409" t="s">
        <v>345</v>
      </c>
      <c r="E21" s="409" t="s">
        <v>359</v>
      </c>
      <c r="F21" s="409">
        <v>2003</v>
      </c>
      <c r="G21" s="409" t="s">
        <v>360</v>
      </c>
      <c r="H21" s="409" t="s">
        <v>361</v>
      </c>
      <c r="I21" s="409" t="s">
        <v>349</v>
      </c>
      <c r="J21" s="409" t="s">
        <v>362</v>
      </c>
      <c r="K21" s="410" t="s">
        <v>351</v>
      </c>
      <c r="L21" s="410" t="s">
        <v>341</v>
      </c>
      <c r="M21" s="410" t="s">
        <v>352</v>
      </c>
      <c r="N21" s="411"/>
      <c r="O21" s="410">
        <v>480</v>
      </c>
      <c r="P21" s="410">
        <v>10</v>
      </c>
      <c r="Q21" s="410"/>
      <c r="R21" s="412">
        <v>9.0402206627276699E-4</v>
      </c>
      <c r="S21" s="412">
        <v>0.53201698600152336</v>
      </c>
      <c r="T21" s="412">
        <v>0.12927515547700566</v>
      </c>
      <c r="U21" s="412"/>
      <c r="V21" s="412">
        <v>5.0173224678138569E-2</v>
      </c>
      <c r="W21" s="412"/>
      <c r="X21" s="412">
        <v>7.5485842533776049E-2</v>
      </c>
      <c r="Y21" s="407"/>
      <c r="Z21" s="405">
        <f t="shared" si="0"/>
        <v>0.53201698600152336</v>
      </c>
      <c r="AA21" s="405" t="str">
        <f t="shared" si="1"/>
        <v/>
      </c>
      <c r="AB21" s="409" t="s">
        <v>363</v>
      </c>
      <c r="AC21" s="409"/>
      <c r="AD21" s="409" t="s">
        <v>365</v>
      </c>
      <c r="AE21" s="408" t="str">
        <f t="shared" si="2"/>
        <v/>
      </c>
      <c r="AF21" s="408" t="str">
        <f t="shared" si="3"/>
        <v/>
      </c>
      <c r="AG21" s="408" t="str">
        <f t="shared" si="4"/>
        <v/>
      </c>
      <c r="AH21" s="408" t="str">
        <f t="shared" si="5"/>
        <v/>
      </c>
    </row>
    <row r="22" spans="1:34" s="306" customFormat="1" ht="25.5" x14ac:dyDescent="0.2">
      <c r="A22" s="409">
        <v>94288</v>
      </c>
      <c r="B22" s="409" t="s">
        <v>357</v>
      </c>
      <c r="C22" s="409" t="s">
        <v>358</v>
      </c>
      <c r="D22" s="409" t="s">
        <v>345</v>
      </c>
      <c r="E22" s="409" t="s">
        <v>359</v>
      </c>
      <c r="F22" s="409">
        <v>2003</v>
      </c>
      <c r="G22" s="409" t="s">
        <v>360</v>
      </c>
      <c r="H22" s="409" t="s">
        <v>361</v>
      </c>
      <c r="I22" s="409" t="s">
        <v>349</v>
      </c>
      <c r="J22" s="409" t="s">
        <v>362</v>
      </c>
      <c r="K22" s="410" t="s">
        <v>351</v>
      </c>
      <c r="L22" s="410" t="s">
        <v>341</v>
      </c>
      <c r="M22" s="410" t="s">
        <v>352</v>
      </c>
      <c r="N22" s="411"/>
      <c r="O22" s="410">
        <v>480</v>
      </c>
      <c r="P22" s="410">
        <v>9</v>
      </c>
      <c r="Q22" s="410"/>
      <c r="R22" s="412">
        <v>9.0402206627276699E-4</v>
      </c>
      <c r="S22" s="412">
        <v>1.4260948095452897</v>
      </c>
      <c r="T22" s="412">
        <v>0.47235152962752069</v>
      </c>
      <c r="U22" s="412"/>
      <c r="V22" s="412">
        <v>0.17357223672437125</v>
      </c>
      <c r="W22" s="412"/>
      <c r="X22" s="412">
        <v>0.32725598799074163</v>
      </c>
      <c r="Y22" s="413"/>
      <c r="Z22" s="405">
        <f t="shared" si="0"/>
        <v>1.4260948095452897</v>
      </c>
      <c r="AA22" s="405" t="str">
        <f t="shared" si="1"/>
        <v/>
      </c>
      <c r="AB22" s="409" t="s">
        <v>363</v>
      </c>
      <c r="AC22" s="409"/>
      <c r="AD22" s="409" t="s">
        <v>365</v>
      </c>
      <c r="AE22" s="408" t="str">
        <f t="shared" si="2"/>
        <v/>
      </c>
      <c r="AF22" s="408" t="str">
        <f t="shared" si="3"/>
        <v/>
      </c>
      <c r="AG22" s="408" t="str">
        <f t="shared" si="4"/>
        <v/>
      </c>
      <c r="AH22" s="408" t="str">
        <f t="shared" si="5"/>
        <v/>
      </c>
    </row>
    <row r="23" spans="1:34" s="306" customFormat="1" ht="25.5" x14ac:dyDescent="0.2">
      <c r="A23" s="409">
        <v>94288</v>
      </c>
      <c r="B23" s="409" t="s">
        <v>357</v>
      </c>
      <c r="C23" s="409" t="s">
        <v>358</v>
      </c>
      <c r="D23" s="409" t="s">
        <v>345</v>
      </c>
      <c r="E23" s="409" t="s">
        <v>359</v>
      </c>
      <c r="F23" s="409">
        <v>2003</v>
      </c>
      <c r="G23" s="409" t="s">
        <v>360</v>
      </c>
      <c r="H23" s="409" t="s">
        <v>361</v>
      </c>
      <c r="I23" s="409" t="s">
        <v>349</v>
      </c>
      <c r="J23" s="409" t="s">
        <v>362</v>
      </c>
      <c r="K23" s="410" t="s">
        <v>351</v>
      </c>
      <c r="L23" s="410" t="s">
        <v>341</v>
      </c>
      <c r="M23" s="410" t="s">
        <v>352</v>
      </c>
      <c r="N23" s="411"/>
      <c r="O23" s="410">
        <v>480</v>
      </c>
      <c r="P23" s="410">
        <v>10</v>
      </c>
      <c r="Q23" s="410"/>
      <c r="R23" s="412">
        <v>4.9721213645002177E-3</v>
      </c>
      <c r="S23" s="412">
        <v>1.3076679188635574</v>
      </c>
      <c r="T23" s="412">
        <v>0.29697124877060393</v>
      </c>
      <c r="U23" s="412"/>
      <c r="V23" s="412">
        <v>8.7690140428458394E-2</v>
      </c>
      <c r="W23" s="412"/>
      <c r="X23" s="412">
        <v>8.8594162494731163E-2</v>
      </c>
      <c r="Y23" s="413"/>
      <c r="Z23" s="405">
        <f t="shared" si="0"/>
        <v>1.3076679188635574</v>
      </c>
      <c r="AA23" s="405" t="str">
        <f t="shared" si="1"/>
        <v/>
      </c>
      <c r="AB23" s="409" t="s">
        <v>363</v>
      </c>
      <c r="AC23" s="409"/>
      <c r="AD23" s="409" t="s">
        <v>365</v>
      </c>
      <c r="AE23" s="408" t="str">
        <f t="shared" si="2"/>
        <v/>
      </c>
      <c r="AF23" s="408" t="str">
        <f t="shared" si="3"/>
        <v/>
      </c>
      <c r="AG23" s="408" t="str">
        <f t="shared" si="4"/>
        <v/>
      </c>
      <c r="AH23" s="408" t="str">
        <f t="shared" si="5"/>
        <v/>
      </c>
    </row>
    <row r="24" spans="1:34" s="306" customFormat="1" ht="25.5" x14ac:dyDescent="0.2">
      <c r="A24" s="409">
        <v>94288</v>
      </c>
      <c r="B24" s="409" t="s">
        <v>357</v>
      </c>
      <c r="C24" s="409" t="s">
        <v>358</v>
      </c>
      <c r="D24" s="409" t="s">
        <v>345</v>
      </c>
      <c r="E24" s="409" t="s">
        <v>359</v>
      </c>
      <c r="F24" s="409">
        <v>2003</v>
      </c>
      <c r="G24" s="409" t="s">
        <v>360</v>
      </c>
      <c r="H24" s="409" t="s">
        <v>361</v>
      </c>
      <c r="I24" s="409" t="s">
        <v>349</v>
      </c>
      <c r="J24" s="409" t="s">
        <v>362</v>
      </c>
      <c r="K24" s="410" t="s">
        <v>351</v>
      </c>
      <c r="L24" s="410" t="s">
        <v>341</v>
      </c>
      <c r="M24" s="410" t="s">
        <v>352</v>
      </c>
      <c r="N24" s="411"/>
      <c r="O24" s="410">
        <v>480</v>
      </c>
      <c r="P24" s="410">
        <v>10</v>
      </c>
      <c r="Q24" s="410"/>
      <c r="R24" s="412">
        <v>9.0402206627276699E-4</v>
      </c>
      <c r="S24" s="412">
        <v>0.26533047645105706</v>
      </c>
      <c r="T24" s="412">
        <v>6.5089588771639215E-2</v>
      </c>
      <c r="U24" s="412"/>
      <c r="V24" s="412">
        <v>3.1640772319546845E-2</v>
      </c>
      <c r="W24" s="412"/>
      <c r="X24" s="412">
        <v>3.5708871617774293E-2</v>
      </c>
      <c r="Y24" s="413"/>
      <c r="Z24" s="405">
        <f t="shared" si="0"/>
        <v>0.26533047645105706</v>
      </c>
      <c r="AA24" s="405" t="str">
        <f t="shared" si="1"/>
        <v/>
      </c>
      <c r="AB24" s="409" t="s">
        <v>363</v>
      </c>
      <c r="AC24" s="409"/>
      <c r="AD24" s="409" t="s">
        <v>365</v>
      </c>
      <c r="AE24" s="408" t="str">
        <f t="shared" si="2"/>
        <v/>
      </c>
      <c r="AF24" s="408" t="str">
        <f t="shared" si="3"/>
        <v/>
      </c>
      <c r="AG24" s="408" t="str">
        <f t="shared" si="4"/>
        <v/>
      </c>
      <c r="AH24" s="408" t="str">
        <f t="shared" si="5"/>
        <v/>
      </c>
    </row>
    <row r="25" spans="1:34" s="306" customFormat="1" ht="25.5" x14ac:dyDescent="0.2">
      <c r="A25" s="409">
        <v>94288</v>
      </c>
      <c r="B25" s="409" t="s">
        <v>357</v>
      </c>
      <c r="C25" s="409" t="s">
        <v>358</v>
      </c>
      <c r="D25" s="409" t="s">
        <v>345</v>
      </c>
      <c r="E25" s="409" t="s">
        <v>359</v>
      </c>
      <c r="F25" s="409">
        <v>2003</v>
      </c>
      <c r="G25" s="409" t="s">
        <v>360</v>
      </c>
      <c r="H25" s="409" t="s">
        <v>361</v>
      </c>
      <c r="I25" s="409" t="s">
        <v>349</v>
      </c>
      <c r="J25" s="409" t="s">
        <v>362</v>
      </c>
      <c r="K25" s="410" t="s">
        <v>351</v>
      </c>
      <c r="L25" s="410" t="s">
        <v>341</v>
      </c>
      <c r="M25" s="410" t="s">
        <v>352</v>
      </c>
      <c r="N25" s="411"/>
      <c r="O25" s="410">
        <v>480</v>
      </c>
      <c r="P25" s="410">
        <v>10</v>
      </c>
      <c r="Q25" s="410"/>
      <c r="R25" s="412">
        <v>9.0402206627276699E-4</v>
      </c>
      <c r="S25" s="412">
        <v>0.54602932802875126</v>
      </c>
      <c r="T25" s="412">
        <v>0.11842689068173247</v>
      </c>
      <c r="U25" s="412"/>
      <c r="V25" s="412">
        <v>4.1133004015410896E-2</v>
      </c>
      <c r="W25" s="412"/>
      <c r="X25" s="412">
        <v>7.0513721169275817E-2</v>
      </c>
      <c r="Y25" s="413"/>
      <c r="Z25" s="405">
        <f t="shared" si="0"/>
        <v>0.54602932802875126</v>
      </c>
      <c r="AA25" s="405" t="str">
        <f t="shared" si="1"/>
        <v/>
      </c>
      <c r="AB25" s="409" t="s">
        <v>363</v>
      </c>
      <c r="AC25" s="409"/>
      <c r="AD25" s="409" t="s">
        <v>365</v>
      </c>
      <c r="AE25" s="408" t="str">
        <f t="shared" si="2"/>
        <v/>
      </c>
      <c r="AF25" s="408" t="str">
        <f t="shared" si="3"/>
        <v/>
      </c>
      <c r="AG25" s="408" t="str">
        <f t="shared" si="4"/>
        <v/>
      </c>
      <c r="AH25" s="408" t="str">
        <f t="shared" si="5"/>
        <v/>
      </c>
    </row>
    <row r="26" spans="1:34" s="306" customFormat="1" ht="25.5" x14ac:dyDescent="0.2">
      <c r="A26" s="409">
        <v>94288</v>
      </c>
      <c r="B26" s="409" t="s">
        <v>357</v>
      </c>
      <c r="C26" s="409" t="s">
        <v>358</v>
      </c>
      <c r="D26" s="409" t="s">
        <v>345</v>
      </c>
      <c r="E26" s="409" t="s">
        <v>359</v>
      </c>
      <c r="F26" s="409">
        <v>2003</v>
      </c>
      <c r="G26" s="409" t="s">
        <v>360</v>
      </c>
      <c r="H26" s="409" t="s">
        <v>361</v>
      </c>
      <c r="I26" s="409" t="s">
        <v>349</v>
      </c>
      <c r="J26" s="409" t="s">
        <v>362</v>
      </c>
      <c r="K26" s="410" t="s">
        <v>351</v>
      </c>
      <c r="L26" s="410" t="s">
        <v>341</v>
      </c>
      <c r="M26" s="410" t="s">
        <v>352</v>
      </c>
      <c r="N26" s="411"/>
      <c r="O26" s="410">
        <v>480</v>
      </c>
      <c r="P26" s="410">
        <v>10</v>
      </c>
      <c r="Q26" s="410"/>
      <c r="R26" s="412">
        <v>9.0402206627276699E-4</v>
      </c>
      <c r="S26" s="412">
        <v>3.3182129942541909</v>
      </c>
      <c r="T26" s="412">
        <v>0.48636387165474865</v>
      </c>
      <c r="U26" s="412"/>
      <c r="V26" s="412">
        <v>2.0340496491137255E-2</v>
      </c>
      <c r="W26" s="412"/>
      <c r="X26" s="412">
        <v>9.0402206627276695E-3</v>
      </c>
      <c r="Y26" s="413"/>
      <c r="Z26" s="405">
        <f t="shared" si="0"/>
        <v>3.3182129942541909</v>
      </c>
      <c r="AA26" s="405" t="str">
        <f t="shared" si="1"/>
        <v/>
      </c>
      <c r="AB26" s="409" t="s">
        <v>363</v>
      </c>
      <c r="AC26" s="409"/>
      <c r="AD26" s="409" t="s">
        <v>365</v>
      </c>
      <c r="AE26" s="408" t="str">
        <f t="shared" si="2"/>
        <v/>
      </c>
      <c r="AF26" s="408" t="str">
        <f t="shared" si="3"/>
        <v/>
      </c>
      <c r="AG26" s="408" t="str">
        <f t="shared" si="4"/>
        <v/>
      </c>
      <c r="AH26" s="408" t="str">
        <f t="shared" si="5"/>
        <v/>
      </c>
    </row>
    <row r="27" spans="1:34" s="306" customFormat="1" ht="25.5" x14ac:dyDescent="0.2">
      <c r="A27" s="409">
        <v>94288</v>
      </c>
      <c r="B27" s="409" t="s">
        <v>357</v>
      </c>
      <c r="C27" s="409" t="s">
        <v>358</v>
      </c>
      <c r="D27" s="409" t="s">
        <v>345</v>
      </c>
      <c r="E27" s="409" t="s">
        <v>359</v>
      </c>
      <c r="F27" s="409">
        <v>2003</v>
      </c>
      <c r="G27" s="409" t="s">
        <v>360</v>
      </c>
      <c r="H27" s="409" t="s">
        <v>361</v>
      </c>
      <c r="I27" s="409" t="s">
        <v>349</v>
      </c>
      <c r="J27" s="409" t="s">
        <v>362</v>
      </c>
      <c r="K27" s="410" t="s">
        <v>351</v>
      </c>
      <c r="L27" s="410" t="s">
        <v>341</v>
      </c>
      <c r="M27" s="410" t="s">
        <v>352</v>
      </c>
      <c r="N27" s="411"/>
      <c r="O27" s="410">
        <v>480</v>
      </c>
      <c r="P27" s="410">
        <v>10</v>
      </c>
      <c r="Q27" s="410"/>
      <c r="R27" s="412">
        <v>9.0402206627276695E-3</v>
      </c>
      <c r="S27" s="412">
        <v>0.78649919765730725</v>
      </c>
      <c r="T27" s="412">
        <v>0.11345476931723225</v>
      </c>
      <c r="U27" s="412"/>
      <c r="V27" s="412">
        <v>4.1133004015410896E-2</v>
      </c>
      <c r="W27" s="412"/>
      <c r="X27" s="412">
        <v>4.4749092280501966E-2</v>
      </c>
      <c r="Y27" s="413"/>
      <c r="Z27" s="405">
        <f t="shared" si="0"/>
        <v>0.78649919765730725</v>
      </c>
      <c r="AA27" s="405" t="str">
        <f t="shared" si="1"/>
        <v/>
      </c>
      <c r="AB27" s="409" t="s">
        <v>363</v>
      </c>
      <c r="AC27" s="409"/>
      <c r="AD27" s="409" t="s">
        <v>365</v>
      </c>
      <c r="AE27" s="408" t="str">
        <f t="shared" si="2"/>
        <v/>
      </c>
      <c r="AF27" s="408" t="str">
        <f t="shared" si="3"/>
        <v/>
      </c>
      <c r="AG27" s="408" t="str">
        <f t="shared" si="4"/>
        <v/>
      </c>
      <c r="AH27" s="408" t="str">
        <f t="shared" si="5"/>
        <v/>
      </c>
    </row>
    <row r="28" spans="1:34" s="306" customFormat="1" ht="25.5" x14ac:dyDescent="0.2">
      <c r="A28" s="409">
        <v>94288</v>
      </c>
      <c r="B28" s="409" t="s">
        <v>357</v>
      </c>
      <c r="C28" s="409" t="s">
        <v>358</v>
      </c>
      <c r="D28" s="409" t="s">
        <v>345</v>
      </c>
      <c r="E28" s="409" t="s">
        <v>359</v>
      </c>
      <c r="F28" s="409">
        <v>2003</v>
      </c>
      <c r="G28" s="409" t="s">
        <v>360</v>
      </c>
      <c r="H28" s="409" t="s">
        <v>361</v>
      </c>
      <c r="I28" s="409" t="s">
        <v>349</v>
      </c>
      <c r="J28" s="409" t="s">
        <v>362</v>
      </c>
      <c r="K28" s="410" t="s">
        <v>351</v>
      </c>
      <c r="L28" s="410" t="s">
        <v>341</v>
      </c>
      <c r="M28" s="410" t="s">
        <v>352</v>
      </c>
      <c r="N28" s="411"/>
      <c r="O28" s="410">
        <v>480</v>
      </c>
      <c r="P28" s="410">
        <v>13</v>
      </c>
      <c r="Q28" s="410"/>
      <c r="R28" s="412">
        <v>1.4012342027227887E-2</v>
      </c>
      <c r="S28" s="412">
        <v>2.3698938467340587</v>
      </c>
      <c r="T28" s="412">
        <v>0.54738536112816039</v>
      </c>
      <c r="U28" s="412"/>
      <c r="V28" s="412">
        <v>0.20250094284509979</v>
      </c>
      <c r="W28" s="412"/>
      <c r="X28" s="412">
        <v>0.17402424775750763</v>
      </c>
      <c r="Y28" s="413"/>
      <c r="Z28" s="405">
        <f t="shared" si="0"/>
        <v>2.3698938467340587</v>
      </c>
      <c r="AA28" s="405" t="str">
        <f t="shared" si="1"/>
        <v/>
      </c>
      <c r="AB28" s="409" t="s">
        <v>363</v>
      </c>
      <c r="AC28" s="409"/>
      <c r="AD28" s="409" t="s">
        <v>365</v>
      </c>
      <c r="AE28" s="408" t="str">
        <f t="shared" si="2"/>
        <v/>
      </c>
      <c r="AF28" s="408" t="str">
        <f t="shared" si="3"/>
        <v/>
      </c>
      <c r="AG28" s="408" t="str">
        <f t="shared" si="4"/>
        <v/>
      </c>
      <c r="AH28" s="408" t="str">
        <f t="shared" si="5"/>
        <v/>
      </c>
    </row>
    <row r="29" spans="1:34" s="306" customFormat="1" ht="25.5" x14ac:dyDescent="0.2">
      <c r="A29" s="409">
        <v>94288</v>
      </c>
      <c r="B29" s="409" t="s">
        <v>357</v>
      </c>
      <c r="C29" s="409" t="s">
        <v>358</v>
      </c>
      <c r="D29" s="409" t="s">
        <v>345</v>
      </c>
      <c r="E29" s="409" t="s">
        <v>359</v>
      </c>
      <c r="F29" s="409">
        <v>2003</v>
      </c>
      <c r="G29" s="409" t="s">
        <v>360</v>
      </c>
      <c r="H29" s="409" t="s">
        <v>361</v>
      </c>
      <c r="I29" s="409" t="s">
        <v>349</v>
      </c>
      <c r="J29" s="409" t="s">
        <v>362</v>
      </c>
      <c r="K29" s="410" t="s">
        <v>351</v>
      </c>
      <c r="L29" s="410" t="s">
        <v>341</v>
      </c>
      <c r="M29" s="410" t="s">
        <v>352</v>
      </c>
      <c r="N29" s="411"/>
      <c r="O29" s="410">
        <v>480</v>
      </c>
      <c r="P29" s="410">
        <v>7</v>
      </c>
      <c r="Q29" s="410"/>
      <c r="R29" s="412">
        <v>4.9721213645002177E-3</v>
      </c>
      <c r="S29" s="412">
        <v>0.3281600100570144</v>
      </c>
      <c r="T29" s="412">
        <v>0.15187570713382487</v>
      </c>
      <c r="U29" s="412"/>
      <c r="V29" s="412">
        <v>7.5485842533776049E-2</v>
      </c>
      <c r="W29" s="412"/>
      <c r="X29" s="412">
        <v>8.2718019063958176E-2</v>
      </c>
      <c r="Y29" s="414"/>
      <c r="Z29" s="405">
        <f t="shared" si="0"/>
        <v>0.3281600100570144</v>
      </c>
      <c r="AA29" s="405" t="str">
        <f t="shared" si="1"/>
        <v/>
      </c>
      <c r="AB29" s="409" t="s">
        <v>363</v>
      </c>
      <c r="AC29" s="409"/>
      <c r="AD29" s="409" t="s">
        <v>365</v>
      </c>
      <c r="AE29" s="408" t="str">
        <f t="shared" si="2"/>
        <v/>
      </c>
      <c r="AF29" s="408" t="str">
        <f t="shared" si="3"/>
        <v/>
      </c>
      <c r="AG29" s="408" t="str">
        <f t="shared" si="4"/>
        <v/>
      </c>
      <c r="AH29" s="408" t="str">
        <f t="shared" si="5"/>
        <v/>
      </c>
    </row>
    <row r="30" spans="1:34" s="306" customFormat="1" ht="25.5" x14ac:dyDescent="0.2">
      <c r="A30" s="409">
        <v>94288</v>
      </c>
      <c r="B30" s="409" t="s">
        <v>357</v>
      </c>
      <c r="C30" s="409" t="s">
        <v>358</v>
      </c>
      <c r="D30" s="409" t="s">
        <v>345</v>
      </c>
      <c r="E30" s="409" t="s">
        <v>359</v>
      </c>
      <c r="F30" s="409">
        <v>2003</v>
      </c>
      <c r="G30" s="409" t="s">
        <v>360</v>
      </c>
      <c r="H30" s="409" t="s">
        <v>361</v>
      </c>
      <c r="I30" s="409" t="s">
        <v>349</v>
      </c>
      <c r="J30" s="409" t="s">
        <v>362</v>
      </c>
      <c r="K30" s="410" t="s">
        <v>351</v>
      </c>
      <c r="L30" s="410" t="s">
        <v>341</v>
      </c>
      <c r="M30" s="410" t="s">
        <v>352</v>
      </c>
      <c r="N30" s="411"/>
      <c r="O30" s="410">
        <v>480</v>
      </c>
      <c r="P30" s="410">
        <v>10</v>
      </c>
      <c r="Q30" s="410"/>
      <c r="R30" s="412">
        <v>9.0402206627276699E-4</v>
      </c>
      <c r="S30" s="412">
        <v>4.3076651457897341</v>
      </c>
      <c r="T30" s="412">
        <v>0.79282735212121658</v>
      </c>
      <c r="U30" s="412"/>
      <c r="V30" s="412">
        <v>9.4018294892367751E-2</v>
      </c>
      <c r="W30" s="412"/>
      <c r="X30" s="412">
        <v>0.12023493481427801</v>
      </c>
      <c r="Y30" s="415"/>
      <c r="Z30" s="405">
        <f t="shared" si="0"/>
        <v>4.3076651457897341</v>
      </c>
      <c r="AA30" s="405" t="str">
        <f t="shared" si="1"/>
        <v/>
      </c>
      <c r="AB30" s="409" t="s">
        <v>363</v>
      </c>
      <c r="AC30" s="409"/>
      <c r="AD30" s="409" t="s">
        <v>365</v>
      </c>
      <c r="AE30" s="408" t="str">
        <f t="shared" si="2"/>
        <v/>
      </c>
      <c r="AF30" s="408" t="str">
        <f t="shared" si="3"/>
        <v/>
      </c>
      <c r="AG30" s="408" t="str">
        <f t="shared" si="4"/>
        <v/>
      </c>
      <c r="AH30" s="408" t="str">
        <f t="shared" si="5"/>
        <v/>
      </c>
    </row>
    <row r="31" spans="1:34" s="306" customFormat="1" ht="25.5" x14ac:dyDescent="0.2">
      <c r="A31" s="409">
        <v>94288</v>
      </c>
      <c r="B31" s="409" t="s">
        <v>357</v>
      </c>
      <c r="C31" s="409" t="s">
        <v>358</v>
      </c>
      <c r="D31" s="409" t="s">
        <v>345</v>
      </c>
      <c r="E31" s="409" t="s">
        <v>359</v>
      </c>
      <c r="F31" s="409">
        <v>2003</v>
      </c>
      <c r="G31" s="409" t="s">
        <v>360</v>
      </c>
      <c r="H31" s="409" t="s">
        <v>361</v>
      </c>
      <c r="I31" s="409" t="s">
        <v>349</v>
      </c>
      <c r="J31" s="409" t="s">
        <v>362</v>
      </c>
      <c r="K31" s="410" t="s">
        <v>351</v>
      </c>
      <c r="L31" s="410" t="s">
        <v>341</v>
      </c>
      <c r="M31" s="410" t="s">
        <v>352</v>
      </c>
      <c r="N31" s="411"/>
      <c r="O31" s="410">
        <v>480</v>
      </c>
      <c r="P31" s="410">
        <v>11</v>
      </c>
      <c r="Q31" s="410"/>
      <c r="R31" s="412">
        <v>9.0402206627276699E-4</v>
      </c>
      <c r="S31" s="412">
        <v>2.7708276331260304</v>
      </c>
      <c r="T31" s="412">
        <v>0.8601769960585377</v>
      </c>
      <c r="U31" s="412"/>
      <c r="V31" s="412">
        <v>0.16634006019418912</v>
      </c>
      <c r="W31" s="412"/>
      <c r="X31" s="412">
        <v>0.29832728187001312</v>
      </c>
      <c r="Y31" s="415"/>
      <c r="Z31" s="405">
        <f t="shared" si="0"/>
        <v>2.7708276331260304</v>
      </c>
      <c r="AA31" s="405" t="str">
        <f t="shared" si="1"/>
        <v/>
      </c>
      <c r="AB31" s="409" t="s">
        <v>363</v>
      </c>
      <c r="AC31" s="409"/>
      <c r="AD31" s="409" t="s">
        <v>365</v>
      </c>
      <c r="AE31" s="408" t="str">
        <f t="shared" si="2"/>
        <v/>
      </c>
      <c r="AF31" s="408" t="str">
        <f t="shared" si="3"/>
        <v/>
      </c>
      <c r="AG31" s="408" t="str">
        <f t="shared" si="4"/>
        <v/>
      </c>
      <c r="AH31" s="408" t="str">
        <f t="shared" si="5"/>
        <v/>
      </c>
    </row>
    <row r="32" spans="1:34" s="306" customFormat="1" ht="25.5" x14ac:dyDescent="0.2">
      <c r="A32" s="409">
        <v>94288</v>
      </c>
      <c r="B32" s="409" t="s">
        <v>357</v>
      </c>
      <c r="C32" s="409" t="s">
        <v>358</v>
      </c>
      <c r="D32" s="409" t="s">
        <v>345</v>
      </c>
      <c r="E32" s="409" t="s">
        <v>359</v>
      </c>
      <c r="F32" s="409">
        <v>2003</v>
      </c>
      <c r="G32" s="409" t="s">
        <v>360</v>
      </c>
      <c r="H32" s="409" t="s">
        <v>361</v>
      </c>
      <c r="I32" s="409" t="s">
        <v>349</v>
      </c>
      <c r="J32" s="409" t="s">
        <v>362</v>
      </c>
      <c r="K32" s="410" t="s">
        <v>351</v>
      </c>
      <c r="L32" s="410" t="s">
        <v>341</v>
      </c>
      <c r="M32" s="410" t="s">
        <v>352</v>
      </c>
      <c r="N32" s="411"/>
      <c r="O32" s="410">
        <v>480</v>
      </c>
      <c r="P32" s="410">
        <v>10</v>
      </c>
      <c r="Q32" s="410"/>
      <c r="R32" s="412">
        <v>9.0402206627276699E-4</v>
      </c>
      <c r="S32" s="412">
        <v>0.36206083754224316</v>
      </c>
      <c r="T32" s="412">
        <v>0.10486655968764097</v>
      </c>
      <c r="U32" s="412"/>
      <c r="V32" s="412">
        <v>4.3393059181092812E-2</v>
      </c>
      <c r="W32" s="412"/>
      <c r="X32" s="412">
        <v>8.6334107329049239E-2</v>
      </c>
      <c r="Y32" s="413"/>
      <c r="Z32" s="405">
        <f t="shared" si="0"/>
        <v>0.36206083754224316</v>
      </c>
      <c r="AA32" s="405" t="str">
        <f t="shared" si="1"/>
        <v/>
      </c>
      <c r="AB32" s="409" t="s">
        <v>363</v>
      </c>
      <c r="AC32" s="409"/>
      <c r="AD32" s="409" t="s">
        <v>365</v>
      </c>
      <c r="AE32" s="408" t="str">
        <f t="shared" si="2"/>
        <v/>
      </c>
      <c r="AF32" s="408" t="str">
        <f t="shared" si="3"/>
        <v/>
      </c>
      <c r="AG32" s="408" t="str">
        <f t="shared" si="4"/>
        <v/>
      </c>
      <c r="AH32" s="408" t="str">
        <f t="shared" si="5"/>
        <v/>
      </c>
    </row>
    <row r="33" spans="1:34" s="306" customFormat="1" ht="25.5" x14ac:dyDescent="0.2">
      <c r="A33" s="409">
        <v>94288</v>
      </c>
      <c r="B33" s="409" t="s">
        <v>357</v>
      </c>
      <c r="C33" s="409" t="s">
        <v>358</v>
      </c>
      <c r="D33" s="409" t="s">
        <v>345</v>
      </c>
      <c r="E33" s="409" t="s">
        <v>359</v>
      </c>
      <c r="F33" s="409">
        <v>2003</v>
      </c>
      <c r="G33" s="409" t="s">
        <v>360</v>
      </c>
      <c r="H33" s="409" t="s">
        <v>361</v>
      </c>
      <c r="I33" s="409" t="s">
        <v>349</v>
      </c>
      <c r="J33" s="409" t="s">
        <v>362</v>
      </c>
      <c r="K33" s="410" t="s">
        <v>351</v>
      </c>
      <c r="L33" s="410" t="s">
        <v>341</v>
      </c>
      <c r="M33" s="410" t="s">
        <v>352</v>
      </c>
      <c r="N33" s="411"/>
      <c r="O33" s="410">
        <v>480</v>
      </c>
      <c r="P33" s="410">
        <v>10</v>
      </c>
      <c r="Q33" s="410"/>
      <c r="R33" s="412">
        <v>7.5485842533776049E-2</v>
      </c>
      <c r="S33" s="412">
        <v>1.9630839169113135</v>
      </c>
      <c r="T33" s="412">
        <v>0.44749092280501962</v>
      </c>
      <c r="U33" s="412"/>
      <c r="V33" s="412">
        <v>0.26668650955046624</v>
      </c>
      <c r="W33" s="412"/>
      <c r="X33" s="412">
        <v>0.26533047645105706</v>
      </c>
      <c r="Y33" s="413"/>
      <c r="Z33" s="405">
        <f t="shared" si="0"/>
        <v>1.9630839169113135</v>
      </c>
      <c r="AA33" s="405" t="str">
        <f t="shared" si="1"/>
        <v/>
      </c>
      <c r="AB33" s="409" t="s">
        <v>363</v>
      </c>
      <c r="AC33" s="409"/>
      <c r="AD33" s="409" t="s">
        <v>365</v>
      </c>
      <c r="AE33" s="408" t="str">
        <f t="shared" si="2"/>
        <v/>
      </c>
      <c r="AF33" s="408" t="str">
        <f t="shared" si="3"/>
        <v/>
      </c>
      <c r="AG33" s="408" t="str">
        <f t="shared" si="4"/>
        <v/>
      </c>
      <c r="AH33" s="408" t="str">
        <f t="shared" si="5"/>
        <v/>
      </c>
    </row>
    <row r="34" spans="1:34" s="306" customFormat="1" ht="25.5" x14ac:dyDescent="0.2">
      <c r="A34" s="409">
        <v>94288</v>
      </c>
      <c r="B34" s="409" t="s">
        <v>357</v>
      </c>
      <c r="C34" s="409" t="s">
        <v>358</v>
      </c>
      <c r="D34" s="409" t="s">
        <v>345</v>
      </c>
      <c r="E34" s="409" t="s">
        <v>359</v>
      </c>
      <c r="F34" s="409">
        <v>2003</v>
      </c>
      <c r="G34" s="409" t="s">
        <v>360</v>
      </c>
      <c r="H34" s="409" t="s">
        <v>361</v>
      </c>
      <c r="I34" s="409" t="s">
        <v>349</v>
      </c>
      <c r="J34" s="409" t="s">
        <v>362</v>
      </c>
      <c r="K34" s="410" t="s">
        <v>351</v>
      </c>
      <c r="L34" s="410" t="s">
        <v>341</v>
      </c>
      <c r="M34" s="410" t="s">
        <v>352</v>
      </c>
      <c r="N34" s="411"/>
      <c r="O34" s="410">
        <v>480</v>
      </c>
      <c r="P34" s="410">
        <v>9</v>
      </c>
      <c r="Q34" s="410"/>
      <c r="R34" s="412">
        <v>9.0402206627276699E-4</v>
      </c>
      <c r="S34" s="412">
        <v>8.7518376235866562</v>
      </c>
      <c r="T34" s="412">
        <v>1.6498402709477995</v>
      </c>
      <c r="U34" s="412"/>
      <c r="V34" s="412">
        <v>0.3281600100570144</v>
      </c>
      <c r="W34" s="412"/>
      <c r="X34" s="412">
        <v>0.30917554666528629</v>
      </c>
      <c r="Y34" s="413"/>
      <c r="Z34" s="405">
        <f t="shared" si="0"/>
        <v>8.7518376235866562</v>
      </c>
      <c r="AA34" s="405" t="str">
        <f t="shared" si="1"/>
        <v/>
      </c>
      <c r="AB34" s="409" t="s">
        <v>363</v>
      </c>
      <c r="AC34" s="409"/>
      <c r="AD34" s="409" t="s">
        <v>365</v>
      </c>
      <c r="AE34" s="408" t="str">
        <f t="shared" si="2"/>
        <v/>
      </c>
      <c r="AF34" s="408" t="str">
        <f t="shared" si="3"/>
        <v/>
      </c>
      <c r="AG34" s="408" t="str">
        <f t="shared" si="4"/>
        <v/>
      </c>
      <c r="AH34" s="408" t="str">
        <f t="shared" si="5"/>
        <v/>
      </c>
    </row>
    <row r="35" spans="1:34" s="306" customFormat="1" ht="25.5" x14ac:dyDescent="0.2">
      <c r="A35" s="409">
        <v>94288</v>
      </c>
      <c r="B35" s="409" t="s">
        <v>357</v>
      </c>
      <c r="C35" s="409" t="s">
        <v>358</v>
      </c>
      <c r="D35" s="409" t="s">
        <v>345</v>
      </c>
      <c r="E35" s="409" t="s">
        <v>359</v>
      </c>
      <c r="F35" s="409">
        <v>2003</v>
      </c>
      <c r="G35" s="409" t="s">
        <v>360</v>
      </c>
      <c r="H35" s="409" t="s">
        <v>361</v>
      </c>
      <c r="I35" s="409" t="s">
        <v>349</v>
      </c>
      <c r="J35" s="409" t="s">
        <v>362</v>
      </c>
      <c r="K35" s="410" t="s">
        <v>351</v>
      </c>
      <c r="L35" s="410" t="s">
        <v>341</v>
      </c>
      <c r="M35" s="410" t="s">
        <v>352</v>
      </c>
      <c r="N35" s="411"/>
      <c r="O35" s="410">
        <v>480</v>
      </c>
      <c r="P35" s="410">
        <v>7</v>
      </c>
      <c r="Q35" s="410"/>
      <c r="R35" s="412">
        <v>8.1361985964549018E-3</v>
      </c>
      <c r="S35" s="412">
        <v>1.1616683551605054</v>
      </c>
      <c r="T35" s="412">
        <v>0.54512530596247843</v>
      </c>
      <c r="U35" s="412"/>
      <c r="V35" s="412">
        <v>0.19436474424864489</v>
      </c>
      <c r="W35" s="412"/>
      <c r="X35" s="412">
        <v>0.33629620865346932</v>
      </c>
      <c r="Y35" s="414"/>
      <c r="Z35" s="405">
        <f t="shared" si="0"/>
        <v>1.1616683551605054</v>
      </c>
      <c r="AA35" s="405" t="str">
        <f t="shared" si="1"/>
        <v/>
      </c>
      <c r="AB35" s="409" t="s">
        <v>363</v>
      </c>
      <c r="AC35" s="409"/>
      <c r="AD35" s="409" t="s">
        <v>365</v>
      </c>
      <c r="AE35" s="408" t="str">
        <f t="shared" si="2"/>
        <v/>
      </c>
      <c r="AF35" s="408" t="str">
        <f t="shared" si="3"/>
        <v/>
      </c>
      <c r="AG35" s="408" t="str">
        <f t="shared" si="4"/>
        <v/>
      </c>
      <c r="AH35" s="408" t="str">
        <f t="shared" si="5"/>
        <v/>
      </c>
    </row>
    <row r="36" spans="1:34" s="306" customFormat="1" ht="25.5" x14ac:dyDescent="0.2">
      <c r="A36" s="409">
        <v>94288</v>
      </c>
      <c r="B36" s="409" t="s">
        <v>357</v>
      </c>
      <c r="C36" s="409" t="s">
        <v>358</v>
      </c>
      <c r="D36" s="409" t="s">
        <v>345</v>
      </c>
      <c r="E36" s="409" t="s">
        <v>359</v>
      </c>
      <c r="F36" s="409">
        <v>2003</v>
      </c>
      <c r="G36" s="409" t="s">
        <v>360</v>
      </c>
      <c r="H36" s="409" t="s">
        <v>361</v>
      </c>
      <c r="I36" s="409" t="s">
        <v>349</v>
      </c>
      <c r="J36" s="409" t="s">
        <v>362</v>
      </c>
      <c r="K36" s="410" t="s">
        <v>351</v>
      </c>
      <c r="L36" s="410" t="s">
        <v>341</v>
      </c>
      <c r="M36" s="410" t="s">
        <v>352</v>
      </c>
      <c r="N36" s="411"/>
      <c r="O36" s="410">
        <v>480</v>
      </c>
      <c r="P36" s="410">
        <v>10</v>
      </c>
      <c r="Q36" s="410"/>
      <c r="R36" s="412">
        <v>9.0402206627276699E-4</v>
      </c>
      <c r="S36" s="412">
        <v>8.4607425182468265</v>
      </c>
      <c r="T36" s="412">
        <v>1.0554457623734554</v>
      </c>
      <c r="U36" s="412"/>
      <c r="V36" s="412">
        <v>0.16769609329359828</v>
      </c>
      <c r="W36" s="412"/>
      <c r="X36" s="412">
        <v>0.18713256771846273</v>
      </c>
      <c r="Y36" s="413"/>
      <c r="Z36" s="405">
        <f t="shared" si="0"/>
        <v>8.4607425182468265</v>
      </c>
      <c r="AA36" s="405" t="str">
        <f t="shared" si="1"/>
        <v/>
      </c>
      <c r="AB36" s="409" t="s">
        <v>363</v>
      </c>
      <c r="AC36" s="409"/>
      <c r="AD36" s="409" t="s">
        <v>365</v>
      </c>
      <c r="AE36" s="408" t="str">
        <f t="shared" si="2"/>
        <v/>
      </c>
      <c r="AF36" s="408" t="str">
        <f t="shared" si="3"/>
        <v/>
      </c>
      <c r="AG36" s="408" t="str">
        <f t="shared" si="4"/>
        <v/>
      </c>
      <c r="AH36" s="408" t="str">
        <f t="shared" si="5"/>
        <v/>
      </c>
    </row>
    <row r="37" spans="1:34" s="306" customFormat="1" ht="25.5" x14ac:dyDescent="0.2">
      <c r="A37" s="409">
        <v>94288</v>
      </c>
      <c r="B37" s="409" t="s">
        <v>357</v>
      </c>
      <c r="C37" s="409" t="s">
        <v>358</v>
      </c>
      <c r="D37" s="409" t="s">
        <v>345</v>
      </c>
      <c r="E37" s="409" t="s">
        <v>359</v>
      </c>
      <c r="F37" s="409">
        <v>2003</v>
      </c>
      <c r="G37" s="409" t="s">
        <v>360</v>
      </c>
      <c r="H37" s="409" t="s">
        <v>361</v>
      </c>
      <c r="I37" s="409" t="s">
        <v>349</v>
      </c>
      <c r="J37" s="409" t="s">
        <v>362</v>
      </c>
      <c r="K37" s="410" t="s">
        <v>351</v>
      </c>
      <c r="L37" s="410" t="s">
        <v>341</v>
      </c>
      <c r="M37" s="410" t="s">
        <v>352</v>
      </c>
      <c r="N37" s="411"/>
      <c r="O37" s="410">
        <v>480</v>
      </c>
      <c r="P37" s="410">
        <v>8</v>
      </c>
      <c r="Q37" s="410"/>
      <c r="R37" s="412">
        <v>1.3108319960955121E-2</v>
      </c>
      <c r="S37" s="412">
        <v>16.894364374505468</v>
      </c>
      <c r="T37" s="412">
        <v>4.1783899903127288</v>
      </c>
      <c r="U37" s="412"/>
      <c r="V37" s="412">
        <v>0.82944024580526365</v>
      </c>
      <c r="W37" s="412"/>
      <c r="X37" s="412">
        <v>1.1038109429190486</v>
      </c>
      <c r="Y37" s="414"/>
      <c r="Z37" s="405">
        <f t="shared" si="0"/>
        <v>16.894364374505468</v>
      </c>
      <c r="AA37" s="405" t="str">
        <f t="shared" si="1"/>
        <v/>
      </c>
      <c r="AB37" s="409" t="s">
        <v>363</v>
      </c>
      <c r="AC37" s="409"/>
      <c r="AD37" s="409" t="s">
        <v>365</v>
      </c>
      <c r="AE37" s="408" t="str">
        <f t="shared" si="2"/>
        <v/>
      </c>
      <c r="AF37" s="408" t="str">
        <f t="shared" si="3"/>
        <v/>
      </c>
      <c r="AG37" s="408" t="str">
        <f t="shared" si="4"/>
        <v/>
      </c>
      <c r="AH37" s="408" t="str">
        <f t="shared" si="5"/>
        <v/>
      </c>
    </row>
    <row r="38" spans="1:34" s="306" customFormat="1" ht="25.5" x14ac:dyDescent="0.2">
      <c r="A38" s="409">
        <v>94288</v>
      </c>
      <c r="B38" s="409" t="s">
        <v>357</v>
      </c>
      <c r="C38" s="409" t="s">
        <v>358</v>
      </c>
      <c r="D38" s="409" t="s">
        <v>345</v>
      </c>
      <c r="E38" s="409" t="s">
        <v>359</v>
      </c>
      <c r="F38" s="409">
        <v>2003</v>
      </c>
      <c r="G38" s="409" t="s">
        <v>360</v>
      </c>
      <c r="H38" s="409" t="s">
        <v>361</v>
      </c>
      <c r="I38" s="409" t="s">
        <v>349</v>
      </c>
      <c r="J38" s="409" t="s">
        <v>362</v>
      </c>
      <c r="K38" s="410" t="s">
        <v>351</v>
      </c>
      <c r="L38" s="410" t="s">
        <v>341</v>
      </c>
      <c r="M38" s="410" t="s">
        <v>352</v>
      </c>
      <c r="N38" s="411"/>
      <c r="O38" s="410">
        <v>480</v>
      </c>
      <c r="P38" s="410">
        <v>9</v>
      </c>
      <c r="Q38" s="410"/>
      <c r="R38" s="412">
        <v>4.9721213645002177E-3</v>
      </c>
      <c r="S38" s="412">
        <v>5.288529087695687E-2</v>
      </c>
      <c r="T38" s="412">
        <v>1.8080441325455339E-2</v>
      </c>
      <c r="U38" s="412"/>
      <c r="V38" s="412">
        <v>1.3108319960955121E-2</v>
      </c>
      <c r="W38" s="412"/>
      <c r="X38" s="412">
        <v>9.9442427290004354E-3</v>
      </c>
      <c r="Y38" s="413"/>
      <c r="Z38" s="405">
        <f t="shared" si="0"/>
        <v>5.288529087695687E-2</v>
      </c>
      <c r="AA38" s="405" t="str">
        <f t="shared" si="1"/>
        <v/>
      </c>
      <c r="AB38" s="409" t="s">
        <v>363</v>
      </c>
      <c r="AC38" s="409"/>
      <c r="AD38" s="409" t="s">
        <v>365</v>
      </c>
      <c r="AE38" s="408" t="str">
        <f t="shared" si="2"/>
        <v/>
      </c>
      <c r="AF38" s="408" t="str">
        <f t="shared" si="3"/>
        <v/>
      </c>
      <c r="AG38" s="408" t="str">
        <f t="shared" si="4"/>
        <v/>
      </c>
      <c r="AH38" s="408" t="str">
        <f t="shared" si="5"/>
        <v/>
      </c>
    </row>
    <row r="39" spans="1:34" s="306" customFormat="1" ht="25.5" x14ac:dyDescent="0.2">
      <c r="A39" s="409">
        <v>94288</v>
      </c>
      <c r="B39" s="409" t="s">
        <v>357</v>
      </c>
      <c r="C39" s="409" t="s">
        <v>358</v>
      </c>
      <c r="D39" s="409" t="s">
        <v>345</v>
      </c>
      <c r="E39" s="409" t="s">
        <v>359</v>
      </c>
      <c r="F39" s="409">
        <v>2003</v>
      </c>
      <c r="G39" s="409" t="s">
        <v>360</v>
      </c>
      <c r="H39" s="409" t="s">
        <v>361</v>
      </c>
      <c r="I39" s="409" t="s">
        <v>349</v>
      </c>
      <c r="J39" s="409" t="s">
        <v>362</v>
      </c>
      <c r="K39" s="410" t="s">
        <v>351</v>
      </c>
      <c r="L39" s="410" t="s">
        <v>341</v>
      </c>
      <c r="M39" s="410" t="s">
        <v>352</v>
      </c>
      <c r="N39" s="411"/>
      <c r="O39" s="410">
        <v>480</v>
      </c>
      <c r="P39" s="410">
        <v>7</v>
      </c>
      <c r="Q39" s="410"/>
      <c r="R39" s="412">
        <v>9.0402206627276699E-4</v>
      </c>
      <c r="S39" s="412">
        <v>0.18306446842023533</v>
      </c>
      <c r="T39" s="412">
        <v>7.8197908732594329E-2</v>
      </c>
      <c r="U39" s="412"/>
      <c r="V39" s="412">
        <v>2.3052562689955557E-2</v>
      </c>
      <c r="W39" s="412"/>
      <c r="X39" s="412">
        <v>8.6334107329049239E-2</v>
      </c>
      <c r="Y39" s="407"/>
      <c r="Z39" s="405">
        <f t="shared" si="0"/>
        <v>0.18306446842023533</v>
      </c>
      <c r="AA39" s="405" t="str">
        <f t="shared" si="1"/>
        <v/>
      </c>
      <c r="AB39" s="409" t="s">
        <v>363</v>
      </c>
      <c r="AC39" s="409"/>
      <c r="AD39" s="409" t="s">
        <v>365</v>
      </c>
      <c r="AE39" s="408" t="str">
        <f t="shared" si="2"/>
        <v/>
      </c>
      <c r="AF39" s="408" t="str">
        <f t="shared" si="3"/>
        <v/>
      </c>
      <c r="AG39" s="408" t="str">
        <f t="shared" si="4"/>
        <v/>
      </c>
      <c r="AH39" s="408" t="str">
        <f t="shared" si="5"/>
        <v/>
      </c>
    </row>
    <row r="40" spans="1:34" s="306" customFormat="1" ht="25.5" x14ac:dyDescent="0.2">
      <c r="A40" s="409">
        <v>94288</v>
      </c>
      <c r="B40" s="409" t="s">
        <v>357</v>
      </c>
      <c r="C40" s="409" t="s">
        <v>358</v>
      </c>
      <c r="D40" s="409" t="s">
        <v>345</v>
      </c>
      <c r="E40" s="409" t="s">
        <v>359</v>
      </c>
      <c r="F40" s="409">
        <v>2003</v>
      </c>
      <c r="G40" s="409" t="s">
        <v>360</v>
      </c>
      <c r="H40" s="409" t="s">
        <v>361</v>
      </c>
      <c r="I40" s="409" t="s">
        <v>349</v>
      </c>
      <c r="J40" s="409" t="s">
        <v>362</v>
      </c>
      <c r="K40" s="410" t="s">
        <v>351</v>
      </c>
      <c r="L40" s="410" t="s">
        <v>341</v>
      </c>
      <c r="M40" s="410" t="s">
        <v>352</v>
      </c>
      <c r="N40" s="411"/>
      <c r="O40" s="410">
        <v>480</v>
      </c>
      <c r="P40" s="410">
        <v>9</v>
      </c>
      <c r="Q40" s="410"/>
      <c r="R40" s="412">
        <v>9.0402206627276699E-4</v>
      </c>
      <c r="S40" s="412">
        <v>2.8770502259130808</v>
      </c>
      <c r="T40" s="412">
        <v>0.94379903718876867</v>
      </c>
      <c r="U40" s="412"/>
      <c r="V40" s="412">
        <v>0.33403615348778737</v>
      </c>
      <c r="W40" s="412"/>
      <c r="X40" s="412">
        <v>0.45833918760029285</v>
      </c>
      <c r="Y40" s="407"/>
      <c r="Z40" s="405">
        <f t="shared" si="0"/>
        <v>2.8770502259130808</v>
      </c>
      <c r="AA40" s="405" t="str">
        <f t="shared" si="1"/>
        <v/>
      </c>
      <c r="AB40" s="409" t="s">
        <v>363</v>
      </c>
      <c r="AC40" s="409"/>
      <c r="AD40" s="409" t="s">
        <v>365</v>
      </c>
      <c r="AE40" s="408" t="str">
        <f t="shared" si="2"/>
        <v/>
      </c>
      <c r="AF40" s="408" t="str">
        <f t="shared" si="3"/>
        <v/>
      </c>
      <c r="AG40" s="408" t="str">
        <f t="shared" si="4"/>
        <v/>
      </c>
      <c r="AH40" s="408" t="str">
        <f t="shared" si="5"/>
        <v/>
      </c>
    </row>
    <row r="41" spans="1:34" s="306" customFormat="1" ht="25.5" x14ac:dyDescent="0.2">
      <c r="A41" s="409">
        <v>94288</v>
      </c>
      <c r="B41" s="409" t="s">
        <v>357</v>
      </c>
      <c r="C41" s="409" t="s">
        <v>358</v>
      </c>
      <c r="D41" s="409" t="s">
        <v>345</v>
      </c>
      <c r="E41" s="409" t="s">
        <v>359</v>
      </c>
      <c r="F41" s="409">
        <v>2003</v>
      </c>
      <c r="G41" s="409" t="s">
        <v>360</v>
      </c>
      <c r="H41" s="409" t="s">
        <v>361</v>
      </c>
      <c r="I41" s="409" t="s">
        <v>349</v>
      </c>
      <c r="J41" s="409" t="s">
        <v>362</v>
      </c>
      <c r="K41" s="410" t="s">
        <v>351</v>
      </c>
      <c r="L41" s="410" t="s">
        <v>341</v>
      </c>
      <c r="M41" s="410" t="s">
        <v>352</v>
      </c>
      <c r="N41" s="411"/>
      <c r="O41" s="410">
        <v>480</v>
      </c>
      <c r="P41" s="410">
        <v>10</v>
      </c>
      <c r="Q41" s="410"/>
      <c r="R41" s="412">
        <v>9.0402206627276699E-4</v>
      </c>
      <c r="S41" s="412">
        <v>8.8860849004281626</v>
      </c>
      <c r="T41" s="412">
        <v>2.1104395137137741</v>
      </c>
      <c r="U41" s="412"/>
      <c r="V41" s="412">
        <v>0.54738536112816039</v>
      </c>
      <c r="W41" s="412"/>
      <c r="X41" s="412">
        <v>1.105618987051594</v>
      </c>
      <c r="Y41" s="405"/>
      <c r="Z41" s="405">
        <f t="shared" ref="Z41:Z64" si="6">IF(AND($K41="W",$S41&lt;&gt;""), $S41, "")</f>
        <v>8.8860849004281626</v>
      </c>
      <c r="AA41" s="405" t="str">
        <f t="shared" ref="AA41:AA64" si="7">IF(AND($K41="onu",$S41&lt;&gt;""), $S41, "")</f>
        <v/>
      </c>
      <c r="AB41" s="409" t="s">
        <v>363</v>
      </c>
      <c r="AC41" s="409"/>
      <c r="AD41" s="409" t="s">
        <v>365</v>
      </c>
      <c r="AE41" s="408" t="str">
        <f t="shared" si="2"/>
        <v/>
      </c>
      <c r="AF41" s="408" t="str">
        <f t="shared" si="3"/>
        <v/>
      </c>
      <c r="AG41" s="408" t="str">
        <f t="shared" si="4"/>
        <v/>
      </c>
      <c r="AH41" s="408" t="str">
        <f t="shared" si="5"/>
        <v/>
      </c>
    </row>
    <row r="42" spans="1:34" s="306" customFormat="1" ht="25.5" x14ac:dyDescent="0.2">
      <c r="A42" s="409">
        <v>94288</v>
      </c>
      <c r="B42" s="409" t="s">
        <v>357</v>
      </c>
      <c r="C42" s="409" t="s">
        <v>358</v>
      </c>
      <c r="D42" s="409" t="s">
        <v>345</v>
      </c>
      <c r="E42" s="409" t="s">
        <v>359</v>
      </c>
      <c r="F42" s="409">
        <v>2003</v>
      </c>
      <c r="G42" s="409" t="s">
        <v>360</v>
      </c>
      <c r="H42" s="409" t="s">
        <v>361</v>
      </c>
      <c r="I42" s="409" t="s">
        <v>349</v>
      </c>
      <c r="J42" s="409" t="s">
        <v>362</v>
      </c>
      <c r="K42" s="410" t="s">
        <v>351</v>
      </c>
      <c r="L42" s="410" t="s">
        <v>341</v>
      </c>
      <c r="M42" s="410" t="s">
        <v>352</v>
      </c>
      <c r="N42" s="411"/>
      <c r="O42" s="410">
        <v>480</v>
      </c>
      <c r="P42" s="410">
        <v>7</v>
      </c>
      <c r="Q42" s="410"/>
      <c r="R42" s="412">
        <v>9.0402206627276699E-4</v>
      </c>
      <c r="S42" s="412">
        <v>12.458328095305001</v>
      </c>
      <c r="T42" s="412">
        <v>2.1393682198345028</v>
      </c>
      <c r="U42" s="412"/>
      <c r="V42" s="412">
        <v>0.2951632046380584</v>
      </c>
      <c r="W42" s="412"/>
      <c r="X42" s="412">
        <v>0.53292100806779608</v>
      </c>
      <c r="Y42" s="405"/>
      <c r="Z42" s="405">
        <f t="shared" si="6"/>
        <v>12.458328095305001</v>
      </c>
      <c r="AA42" s="405" t="str">
        <f t="shared" si="7"/>
        <v/>
      </c>
      <c r="AB42" s="409" t="s">
        <v>363</v>
      </c>
      <c r="AC42" s="409"/>
      <c r="AD42" s="409" t="s">
        <v>365</v>
      </c>
      <c r="AE42" s="408" t="str">
        <f t="shared" si="2"/>
        <v/>
      </c>
      <c r="AF42" s="408" t="str">
        <f t="shared" si="3"/>
        <v/>
      </c>
      <c r="AG42" s="408" t="str">
        <f t="shared" si="4"/>
        <v/>
      </c>
      <c r="AH42" s="408" t="str">
        <f t="shared" si="5"/>
        <v/>
      </c>
    </row>
    <row r="43" spans="1:34" s="306" customFormat="1" ht="25.5" x14ac:dyDescent="0.2">
      <c r="A43" s="409">
        <v>94288</v>
      </c>
      <c r="B43" s="409" t="s">
        <v>357</v>
      </c>
      <c r="C43" s="409" t="s">
        <v>358</v>
      </c>
      <c r="D43" s="409" t="s">
        <v>345</v>
      </c>
      <c r="E43" s="409" t="s">
        <v>359</v>
      </c>
      <c r="F43" s="409">
        <v>2003</v>
      </c>
      <c r="G43" s="409" t="s">
        <v>360</v>
      </c>
      <c r="H43" s="409" t="s">
        <v>361</v>
      </c>
      <c r="I43" s="409" t="s">
        <v>349</v>
      </c>
      <c r="J43" s="409" t="s">
        <v>362</v>
      </c>
      <c r="K43" s="410" t="s">
        <v>351</v>
      </c>
      <c r="L43" s="410" t="s">
        <v>341</v>
      </c>
      <c r="M43" s="410" t="s">
        <v>352</v>
      </c>
      <c r="N43" s="411"/>
      <c r="O43" s="410">
        <v>480</v>
      </c>
      <c r="P43" s="410">
        <v>10</v>
      </c>
      <c r="Q43" s="410"/>
      <c r="R43" s="412">
        <v>9.0402206627276699E-4</v>
      </c>
      <c r="S43" s="412">
        <v>12.759367443373833</v>
      </c>
      <c r="T43" s="412">
        <v>1.7140258376531661</v>
      </c>
      <c r="U43" s="412"/>
      <c r="V43" s="412">
        <v>0.11842689068173247</v>
      </c>
      <c r="W43" s="412"/>
      <c r="X43" s="412">
        <v>0.14328749750423356</v>
      </c>
      <c r="Y43" s="405"/>
      <c r="Z43" s="405">
        <f t="shared" si="6"/>
        <v>12.759367443373833</v>
      </c>
      <c r="AA43" s="405" t="str">
        <f t="shared" si="7"/>
        <v/>
      </c>
      <c r="AB43" s="409" t="s">
        <v>363</v>
      </c>
      <c r="AC43" s="409"/>
      <c r="AD43" s="409" t="s">
        <v>365</v>
      </c>
      <c r="AE43" s="408" t="str">
        <f t="shared" si="2"/>
        <v/>
      </c>
      <c r="AF43" s="408" t="str">
        <f t="shared" si="3"/>
        <v/>
      </c>
      <c r="AG43" s="408" t="str">
        <f t="shared" si="4"/>
        <v/>
      </c>
      <c r="AH43" s="408" t="str">
        <f t="shared" si="5"/>
        <v/>
      </c>
    </row>
    <row r="44" spans="1:34" s="306" customFormat="1" ht="25.5" x14ac:dyDescent="0.2">
      <c r="A44" s="409">
        <v>94288</v>
      </c>
      <c r="B44" s="409" t="s">
        <v>357</v>
      </c>
      <c r="C44" s="409" t="s">
        <v>358</v>
      </c>
      <c r="D44" s="409" t="s">
        <v>345</v>
      </c>
      <c r="E44" s="409" t="s">
        <v>359</v>
      </c>
      <c r="F44" s="409">
        <v>2003</v>
      </c>
      <c r="G44" s="409" t="s">
        <v>360</v>
      </c>
      <c r="H44" s="409" t="s">
        <v>361</v>
      </c>
      <c r="I44" s="409" t="s">
        <v>349</v>
      </c>
      <c r="J44" s="409" t="s">
        <v>362</v>
      </c>
      <c r="K44" s="410" t="s">
        <v>351</v>
      </c>
      <c r="L44" s="410" t="s">
        <v>341</v>
      </c>
      <c r="M44" s="410" t="s">
        <v>352</v>
      </c>
      <c r="N44" s="411"/>
      <c r="O44" s="410">
        <v>480</v>
      </c>
      <c r="P44" s="410">
        <v>10</v>
      </c>
      <c r="Q44" s="410"/>
      <c r="R44" s="412">
        <v>4.9721213645002184E-2</v>
      </c>
      <c r="S44" s="412">
        <v>8.2397091230431343</v>
      </c>
      <c r="T44" s="412">
        <v>1.28732742237242</v>
      </c>
      <c r="U44" s="412"/>
      <c r="V44" s="412">
        <v>0.41494612841920003</v>
      </c>
      <c r="W44" s="412"/>
      <c r="X44" s="412">
        <v>0.35302061687951553</v>
      </c>
      <c r="Y44" s="405"/>
      <c r="Z44" s="405">
        <f t="shared" si="6"/>
        <v>8.2397091230431343</v>
      </c>
      <c r="AA44" s="405" t="str">
        <f t="shared" si="7"/>
        <v/>
      </c>
      <c r="AB44" s="409" t="s">
        <v>363</v>
      </c>
      <c r="AC44" s="409"/>
      <c r="AD44" s="409" t="s">
        <v>365</v>
      </c>
      <c r="AE44" s="408" t="str">
        <f t="shared" si="2"/>
        <v/>
      </c>
      <c r="AF44" s="408" t="str">
        <f t="shared" si="3"/>
        <v/>
      </c>
      <c r="AG44" s="408" t="str">
        <f t="shared" si="4"/>
        <v/>
      </c>
      <c r="AH44" s="408" t="str">
        <f t="shared" si="5"/>
        <v/>
      </c>
    </row>
    <row r="45" spans="1:34" s="306" customFormat="1" x14ac:dyDescent="0.2">
      <c r="A45" s="60">
        <v>1329826</v>
      </c>
      <c r="B45" s="60" t="s">
        <v>357</v>
      </c>
      <c r="C45" s="60" t="s">
        <v>366</v>
      </c>
      <c r="D45" s="60" t="s">
        <v>367</v>
      </c>
      <c r="E45" s="2" t="s">
        <v>359</v>
      </c>
      <c r="F45" s="2">
        <v>2007</v>
      </c>
      <c r="G45" s="2" t="s">
        <v>360</v>
      </c>
      <c r="H45" s="2" t="s">
        <v>368</v>
      </c>
      <c r="I45" s="2" t="s">
        <v>349</v>
      </c>
      <c r="J45" s="2" t="s">
        <v>349</v>
      </c>
      <c r="K45" s="682" t="s">
        <v>351</v>
      </c>
      <c r="L45" s="682" t="s">
        <v>341</v>
      </c>
      <c r="M45" s="682" t="s">
        <v>352</v>
      </c>
      <c r="N45" s="4"/>
      <c r="O45" s="682">
        <v>480</v>
      </c>
      <c r="P45" s="682">
        <v>230</v>
      </c>
      <c r="Q45" s="682"/>
      <c r="R45" s="25">
        <v>1.808044132545534E-3</v>
      </c>
      <c r="S45" s="21">
        <v>4.4265440475046027</v>
      </c>
      <c r="T45" s="21">
        <v>0.17944838015514425</v>
      </c>
      <c r="U45" s="25">
        <v>0.49450007025120357</v>
      </c>
      <c r="V45" s="682"/>
      <c r="W45" s="682"/>
      <c r="X45" s="25">
        <v>2.5312617855637473E-2</v>
      </c>
      <c r="Y45" s="192"/>
      <c r="Z45" s="192">
        <f t="shared" si="6"/>
        <v>4.4265440475046027</v>
      </c>
      <c r="AA45" s="192" t="str">
        <f t="shared" si="7"/>
        <v/>
      </c>
      <c r="AB45" s="2" t="s">
        <v>369</v>
      </c>
      <c r="AC45" s="2"/>
      <c r="AD45" s="2" t="s">
        <v>370</v>
      </c>
      <c r="AE45" s="39" t="str">
        <f t="shared" si="2"/>
        <v/>
      </c>
      <c r="AF45" s="39" t="str">
        <f t="shared" si="3"/>
        <v/>
      </c>
      <c r="AG45" s="39" t="str">
        <f t="shared" si="4"/>
        <v/>
      </c>
      <c r="AH45" s="39" t="str">
        <f t="shared" si="5"/>
        <v/>
      </c>
    </row>
    <row r="46" spans="1:34" x14ac:dyDescent="0.2">
      <c r="A46" s="60">
        <v>1329826</v>
      </c>
      <c r="B46" s="60" t="s">
        <v>357</v>
      </c>
      <c r="C46" s="60" t="s">
        <v>366</v>
      </c>
      <c r="D46" s="60" t="s">
        <v>367</v>
      </c>
      <c r="E46" s="2" t="s">
        <v>359</v>
      </c>
      <c r="F46" s="2">
        <v>2007</v>
      </c>
      <c r="G46" s="2" t="s">
        <v>360</v>
      </c>
      <c r="H46" s="2" t="s">
        <v>368</v>
      </c>
      <c r="I46" s="2" t="s">
        <v>349</v>
      </c>
      <c r="J46" s="2" t="s">
        <v>349</v>
      </c>
      <c r="K46" s="682" t="s">
        <v>351</v>
      </c>
      <c r="L46" s="682" t="s">
        <v>341</v>
      </c>
      <c r="M46" s="682" t="s">
        <v>352</v>
      </c>
      <c r="N46" s="4"/>
      <c r="O46" s="682">
        <v>480</v>
      </c>
      <c r="P46" s="682">
        <v>300</v>
      </c>
      <c r="Q46" s="682"/>
      <c r="R46" s="25">
        <v>1.808044132545534E-3</v>
      </c>
      <c r="S46" s="21">
        <v>5.6876548299551128</v>
      </c>
      <c r="T46" s="21">
        <v>0.36522491477419788</v>
      </c>
      <c r="U46" s="25">
        <v>0.75169434810580571</v>
      </c>
      <c r="V46" s="682"/>
      <c r="W46" s="682"/>
      <c r="X46" s="25">
        <v>0.10893465898586842</v>
      </c>
      <c r="Y46" s="192"/>
      <c r="Z46" s="192">
        <f t="shared" si="6"/>
        <v>5.6876548299551128</v>
      </c>
      <c r="AA46" s="192" t="str">
        <f t="shared" si="7"/>
        <v/>
      </c>
      <c r="AB46" s="2" t="s">
        <v>371</v>
      </c>
      <c r="AC46" s="2"/>
      <c r="AD46" s="2" t="s">
        <v>372</v>
      </c>
      <c r="AE46" s="39" t="str">
        <f t="shared" si="2"/>
        <v/>
      </c>
      <c r="AF46" s="39" t="str">
        <f t="shared" si="3"/>
        <v/>
      </c>
      <c r="AG46" s="39" t="str">
        <f t="shared" si="4"/>
        <v/>
      </c>
      <c r="AH46" s="39" t="str">
        <f t="shared" si="5"/>
        <v/>
      </c>
    </row>
    <row r="47" spans="1:34" s="424" customFormat="1" x14ac:dyDescent="0.2">
      <c r="A47" s="416">
        <v>1329826</v>
      </c>
      <c r="B47" s="416" t="s">
        <v>357</v>
      </c>
      <c r="C47" s="416" t="s">
        <v>373</v>
      </c>
      <c r="D47" s="416" t="s">
        <v>367</v>
      </c>
      <c r="E47" s="417" t="s">
        <v>359</v>
      </c>
      <c r="F47" s="417">
        <v>2007</v>
      </c>
      <c r="G47" s="417" t="s">
        <v>360</v>
      </c>
      <c r="H47" s="417" t="s">
        <v>368</v>
      </c>
      <c r="I47" s="417" t="s">
        <v>349</v>
      </c>
      <c r="J47" s="418" t="s">
        <v>349</v>
      </c>
      <c r="K47" s="419" t="s">
        <v>87</v>
      </c>
      <c r="L47" s="419" t="s">
        <v>341</v>
      </c>
      <c r="M47" s="419" t="s">
        <v>352</v>
      </c>
      <c r="N47" s="420"/>
      <c r="O47" s="419">
        <v>480</v>
      </c>
      <c r="P47" s="419">
        <v>260</v>
      </c>
      <c r="Q47" s="419"/>
      <c r="R47" s="419">
        <v>1.8080441325455338E-3</v>
      </c>
      <c r="S47" s="419">
        <v>9.8990416256867969E-2</v>
      </c>
      <c r="T47" s="419">
        <v>3.6160882650910675E-3</v>
      </c>
      <c r="U47" s="419">
        <v>6.7801654970457512E-3</v>
      </c>
      <c r="V47" s="419"/>
      <c r="W47" s="419"/>
      <c r="X47" s="419">
        <v>1.8080441325455338E-3</v>
      </c>
      <c r="Y47" s="421"/>
      <c r="Z47" s="422" t="str">
        <f t="shared" si="6"/>
        <v/>
      </c>
      <c r="AA47" s="422">
        <f t="shared" si="7"/>
        <v>9.8990416256867969E-2</v>
      </c>
      <c r="AB47" s="417" t="s">
        <v>374</v>
      </c>
      <c r="AC47" s="417"/>
      <c r="AD47" s="417" t="s">
        <v>375</v>
      </c>
      <c r="AE47" s="423"/>
      <c r="AF47" s="423"/>
      <c r="AG47" s="423"/>
      <c r="AH47" s="423"/>
    </row>
    <row r="48" spans="1:34" s="424" customFormat="1" x14ac:dyDescent="0.2">
      <c r="A48" s="416">
        <v>1329826</v>
      </c>
      <c r="B48" s="425" t="s">
        <v>357</v>
      </c>
      <c r="C48" s="416" t="s">
        <v>373</v>
      </c>
      <c r="D48" s="416" t="s">
        <v>367</v>
      </c>
      <c r="E48" s="417" t="s">
        <v>359</v>
      </c>
      <c r="F48" s="417">
        <v>2007</v>
      </c>
      <c r="G48" s="417" t="s">
        <v>360</v>
      </c>
      <c r="H48" s="417" t="s">
        <v>368</v>
      </c>
      <c r="I48" s="426" t="s">
        <v>349</v>
      </c>
      <c r="J48" s="417" t="s">
        <v>349</v>
      </c>
      <c r="K48" s="419" t="s">
        <v>87</v>
      </c>
      <c r="L48" s="419" t="s">
        <v>341</v>
      </c>
      <c r="M48" s="419" t="s">
        <v>352</v>
      </c>
      <c r="N48" s="420"/>
      <c r="O48" s="419">
        <v>480</v>
      </c>
      <c r="P48" s="419">
        <v>249</v>
      </c>
      <c r="Q48" s="419"/>
      <c r="R48" s="419">
        <v>1.8080441325455338E-3</v>
      </c>
      <c r="S48" s="427">
        <v>7.0965732202412202E-2</v>
      </c>
      <c r="T48" s="419">
        <v>3.1640772319546841E-3</v>
      </c>
      <c r="U48" s="419">
        <v>5.4241323976366015E-3</v>
      </c>
      <c r="V48" s="419"/>
      <c r="W48" s="419"/>
      <c r="X48" s="419">
        <v>1.8080441325455338E-3</v>
      </c>
      <c r="Y48" s="421"/>
      <c r="Z48" s="422" t="str">
        <f t="shared" si="6"/>
        <v/>
      </c>
      <c r="AA48" s="422">
        <f t="shared" si="7"/>
        <v>7.0965732202412202E-2</v>
      </c>
      <c r="AB48" s="417" t="s">
        <v>371</v>
      </c>
      <c r="AC48" s="417"/>
      <c r="AD48" s="417" t="s">
        <v>376</v>
      </c>
      <c r="AE48" s="423"/>
      <c r="AF48" s="423"/>
      <c r="AG48" s="423"/>
      <c r="AH48" s="423"/>
    </row>
    <row r="49" spans="1:36" s="435" customFormat="1" ht="51.75" x14ac:dyDescent="0.2">
      <c r="A49" s="428">
        <v>2959573</v>
      </c>
      <c r="B49" s="428" t="s">
        <v>357</v>
      </c>
      <c r="C49" s="428" t="s">
        <v>358</v>
      </c>
      <c r="D49" s="428" t="s">
        <v>367</v>
      </c>
      <c r="E49" s="428" t="s">
        <v>377</v>
      </c>
      <c r="F49" s="428">
        <v>2001</v>
      </c>
      <c r="G49" s="428" t="s">
        <v>378</v>
      </c>
      <c r="H49" s="428" t="s">
        <v>379</v>
      </c>
      <c r="I49" s="429" t="s">
        <v>349</v>
      </c>
      <c r="J49" s="428" t="s">
        <v>380</v>
      </c>
      <c r="K49" s="430" t="s">
        <v>351</v>
      </c>
      <c r="L49" s="430" t="s">
        <v>341</v>
      </c>
      <c r="M49" s="430" t="s">
        <v>352</v>
      </c>
      <c r="N49" s="431"/>
      <c r="O49" s="430">
        <v>480</v>
      </c>
      <c r="P49" s="430">
        <v>22</v>
      </c>
      <c r="Q49" s="430"/>
      <c r="R49" s="430"/>
      <c r="S49" s="430"/>
      <c r="T49" s="430">
        <v>3.18</v>
      </c>
      <c r="U49" s="430">
        <v>1.23</v>
      </c>
      <c r="V49" s="430"/>
      <c r="W49" s="430"/>
      <c r="X49" s="430">
        <v>0.52</v>
      </c>
      <c r="Y49" s="432"/>
      <c r="Z49" s="433" t="str">
        <f t="shared" si="6"/>
        <v/>
      </c>
      <c r="AA49" s="433" t="str">
        <f t="shared" si="7"/>
        <v/>
      </c>
      <c r="AB49" s="428" t="s">
        <v>371</v>
      </c>
      <c r="AC49" s="428"/>
      <c r="AD49" s="428" t="s">
        <v>381</v>
      </c>
      <c r="AE49" s="434" t="str">
        <f t="shared" ref="AE49:AE55" si="8">IF(AND($K49="W", $L49="TWA", $M49="PBZ",$Y49&lt;&gt;"", $AC49&lt;&gt;"ND"), $Y49, "")</f>
        <v/>
      </c>
      <c r="AF49" s="434" t="str">
        <f t="shared" ref="AF49:AF55" si="9">+IFERROR(LN(AE49),"")</f>
        <v/>
      </c>
      <c r="AG49" s="434" t="str">
        <f t="shared" ref="AG49:AG55" si="10">IF(AND($K49="W", $L49="Short-term", $M49="PBZ",$Y49&lt;&gt;"", $AC49&lt;&gt;"ND"), $Y49, "")</f>
        <v/>
      </c>
      <c r="AH49" s="434" t="str">
        <f t="shared" ref="AH49:AH55" si="11">+IFERROR(LN(AG49),"")</f>
        <v/>
      </c>
    </row>
    <row r="50" spans="1:36" s="435" customFormat="1" ht="63.75" x14ac:dyDescent="0.2">
      <c r="A50" s="428">
        <v>2959573</v>
      </c>
      <c r="B50" s="428" t="s">
        <v>357</v>
      </c>
      <c r="C50" s="428" t="s">
        <v>358</v>
      </c>
      <c r="D50" s="428" t="s">
        <v>382</v>
      </c>
      <c r="E50" s="428" t="s">
        <v>377</v>
      </c>
      <c r="F50" s="428">
        <v>2001</v>
      </c>
      <c r="G50" s="428" t="s">
        <v>378</v>
      </c>
      <c r="H50" s="428" t="s">
        <v>379</v>
      </c>
      <c r="I50" s="428" t="s">
        <v>349</v>
      </c>
      <c r="J50" s="436" t="s">
        <v>383</v>
      </c>
      <c r="K50" s="430" t="s">
        <v>87</v>
      </c>
      <c r="L50" s="430" t="s">
        <v>341</v>
      </c>
      <c r="M50" s="430" t="s">
        <v>352</v>
      </c>
      <c r="N50" s="431"/>
      <c r="O50" s="430">
        <v>480</v>
      </c>
      <c r="P50" s="430">
        <v>24</v>
      </c>
      <c r="Q50" s="430"/>
      <c r="R50" s="430"/>
      <c r="S50" s="430"/>
      <c r="T50" s="430">
        <v>0.15</v>
      </c>
      <c r="U50" s="430">
        <v>0.02</v>
      </c>
      <c r="V50" s="430"/>
      <c r="W50" s="430"/>
      <c r="X50" s="430">
        <v>0.125</v>
      </c>
      <c r="Y50" s="432"/>
      <c r="Z50" s="433" t="str">
        <f t="shared" si="6"/>
        <v/>
      </c>
      <c r="AA50" s="433" t="str">
        <f t="shared" si="7"/>
        <v/>
      </c>
      <c r="AB50" s="428" t="s">
        <v>371</v>
      </c>
      <c r="AC50" s="428"/>
      <c r="AD50" s="428" t="s">
        <v>384</v>
      </c>
      <c r="AE50" s="434" t="str">
        <f t="shared" si="8"/>
        <v/>
      </c>
      <c r="AF50" s="434" t="str">
        <f t="shared" si="9"/>
        <v/>
      </c>
      <c r="AG50" s="434" t="str">
        <f t="shared" si="10"/>
        <v/>
      </c>
      <c r="AH50" s="434" t="str">
        <f t="shared" si="11"/>
        <v/>
      </c>
    </row>
    <row r="51" spans="1:36" s="424" customFormat="1" ht="38.25" x14ac:dyDescent="0.2">
      <c r="A51" s="416">
        <v>5675367</v>
      </c>
      <c r="B51" s="416" t="s">
        <v>357</v>
      </c>
      <c r="C51" s="416" t="s">
        <v>385</v>
      </c>
      <c r="D51" s="416" t="s">
        <v>345</v>
      </c>
      <c r="E51" s="417" t="s">
        <v>386</v>
      </c>
      <c r="F51" s="417">
        <v>2006</v>
      </c>
      <c r="G51" s="417" t="s">
        <v>387</v>
      </c>
      <c r="H51" s="417" t="s">
        <v>388</v>
      </c>
      <c r="I51" s="417" t="s">
        <v>349</v>
      </c>
      <c r="J51" s="417" t="s">
        <v>389</v>
      </c>
      <c r="K51" s="437" t="s">
        <v>351</v>
      </c>
      <c r="L51" s="437" t="s">
        <v>341</v>
      </c>
      <c r="M51" s="437" t="s">
        <v>352</v>
      </c>
      <c r="N51" s="419">
        <v>1997</v>
      </c>
      <c r="O51" s="419"/>
      <c r="P51" s="419">
        <v>262</v>
      </c>
      <c r="Q51" s="419"/>
      <c r="R51" s="419"/>
      <c r="S51" s="419"/>
      <c r="T51" s="419">
        <v>6.8000000000000005E-2</v>
      </c>
      <c r="U51" s="419"/>
      <c r="V51" s="419"/>
      <c r="W51" s="419"/>
      <c r="X51" s="419"/>
      <c r="Y51" s="422"/>
      <c r="Z51" s="422" t="str">
        <f t="shared" si="6"/>
        <v/>
      </c>
      <c r="AA51" s="422" t="str">
        <f t="shared" si="7"/>
        <v/>
      </c>
      <c r="AB51" s="417" t="s">
        <v>390</v>
      </c>
      <c r="AC51" s="417"/>
      <c r="AD51" s="417"/>
      <c r="AE51" s="438" t="str">
        <f t="shared" si="8"/>
        <v/>
      </c>
      <c r="AF51" s="438" t="str">
        <f t="shared" si="9"/>
        <v/>
      </c>
      <c r="AG51" s="438" t="str">
        <f t="shared" si="10"/>
        <v/>
      </c>
      <c r="AH51" s="438" t="str">
        <f t="shared" si="11"/>
        <v/>
      </c>
    </row>
    <row r="52" spans="1:36" s="424" customFormat="1" ht="25.5" x14ac:dyDescent="0.2">
      <c r="A52" s="416">
        <v>5675367</v>
      </c>
      <c r="B52" s="416" t="s">
        <v>357</v>
      </c>
      <c r="C52" s="416" t="s">
        <v>391</v>
      </c>
      <c r="D52" s="416" t="s">
        <v>345</v>
      </c>
      <c r="E52" s="417" t="s">
        <v>386</v>
      </c>
      <c r="F52" s="417">
        <v>2006</v>
      </c>
      <c r="G52" s="417" t="s">
        <v>387</v>
      </c>
      <c r="H52" s="417" t="s">
        <v>388</v>
      </c>
      <c r="I52" s="417" t="s">
        <v>349</v>
      </c>
      <c r="J52" s="417" t="s">
        <v>389</v>
      </c>
      <c r="K52" s="437" t="s">
        <v>351</v>
      </c>
      <c r="L52" s="437" t="s">
        <v>341</v>
      </c>
      <c r="M52" s="437" t="s">
        <v>352</v>
      </c>
      <c r="N52" s="419">
        <v>1997</v>
      </c>
      <c r="O52" s="419"/>
      <c r="P52" s="419">
        <v>339</v>
      </c>
      <c r="Q52" s="419"/>
      <c r="R52" s="419"/>
      <c r="S52" s="419"/>
      <c r="T52" s="419">
        <v>0.125</v>
      </c>
      <c r="U52" s="419"/>
      <c r="V52" s="419"/>
      <c r="W52" s="419"/>
      <c r="X52" s="419"/>
      <c r="Y52" s="422"/>
      <c r="Z52" s="422" t="str">
        <f t="shared" si="6"/>
        <v/>
      </c>
      <c r="AA52" s="422" t="str">
        <f t="shared" si="7"/>
        <v/>
      </c>
      <c r="AB52" s="417" t="s">
        <v>390</v>
      </c>
      <c r="AC52" s="417"/>
      <c r="AD52" s="417"/>
      <c r="AE52" s="438" t="str">
        <f t="shared" si="8"/>
        <v/>
      </c>
      <c r="AF52" s="438" t="str">
        <f t="shared" si="9"/>
        <v/>
      </c>
      <c r="AG52" s="438" t="str">
        <f t="shared" si="10"/>
        <v/>
      </c>
      <c r="AH52" s="438" t="str">
        <f t="shared" si="11"/>
        <v/>
      </c>
    </row>
    <row r="53" spans="1:36" s="424" customFormat="1" ht="25.5" x14ac:dyDescent="0.2">
      <c r="A53" s="416">
        <v>5675367</v>
      </c>
      <c r="B53" s="416" t="s">
        <v>357</v>
      </c>
      <c r="C53" s="416" t="s">
        <v>391</v>
      </c>
      <c r="D53" s="416" t="s">
        <v>345</v>
      </c>
      <c r="E53" s="417" t="s">
        <v>386</v>
      </c>
      <c r="F53" s="417">
        <v>2006</v>
      </c>
      <c r="G53" s="417" t="s">
        <v>387</v>
      </c>
      <c r="H53" s="417" t="s">
        <v>388</v>
      </c>
      <c r="I53" s="417" t="s">
        <v>349</v>
      </c>
      <c r="J53" s="417" t="s">
        <v>389</v>
      </c>
      <c r="K53" s="437" t="s">
        <v>351</v>
      </c>
      <c r="L53" s="437" t="s">
        <v>341</v>
      </c>
      <c r="M53" s="437" t="s">
        <v>352</v>
      </c>
      <c r="N53" s="419">
        <v>1997</v>
      </c>
      <c r="O53" s="419"/>
      <c r="P53" s="419">
        <v>284</v>
      </c>
      <c r="Q53" s="419"/>
      <c r="R53" s="419"/>
      <c r="S53" s="419"/>
      <c r="T53" s="419">
        <v>0.30199999999999999</v>
      </c>
      <c r="U53" s="419"/>
      <c r="V53" s="419"/>
      <c r="W53" s="419"/>
      <c r="X53" s="419"/>
      <c r="Y53" s="422"/>
      <c r="Z53" s="422" t="str">
        <f t="shared" si="6"/>
        <v/>
      </c>
      <c r="AA53" s="422" t="str">
        <f t="shared" si="7"/>
        <v/>
      </c>
      <c r="AB53" s="417" t="s">
        <v>390</v>
      </c>
      <c r="AC53" s="417"/>
      <c r="AD53" s="417"/>
      <c r="AE53" s="438" t="str">
        <f t="shared" si="8"/>
        <v/>
      </c>
      <c r="AF53" s="438" t="str">
        <f t="shared" si="9"/>
        <v/>
      </c>
      <c r="AG53" s="438" t="str">
        <f t="shared" si="10"/>
        <v/>
      </c>
      <c r="AH53" s="438" t="str">
        <f t="shared" si="11"/>
        <v/>
      </c>
    </row>
    <row r="54" spans="1:36" s="435" customFormat="1" ht="51" x14ac:dyDescent="0.2">
      <c r="A54" s="439">
        <v>2443282</v>
      </c>
      <c r="B54" s="439" t="s">
        <v>357</v>
      </c>
      <c r="C54" s="439" t="s">
        <v>392</v>
      </c>
      <c r="D54" s="439" t="s">
        <v>393</v>
      </c>
      <c r="E54" s="440" t="s">
        <v>394</v>
      </c>
      <c r="F54" s="440">
        <v>2014</v>
      </c>
      <c r="G54" s="440" t="s">
        <v>395</v>
      </c>
      <c r="H54" s="440" t="s">
        <v>396</v>
      </c>
      <c r="I54" s="440" t="s">
        <v>349</v>
      </c>
      <c r="J54" s="440" t="s">
        <v>397</v>
      </c>
      <c r="K54" s="441" t="s">
        <v>351</v>
      </c>
      <c r="L54" s="442" t="s">
        <v>341</v>
      </c>
      <c r="M54" s="441" t="s">
        <v>352</v>
      </c>
      <c r="N54" s="433"/>
      <c r="O54" s="433">
        <f>8*60</f>
        <v>480</v>
      </c>
      <c r="P54" s="433">
        <v>38</v>
      </c>
      <c r="Q54" s="433"/>
      <c r="R54" s="443" t="s">
        <v>398</v>
      </c>
      <c r="S54" s="443">
        <f>1.34*0.452011033136383</f>
        <v>0.60569478440275326</v>
      </c>
      <c r="T54" s="443">
        <f>0.06*0.452011033136383</f>
        <v>2.7120661988182981E-2</v>
      </c>
      <c r="U54" s="443">
        <f>0.218*0.452011033136383</f>
        <v>9.8538405223731501E-2</v>
      </c>
      <c r="V54" s="443"/>
      <c r="W54" s="443"/>
      <c r="X54" s="440" t="s">
        <v>398</v>
      </c>
      <c r="Y54" s="432"/>
      <c r="Z54" s="433">
        <f t="shared" si="6"/>
        <v>0.60569478440275326</v>
      </c>
      <c r="AA54" s="433" t="str">
        <f t="shared" si="7"/>
        <v/>
      </c>
      <c r="AB54" s="440" t="s">
        <v>399</v>
      </c>
      <c r="AC54" s="440" t="s">
        <v>400</v>
      </c>
      <c r="AD54" s="440" t="s">
        <v>401</v>
      </c>
      <c r="AE54" s="434" t="str">
        <f t="shared" si="8"/>
        <v/>
      </c>
      <c r="AF54" s="434" t="str">
        <f t="shared" si="9"/>
        <v/>
      </c>
      <c r="AG54" s="434" t="str">
        <f t="shared" si="10"/>
        <v/>
      </c>
      <c r="AH54" s="434" t="str">
        <f t="shared" si="11"/>
        <v/>
      </c>
    </row>
    <row r="55" spans="1:36" s="424" customFormat="1" ht="140.25" x14ac:dyDescent="0.2">
      <c r="A55" s="456">
        <v>4685298</v>
      </c>
      <c r="B55" s="456" t="s">
        <v>357</v>
      </c>
      <c r="C55" s="456" t="s">
        <v>402</v>
      </c>
      <c r="D55" s="456" t="s">
        <v>403</v>
      </c>
      <c r="E55" s="457" t="s">
        <v>404</v>
      </c>
      <c r="F55" s="457">
        <v>2013</v>
      </c>
      <c r="G55" s="457" t="s">
        <v>405</v>
      </c>
      <c r="H55" s="457" t="s">
        <v>406</v>
      </c>
      <c r="I55" s="457" t="s">
        <v>349</v>
      </c>
      <c r="J55" s="457" t="s">
        <v>407</v>
      </c>
      <c r="K55" s="437" t="s">
        <v>351</v>
      </c>
      <c r="L55" s="437" t="s">
        <v>341</v>
      </c>
      <c r="M55" s="437" t="s">
        <v>352</v>
      </c>
      <c r="N55" s="458"/>
      <c r="O55" s="437">
        <v>480</v>
      </c>
      <c r="P55" s="437">
        <v>44</v>
      </c>
      <c r="Q55" s="437"/>
      <c r="R55" s="421">
        <v>2.7120661988183008E-2</v>
      </c>
      <c r="S55" s="421">
        <v>5.6094569212225185</v>
      </c>
      <c r="T55" s="459">
        <v>1.0848</v>
      </c>
      <c r="U55" s="459">
        <v>1.3240000000000001</v>
      </c>
      <c r="V55" s="437"/>
      <c r="W55" s="437"/>
      <c r="X55" s="421">
        <v>0.66897632904184756</v>
      </c>
      <c r="Y55" s="422"/>
      <c r="Z55" s="422">
        <f t="shared" si="6"/>
        <v>5.6094569212225185</v>
      </c>
      <c r="AA55" s="422" t="str">
        <f t="shared" si="7"/>
        <v/>
      </c>
      <c r="AB55" s="457" t="s">
        <v>408</v>
      </c>
      <c r="AC55" s="457"/>
      <c r="AD55" s="457" t="s">
        <v>365</v>
      </c>
      <c r="AE55" s="438" t="str">
        <f t="shared" si="8"/>
        <v/>
      </c>
      <c r="AF55" s="438" t="str">
        <f t="shared" si="9"/>
        <v/>
      </c>
      <c r="AG55" s="438" t="str">
        <f t="shared" si="10"/>
        <v/>
      </c>
      <c r="AH55" s="438" t="str">
        <f t="shared" si="11"/>
        <v/>
      </c>
    </row>
    <row r="56" spans="1:36" s="435" customFormat="1" ht="25.5" x14ac:dyDescent="0.2">
      <c r="A56" s="444">
        <v>2989204</v>
      </c>
      <c r="B56" s="444" t="s">
        <v>343</v>
      </c>
      <c r="C56" s="444" t="s">
        <v>409</v>
      </c>
      <c r="D56" s="444" t="s">
        <v>410</v>
      </c>
      <c r="E56" s="445" t="s">
        <v>411</v>
      </c>
      <c r="F56" s="445">
        <v>2000</v>
      </c>
      <c r="G56" s="445" t="s">
        <v>347</v>
      </c>
      <c r="H56" s="445" t="s">
        <v>412</v>
      </c>
      <c r="I56" s="445" t="s">
        <v>349</v>
      </c>
      <c r="J56" s="445" t="s">
        <v>349</v>
      </c>
      <c r="K56" s="441" t="s">
        <v>351</v>
      </c>
      <c r="L56" s="441" t="s">
        <v>341</v>
      </c>
      <c r="M56" s="441" t="s">
        <v>352</v>
      </c>
      <c r="N56" s="441"/>
      <c r="O56" s="441"/>
      <c r="P56" s="441">
        <v>12</v>
      </c>
      <c r="Q56" s="441"/>
      <c r="R56" s="441">
        <v>0.25</v>
      </c>
      <c r="S56" s="441">
        <v>20.8</v>
      </c>
      <c r="T56" s="441"/>
      <c r="U56" s="441"/>
      <c r="V56" s="441"/>
      <c r="W56" s="441"/>
      <c r="X56" s="441"/>
      <c r="Y56" s="441"/>
      <c r="Z56" s="441">
        <f t="shared" si="6"/>
        <v>20.8</v>
      </c>
      <c r="AA56" s="441" t="str">
        <f t="shared" si="7"/>
        <v/>
      </c>
      <c r="AB56" s="445" t="s">
        <v>413</v>
      </c>
      <c r="AC56" s="445" t="s">
        <v>413</v>
      </c>
      <c r="AD56" s="445" t="s">
        <v>408</v>
      </c>
      <c r="AE56" s="434"/>
      <c r="AF56" s="434"/>
      <c r="AG56" s="434" t="s">
        <v>413</v>
      </c>
      <c r="AH56" s="434" t="s">
        <v>413</v>
      </c>
    </row>
    <row r="57" spans="1:36" s="424" customFormat="1" x14ac:dyDescent="0.2">
      <c r="A57" s="416">
        <v>1327875</v>
      </c>
      <c r="B57" s="416" t="s">
        <v>343</v>
      </c>
      <c r="C57" s="416" t="s">
        <v>414</v>
      </c>
      <c r="D57" s="416" t="s">
        <v>345</v>
      </c>
      <c r="E57" s="417" t="s">
        <v>415</v>
      </c>
      <c r="F57" s="417">
        <v>2000</v>
      </c>
      <c r="G57" s="417" t="s">
        <v>360</v>
      </c>
      <c r="H57" s="417" t="s">
        <v>416</v>
      </c>
      <c r="I57" s="417" t="s">
        <v>349</v>
      </c>
      <c r="J57" s="417"/>
      <c r="K57" s="419" t="s">
        <v>351</v>
      </c>
      <c r="L57" s="419" t="s">
        <v>341</v>
      </c>
      <c r="M57" s="437" t="s">
        <v>352</v>
      </c>
      <c r="N57" s="419">
        <v>1998</v>
      </c>
      <c r="O57" s="419">
        <v>480</v>
      </c>
      <c r="P57" s="419">
        <v>34</v>
      </c>
      <c r="Q57" s="419"/>
      <c r="R57" s="419">
        <v>0.02</v>
      </c>
      <c r="S57" s="419">
        <v>4.2</v>
      </c>
      <c r="T57" s="419">
        <v>0.82</v>
      </c>
      <c r="U57" s="419"/>
      <c r="V57" s="419"/>
      <c r="W57" s="419"/>
      <c r="X57" s="419">
        <v>0.5</v>
      </c>
      <c r="Y57" s="422"/>
      <c r="Z57" s="422">
        <f t="shared" si="6"/>
        <v>4.2</v>
      </c>
      <c r="AA57" s="422" t="str">
        <f t="shared" si="7"/>
        <v/>
      </c>
      <c r="AB57" s="417" t="s">
        <v>353</v>
      </c>
      <c r="AC57" s="417"/>
      <c r="AD57" s="417"/>
      <c r="AE57" s="438" t="str">
        <f t="shared" ref="AE57:AE64" si="12">IF(AND($K57="W", $L57="TWA", $M57="PBZ",$Y57&lt;&gt;"", $AC57&lt;&gt;"ND"), $Y57, "")</f>
        <v/>
      </c>
      <c r="AF57" s="438" t="str">
        <f t="shared" ref="AF57:AF64" si="13">+IFERROR(LN(AE57),"")</f>
        <v/>
      </c>
      <c r="AG57" s="438" t="str">
        <f t="shared" ref="AG57:AG64" si="14">IF(AND($K57="W", $L57="Short-term", $M57="PBZ",$Y57&lt;&gt;"", $AC57&lt;&gt;"ND"), $Y57, "")</f>
        <v/>
      </c>
      <c r="AH57" s="438" t="str">
        <f t="shared" ref="AH57:AH64" si="15">+IFERROR(LN(AG57),"")</f>
        <v/>
      </c>
    </row>
    <row r="58" spans="1:36" s="435" customFormat="1" ht="25.5" x14ac:dyDescent="0.2">
      <c r="A58" s="446">
        <v>2959639</v>
      </c>
      <c r="B58" s="443" t="s">
        <v>357</v>
      </c>
      <c r="C58" s="446" t="s">
        <v>417</v>
      </c>
      <c r="D58" s="446" t="s">
        <v>410</v>
      </c>
      <c r="E58" s="446" t="s">
        <v>418</v>
      </c>
      <c r="F58" s="446">
        <v>2001</v>
      </c>
      <c r="G58" s="428" t="s">
        <v>347</v>
      </c>
      <c r="H58" s="446" t="s">
        <v>379</v>
      </c>
      <c r="I58" s="446" t="s">
        <v>349</v>
      </c>
      <c r="J58" s="446" t="s">
        <v>419</v>
      </c>
      <c r="K58" s="430" t="s">
        <v>351</v>
      </c>
      <c r="L58" s="430" t="s">
        <v>341</v>
      </c>
      <c r="M58" s="430" t="s">
        <v>352</v>
      </c>
      <c r="N58" s="442">
        <v>1998</v>
      </c>
      <c r="O58" s="442">
        <v>720</v>
      </c>
      <c r="P58" s="442">
        <v>6</v>
      </c>
      <c r="Q58" s="442"/>
      <c r="R58" s="442"/>
      <c r="S58" s="442"/>
      <c r="T58" s="442">
        <v>4.04</v>
      </c>
      <c r="U58" s="442">
        <v>3.45</v>
      </c>
      <c r="V58" s="442"/>
      <c r="W58" s="442"/>
      <c r="X58" s="442"/>
      <c r="Y58" s="447"/>
      <c r="Z58" s="433" t="str">
        <f t="shared" si="6"/>
        <v/>
      </c>
      <c r="AA58" s="433" t="str">
        <f t="shared" si="7"/>
        <v/>
      </c>
      <c r="AB58" s="446" t="s">
        <v>353</v>
      </c>
      <c r="AC58" s="446"/>
      <c r="AD58" s="446" t="s">
        <v>420</v>
      </c>
      <c r="AE58" s="434" t="str">
        <f t="shared" si="12"/>
        <v/>
      </c>
      <c r="AF58" s="434" t="str">
        <f t="shared" si="13"/>
        <v/>
      </c>
      <c r="AG58" s="434" t="str">
        <f t="shared" si="14"/>
        <v/>
      </c>
      <c r="AH58" s="434" t="str">
        <f t="shared" si="15"/>
        <v/>
      </c>
    </row>
    <row r="59" spans="1:36" s="435" customFormat="1" ht="25.5" x14ac:dyDescent="0.2">
      <c r="A59" s="446">
        <v>2959639</v>
      </c>
      <c r="B59" s="446" t="s">
        <v>357</v>
      </c>
      <c r="C59" s="446" t="s">
        <v>417</v>
      </c>
      <c r="D59" s="446" t="s">
        <v>410</v>
      </c>
      <c r="E59" s="446" t="s">
        <v>418</v>
      </c>
      <c r="F59" s="446">
        <v>2001</v>
      </c>
      <c r="G59" s="428" t="s">
        <v>347</v>
      </c>
      <c r="H59" s="446" t="s">
        <v>379</v>
      </c>
      <c r="I59" s="446" t="s">
        <v>349</v>
      </c>
      <c r="J59" s="446" t="s">
        <v>421</v>
      </c>
      <c r="K59" s="430" t="s">
        <v>351</v>
      </c>
      <c r="L59" s="430" t="s">
        <v>341</v>
      </c>
      <c r="M59" s="430" t="s">
        <v>352</v>
      </c>
      <c r="N59" s="442">
        <v>1998</v>
      </c>
      <c r="O59" s="442">
        <v>720</v>
      </c>
      <c r="P59" s="442">
        <v>9</v>
      </c>
      <c r="Q59" s="442"/>
      <c r="R59" s="442"/>
      <c r="S59" s="442"/>
      <c r="T59" s="442">
        <v>0.64</v>
      </c>
      <c r="U59" s="442">
        <v>1.26</v>
      </c>
      <c r="V59" s="442"/>
      <c r="W59" s="442"/>
      <c r="X59" s="442"/>
      <c r="Y59" s="447"/>
      <c r="Z59" s="433" t="str">
        <f t="shared" si="6"/>
        <v/>
      </c>
      <c r="AA59" s="433" t="str">
        <f t="shared" si="7"/>
        <v/>
      </c>
      <c r="AB59" s="446" t="s">
        <v>353</v>
      </c>
      <c r="AC59" s="446"/>
      <c r="AD59" s="446" t="s">
        <v>422</v>
      </c>
      <c r="AE59" s="434" t="str">
        <f t="shared" si="12"/>
        <v/>
      </c>
      <c r="AF59" s="434" t="str">
        <f t="shared" si="13"/>
        <v/>
      </c>
      <c r="AG59" s="434" t="str">
        <f t="shared" si="14"/>
        <v/>
      </c>
      <c r="AH59" s="434" t="str">
        <f t="shared" si="15"/>
        <v/>
      </c>
    </row>
    <row r="60" spans="1:36" s="435" customFormat="1" ht="25.5" x14ac:dyDescent="0.2">
      <c r="A60" s="446">
        <v>2959639</v>
      </c>
      <c r="B60" s="446" t="s">
        <v>357</v>
      </c>
      <c r="C60" s="446" t="s">
        <v>417</v>
      </c>
      <c r="D60" s="446" t="s">
        <v>410</v>
      </c>
      <c r="E60" s="446" t="s">
        <v>418</v>
      </c>
      <c r="F60" s="446">
        <v>2001</v>
      </c>
      <c r="G60" s="428" t="s">
        <v>347</v>
      </c>
      <c r="H60" s="446" t="s">
        <v>379</v>
      </c>
      <c r="I60" s="446" t="s">
        <v>349</v>
      </c>
      <c r="J60" s="446" t="s">
        <v>423</v>
      </c>
      <c r="K60" s="430" t="s">
        <v>351</v>
      </c>
      <c r="L60" s="430" t="s">
        <v>341</v>
      </c>
      <c r="M60" s="430" t="s">
        <v>352</v>
      </c>
      <c r="N60" s="442">
        <v>1998</v>
      </c>
      <c r="O60" s="442">
        <v>720</v>
      </c>
      <c r="P60" s="442">
        <v>6</v>
      </c>
      <c r="Q60" s="442"/>
      <c r="R60" s="442"/>
      <c r="S60" s="442"/>
      <c r="T60" s="442">
        <v>1.0900000000000001</v>
      </c>
      <c r="U60" s="442">
        <v>2.35</v>
      </c>
      <c r="V60" s="442"/>
      <c r="W60" s="442"/>
      <c r="X60" s="442"/>
      <c r="Y60" s="447"/>
      <c r="Z60" s="433" t="str">
        <f t="shared" si="6"/>
        <v/>
      </c>
      <c r="AA60" s="433" t="str">
        <f t="shared" si="7"/>
        <v/>
      </c>
      <c r="AB60" s="446" t="s">
        <v>353</v>
      </c>
      <c r="AC60" s="446"/>
      <c r="AD60" s="446"/>
      <c r="AE60" s="434" t="str">
        <f t="shared" si="12"/>
        <v/>
      </c>
      <c r="AF60" s="434" t="str">
        <f t="shared" si="13"/>
        <v/>
      </c>
      <c r="AG60" s="434" t="str">
        <f t="shared" si="14"/>
        <v/>
      </c>
      <c r="AH60" s="434" t="str">
        <f t="shared" si="15"/>
        <v/>
      </c>
    </row>
    <row r="61" spans="1:36" s="435" customFormat="1" ht="25.5" x14ac:dyDescent="0.2">
      <c r="A61" s="446">
        <v>2959639</v>
      </c>
      <c r="B61" s="446" t="s">
        <v>357</v>
      </c>
      <c r="C61" s="446" t="s">
        <v>417</v>
      </c>
      <c r="D61" s="446" t="s">
        <v>410</v>
      </c>
      <c r="E61" s="446" t="s">
        <v>418</v>
      </c>
      <c r="F61" s="446">
        <v>2001</v>
      </c>
      <c r="G61" s="428" t="s">
        <v>347</v>
      </c>
      <c r="H61" s="446" t="s">
        <v>379</v>
      </c>
      <c r="I61" s="446" t="s">
        <v>349</v>
      </c>
      <c r="J61" s="446" t="s">
        <v>424</v>
      </c>
      <c r="K61" s="430" t="s">
        <v>351</v>
      </c>
      <c r="L61" s="430" t="s">
        <v>341</v>
      </c>
      <c r="M61" s="430" t="s">
        <v>352</v>
      </c>
      <c r="N61" s="442">
        <v>1998</v>
      </c>
      <c r="O61" s="442">
        <v>720</v>
      </c>
      <c r="P61" s="442">
        <v>1</v>
      </c>
      <c r="Q61" s="442"/>
      <c r="R61" s="442"/>
      <c r="S61" s="442"/>
      <c r="T61" s="442">
        <v>0.28999999999999998</v>
      </c>
      <c r="U61" s="442">
        <v>0.33</v>
      </c>
      <c r="V61" s="442"/>
      <c r="W61" s="442"/>
      <c r="X61" s="442"/>
      <c r="Y61" s="447"/>
      <c r="Z61" s="433" t="str">
        <f t="shared" si="6"/>
        <v/>
      </c>
      <c r="AA61" s="433" t="str">
        <f t="shared" si="7"/>
        <v/>
      </c>
      <c r="AB61" s="446" t="s">
        <v>353</v>
      </c>
      <c r="AC61" s="446"/>
      <c r="AD61" s="446"/>
      <c r="AE61" s="434" t="str">
        <f t="shared" si="12"/>
        <v/>
      </c>
      <c r="AF61" s="434" t="str">
        <f t="shared" si="13"/>
        <v/>
      </c>
      <c r="AG61" s="434" t="str">
        <f t="shared" si="14"/>
        <v/>
      </c>
      <c r="AH61" s="434" t="str">
        <f t="shared" si="15"/>
        <v/>
      </c>
    </row>
    <row r="62" spans="1:36" s="435" customFormat="1" ht="25.5" x14ac:dyDescent="0.2">
      <c r="A62" s="448">
        <v>2959639</v>
      </c>
      <c r="B62" s="448" t="s">
        <v>357</v>
      </c>
      <c r="C62" s="448" t="s">
        <v>417</v>
      </c>
      <c r="D62" s="448" t="s">
        <v>410</v>
      </c>
      <c r="E62" s="448" t="s">
        <v>418</v>
      </c>
      <c r="F62" s="448">
        <v>2001</v>
      </c>
      <c r="G62" s="449" t="s">
        <v>347</v>
      </c>
      <c r="H62" s="448" t="s">
        <v>379</v>
      </c>
      <c r="I62" s="448" t="s">
        <v>349</v>
      </c>
      <c r="J62" s="448" t="s">
        <v>425</v>
      </c>
      <c r="K62" s="450" t="s">
        <v>351</v>
      </c>
      <c r="L62" s="450" t="s">
        <v>341</v>
      </c>
      <c r="M62" s="450" t="s">
        <v>352</v>
      </c>
      <c r="N62" s="451">
        <v>1998</v>
      </c>
      <c r="O62" s="451">
        <v>720</v>
      </c>
      <c r="P62" s="451">
        <v>1</v>
      </c>
      <c r="Q62" s="451"/>
      <c r="R62" s="451"/>
      <c r="S62" s="451"/>
      <c r="T62" s="451">
        <v>0.49</v>
      </c>
      <c r="U62" s="451">
        <v>0.24</v>
      </c>
      <c r="V62" s="451"/>
      <c r="W62" s="451"/>
      <c r="X62" s="451"/>
      <c r="Y62" s="452"/>
      <c r="Z62" s="453" t="str">
        <f t="shared" si="6"/>
        <v/>
      </c>
      <c r="AA62" s="453" t="str">
        <f t="shared" si="7"/>
        <v/>
      </c>
      <c r="AB62" s="448" t="s">
        <v>353</v>
      </c>
      <c r="AC62" s="448"/>
      <c r="AD62" s="448"/>
      <c r="AE62" s="454" t="str">
        <f t="shared" si="12"/>
        <v/>
      </c>
      <c r="AF62" s="454" t="str">
        <f t="shared" si="13"/>
        <v/>
      </c>
      <c r="AG62" s="454" t="str">
        <f t="shared" si="14"/>
        <v/>
      </c>
      <c r="AH62" s="454" t="str">
        <f t="shared" si="15"/>
        <v/>
      </c>
    </row>
    <row r="63" spans="1:36" s="435" customFormat="1" ht="89.25" x14ac:dyDescent="0.2">
      <c r="A63" s="446">
        <v>2959639</v>
      </c>
      <c r="B63" s="446" t="s">
        <v>357</v>
      </c>
      <c r="C63" s="446" t="s">
        <v>417</v>
      </c>
      <c r="D63" s="446" t="s">
        <v>426</v>
      </c>
      <c r="E63" s="446" t="s">
        <v>418</v>
      </c>
      <c r="F63" s="446">
        <v>2001</v>
      </c>
      <c r="G63" s="428" t="s">
        <v>347</v>
      </c>
      <c r="H63" s="446" t="s">
        <v>379</v>
      </c>
      <c r="I63" s="446" t="s">
        <v>349</v>
      </c>
      <c r="J63" s="446" t="s">
        <v>427</v>
      </c>
      <c r="K63" s="430" t="s">
        <v>87</v>
      </c>
      <c r="L63" s="430" t="s">
        <v>341</v>
      </c>
      <c r="M63" s="430" t="s">
        <v>352</v>
      </c>
      <c r="N63" s="442">
        <v>1998</v>
      </c>
      <c r="O63" s="442">
        <v>720</v>
      </c>
      <c r="P63" s="442">
        <v>14</v>
      </c>
      <c r="Q63" s="442"/>
      <c r="R63" s="442"/>
      <c r="S63" s="442"/>
      <c r="T63" s="442">
        <v>0.05</v>
      </c>
      <c r="U63" s="442">
        <v>0.06</v>
      </c>
      <c r="V63" s="442"/>
      <c r="W63" s="442"/>
      <c r="X63" s="442"/>
      <c r="Y63" s="447"/>
      <c r="Z63" s="433" t="str">
        <f t="shared" si="6"/>
        <v/>
      </c>
      <c r="AA63" s="433" t="str">
        <f t="shared" si="7"/>
        <v/>
      </c>
      <c r="AB63" s="446" t="s">
        <v>353</v>
      </c>
      <c r="AC63" s="446"/>
      <c r="AD63" s="446" t="s">
        <v>428</v>
      </c>
      <c r="AE63" s="455" t="str">
        <f t="shared" si="12"/>
        <v/>
      </c>
      <c r="AF63" s="455" t="str">
        <f t="shared" si="13"/>
        <v/>
      </c>
      <c r="AG63" s="455" t="str">
        <f t="shared" si="14"/>
        <v/>
      </c>
      <c r="AH63" s="455" t="str">
        <f t="shared" si="15"/>
        <v/>
      </c>
    </row>
    <row r="64" spans="1:36" s="462" customFormat="1" ht="76.5" x14ac:dyDescent="0.2">
      <c r="A64" s="457">
        <v>2597190</v>
      </c>
      <c r="B64" s="457" t="s">
        <v>357</v>
      </c>
      <c r="C64" s="457" t="s">
        <v>414</v>
      </c>
      <c r="D64" s="457" t="s">
        <v>345</v>
      </c>
      <c r="E64" s="457" t="s">
        <v>429</v>
      </c>
      <c r="F64" s="457">
        <v>2009</v>
      </c>
      <c r="G64" s="457" t="s">
        <v>347</v>
      </c>
      <c r="H64" s="457" t="s">
        <v>430</v>
      </c>
      <c r="I64" s="457" t="s">
        <v>349</v>
      </c>
      <c r="J64" s="457" t="s">
        <v>431</v>
      </c>
      <c r="K64" s="437" t="s">
        <v>351</v>
      </c>
      <c r="L64" s="437"/>
      <c r="M64" s="437"/>
      <c r="N64" s="437">
        <v>1999</v>
      </c>
      <c r="O64" s="437"/>
      <c r="P64" s="437">
        <v>30</v>
      </c>
      <c r="Q64" s="437"/>
      <c r="R64" s="437" t="s">
        <v>400</v>
      </c>
      <c r="S64" s="460">
        <v>1.6835</v>
      </c>
      <c r="T64" s="460">
        <v>9.35E-2</v>
      </c>
      <c r="U64" s="460"/>
      <c r="V64" s="460"/>
      <c r="W64" s="460"/>
      <c r="X64" s="460">
        <v>2.5000000000000001E-3</v>
      </c>
      <c r="Y64" s="422"/>
      <c r="Z64" s="422">
        <f t="shared" si="6"/>
        <v>1.6835</v>
      </c>
      <c r="AA64" s="422" t="str">
        <f t="shared" si="7"/>
        <v/>
      </c>
      <c r="AB64" s="457" t="s">
        <v>408</v>
      </c>
      <c r="AC64" s="457"/>
      <c r="AD64" s="457" t="s">
        <v>432</v>
      </c>
      <c r="AE64" s="461" t="str">
        <f t="shared" si="12"/>
        <v/>
      </c>
      <c r="AF64" s="461" t="str">
        <f t="shared" si="13"/>
        <v/>
      </c>
      <c r="AG64" s="461" t="str">
        <f t="shared" si="14"/>
        <v/>
      </c>
      <c r="AH64" s="461" t="str">
        <f t="shared" si="15"/>
        <v/>
      </c>
      <c r="AI64" s="462" t="s">
        <v>413</v>
      </c>
      <c r="AJ64" s="462" t="s">
        <v>413</v>
      </c>
    </row>
    <row r="74" spans="1:34" s="224" customFormat="1" x14ac:dyDescent="0.2">
      <c r="A74" s="81"/>
      <c r="B74" s="81"/>
      <c r="C74" s="81"/>
      <c r="D74" s="81"/>
      <c r="E74" s="81"/>
      <c r="F74" s="81"/>
      <c r="G74" s="81"/>
      <c r="H74" s="81"/>
      <c r="I74" s="82"/>
      <c r="J74" s="81"/>
      <c r="K74" s="82"/>
      <c r="L74" s="82"/>
      <c r="M74" s="82"/>
      <c r="N74" s="80"/>
      <c r="O74" s="80"/>
      <c r="P74" s="80"/>
      <c r="Q74" s="80"/>
      <c r="R74" s="80"/>
      <c r="S74" s="80"/>
      <c r="T74" s="80"/>
      <c r="U74" s="80"/>
      <c r="V74" s="80"/>
      <c r="W74" s="80"/>
      <c r="X74" s="80"/>
      <c r="Y74" s="80"/>
      <c r="Z74" s="80"/>
      <c r="AA74" s="80"/>
      <c r="AB74" s="81"/>
      <c r="AC74" s="81"/>
      <c r="AD74" s="81"/>
      <c r="AE74" s="1"/>
      <c r="AF74" s="1"/>
      <c r="AG74" s="1"/>
      <c r="AH74" s="1"/>
    </row>
  </sheetData>
  <sheetProtection sheet="1" objects="1" scenarios="1" formatCells="0" formatColumns="0" formatRows="0"/>
  <autoFilter ref="A8:AH8" xr:uid="{EB4CDDEB-ACCB-4224-A797-ED7A82453091}">
    <sortState xmlns:xlrd2="http://schemas.microsoft.com/office/spreadsheetml/2017/richdata2" ref="A9:AH64">
      <sortCondition ref="E8"/>
    </sortState>
  </autoFilter>
  <mergeCells count="6">
    <mergeCell ref="B2:B3"/>
    <mergeCell ref="B4:B5"/>
    <mergeCell ref="F2:F3"/>
    <mergeCell ref="F4:F5"/>
    <mergeCell ref="AK7:AM7"/>
    <mergeCell ref="R7:Y7"/>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08BAE-DA47-47EF-9D25-E302A383E23C}">
  <sheetPr>
    <tabColor rgb="FFFFC000"/>
  </sheetPr>
  <dimension ref="A1:W7"/>
  <sheetViews>
    <sheetView workbookViewId="0">
      <selection activeCell="D1" sqref="D1"/>
    </sheetView>
  </sheetViews>
  <sheetFormatPr defaultRowHeight="15" x14ac:dyDescent="0.25"/>
  <cols>
    <col min="1" max="1" width="24.140625" customWidth="1"/>
    <col min="12" max="18" width="8.7109375" style="257"/>
  </cols>
  <sheetData>
    <row r="1" spans="1:23" s="239" customFormat="1" x14ac:dyDescent="0.25">
      <c r="A1" s="239" t="s">
        <v>43</v>
      </c>
      <c r="B1" s="239" t="s">
        <v>129</v>
      </c>
      <c r="C1" s="239" t="s">
        <v>130</v>
      </c>
      <c r="D1" s="239" t="s">
        <v>131</v>
      </c>
      <c r="E1" s="239" t="s">
        <v>264</v>
      </c>
      <c r="F1" s="239" t="s">
        <v>265</v>
      </c>
      <c r="G1" s="239" t="s">
        <v>134</v>
      </c>
      <c r="H1" s="239" t="s">
        <v>135</v>
      </c>
      <c r="I1" s="239" t="s">
        <v>266</v>
      </c>
      <c r="J1" s="239" t="s">
        <v>267</v>
      </c>
      <c r="K1" s="239" t="s">
        <v>268</v>
      </c>
      <c r="L1" s="295" t="s">
        <v>139</v>
      </c>
      <c r="M1" s="264" t="s">
        <v>140</v>
      </c>
      <c r="N1" s="264" t="s">
        <v>141</v>
      </c>
      <c r="O1" s="264" t="s">
        <v>142</v>
      </c>
      <c r="P1" s="264" t="s">
        <v>143</v>
      </c>
      <c r="Q1" s="264" t="s">
        <v>144</v>
      </c>
      <c r="R1" s="295" t="s">
        <v>145</v>
      </c>
      <c r="S1" s="239" t="s">
        <v>146</v>
      </c>
      <c r="T1" s="239" t="s">
        <v>147</v>
      </c>
      <c r="U1" s="239" t="s">
        <v>155</v>
      </c>
      <c r="V1" s="239" t="s">
        <v>156</v>
      </c>
      <c r="W1" s="239" t="s">
        <v>157</v>
      </c>
    </row>
    <row r="2" spans="1:23" s="248" customFormat="1" x14ac:dyDescent="0.25">
      <c r="A2" s="248" t="s">
        <v>433</v>
      </c>
      <c r="B2" s="248">
        <v>44</v>
      </c>
      <c r="C2" s="248">
        <v>25</v>
      </c>
      <c r="D2" s="248">
        <v>-2.28829726203654</v>
      </c>
      <c r="E2" s="248">
        <v>0.66574157120209498</v>
      </c>
      <c r="F2" s="248">
        <v>0.12660397872690299</v>
      </c>
      <c r="G2" s="248">
        <v>9.7732797608230101E-2</v>
      </c>
      <c r="H2" s="248">
        <v>0.15642029065116</v>
      </c>
      <c r="I2" s="248">
        <v>0.12583830157089099</v>
      </c>
      <c r="J2" s="248">
        <v>9.7246300318626994E-2</v>
      </c>
      <c r="K2" s="248">
        <v>0.14971462001688299</v>
      </c>
      <c r="L2" s="294">
        <v>0.10143903898803</v>
      </c>
      <c r="M2" s="248">
        <v>8.2851850525529E-2</v>
      </c>
      <c r="N2" s="248">
        <v>0.124196123146876</v>
      </c>
      <c r="O2" s="248">
        <v>0.238087956319675</v>
      </c>
      <c r="P2" s="248">
        <v>0.188496612519646</v>
      </c>
      <c r="Q2" s="248">
        <v>0.32735166929584403</v>
      </c>
      <c r="R2" s="294">
        <v>0.30323420324728401</v>
      </c>
      <c r="S2" s="248">
        <v>0.23357546800936699</v>
      </c>
      <c r="T2" s="248">
        <v>0.43827027701245502</v>
      </c>
      <c r="U2" s="248">
        <v>9.0999999999999998E-2</v>
      </c>
      <c r="V2" s="248">
        <v>0.2263</v>
      </c>
      <c r="W2" s="248">
        <v>0.28889999999999999</v>
      </c>
    </row>
    <row r="3" spans="1:23" s="248" customFormat="1" x14ac:dyDescent="0.25">
      <c r="A3" s="248" t="s">
        <v>434</v>
      </c>
      <c r="B3" s="248">
        <v>44</v>
      </c>
      <c r="C3" s="248">
        <v>25</v>
      </c>
      <c r="D3" s="248">
        <v>-2.28829726203654</v>
      </c>
      <c r="E3" s="248">
        <v>0.66574157120209498</v>
      </c>
      <c r="F3" s="248">
        <v>0.12660397872690299</v>
      </c>
      <c r="G3" s="248">
        <v>0.106398988552839</v>
      </c>
      <c r="H3" s="248">
        <v>0.15195469926939001</v>
      </c>
      <c r="I3" s="248">
        <v>0.12583830157089099</v>
      </c>
      <c r="J3" s="248">
        <v>0.103664819064685</v>
      </c>
      <c r="K3" s="248">
        <v>0.15723705286144701</v>
      </c>
      <c r="L3" s="294">
        <v>0.10143903898803</v>
      </c>
      <c r="M3" s="248">
        <v>8.2851850525529E-2</v>
      </c>
      <c r="N3" s="248">
        <v>0.124196123146876</v>
      </c>
      <c r="O3" s="248">
        <v>0.238087956319675</v>
      </c>
      <c r="P3" s="248">
        <v>0.188496612519646</v>
      </c>
      <c r="Q3" s="248">
        <v>0.32735166929584403</v>
      </c>
      <c r="R3" s="294">
        <v>0.30323420324728401</v>
      </c>
      <c r="S3" s="248">
        <v>0.23357546800936699</v>
      </c>
      <c r="T3" s="248">
        <v>0.43827027701245502</v>
      </c>
      <c r="U3" s="248">
        <v>9.0999999999999998E-2</v>
      </c>
      <c r="V3" s="248">
        <v>0.2263</v>
      </c>
      <c r="W3" s="248">
        <v>0.28889999999999999</v>
      </c>
    </row>
    <row r="4" spans="1:23" s="248" customFormat="1" x14ac:dyDescent="0.25">
      <c r="A4" s="248" t="s">
        <v>435</v>
      </c>
      <c r="B4" s="248">
        <v>52</v>
      </c>
      <c r="C4" s="248">
        <v>7</v>
      </c>
      <c r="D4" s="248">
        <v>-7.2727716617353204</v>
      </c>
      <c r="E4" s="248">
        <v>3.4629031139288502</v>
      </c>
      <c r="F4" s="248">
        <v>0.27889422985364498</v>
      </c>
      <c r="G4" s="248">
        <v>0</v>
      </c>
      <c r="H4" s="248">
        <v>1.70455612645143</v>
      </c>
      <c r="I4" s="248">
        <v>0.14822939581806399</v>
      </c>
      <c r="J4" s="248">
        <v>0</v>
      </c>
      <c r="K4" s="248">
        <v>0.90595393420102499</v>
      </c>
      <c r="L4" s="294">
        <v>6.9418527811874596E-4</v>
      </c>
      <c r="M4" s="248">
        <v>2.64716783468686E-4</v>
      </c>
      <c r="N4" s="248">
        <v>1.8204104554398401E-3</v>
      </c>
      <c r="O4" s="248">
        <v>5.8725410705683601E-2</v>
      </c>
      <c r="P4" s="248">
        <v>1.9019977511649699E-2</v>
      </c>
      <c r="Q4" s="248">
        <v>0.26249927208540902</v>
      </c>
      <c r="R4" s="294">
        <v>0.20663467189486101</v>
      </c>
      <c r="S4" s="248">
        <v>5.85210362494262E-2</v>
      </c>
      <c r="T4" s="248">
        <v>1.16517207102048</v>
      </c>
      <c r="U4" s="248">
        <v>1.525E-2</v>
      </c>
      <c r="V4" s="248">
        <v>0.18317116250000001</v>
      </c>
      <c r="W4" s="248">
        <v>0.26374999999999998</v>
      </c>
    </row>
    <row r="5" spans="1:23" s="248" customFormat="1" x14ac:dyDescent="0.25">
      <c r="A5" s="248" t="s">
        <v>436</v>
      </c>
      <c r="B5" s="248">
        <v>49</v>
      </c>
      <c r="C5" s="248">
        <v>6</v>
      </c>
      <c r="D5" s="248">
        <v>-7.6076937314281396</v>
      </c>
      <c r="E5" s="248">
        <v>3.5815891903704902</v>
      </c>
      <c r="F5" s="248">
        <v>0.30306645710616398</v>
      </c>
      <c r="G5" s="248">
        <v>0</v>
      </c>
      <c r="H5" s="248">
        <v>2.0844944785649901</v>
      </c>
      <c r="I5" s="248">
        <v>0.14447539450498001</v>
      </c>
      <c r="J5" s="248">
        <v>0</v>
      </c>
      <c r="K5" s="248">
        <v>0.99370337783251705</v>
      </c>
      <c r="L5" s="294">
        <v>4.9661586834278597E-4</v>
      </c>
      <c r="M5" s="248">
        <v>1.7751663023810401E-4</v>
      </c>
      <c r="N5" s="248">
        <v>1.3893195266215701E-3</v>
      </c>
      <c r="O5" s="248">
        <v>4.8913468187245401E-2</v>
      </c>
      <c r="P5" s="248">
        <v>1.4769186025601001E-2</v>
      </c>
      <c r="Q5" s="248">
        <v>0.24345028382089501</v>
      </c>
      <c r="R5" s="294">
        <v>0.17969330159090899</v>
      </c>
      <c r="S5" s="248">
        <v>4.7079969582169798E-2</v>
      </c>
      <c r="T5" s="248">
        <v>1.1482831734633401</v>
      </c>
      <c r="U5" s="248">
        <v>1.6500000000000001E-2</v>
      </c>
      <c r="V5" s="248">
        <v>0.17760000000000001</v>
      </c>
      <c r="W5" s="248">
        <v>0.26600000000000001</v>
      </c>
    </row>
    <row r="6" spans="1:23" x14ac:dyDescent="0.25">
      <c r="A6" t="s">
        <v>437</v>
      </c>
      <c r="B6">
        <v>96</v>
      </c>
      <c r="C6">
        <v>32</v>
      </c>
      <c r="D6">
        <v>-3.9902699810529301</v>
      </c>
      <c r="E6">
        <v>1.9696552847944899</v>
      </c>
      <c r="F6">
        <v>0.128670679532736</v>
      </c>
      <c r="G6">
        <v>9.61072921767471E-2</v>
      </c>
      <c r="H6">
        <v>0.191674462308627</v>
      </c>
      <c r="I6">
        <v>0.121619563097911</v>
      </c>
      <c r="J6">
        <v>8.2705086474474401E-2</v>
      </c>
      <c r="K6">
        <v>0.164593128526274</v>
      </c>
      <c r="L6" s="272">
        <v>1.8494720221681499E-2</v>
      </c>
      <c r="M6" s="257">
        <v>1.24086777266966E-2</v>
      </c>
      <c r="N6" s="257">
        <v>2.75657635416191E-2</v>
      </c>
      <c r="O6" s="257">
        <v>0.230834294143858</v>
      </c>
      <c r="P6" s="257">
        <v>0.142071919012246</v>
      </c>
      <c r="Q6" s="257">
        <v>0.41926338174607097</v>
      </c>
      <c r="R6" s="272">
        <v>0.47214207042938</v>
      </c>
      <c r="S6">
        <v>0.27366244790851202</v>
      </c>
      <c r="T6">
        <v>0.93790441206218</v>
      </c>
      <c r="U6">
        <v>4.4999999999999998E-2</v>
      </c>
      <c r="V6">
        <v>0.20699999999999999</v>
      </c>
      <c r="W6">
        <v>0.27750000000000002</v>
      </c>
    </row>
    <row r="7" spans="1:23" ht="15.75" thickBot="1" x14ac:dyDescent="0.3">
      <c r="A7" t="s">
        <v>438</v>
      </c>
      <c r="B7">
        <v>93</v>
      </c>
      <c r="C7">
        <v>31</v>
      </c>
      <c r="D7">
        <v>-3.9711228233590399</v>
      </c>
      <c r="E7">
        <v>1.9545762970559399</v>
      </c>
      <c r="F7">
        <v>0.127334401179477</v>
      </c>
      <c r="G7">
        <v>9.2817303588292197E-2</v>
      </c>
      <c r="H7">
        <v>0.174136714141576</v>
      </c>
      <c r="I7">
        <v>0.120319509525013</v>
      </c>
      <c r="J7">
        <v>8.0147560144286104E-2</v>
      </c>
      <c r="K7">
        <v>0.161890142866839</v>
      </c>
      <c r="L7" s="293">
        <v>1.8852253496283802E-2</v>
      </c>
      <c r="M7" s="257">
        <v>1.26049833764859E-2</v>
      </c>
      <c r="N7" s="257">
        <v>2.81957898136657E-2</v>
      </c>
      <c r="O7" s="257">
        <v>0.23079336100829401</v>
      </c>
      <c r="P7" s="257">
        <v>0.141570845558629</v>
      </c>
      <c r="Q7" s="257">
        <v>0.421782491274454</v>
      </c>
      <c r="R7" s="293">
        <v>0.46947937453898198</v>
      </c>
      <c r="S7">
        <v>0.27112226130309602</v>
      </c>
      <c r="T7">
        <v>0.93937997488629799</v>
      </c>
      <c r="U7">
        <v>4.4999999999999998E-2</v>
      </c>
      <c r="V7">
        <v>0.20760000000000001</v>
      </c>
      <c r="W7">
        <v>0.28079999999999999</v>
      </c>
    </row>
  </sheetData>
  <sheetProtection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ct:contentTypeSchema xmlns:ct="http://schemas.microsoft.com/office/2006/metadata/contentType" xmlns:ma="http://schemas.microsoft.com/office/2006/metadata/properties/metaAttributes" ct:_="" ma:_="" ma:contentTypeName="Document" ma:contentTypeID="0x010100D723352F79007E408EFF44D6142FFCE2" ma:contentTypeVersion="21" ma:contentTypeDescription="Create a new document." ma:contentTypeScope="" ma:versionID="6ac47ccbc9efb37c530411a1abf678b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fecc2597-e8fd-4279-ac06-bd7c891938be" xmlns:ns6="ead8da0f-3542-4e50-96c8-f1f698624e86" targetNamespace="http://schemas.microsoft.com/office/2006/metadata/properties" ma:root="true" ma:fieldsID="d7d0fad56e7f41310fc88016d86f57c2" ns1:_="" ns2:_="" ns3:_="" ns4:_="" ns5:_="" ns6:_="">
    <xsd:import namespace="http://schemas.microsoft.com/sharepoint/v3"/>
    <xsd:import namespace="4ffa91fb-a0ff-4ac5-b2db-65c790d184a4"/>
    <xsd:import namespace="http://schemas.microsoft.com/sharepoint.v3"/>
    <xsd:import namespace="http://schemas.microsoft.com/sharepoint/v3/fields"/>
    <xsd:import namespace="fecc2597-e8fd-4279-ac06-bd7c891938be"/>
    <xsd:import namespace="ead8da0f-3542-4e50-96c8-f1f698624e86"/>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6:MediaServiceMetadata" minOccurs="0"/>
                <xsd:element ref="ns6:MediaServiceFastMetadata" minOccurs="0"/>
                <xsd:element ref="ns6:MediaServiceAutoTags" minOccurs="0"/>
                <xsd:element ref="ns6:MediaServiceOCR" minOccurs="0"/>
                <xsd:element ref="ns6:MediaServiceGenerationTime" minOccurs="0"/>
                <xsd:element ref="ns6:MediaServiceEventHashCode" minOccurs="0"/>
                <xsd:element ref="ns1:_ip_UnifiedCompliancePolicyProperties" minOccurs="0"/>
                <xsd:element ref="ns1:_ip_UnifiedCompliancePolicyUIAction" minOccurs="0"/>
                <xsd:element ref="ns6:lcf76f155ced4ddcb4097134ff3c332f" minOccurs="0"/>
                <xsd:element ref="ns6:MediaServiceObjectDetectorVersions" minOccurs="0"/>
                <xsd:element ref="ns6:MediaServiceSearchProperties" minOccurs="0"/>
                <xsd:element ref="ns6:MediaServiceDateTaken" minOccurs="0"/>
                <xsd:element ref="ns6:MediaServiceLocation" minOccurs="0"/>
                <xsd:element ref="ns6: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160cad11-562a-4490-8456-b2fd6f157897}" ma:internalName="TaxCatchAllLabel" ma:readOnly="true" ma:showField="CatchAllDataLabel" ma:web="fecc2597-e8fd-4279-ac06-bd7c891938be">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160cad11-562a-4490-8456-b2fd6f157897}" ma:internalName="TaxCatchAll" ma:showField="CatchAllData" ma:web="fecc2597-e8fd-4279-ac06-bd7c891938be">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cc2597-e8fd-4279-ac06-bd7c891938be" elementFormDefault="qualified">
    <xsd:import namespace="http://schemas.microsoft.com/office/2006/documentManagement/types"/>
    <xsd:import namespace="http://schemas.microsoft.com/office/infopath/2007/PartnerControls"/>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ad8da0f-3542-4e50-96c8-f1f698624e86" elementFormDefault="qualified">
    <xsd:import namespace="http://schemas.microsoft.com/office/2006/documentManagement/types"/>
    <xsd:import namespace="http://schemas.microsoft.com/office/infopath/2007/PartnerControls"/>
    <xsd:element name="MediaServiceMetadata" ma:index="31" nillable="true" ma:displayName="MediaServiceMetadata" ma:hidden="true" ma:internalName="MediaServiceMetadata" ma:readOnly="true">
      <xsd:simpleType>
        <xsd:restriction base="dms:Note"/>
      </xsd:simpleType>
    </xsd:element>
    <xsd:element name="MediaServiceFastMetadata" ma:index="32" nillable="true" ma:displayName="MediaServiceFastMetadata" ma:hidden="true" ma:internalName="MediaServiceFastMetadata" ma:readOnly="true">
      <xsd:simpleType>
        <xsd:restriction base="dms:Note"/>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1" nillable="true" ma:displayName="MediaServiceObjectDetectorVersions" ma:hidden="true" ma:indexed="true" ma:internalName="MediaServiceObjectDetectorVersions" ma:readOnly="true">
      <xsd:simpleType>
        <xsd:restriction base="dms:Text"/>
      </xsd:simpleType>
    </xsd:element>
    <xsd:element name="MediaServiceSearchProperties" ma:index="42" nillable="true" ma:displayName="MediaServiceSearchProperties" ma:hidden="true" ma:internalName="MediaServiceSearchProperties" ma:readOnly="true">
      <xsd:simpleType>
        <xsd:restriction base="dms:Note"/>
      </xsd:simpleType>
    </xsd:element>
    <xsd:element name="MediaServiceDateTaken" ma:index="43" nillable="true" ma:displayName="MediaServiceDateTaken" ma:description="" ma:hidden="true" ma:indexed="true" ma:internalName="MediaServiceDateTaken" ma:readOnly="true">
      <xsd:simpleType>
        <xsd:restriction base="dms:Text"/>
      </xsd:simpleType>
    </xsd:element>
    <xsd:element name="MediaServiceLocation" ma:index="44" nillable="true" ma:displayName="Location" ma:description="" ma:indexed="true" ma:internalName="MediaServiceLocation" ma:readOnly="true">
      <xsd:simpleType>
        <xsd:restriction base="dms:Text"/>
      </xsd:simpleType>
    </xsd:element>
    <xsd:element name="MediaLengthInSeconds" ma:index="4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ffa91fb-a0ff-4ac5-b2db-65c790d184a4">
      <Value>1848</Value>
      <Value>1946</Value>
      <Value>1944</Value>
      <Value>1164</Value>
      <Value>1700</Value>
    </TaxCatchAll>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CASRN 106-99-0</TermName>
          <TermId xmlns="http://schemas.microsoft.com/office/infopath/2007/PartnerControls">781bd8e3-531a-45ac-b84d-a1ea18e0a36f</TermId>
        </TermInfo>
        <TermInfo xmlns="http://schemas.microsoft.com/office/infopath/2007/PartnerControls">
          <TermName xmlns="http://schemas.microsoft.com/office/infopath/2007/PartnerControls">inhalation monitoring</TermName>
          <TermId xmlns="http://schemas.microsoft.com/office/infopath/2007/PartnerControls">bdbcb29a-9c2c-45ae-b6e1-0a6dbfefee97</TermId>
        </TermInfo>
        <TermInfo xmlns="http://schemas.microsoft.com/office/infopath/2007/PartnerControls">
          <TermName xmlns="http://schemas.microsoft.com/office/infopath/2007/PartnerControls">Risk Evaluation</TermName>
          <TermId xmlns="http://schemas.microsoft.com/office/infopath/2007/PartnerControls">e0192f2c-b9d6-4806-9f21-c02a4a962ad2</TermId>
        </TermInfo>
        <TermInfo xmlns="http://schemas.microsoft.com/office/infopath/2007/PartnerControls">
          <TermName xmlns="http://schemas.microsoft.com/office/infopath/2007/PartnerControls">13 Butadiene</TermName>
          <TermId xmlns="http://schemas.microsoft.com/office/infopath/2007/PartnerControls">6515c5d7-2b93-4e48-aa6b-199284df2e28</TermId>
        </TermInfo>
        <TermInfo xmlns="http://schemas.microsoft.com/office/infopath/2007/PartnerControls">
          <TermName xmlns="http://schemas.microsoft.com/office/infopath/2007/PartnerControls">Air monitoring</TermName>
          <TermId xmlns="http://schemas.microsoft.com/office/infopath/2007/PartnerControls">7106893e-cbc4-4670-978d-9ff6cab30073</TermId>
        </TermInfo>
      </Term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2024-08-06T14:42:31+00:00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e3f09c3df709400db2417a7161762d62 xmlns="4ffa91fb-a0ff-4ac5-b2db-65c790d184a4">
      <Terms xmlns="http://schemas.microsoft.com/office/infopath/2007/PartnerControls"/>
    </e3f09c3df709400db2417a7161762d62>
    <lcf76f155ced4ddcb4097134ff3c332f xmlns="ead8da0f-3542-4e50-96c8-f1f698624e86">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A1E3A3-3589-4C95-9C16-99074FE1E325}">
  <ds:schemaRefs>
    <ds:schemaRef ds:uri="Microsoft.SharePoint.Taxonomy.ContentTypeSync"/>
  </ds:schemaRefs>
</ds:datastoreItem>
</file>

<file path=customXml/itemProps2.xml><?xml version="1.0" encoding="utf-8"?>
<ds:datastoreItem xmlns:ds="http://schemas.openxmlformats.org/officeDocument/2006/customXml" ds:itemID="{AD657485-95A7-4FFD-8CE3-3306188C00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fecc2597-e8fd-4279-ac06-bd7c891938be"/>
    <ds:schemaRef ds:uri="ead8da0f-3542-4e50-96c8-f1f698624e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B3761F-CE0E-4F26-8687-F99215971CD4}">
  <ds:schemaRefs>
    <ds:schemaRef ds:uri="http://schemas.microsoft.com/office/infopath/2007/PartnerControls"/>
    <ds:schemaRef ds:uri="http://purl.org/dc/elements/1.1/"/>
    <ds:schemaRef ds:uri="http://schemas.microsoft.com/office/2006/documentManagement/types"/>
    <ds:schemaRef ds:uri="fecc2597-e8fd-4279-ac06-bd7c891938be"/>
    <ds:schemaRef ds:uri="http://www.w3.org/XML/1998/namespace"/>
    <ds:schemaRef ds:uri="http://schemas.microsoft.com/sharepoint/v3"/>
    <ds:schemaRef ds:uri="http://schemas.microsoft.com/sharepoint.v3"/>
    <ds:schemaRef ds:uri="http://schemas.openxmlformats.org/package/2006/metadata/core-properties"/>
    <ds:schemaRef ds:uri="http://schemas.microsoft.com/office/2006/metadata/properties"/>
    <ds:schemaRef ds:uri="ead8da0f-3542-4e50-96c8-f1f698624e86"/>
    <ds:schemaRef ds:uri="http://purl.org/dc/terms/"/>
    <ds:schemaRef ds:uri="http://schemas.microsoft.com/sharepoint/v3/fields"/>
    <ds:schemaRef ds:uri="4ffa91fb-a0ff-4ac5-b2db-65c790d184a4"/>
    <ds:schemaRef ds:uri="http://purl.org/dc/dcmitype/"/>
  </ds:schemaRefs>
</ds:datastoreItem>
</file>

<file path=customXml/itemProps4.xml><?xml version="1.0" encoding="utf-8"?>
<ds:datastoreItem xmlns:ds="http://schemas.openxmlformats.org/officeDocument/2006/customXml" ds:itemID="{75D7805B-AF49-40ED-9E85-AC3776B970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25</vt:i4>
      </vt:variant>
    </vt:vector>
  </HeadingPairs>
  <TitlesOfParts>
    <vt:vector size="44" baseType="lpstr">
      <vt:lpstr>Cover Page</vt:lpstr>
      <vt:lpstr>ReadMe</vt:lpstr>
      <vt:lpstr>FinalSummary</vt:lpstr>
      <vt:lpstr>Exposure Table for RE</vt:lpstr>
      <vt:lpstr>ACC Manu_proc MLE</vt:lpstr>
      <vt:lpstr>ACC Manu_proc Sub</vt:lpstr>
      <vt:lpstr>ACC All task length</vt:lpstr>
      <vt:lpstr>SR-Polymerization</vt:lpstr>
      <vt:lpstr>SR - CompConvSummary</vt:lpstr>
      <vt:lpstr>SR-Paint, Coat, Adhes, Seal</vt:lpstr>
      <vt:lpstr>SR-Manufacturing</vt:lpstr>
      <vt:lpstr>SR-Processing - Reactant</vt:lpstr>
      <vt:lpstr>SR-Processing - Incorp.</vt:lpstr>
      <vt:lpstr>SR-Compounding</vt:lpstr>
      <vt:lpstr>SR-Converting</vt:lpstr>
      <vt:lpstr>SR-Waste Handling</vt:lpstr>
      <vt:lpstr>ACC Raw Full Shift</vt:lpstr>
      <vt:lpstr>ACC Raw Short-Term</vt:lpstr>
      <vt:lpstr>Constants</vt:lpstr>
      <vt:lpstr>AT_AC</vt:lpstr>
      <vt:lpstr>AT_ADC_high</vt:lpstr>
      <vt:lpstr>AT_ADC_mid</vt:lpstr>
      <vt:lpstr>AT_ADC_ST</vt:lpstr>
      <vt:lpstr>AT_CRD_high</vt:lpstr>
      <vt:lpstr>AT_CRD_mid</vt:lpstr>
      <vt:lpstr>AT_LADC</vt:lpstr>
      <vt:lpstr>AT_LCRD</vt:lpstr>
      <vt:lpstr>Breathing_Ratio</vt:lpstr>
      <vt:lpstr>ED_12</vt:lpstr>
      <vt:lpstr>ED_24</vt:lpstr>
      <vt:lpstr>ED_8</vt:lpstr>
      <vt:lpstr>EF</vt:lpstr>
      <vt:lpstr>EF_12</vt:lpstr>
      <vt:lpstr>EF_14</vt:lpstr>
      <vt:lpstr>EF_5</vt:lpstr>
      <vt:lpstr>EF_C</vt:lpstr>
      <vt:lpstr>EF_ST</vt:lpstr>
      <vt:lpstr>LT</vt:lpstr>
      <vt:lpstr>mg_m3_to_ppm</vt:lpstr>
      <vt:lpstr>ppb_to_ppm</vt:lpstr>
      <vt:lpstr>ppm_to_mg_m3</vt:lpstr>
      <vt:lpstr>ug_m3_to_mg_m3</vt:lpstr>
      <vt:lpstr>WY_high</vt:lpstr>
      <vt:lpstr>WY_mid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Inhalation Monitoring Data Summary</dc:title>
  <dc:subject/>
  <dc:creator>Sean Layton</dc:creator>
  <cp:keywords>13 Butadiene ; Risk Evaluation ; CASRN 106-99-0 ; Air monitoring ; inhalation monitoring</cp:keywords>
  <dc:description/>
  <cp:lastModifiedBy>Stanfield, Kelley</cp:lastModifiedBy>
  <cp:revision/>
  <dcterms:created xsi:type="dcterms:W3CDTF">2018-04-24T21:11:25Z</dcterms:created>
  <dcterms:modified xsi:type="dcterms:W3CDTF">2025-12-09T18:23:54Z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0x010100D723352F79007E408EFF44D6142FFCE2</vt:lpwstr>
  </property>
  <property fmtid="{D5CDD505-2E9C-101B-9397-08002B2CF9AE}" pid="3" name="MediaServiceImageTags">
    <vt:lpwstr/>
  </property>
  <property fmtid="{D5CDD505-2E9C-101B-9397-08002B2CF9AE}" pid="4" name="TaxKeyword">
    <vt:lpwstr>1700;#CASRN 106-99-0|781bd8e3-531a-45ac-b84d-a1ea18e0a36f;#1946;#inhalation monitoring|bdbcb29a-9c2c-45ae-b6e1-0a6dbfefee97;#1164;#Risk Evaluation|e0192f2c-b9d6-4806-9f21-c02a4a962ad2;#1944;#13 Butadiene|6515c5d7-2b93-4e48-aa6b-199284df2e28;#1848;#Air monitoring|7106893e-cbc4-4670-978d-9ff6cab30073</vt:lpwstr>
  </property>
  <property fmtid="{D5CDD505-2E9C-101B-9397-08002B2CF9AE}" pid="5" name="EPA Subject">
    <vt:lpwstr/>
  </property>
  <property fmtid="{D5CDD505-2E9C-101B-9397-08002B2CF9AE}" pid="6" name="Document Type">
    <vt:lpwstr/>
  </property>
  <property fmtid="{D5CDD505-2E9C-101B-9397-08002B2CF9AE}" pid="7" name="Document_x0020_Type">
    <vt:lpwstr/>
  </property>
  <property fmtid="{D5CDD505-2E9C-101B-9397-08002B2CF9AE}" pid="8" name="EPA_x0020_Subject">
    <vt:lpwstr/>
  </property>
</Properties>
</file>